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0" windowWidth="12120" windowHeight="9120" firstSheet="4" activeTab="7"/>
  </bookViews>
  <sheets>
    <sheet name="Development Information" sheetId="1" r:id="rId1"/>
    <sheet name="Match Information" sheetId="2" r:id="rId2"/>
    <sheet name="General Info" sheetId="3" r:id="rId3"/>
    <sheet name="BMIR Information" sheetId="4" r:id="rId4"/>
    <sheet name="1 - Banked Match" sheetId="5" r:id="rId5"/>
    <sheet name="2 - Shared Match" sheetId="6" r:id="rId6"/>
    <sheet name="3 - Grant" sheetId="7" r:id="rId7"/>
    <sheet name="4 - Services &amp; Counseling" sheetId="8" r:id="rId8"/>
    <sheet name="5 - Labor &amp; Pro Services" sheetId="9" r:id="rId9"/>
    <sheet name="6 - Sweat Equity" sheetId="10" r:id="rId10"/>
    <sheet name="7 - Donated Mater &amp; Equip" sheetId="11" r:id="rId11"/>
    <sheet name="8 - BMIR Permanent Loan" sheetId="12" r:id="rId12"/>
    <sheet name="9 - BMIR Construction Loan" sheetId="13" r:id="rId13"/>
    <sheet name="10 - Tax Exemption" sheetId="14" r:id="rId14"/>
    <sheet name="11 - Tax Abatement" sheetId="15" r:id="rId15"/>
    <sheet name="12 - Other Gov't Fees" sheetId="16" r:id="rId16"/>
    <sheet name="13 - Donated Land" sheetId="17" r:id="rId17"/>
    <sheet name="14 - Infrastructure" sheetId="18" r:id="rId18"/>
    <sheet name="15 - Bonds" sheetId="19" r:id="rId19"/>
  </sheets>
  <definedNames>
    <definedName name="_xlnm.Print_Area" localSheetId="13">'10 - Tax Exemption'!$A$1:$AV$120</definedName>
  </definedNames>
  <calcPr fullCalcOnLoad="1"/>
</workbook>
</file>

<file path=xl/sharedStrings.xml><?xml version="1.0" encoding="utf-8"?>
<sst xmlns="http://schemas.openxmlformats.org/spreadsheetml/2006/main" count="1385" uniqueCount="658">
  <si>
    <t>Administrative &amp; Environmental Review expenses do not apply to match requirements.</t>
  </si>
  <si>
    <t>Match Requirement Percent &amp; Amount depend upon Award Program, Year and Type. Please refer to the tables</t>
  </si>
  <si>
    <t xml:space="preserve"> below to find the appropriate required match and insert that percentage into the Match Requirement Percent.</t>
  </si>
  <si>
    <t>HOME Match Requirements:</t>
  </si>
  <si>
    <t>CDBG Leverage Requirements:</t>
  </si>
  <si>
    <t>Award Type</t>
  </si>
  <si>
    <t>All</t>
  </si>
  <si>
    <t>All but RHTC Combo</t>
  </si>
  <si>
    <t>Planning Studies</t>
  </si>
  <si>
    <t>RHTC Combo</t>
  </si>
  <si>
    <t>RHTC Combos:</t>
  </si>
  <si>
    <t>Recipient/Development</t>
  </si>
  <si>
    <t>HM-004-001</t>
  </si>
  <si>
    <t>Crown Pointe Villa</t>
  </si>
  <si>
    <t>HM-004-002</t>
  </si>
  <si>
    <t>Fulton County PHA</t>
  </si>
  <si>
    <t>CH-004-001</t>
  </si>
  <si>
    <t>Ohio Valley Opportunities</t>
  </si>
  <si>
    <t>HL-005-001</t>
  </si>
  <si>
    <t>Danbury Pointe</t>
  </si>
  <si>
    <t>CH-005-001</t>
  </si>
  <si>
    <t>Blue River Services</t>
  </si>
  <si>
    <t>CH-005-002</t>
  </si>
  <si>
    <t>Human Services</t>
  </si>
  <si>
    <t>CH-005-003</t>
  </si>
  <si>
    <t>Quality Housing</t>
  </si>
  <si>
    <t>Match number corresponds to Form number.</t>
  </si>
  <si>
    <t>Swipler Valley Apartments</t>
  </si>
  <si>
    <t>Swipler Services, Inc.</t>
  </si>
  <si>
    <t>Below Market Interest Rate (BMIR) Information</t>
  </si>
  <si>
    <t>To be used to determine what BMIR Spreadsheet to complete</t>
  </si>
  <si>
    <t>Construction Loan</t>
  </si>
  <si>
    <t>Grant made as a Loan</t>
  </si>
  <si>
    <t>Permanent Financing</t>
  </si>
  <si>
    <t>Spreadsheet:</t>
  </si>
  <si>
    <t>Will ONLY principal be paid back on the loan or grant?</t>
  </si>
  <si>
    <t>10 - BMIR Construction Loan</t>
  </si>
  <si>
    <t>Payment Frequency per Annum: Number of payments made per year during term of loan. See Footnote 36</t>
  </si>
  <si>
    <t>If only Regular Payments, then the last regular payment should payoff the loan, e.g. 30 total payments, then 30th regular payment brings loan balance to zero.</t>
  </si>
  <si>
    <t>Total Principal Paid: Total amount of principal paid during the term of the loan, which should equal the loan amount.</t>
  </si>
  <si>
    <t>On April 25, 2007, Swipler Services, Inc. received a commitment from Anytown Savings to finance Swipler Valley Apartments. The loan is a source of permanent financing. The below market interest rate is 3.00%, amoritizing for 30 years, a 15-year term and interest compounding monthly. The principal and interest will not be deferred, monthly payments on due on the 30th of each month with a balloon payment at end. Loan amount is $300,000.00.</t>
  </si>
  <si>
    <t>1.  Loan Term = Affordability Period</t>
  </si>
  <si>
    <t>Is the loan due at the end of term, i.e. deferred balloon payment?</t>
  </si>
  <si>
    <t>9 - BMIR Loan</t>
  </si>
  <si>
    <t>1.    Below Market Interest Rate = rate offered by lender</t>
  </si>
  <si>
    <t>1.   Below Market Interest Rate = 0.00%</t>
  </si>
  <si>
    <t>Below Market Interest Rate = 0.00%</t>
  </si>
  <si>
    <t>2.    Insert "No" in Due at Term cell</t>
  </si>
  <si>
    <t>2.    Insert "Yes" in Due at Term cell</t>
  </si>
  <si>
    <t>CH-003-192</t>
  </si>
  <si>
    <t>CH-005-197</t>
  </si>
  <si>
    <t>Contact your Community Development Representative for the availability and amount of banked match per award.</t>
  </si>
  <si>
    <t>To meet the match requirement, Swipler Services, Inc. decided to use match they have banked from two previous awards. The awards, CH-003-192 and CH-005-197, have banked match of $1,262.98 and $13,765.00, respectively. Swipler Services, Inc. used all of the match of CH-003-192 and $5,000.00 from CH-005-197. Another award CH-098-008 had banked match of $6,000.00 but it did not qualify, since it was awarded in 1998.</t>
  </si>
  <si>
    <t>Contact your Community Development Representative for the availability and amount of shared match per award.</t>
  </si>
  <si>
    <t>HUEDC</t>
  </si>
  <si>
    <t>CH-003-005</t>
  </si>
  <si>
    <t xml:space="preserve">On June 4, 2007, Swipler Services, Inc. received signed agreements from Hoosier Uplands (HUEDC) stating that HUEDC would share $12,000.00 of their banked match from Award CH-003-005. </t>
  </si>
  <si>
    <t>EXAMPLE SCENARIO</t>
  </si>
  <si>
    <t>Grant:  Insert grant name for each grant.</t>
  </si>
  <si>
    <t>Grant Amount: Insert amount for each grant.</t>
  </si>
  <si>
    <t>Local Unit of Government</t>
  </si>
  <si>
    <t>Local Foundation</t>
  </si>
  <si>
    <t>On May 23rd, 2007, Swipler Services, Inc. received commitments from their local unit of government and a local foundation to help them fund their project. The Local Unit of Government committed $25,000.00 to the project and the local foundation $15,000.00. The USDA committed $10,000 to the project, but it will not count as match. However, if the project had been funded with CDBG, then Swipler Services could have counted the USDA grant as well. Federal funds are not an eligible source of match under the HOME Program.</t>
  </si>
  <si>
    <t>Job Training</t>
  </si>
  <si>
    <t>Swipler Services, Inc. works with low-income families to help them achieve homeownership and provides job training. Four of the 10 families in the job training program live in Swipler Valley Apartments, which are all HOME-Assisted units. The homeownership counseling class has 15 families, in which seven families are seeking to acquire HOME-Assisted units; three of those seven live in Swipler Valley Apartments. The job training totals $30,000.00 and $2,000.00 for salary and materials costs, respectively. The housing counseling program totals $50,000.00 and $1,000.00 for salary and materials costs, respectively. To count as match, the homebuyer counseling services must be provided to families that acquire properties with HOME funds. Therefore, the homebuyer counseling cannot count as match since the HOME funds in this project are to develop rental units, not homebuyer units.</t>
  </si>
  <si>
    <t>In-house, but ineligible</t>
  </si>
  <si>
    <t>List the supportive service activity that counts as match. Activities are services necessary to facilitate independent living or required as part of a self-sufficiency program. Examples of eligible supportive services include case management, mental health services, assistance with daily living tasks, substance abuse treatment and counseling, day care, and job training and counseling.</t>
  </si>
  <si>
    <t xml:space="preserve">The cost of supportive services provided to families in HOME-assisted units or receiving HOME tenant-based rental assistance as match. </t>
  </si>
  <si>
    <t>Salary costs (including benefits) are counted as match if they are directly attributable to providing the supportive services to residents of HOME units. Salary costs must be supported with invoices, time sheets, etc.</t>
  </si>
  <si>
    <t>Materials costs (e.g. food, medical supplies) are counted as match if they are directly attributable to providing supportive services to residents of HOME units. Materials costs must be supported with invoices, etc. Overhead costs (e.g. rent, office equipment and supplies, etc.) are not considered direct costs of the supportive services.</t>
  </si>
  <si>
    <t xml:space="preserve">Provide the program name or organization offering the homebuyer counseling services. </t>
  </si>
  <si>
    <t>To count as match, the homebuyer counseling services must be provided to families that acquire properties with HOME funds. (Ongoing counseling and pre-purchase counseling to these families during the affordability period are eligible as match.) The services can be part of homebuyer counseling program that is not specific to the HOME Program, but only the cost of services provided to families that complete purchases with HOME assistance are counted as match. In regards to a homebuyer counseling progam limited to the HOME Program, only the value of services provided to families that complete the purchase with HOME assistance are counted as match.</t>
  </si>
  <si>
    <t>Salary costs (including benefits) are counted as match if they are directly attributable to providing the homebuyer counseling services to families that acquire properties with HOME funds. Salary costs must be supported with invoices, time sheets, etc.</t>
  </si>
  <si>
    <t>Materials costs (e.g. brochures, tool kits for new owners, etc.) are counted as match if they are directly attributable to providing homebuyer counseling services to families who purchased HOME units. Materials costs must be supported with invoices, etc. Overhead costs (e.g. rent, office equipment and supplies, etc.) are not considered direct costs of the homebuyer counseling services.</t>
  </si>
  <si>
    <t>A goal for Swipler Services, Inc. is to use donated labor, materials and equipment to rehabilitate homes. As part of their spring campaign, they are using donations to help develop Swipler Valley Aparments. For this, they have received $8,000.00 in building supplies ($6,000.00 from Lowe's and $2,000.00 from Ted's Electric), $3,000.00 in equipment use from Ralph's Concrete and Mortar, 400 hours of volunteer labor, and the architectural fees donated. (The architect normally charges $250.00 per hour and worked on the project for 10 hours.)</t>
  </si>
  <si>
    <t>A single rate will be applicable for determining the value of unskilled labor. HUD established the current rate at $10.00 per hour.</t>
  </si>
  <si>
    <t>Donated labor must be directly used for HOME-assisted and Match-eligible housing.</t>
  </si>
  <si>
    <t>The value of skilled labor or professional services is determined by the rate that the entity performing the labor or service normally charges, which must be documented by including a letter from the entity stating the usual rate or flat fee and total value of the provided labor or services.</t>
  </si>
  <si>
    <t>Donated professional services and skilled labor must be directly used for HOME-assisted and Match-eligible housing to count as a match.</t>
  </si>
  <si>
    <t>Swipler Services, Inc. uses a sweat equity program on qualifying homeowners who need their home to be rehabilitated. The program has a total of 400 hours of sweat equity, 250 hours are on HOME-Assisted units. However, none of the work completed is for Swipler Valley Apartments, nor are any of the participants living in Swipler Valley Apartments. The sweat equity program would not qualify as match on this project.</t>
  </si>
  <si>
    <t>The value of sweat equity may be counted as match as long as it is provided to a HOME-assisted or Match-eligible unit and is part of an established sweat equity component of the applicant's program. Only sweat equity contributed to the point of project completion may be counted.</t>
  </si>
  <si>
    <t>The value of sweat equity uses the rated established by HUD for unskilled labor, which is currently at $10.00 per hour.</t>
  </si>
  <si>
    <t>HM-007-099</t>
  </si>
  <si>
    <t>Ralph's Concrete and Mortar</t>
  </si>
  <si>
    <t>A goal for Swipler Services, Inc. is to use donated labor, materials and equipment to rehabilitate homes. As part of their spring campaign, they are using donations to help develop Swipler Valley Aparments. For this, they have received $8,000.00 in building supplies ($6,000.00 from Lowe's and $2,000.00 from Ted's Electric), 20 hours of equipment use at $150.00 per hour from Ralph's Concrete and Mortar, 400 hours of volunteer labor, and the architectural fees donated. (The architect normally charges $250.00 per hour and worked on the project for 10 hours.)</t>
  </si>
  <si>
    <t>Lowe's</t>
  </si>
  <si>
    <t>Ted's Electric</t>
  </si>
  <si>
    <r>
      <t>Assessed Value</t>
    </r>
    <r>
      <rPr>
        <vertAlign val="superscript"/>
        <sz val="10"/>
        <rFont val="Times New Roman"/>
        <family val="1"/>
      </rPr>
      <t>82</t>
    </r>
  </si>
  <si>
    <r>
      <t>Tax Rate</t>
    </r>
    <r>
      <rPr>
        <vertAlign val="superscript"/>
        <sz val="10"/>
        <rFont val="Times New Roman"/>
        <family val="1"/>
      </rPr>
      <t>83</t>
    </r>
  </si>
  <si>
    <r>
      <t>Years Waived</t>
    </r>
    <r>
      <rPr>
        <vertAlign val="superscript"/>
        <sz val="10"/>
        <rFont val="Times New Roman"/>
        <family val="1"/>
      </rPr>
      <t>84</t>
    </r>
  </si>
  <si>
    <r>
      <t>Affordability Period</t>
    </r>
    <r>
      <rPr>
        <vertAlign val="superscript"/>
        <sz val="10"/>
        <rFont val="Times New Roman"/>
        <family val="1"/>
      </rPr>
      <t>85</t>
    </r>
  </si>
  <si>
    <r>
      <t xml:space="preserve">Number of Years Exempted for Match </t>
    </r>
    <r>
      <rPr>
        <vertAlign val="superscript"/>
        <sz val="10"/>
        <rFont val="Times New Roman"/>
        <family val="1"/>
      </rPr>
      <t>86</t>
    </r>
  </si>
  <si>
    <r>
      <t>Date Exempted</t>
    </r>
    <r>
      <rPr>
        <vertAlign val="superscript"/>
        <sz val="10"/>
        <rFont val="Times New Roman"/>
        <family val="1"/>
      </rPr>
      <t>87</t>
    </r>
  </si>
  <si>
    <r>
      <t>Week Ending Date</t>
    </r>
    <r>
      <rPr>
        <vertAlign val="superscript"/>
        <sz val="10"/>
        <rFont val="Times New Roman"/>
        <family val="1"/>
      </rPr>
      <t>88</t>
    </r>
  </si>
  <si>
    <r>
      <t>Treasury Security to be used</t>
    </r>
    <r>
      <rPr>
        <vertAlign val="superscript"/>
        <sz val="10"/>
        <rFont val="Times New Roman"/>
        <family val="1"/>
      </rPr>
      <t>89</t>
    </r>
  </si>
  <si>
    <r>
      <t>T-Note Rate</t>
    </r>
    <r>
      <rPr>
        <vertAlign val="superscript"/>
        <sz val="10"/>
        <rFont val="Times New Roman"/>
        <family val="1"/>
      </rPr>
      <t>90</t>
    </r>
  </si>
  <si>
    <r>
      <t>Savings</t>
    </r>
    <r>
      <rPr>
        <b/>
        <vertAlign val="superscript"/>
        <sz val="9"/>
        <rFont val="Times New Roman"/>
        <family val="1"/>
      </rPr>
      <t>91</t>
    </r>
  </si>
  <si>
    <r>
      <t>(Inflation)</t>
    </r>
    <r>
      <rPr>
        <b/>
        <vertAlign val="superscript"/>
        <sz val="9"/>
        <rFont val="Times New Roman"/>
        <family val="1"/>
      </rPr>
      <t>92</t>
    </r>
  </si>
  <si>
    <r>
      <t>Foregone</t>
    </r>
    <r>
      <rPr>
        <b/>
        <vertAlign val="superscript"/>
        <sz val="9"/>
        <rFont val="Times New Roman"/>
        <family val="1"/>
      </rPr>
      <t>93</t>
    </r>
  </si>
  <si>
    <r>
      <t>Match Amount</t>
    </r>
    <r>
      <rPr>
        <b/>
        <vertAlign val="superscript"/>
        <sz val="10"/>
        <rFont val="Times New Roman"/>
        <family val="1"/>
      </rPr>
      <t>94</t>
    </r>
  </si>
  <si>
    <r>
      <t>Assessed Value</t>
    </r>
    <r>
      <rPr>
        <vertAlign val="superscript"/>
        <sz val="10"/>
        <rFont val="Times New Roman"/>
        <family val="1"/>
      </rPr>
      <t>95</t>
    </r>
  </si>
  <si>
    <r>
      <t>Tax Rate</t>
    </r>
    <r>
      <rPr>
        <vertAlign val="superscript"/>
        <sz val="10"/>
        <rFont val="Times New Roman"/>
        <family val="1"/>
      </rPr>
      <t>96</t>
    </r>
  </si>
  <si>
    <r>
      <t>Years Abated</t>
    </r>
    <r>
      <rPr>
        <vertAlign val="superscript"/>
        <sz val="10"/>
        <rFont val="Times New Roman"/>
        <family val="1"/>
      </rPr>
      <t>97</t>
    </r>
  </si>
  <si>
    <r>
      <t>Affordability Period</t>
    </r>
    <r>
      <rPr>
        <vertAlign val="superscript"/>
        <sz val="10"/>
        <rFont val="Times New Roman"/>
        <family val="1"/>
      </rPr>
      <t>98</t>
    </r>
  </si>
  <si>
    <r>
      <t xml:space="preserve">Number of Years Abated for Match </t>
    </r>
    <r>
      <rPr>
        <vertAlign val="superscript"/>
        <sz val="10"/>
        <rFont val="Times New Roman"/>
        <family val="1"/>
      </rPr>
      <t>99</t>
    </r>
  </si>
  <si>
    <r>
      <t>Date Exempted</t>
    </r>
    <r>
      <rPr>
        <vertAlign val="superscript"/>
        <sz val="10"/>
        <rFont val="Times New Roman"/>
        <family val="1"/>
      </rPr>
      <t>100</t>
    </r>
  </si>
  <si>
    <r>
      <t>Week Ending Date</t>
    </r>
    <r>
      <rPr>
        <vertAlign val="superscript"/>
        <sz val="10"/>
        <rFont val="Times New Roman"/>
        <family val="1"/>
      </rPr>
      <t>101</t>
    </r>
  </si>
  <si>
    <r>
      <t>Treasury Security to be used</t>
    </r>
    <r>
      <rPr>
        <vertAlign val="superscript"/>
        <sz val="10"/>
        <rFont val="Times New Roman"/>
        <family val="1"/>
      </rPr>
      <t>102</t>
    </r>
  </si>
  <si>
    <r>
      <t>T-Note Rate</t>
    </r>
    <r>
      <rPr>
        <vertAlign val="superscript"/>
        <sz val="10"/>
        <rFont val="Times New Roman"/>
        <family val="1"/>
      </rPr>
      <t>103</t>
    </r>
  </si>
  <si>
    <r>
      <t>Per Year</t>
    </r>
    <r>
      <rPr>
        <b/>
        <vertAlign val="superscript"/>
        <sz val="10"/>
        <rFont val="Times New Roman"/>
        <family val="1"/>
      </rPr>
      <t>104</t>
    </r>
  </si>
  <si>
    <r>
      <t>Abatement</t>
    </r>
    <r>
      <rPr>
        <b/>
        <vertAlign val="superscript"/>
        <sz val="10"/>
        <rFont val="Times New Roman"/>
        <family val="1"/>
      </rPr>
      <t>105</t>
    </r>
  </si>
  <si>
    <r>
      <t>Savings</t>
    </r>
    <r>
      <rPr>
        <b/>
        <vertAlign val="superscript"/>
        <sz val="10"/>
        <rFont val="Times New Roman"/>
        <family val="1"/>
      </rPr>
      <t>106</t>
    </r>
  </si>
  <si>
    <r>
      <t>(Inflation)</t>
    </r>
    <r>
      <rPr>
        <b/>
        <vertAlign val="superscript"/>
        <sz val="10"/>
        <rFont val="Times New Roman"/>
        <family val="1"/>
      </rPr>
      <t>107</t>
    </r>
  </si>
  <si>
    <r>
      <t>Foregone</t>
    </r>
    <r>
      <rPr>
        <b/>
        <vertAlign val="superscript"/>
        <sz val="10"/>
        <rFont val="Times New Roman"/>
        <family val="1"/>
      </rPr>
      <t>108</t>
    </r>
  </si>
  <si>
    <r>
      <t>Total PV of Taxes Foregone</t>
    </r>
    <r>
      <rPr>
        <vertAlign val="superscript"/>
        <sz val="10"/>
        <rFont val="Times New Roman"/>
        <family val="1"/>
      </rPr>
      <t>109</t>
    </r>
  </si>
  <si>
    <r>
      <t>Match Amount</t>
    </r>
    <r>
      <rPr>
        <b/>
        <vertAlign val="superscript"/>
        <sz val="10"/>
        <rFont val="Times New Roman"/>
        <family val="1"/>
      </rPr>
      <t>110</t>
    </r>
  </si>
  <si>
    <r>
      <t>Total Fee/Charge Value</t>
    </r>
    <r>
      <rPr>
        <vertAlign val="superscript"/>
        <sz val="10"/>
        <rFont val="Times New Roman"/>
        <family val="1"/>
      </rPr>
      <t>111</t>
    </r>
  </si>
  <si>
    <r>
      <t>Fee/Charge Value for HOME-Assisted Units</t>
    </r>
    <r>
      <rPr>
        <vertAlign val="superscript"/>
        <sz val="10"/>
        <rFont val="Times New Roman"/>
        <family val="1"/>
      </rPr>
      <t>112</t>
    </r>
  </si>
  <si>
    <r>
      <t>Years Waived</t>
    </r>
    <r>
      <rPr>
        <vertAlign val="superscript"/>
        <sz val="10"/>
        <rFont val="Times New Roman"/>
        <family val="1"/>
      </rPr>
      <t>113</t>
    </r>
  </si>
  <si>
    <r>
      <t>Affordability Period</t>
    </r>
    <r>
      <rPr>
        <vertAlign val="superscript"/>
        <sz val="10"/>
        <rFont val="Times New Roman"/>
        <family val="1"/>
      </rPr>
      <t>114</t>
    </r>
  </si>
  <si>
    <r>
      <t xml:space="preserve">Number of Years Waived Fees for Match </t>
    </r>
    <r>
      <rPr>
        <vertAlign val="superscript"/>
        <sz val="10"/>
        <rFont val="Times New Roman"/>
        <family val="1"/>
      </rPr>
      <t>115</t>
    </r>
  </si>
  <si>
    <r>
      <t>Date Exempted</t>
    </r>
    <r>
      <rPr>
        <vertAlign val="superscript"/>
        <sz val="10"/>
        <rFont val="Times New Roman"/>
        <family val="1"/>
      </rPr>
      <t>116</t>
    </r>
  </si>
  <si>
    <r>
      <t>Week Ending Date</t>
    </r>
    <r>
      <rPr>
        <vertAlign val="superscript"/>
        <sz val="10"/>
        <rFont val="Times New Roman"/>
        <family val="1"/>
      </rPr>
      <t>117</t>
    </r>
  </si>
  <si>
    <r>
      <t>Treasury Security to be used</t>
    </r>
    <r>
      <rPr>
        <vertAlign val="superscript"/>
        <sz val="10"/>
        <rFont val="Times New Roman"/>
        <family val="1"/>
      </rPr>
      <t>118</t>
    </r>
  </si>
  <si>
    <r>
      <t>T-Note Rate</t>
    </r>
    <r>
      <rPr>
        <vertAlign val="superscript"/>
        <sz val="10"/>
        <rFont val="Times New Roman"/>
        <family val="1"/>
      </rPr>
      <t>119</t>
    </r>
  </si>
  <si>
    <r>
      <t>Assisted Unit?</t>
    </r>
    <r>
      <rPr>
        <b/>
        <vertAlign val="superscript"/>
        <sz val="10"/>
        <rFont val="Times New Roman"/>
        <family val="1"/>
      </rPr>
      <t>120</t>
    </r>
  </si>
  <si>
    <t>BMIR - Permanent Loan</t>
  </si>
  <si>
    <t>10-year T-Note</t>
  </si>
  <si>
    <t>On April 23, 2007, Walker County abated the property taxes for 10 years on Swipler Valley Apartments. The post-improvement value of the project is $600,000.00 and is applied to the tax rate to determine tax assessed. The tax rate is $312.00 per $1,000 Assessed Value.</t>
  </si>
  <si>
    <t xml:space="preserve">The current value of the yield foregone, including the interest on the balloon payment and the interim payments made </t>
  </si>
  <si>
    <t xml:space="preserve">over the term of the loan, discounted at the HUD rate (or market rate). </t>
  </si>
  <si>
    <t xml:space="preserve">Amount of Match:  Based on the number of HOME-assisted and Match-eligible units. If over 50% of the units are </t>
  </si>
  <si>
    <t xml:space="preserve">HOME-assisted, then 100% of the contribution is Match. If less than 50% of the units are HOME-assisted, then the </t>
  </si>
  <si>
    <t xml:space="preserve">contribution is pro-rata to find the Match amount. However, if less than 50% of the units are HOME-assisted and there </t>
  </si>
  <si>
    <t xml:space="preserve">are also Match-eligible units, then the Match-eligible units qualify as match and the match is pro-rata based on </t>
  </si>
  <si>
    <t xml:space="preserve">HOME-Assisted and Match-eligible units. On mixed use projects, if over 50% of the building is residential and over 50% </t>
  </si>
  <si>
    <t xml:space="preserve">of the residential units are HOME-Assisted, then 100% of the contribution to the commercial portion of the project can </t>
  </si>
  <si>
    <t xml:space="preserve">be counted as match. If less than 50% of the building is residential, then the contribution to the commerical portion of </t>
  </si>
  <si>
    <t xml:space="preserve">the building cannot be counted as match and the qualifying match is pro-rated based on the percentage of residential </t>
  </si>
  <si>
    <t>square footage.</t>
  </si>
  <si>
    <t xml:space="preserve">Yield Foregone:  The difference between the Potential Yield and Expected Yield, including the interest on the balloon </t>
  </si>
  <si>
    <t xml:space="preserve">payment and the interim payments made over the term of the loan, which is the return lost due to the below market </t>
  </si>
  <si>
    <t>interest rate.</t>
  </si>
  <si>
    <t>Total Payments: Number of payments made during term of loan, which is term multiplied by interest compounding.</t>
  </si>
  <si>
    <t>Always take week ending date on Federal Reserve Weekly Statistical Release H. 15. See Footnote 42 for instrument to use.</t>
  </si>
  <si>
    <t xml:space="preserve">If the loan will be deferred (aka balloon payment), please contact your community development representative to </t>
  </si>
  <si>
    <t>calculate match.</t>
  </si>
  <si>
    <r>
      <t>Payment Frequency per Annum</t>
    </r>
    <r>
      <rPr>
        <vertAlign val="superscript"/>
        <sz val="10"/>
        <rFont val="Times New Roman"/>
        <family val="1"/>
      </rPr>
      <t>A</t>
    </r>
  </si>
  <si>
    <t>A</t>
  </si>
  <si>
    <t>C</t>
  </si>
  <si>
    <t>B</t>
  </si>
  <si>
    <r>
      <t>Payment Amount</t>
    </r>
    <r>
      <rPr>
        <vertAlign val="superscript"/>
        <sz val="10"/>
        <rFont val="Times New Roman"/>
        <family val="1"/>
      </rPr>
      <t>B</t>
    </r>
  </si>
  <si>
    <t>Payment Amount: Amount of payment per pay period</t>
  </si>
  <si>
    <r>
      <t>Total Payments</t>
    </r>
    <r>
      <rPr>
        <vertAlign val="superscript"/>
        <sz val="10"/>
        <rFont val="Times New Roman"/>
        <family val="1"/>
      </rPr>
      <t>C</t>
    </r>
  </si>
  <si>
    <t>If Balloon Payment, then the Balloon Payment is the last payment, e.g. 31 total payments, then 30 regular payments and 1 balloon payment</t>
  </si>
  <si>
    <r>
      <t>Balloon Payment</t>
    </r>
    <r>
      <rPr>
        <vertAlign val="superscript"/>
        <sz val="10"/>
        <rFont val="Times New Roman"/>
        <family val="1"/>
      </rPr>
      <t>D</t>
    </r>
  </si>
  <si>
    <t>D</t>
  </si>
  <si>
    <t>Balloon Payment:  Occurs when loan is deferred at end of term or amoritization period is greater than term. Upper cell provides amount of interest paid for balloon payment; Lower cell provides total amount of balloon payment, I.e. Principal + Interest = Balloon Payment</t>
  </si>
  <si>
    <r>
      <t>Total Interest Paid</t>
    </r>
    <r>
      <rPr>
        <vertAlign val="superscript"/>
        <sz val="10"/>
        <rFont val="Times New Roman"/>
        <family val="1"/>
      </rPr>
      <t>E</t>
    </r>
  </si>
  <si>
    <t>E</t>
  </si>
  <si>
    <t>Total Interest Paid: Total amount of interest paid during the term of the loan, including balloon payment (if applicable).</t>
  </si>
  <si>
    <t>F</t>
  </si>
  <si>
    <r>
      <t>Total Principal Paid</t>
    </r>
    <r>
      <rPr>
        <vertAlign val="superscript"/>
        <sz val="10"/>
        <rFont val="Times New Roman"/>
        <family val="1"/>
      </rPr>
      <t>F</t>
    </r>
  </si>
  <si>
    <t>On April 23, 2007, Walker County waived sewer and water fees for 20 years on the Swipler Valley Apartments. The annual fees for the property are $675.23. Walker County also waived building permit fees which total $1,000.00.</t>
  </si>
  <si>
    <t>Swipler Valley Apartments negotiated with the property owner to sell the vacant building to them for $150,000.00, even though the appraised value is $175,000.00. The property owner agreed that the lesser sales price is a donation to affordable housing. The owner and Swipler Services, Inc. signed the purchase agreement on March 23, 2007 and provided a statement saying the lesser sales price is a donation to affordable housing.  Swipler Services, Inc. will purchase the property using $80,000.00 worth of HOME funds and $70,000.00 with non-federal funds. The property has free and clear title; there is no debt service on the property.</t>
  </si>
  <si>
    <t>The City of Walker Point is working on revitalizing the downtown neighborhood where Swipler Valley Apartments is located and have provided funds to implement a streetscape program that will repave the streets, replace the sidewalks, and install new streetlights. The first phase of the project is on the street where Swipler Valley Apartments is located. In addition to Swipler Valley Apartments, 15 other buildings are affected by the project. Each building has 11 market rate residential units in the project. The project will cost $200,000.00. $125,000.00 will come from the City, $50,000.00 from the State of Indiana, and $25,000.00 from CDBG funds. The streetscape project began in October 2006. Swipler Services expects rehabilitation of Swipler Valley Apartments to begin in August 2007.</t>
  </si>
  <si>
    <r>
      <t>Waived</t>
    </r>
    <r>
      <rPr>
        <b/>
        <vertAlign val="superscript"/>
        <sz val="10"/>
        <rFont val="Times New Roman"/>
        <family val="1"/>
      </rPr>
      <t>121</t>
    </r>
  </si>
  <si>
    <r>
      <t>Per Year</t>
    </r>
    <r>
      <rPr>
        <b/>
        <vertAlign val="superscript"/>
        <sz val="10"/>
        <rFont val="Times New Roman"/>
        <family val="1"/>
      </rPr>
      <t>122</t>
    </r>
  </si>
  <si>
    <r>
      <t>Foregone</t>
    </r>
    <r>
      <rPr>
        <b/>
        <vertAlign val="superscript"/>
        <sz val="10"/>
        <rFont val="Times New Roman"/>
        <family val="1"/>
      </rPr>
      <t>123</t>
    </r>
  </si>
  <si>
    <r>
      <t>Match Amount</t>
    </r>
    <r>
      <rPr>
        <b/>
        <vertAlign val="superscript"/>
        <sz val="10"/>
        <rFont val="Times New Roman"/>
        <family val="1"/>
      </rPr>
      <t>124</t>
    </r>
  </si>
  <si>
    <r>
      <t>Match Amount</t>
    </r>
    <r>
      <rPr>
        <b/>
        <vertAlign val="superscript"/>
        <sz val="10"/>
        <rFont val="Times New Roman"/>
        <family val="1"/>
      </rPr>
      <t>125</t>
    </r>
  </si>
  <si>
    <r>
      <t>Property #1</t>
    </r>
    <r>
      <rPr>
        <b/>
        <vertAlign val="superscript"/>
        <sz val="10"/>
        <rFont val="Times New Roman"/>
        <family val="1"/>
      </rPr>
      <t>126</t>
    </r>
  </si>
  <si>
    <r>
      <t>Property #2</t>
    </r>
    <r>
      <rPr>
        <b/>
        <vertAlign val="superscript"/>
        <sz val="10"/>
        <rFont val="Times New Roman"/>
        <family val="1"/>
      </rPr>
      <t>126</t>
    </r>
  </si>
  <si>
    <r>
      <t>Property #3</t>
    </r>
    <r>
      <rPr>
        <b/>
        <vertAlign val="superscript"/>
        <sz val="10"/>
        <rFont val="Times New Roman"/>
        <family val="1"/>
      </rPr>
      <t>126</t>
    </r>
  </si>
  <si>
    <r>
      <t>Appraised Value</t>
    </r>
    <r>
      <rPr>
        <vertAlign val="superscript"/>
        <sz val="10"/>
        <rFont val="Times New Roman"/>
        <family val="1"/>
      </rPr>
      <t>127</t>
    </r>
  </si>
  <si>
    <r>
      <t>Debt Burden Amount</t>
    </r>
    <r>
      <rPr>
        <vertAlign val="superscript"/>
        <sz val="10"/>
        <rFont val="Times New Roman"/>
        <family val="1"/>
      </rPr>
      <t>128</t>
    </r>
  </si>
  <si>
    <r>
      <t>Lien Amount</t>
    </r>
    <r>
      <rPr>
        <vertAlign val="superscript"/>
        <sz val="10"/>
        <rFont val="Times New Roman"/>
        <family val="1"/>
      </rPr>
      <t>128</t>
    </r>
  </si>
  <si>
    <r>
      <t>Other Encumbrance</t>
    </r>
    <r>
      <rPr>
        <vertAlign val="superscript"/>
        <sz val="10"/>
        <rFont val="Times New Roman"/>
        <family val="1"/>
      </rPr>
      <t>128</t>
    </r>
  </si>
  <si>
    <r>
      <t>Value of Property</t>
    </r>
    <r>
      <rPr>
        <vertAlign val="superscript"/>
        <sz val="10"/>
        <rFont val="Times New Roman"/>
        <family val="1"/>
      </rPr>
      <t>129</t>
    </r>
  </si>
  <si>
    <r>
      <t>Purchase Price</t>
    </r>
    <r>
      <rPr>
        <vertAlign val="superscript"/>
        <sz val="10"/>
        <rFont val="Times New Roman"/>
        <family val="1"/>
      </rPr>
      <t>130</t>
    </r>
  </si>
  <si>
    <r>
      <t>with HOME funds</t>
    </r>
    <r>
      <rPr>
        <vertAlign val="superscript"/>
        <sz val="10"/>
        <rFont val="Times New Roman"/>
        <family val="1"/>
      </rPr>
      <t>131</t>
    </r>
  </si>
  <si>
    <r>
      <t>with other federal funds</t>
    </r>
    <r>
      <rPr>
        <vertAlign val="superscript"/>
        <sz val="10"/>
        <rFont val="Times New Roman"/>
        <family val="1"/>
      </rPr>
      <t>131</t>
    </r>
  </si>
  <si>
    <r>
      <t>with non-federal funds</t>
    </r>
    <r>
      <rPr>
        <vertAlign val="superscript"/>
        <sz val="10"/>
        <rFont val="Times New Roman"/>
        <family val="1"/>
      </rPr>
      <t>132</t>
    </r>
  </si>
  <si>
    <r>
      <t>Value of Contribution</t>
    </r>
    <r>
      <rPr>
        <vertAlign val="superscript"/>
        <sz val="10"/>
        <rFont val="Times New Roman"/>
        <family val="1"/>
      </rPr>
      <t>133</t>
    </r>
  </si>
  <si>
    <r>
      <t>Match Amount</t>
    </r>
    <r>
      <rPr>
        <b/>
        <vertAlign val="superscript"/>
        <sz val="10"/>
        <rFont val="Times New Roman"/>
        <family val="1"/>
      </rPr>
      <t>134</t>
    </r>
  </si>
  <si>
    <r>
      <t>Total Units benefitting from Infrastructure Project</t>
    </r>
    <r>
      <rPr>
        <vertAlign val="superscript"/>
        <sz val="10"/>
        <rFont val="Times New Roman"/>
        <family val="1"/>
      </rPr>
      <t>135</t>
    </r>
  </si>
  <si>
    <r>
      <t>HOME-Assisted or Eligible Units benefitting from Infrastructure Project</t>
    </r>
    <r>
      <rPr>
        <vertAlign val="superscript"/>
        <sz val="10"/>
        <rFont val="Times New Roman"/>
        <family val="1"/>
      </rPr>
      <t>135</t>
    </r>
  </si>
  <si>
    <r>
      <t>% of HOME-Assisted or Eligible Units benefitting from Infrastructure Project</t>
    </r>
    <r>
      <rPr>
        <vertAlign val="superscript"/>
        <sz val="10"/>
        <rFont val="Times New Roman"/>
        <family val="1"/>
      </rPr>
      <t>135</t>
    </r>
  </si>
  <si>
    <r>
      <t>Total Infrastructure Costs</t>
    </r>
    <r>
      <rPr>
        <vertAlign val="superscript"/>
        <sz val="10"/>
        <rFont val="Times New Roman"/>
        <family val="1"/>
      </rPr>
      <t>135</t>
    </r>
  </si>
  <si>
    <r>
      <t>Sources of Funds: Federal</t>
    </r>
    <r>
      <rPr>
        <vertAlign val="superscript"/>
        <sz val="10"/>
        <rFont val="Times New Roman"/>
        <family val="1"/>
      </rPr>
      <t>135</t>
    </r>
  </si>
  <si>
    <r>
      <t>Sources of Funds: State</t>
    </r>
    <r>
      <rPr>
        <vertAlign val="superscript"/>
        <sz val="10"/>
        <rFont val="Times New Roman"/>
        <family val="1"/>
      </rPr>
      <t>135</t>
    </r>
  </si>
  <si>
    <r>
      <t>Sources of Funds: Local</t>
    </r>
    <r>
      <rPr>
        <vertAlign val="superscript"/>
        <sz val="10"/>
        <rFont val="Times New Roman"/>
        <family val="1"/>
      </rPr>
      <t>135</t>
    </r>
  </si>
  <si>
    <r>
      <t>Sources of Funds: Other</t>
    </r>
    <r>
      <rPr>
        <vertAlign val="superscript"/>
        <sz val="10"/>
        <rFont val="Times New Roman"/>
        <family val="1"/>
      </rPr>
      <t>135</t>
    </r>
  </si>
  <si>
    <r>
      <t>Eligible Infrastructure Costs</t>
    </r>
    <r>
      <rPr>
        <vertAlign val="superscript"/>
        <sz val="10"/>
        <rFont val="Times New Roman"/>
        <family val="1"/>
      </rPr>
      <t>135</t>
    </r>
  </si>
  <si>
    <r>
      <t>Match Amount</t>
    </r>
    <r>
      <rPr>
        <b/>
        <vertAlign val="superscript"/>
        <sz val="10"/>
        <rFont val="Times New Roman"/>
        <family val="1"/>
      </rPr>
      <t>136</t>
    </r>
  </si>
  <si>
    <r>
      <t xml:space="preserve">Match Amount </t>
    </r>
    <r>
      <rPr>
        <b/>
        <vertAlign val="superscript"/>
        <sz val="10"/>
        <rFont val="Times New Roman"/>
        <family val="1"/>
      </rPr>
      <t>138</t>
    </r>
  </si>
  <si>
    <t xml:space="preserve">Contact the IHCDA Community Development Representative in your area to provide technical assistance on how to obtain Match from proceeds off Affordable Housing Bonds. </t>
  </si>
  <si>
    <t>Date the local unit of government granted this waiver. Usually, this occurs when a resolution is passed at a meeting of this governing body.  Provide a copy of the resolution, if possible.  Otherwise provide a letter from the highest elected official or County Assessor verifying that the property has received fee waiver, the amount of annual fees and charges forgiven, and the number of years for the abatement if more than one year.</t>
  </si>
  <si>
    <t xml:space="preserve">The amount of fees waived to go into year 1 and the following years will be the amount of taxes for all HOME-Assisted properties involved, dependent on the Number of Years Abated for Match. </t>
  </si>
  <si>
    <t xml:space="preserve">Writing "Yes" or "No" (case sensitive), please indicate whether the properties who received waivers whether or not they will be HOME-Assisted Units. </t>
  </si>
  <si>
    <t>Provide the amount of fees that will be foregone for each property receiving a waiver.</t>
  </si>
  <si>
    <t>Total Present Value of Foregone Fees:  The current value of all fee waivers.</t>
  </si>
  <si>
    <t>The property can be purchased with HOME funds and other federal funds, but it will not count as Match.</t>
  </si>
  <si>
    <t xml:space="preserve">*Only banked match from closed awards made in 1999 or later is eligible for use. </t>
  </si>
  <si>
    <r>
      <t>Award Number for which Match was originally generated</t>
    </r>
    <r>
      <rPr>
        <b/>
        <vertAlign val="superscript"/>
        <sz val="10"/>
        <rFont val="Times New Roman"/>
        <family val="1"/>
      </rPr>
      <t xml:space="preserve"> 8*</t>
    </r>
  </si>
  <si>
    <r>
      <t>Recipient donating Banked Match</t>
    </r>
    <r>
      <rPr>
        <b/>
        <vertAlign val="superscript"/>
        <sz val="10"/>
        <rFont val="Times New Roman"/>
        <family val="1"/>
      </rPr>
      <t>9</t>
    </r>
  </si>
  <si>
    <r>
      <t xml:space="preserve">Grant </t>
    </r>
    <r>
      <rPr>
        <b/>
        <vertAlign val="superscript"/>
        <sz val="10"/>
        <rFont val="Times New Roman"/>
        <family val="1"/>
      </rPr>
      <t>10</t>
    </r>
  </si>
  <si>
    <r>
      <t xml:space="preserve">Grant Amount </t>
    </r>
    <r>
      <rPr>
        <b/>
        <vertAlign val="superscript"/>
        <sz val="10"/>
        <rFont val="Times New Roman"/>
        <family val="1"/>
      </rPr>
      <t>11</t>
    </r>
  </si>
  <si>
    <r>
      <t xml:space="preserve">Match Amount </t>
    </r>
    <r>
      <rPr>
        <b/>
        <vertAlign val="superscript"/>
        <sz val="10"/>
        <rFont val="Times New Roman"/>
        <family val="1"/>
      </rPr>
      <t>12</t>
    </r>
  </si>
  <si>
    <r>
      <t>Supportive Service Activity</t>
    </r>
    <r>
      <rPr>
        <vertAlign val="superscript"/>
        <sz val="10"/>
        <rFont val="Times New Roman"/>
        <family val="1"/>
      </rPr>
      <t>13</t>
    </r>
  </si>
  <si>
    <r>
      <t>% of Services to Families in HOME-Assisted and Eligible Units</t>
    </r>
    <r>
      <rPr>
        <vertAlign val="superscript"/>
        <sz val="10"/>
        <rFont val="Times New Roman"/>
        <family val="1"/>
      </rPr>
      <t>14</t>
    </r>
  </si>
  <si>
    <r>
      <t>Total Salary Costs (includes benefits)</t>
    </r>
    <r>
      <rPr>
        <vertAlign val="superscript"/>
        <sz val="10"/>
        <rFont val="Times New Roman"/>
        <family val="1"/>
      </rPr>
      <t>15</t>
    </r>
  </si>
  <si>
    <r>
      <t>Total Materials Costs</t>
    </r>
    <r>
      <rPr>
        <vertAlign val="superscript"/>
        <sz val="10"/>
        <rFont val="Times New Roman"/>
        <family val="1"/>
      </rPr>
      <t>16</t>
    </r>
  </si>
  <si>
    <r>
      <t>Counseling Service Name</t>
    </r>
    <r>
      <rPr>
        <vertAlign val="superscript"/>
        <sz val="10"/>
        <rFont val="Times New Roman"/>
        <family val="1"/>
      </rPr>
      <t>17</t>
    </r>
  </si>
  <si>
    <r>
      <t>% of Families served who are buying a HOME-Assisted or Eligible Units</t>
    </r>
    <r>
      <rPr>
        <vertAlign val="superscript"/>
        <sz val="10"/>
        <rFont val="Times New Roman"/>
        <family val="1"/>
      </rPr>
      <t>18</t>
    </r>
  </si>
  <si>
    <r>
      <t>Total Salary Costs (includes benefits)</t>
    </r>
    <r>
      <rPr>
        <vertAlign val="superscript"/>
        <sz val="10"/>
        <rFont val="Times New Roman"/>
        <family val="1"/>
      </rPr>
      <t>19</t>
    </r>
  </si>
  <si>
    <r>
      <t>Total Materials Costs</t>
    </r>
    <r>
      <rPr>
        <vertAlign val="superscript"/>
        <sz val="10"/>
        <rFont val="Times New Roman"/>
        <family val="1"/>
      </rPr>
      <t>20</t>
    </r>
  </si>
  <si>
    <r>
      <t>Unskilled Labor Rate</t>
    </r>
    <r>
      <rPr>
        <vertAlign val="superscript"/>
        <sz val="10"/>
        <rFont val="Times New Roman"/>
        <family val="1"/>
      </rPr>
      <t>21</t>
    </r>
  </si>
  <si>
    <r>
      <t>Amount of Match</t>
    </r>
    <r>
      <rPr>
        <b/>
        <vertAlign val="superscript"/>
        <sz val="10"/>
        <rFont val="Times New Roman"/>
        <family val="1"/>
      </rPr>
      <t>22</t>
    </r>
  </si>
  <si>
    <r>
      <t>Professional Service Rate</t>
    </r>
    <r>
      <rPr>
        <vertAlign val="superscript"/>
        <sz val="10"/>
        <rFont val="Times New Roman"/>
        <family val="1"/>
      </rPr>
      <t>23</t>
    </r>
  </si>
  <si>
    <r>
      <t>Amount of Match</t>
    </r>
    <r>
      <rPr>
        <b/>
        <vertAlign val="superscript"/>
        <sz val="10"/>
        <rFont val="Times New Roman"/>
        <family val="1"/>
      </rPr>
      <t>24</t>
    </r>
  </si>
  <si>
    <r>
      <t>Sweat Equity Rate</t>
    </r>
    <r>
      <rPr>
        <vertAlign val="superscript"/>
        <sz val="10"/>
        <rFont val="Times New Roman"/>
        <family val="1"/>
      </rPr>
      <t>25</t>
    </r>
  </si>
  <si>
    <r>
      <t>Amount of Match</t>
    </r>
    <r>
      <rPr>
        <b/>
        <vertAlign val="superscript"/>
        <sz val="10"/>
        <rFont val="Times New Roman"/>
        <family val="1"/>
      </rPr>
      <t>26</t>
    </r>
  </si>
  <si>
    <r>
      <t>Donation    Amount</t>
    </r>
    <r>
      <rPr>
        <b/>
        <vertAlign val="superscript"/>
        <sz val="10"/>
        <rFont val="Times New Roman"/>
        <family val="1"/>
      </rPr>
      <t>27</t>
    </r>
  </si>
  <si>
    <r>
      <t xml:space="preserve">Match Amount </t>
    </r>
    <r>
      <rPr>
        <b/>
        <vertAlign val="superscript"/>
        <sz val="10"/>
        <rFont val="Times New Roman"/>
        <family val="1"/>
      </rPr>
      <t>28</t>
    </r>
  </si>
  <si>
    <r>
      <t>Equipment Rental Rate</t>
    </r>
    <r>
      <rPr>
        <b/>
        <vertAlign val="superscript"/>
        <sz val="10"/>
        <rFont val="Times New Roman"/>
        <family val="1"/>
      </rPr>
      <t>29</t>
    </r>
  </si>
  <si>
    <r>
      <t>Hours Donated</t>
    </r>
    <r>
      <rPr>
        <b/>
        <vertAlign val="superscript"/>
        <sz val="10"/>
        <rFont val="Times New Roman"/>
        <family val="1"/>
      </rPr>
      <t>30</t>
    </r>
  </si>
  <si>
    <r>
      <t xml:space="preserve">Match Amount </t>
    </r>
    <r>
      <rPr>
        <b/>
        <vertAlign val="superscript"/>
        <sz val="10"/>
        <rFont val="Times New Roman"/>
        <family val="1"/>
      </rPr>
      <t>31</t>
    </r>
  </si>
  <si>
    <r>
      <t>Name</t>
    </r>
    <r>
      <rPr>
        <vertAlign val="superscript"/>
        <sz val="10"/>
        <rFont val="Times New Roman"/>
        <family val="1"/>
      </rPr>
      <t>31</t>
    </r>
  </si>
  <si>
    <r>
      <t>Loan Amount</t>
    </r>
    <r>
      <rPr>
        <vertAlign val="superscript"/>
        <sz val="10"/>
        <rFont val="Times New Roman"/>
        <family val="1"/>
      </rPr>
      <t>32</t>
    </r>
  </si>
  <si>
    <r>
      <t>Loan Type</t>
    </r>
    <r>
      <rPr>
        <vertAlign val="superscript"/>
        <sz val="10"/>
        <rFont val="Times New Roman"/>
        <family val="1"/>
      </rPr>
      <t>33</t>
    </r>
  </si>
  <si>
    <r>
      <t>NOTE:</t>
    </r>
    <r>
      <rPr>
        <sz val="10"/>
        <rFont val="Times New Roman"/>
        <family val="1"/>
      </rPr>
      <t xml:space="preserve"> After completing loan and market information tables below, please review amoritization schedules to the right.</t>
    </r>
  </si>
  <si>
    <r>
      <t>Interest Rate</t>
    </r>
    <r>
      <rPr>
        <vertAlign val="superscript"/>
        <sz val="10"/>
        <rFont val="Times New Roman"/>
        <family val="1"/>
      </rPr>
      <t>34</t>
    </r>
  </si>
  <si>
    <r>
      <t>Interest Compounding</t>
    </r>
    <r>
      <rPr>
        <vertAlign val="superscript"/>
        <sz val="10"/>
        <rFont val="Times New Roman"/>
        <family val="1"/>
      </rPr>
      <t>36</t>
    </r>
  </si>
  <si>
    <r>
      <t>Total Payments</t>
    </r>
    <r>
      <rPr>
        <vertAlign val="superscript"/>
        <sz val="10"/>
        <rFont val="Times New Roman"/>
        <family val="1"/>
      </rPr>
      <t>37</t>
    </r>
  </si>
  <si>
    <r>
      <t>Expected Yield</t>
    </r>
    <r>
      <rPr>
        <vertAlign val="superscript"/>
        <sz val="10"/>
        <rFont val="Times New Roman"/>
        <family val="1"/>
      </rPr>
      <t>38</t>
    </r>
  </si>
  <si>
    <r>
      <t>Date Loan Committed</t>
    </r>
    <r>
      <rPr>
        <vertAlign val="superscript"/>
        <sz val="10"/>
        <rFont val="Times New Roman"/>
        <family val="1"/>
      </rPr>
      <t>39</t>
    </r>
  </si>
  <si>
    <r>
      <t>Week Ending Date</t>
    </r>
    <r>
      <rPr>
        <vertAlign val="superscript"/>
        <sz val="10"/>
        <rFont val="Times New Roman"/>
        <family val="1"/>
      </rPr>
      <t>40</t>
    </r>
  </si>
  <si>
    <r>
      <t>HUD Benchmark Rate</t>
    </r>
    <r>
      <rPr>
        <vertAlign val="superscript"/>
        <sz val="10"/>
        <rFont val="Times New Roman"/>
        <family val="1"/>
      </rPr>
      <t>41</t>
    </r>
  </si>
  <si>
    <r>
      <t>HUD Basis Points</t>
    </r>
    <r>
      <rPr>
        <vertAlign val="superscript"/>
        <sz val="10"/>
        <rFont val="Times New Roman"/>
        <family val="1"/>
      </rPr>
      <t>42</t>
    </r>
  </si>
  <si>
    <r>
      <t>Market Rate</t>
    </r>
    <r>
      <rPr>
        <vertAlign val="superscript"/>
        <sz val="10"/>
        <rFont val="Times New Roman"/>
        <family val="1"/>
      </rPr>
      <t>43</t>
    </r>
  </si>
  <si>
    <r>
      <t>Potential Yield</t>
    </r>
    <r>
      <rPr>
        <vertAlign val="superscript"/>
        <sz val="10"/>
        <rFont val="Times New Roman"/>
        <family val="1"/>
      </rPr>
      <t>44</t>
    </r>
  </si>
  <si>
    <r>
      <t>Yield Foregone</t>
    </r>
    <r>
      <rPr>
        <vertAlign val="superscript"/>
        <sz val="10"/>
        <rFont val="Times New Roman"/>
        <family val="1"/>
      </rPr>
      <t>45</t>
    </r>
  </si>
  <si>
    <r>
      <t>Present Value of Yield Foregone</t>
    </r>
    <r>
      <rPr>
        <vertAlign val="superscript"/>
        <sz val="10"/>
        <rFont val="Times New Roman"/>
        <family val="1"/>
      </rPr>
      <t>46</t>
    </r>
  </si>
  <si>
    <t>Insert name of loan holder.</t>
  </si>
  <si>
    <t>Interest loan amount.</t>
  </si>
  <si>
    <t xml:space="preserve">Loan Type: Enter whether the loan is fixed rate or adjustable rate. NOTE: If it is adjustable, you will be required to </t>
  </si>
  <si>
    <t>complete another form whenever the terms of the loan change.</t>
  </si>
  <si>
    <t>Enter whether the interest will compound Annually, Monthly, Daily in the left cell. In the right cell, enter the corresponding number from the following table:</t>
  </si>
  <si>
    <t>Expected yield from below market interest rate.</t>
  </si>
  <si>
    <t xml:space="preserve">Date committed: Date of the loan commitment and to find the date of Federal Reserve rate. </t>
  </si>
  <si>
    <t>Total Payments: The number of payments made during the term of the loan, which is term multiplied by interest compounding.</t>
  </si>
  <si>
    <t>Always take the week ending date on the Federal Reserve Weekly Statistical Release H. 15. See Footnote 42 for which instrument to use.</t>
  </si>
  <si>
    <t>HUD Benchmark: The interest rate taken from the week ending date of the loan commitment and the interest rate is found through the Federal Reserve Board. The Federal Reserve Board makes these rates available on the following Monday afternoon in a publication entitled Federal Reserve Weekly Statistical Release H.15. (Subscriptions cost $15 for 52 weeks, call 202-452-3244 for information.) See Footnote 40.</t>
  </si>
  <si>
    <t>Market Rate: The sum of the Basis Point and HUD Benchmark used to calculate Potential Yield.</t>
  </si>
  <si>
    <r>
      <t>Match Amount</t>
    </r>
    <r>
      <rPr>
        <b/>
        <vertAlign val="superscript"/>
        <sz val="10"/>
        <rFont val="Times New Roman"/>
        <family val="1"/>
      </rPr>
      <t>47</t>
    </r>
  </si>
  <si>
    <t>Enter grant as loan amount.</t>
  </si>
  <si>
    <t xml:space="preserve">Grant as Loan Type: Enter whether grant as loan is fixed rate or adjustable rate. NOTE: If it is adjustable, you </t>
  </si>
  <si>
    <t>will be required to complete another form whenever the terms of the loan change.</t>
  </si>
  <si>
    <t>Assessed Value:  This number will be the total assessed value for all properties.This amount should be the assessed value of the improvement to the property after the rehabilitation or redevelopment has occurred.  If that information is not provided, the amount should be one of the following:</t>
  </si>
  <si>
    <t>Years Waived:  This number will be the total years the taxes were waived.</t>
  </si>
  <si>
    <t>Indicate the date that the local unit of government granted this exemption.  Usually, this occurs when a resolution is passed at a meeting of this governing body.  Provide a copy of the resolution, if possible.  Otherwise provide a letter from the highest elected official or County Assessor verifying that the property has received exemption, the amount of annual tax liability that is forgiven, and the number of years for the exemption is more than one year.</t>
  </si>
  <si>
    <t>Amount of Match:  The value of foregone taxes may only be counted as match for HOME-assisted units. They are not an eligible form of match for non-HOME-Assisted, affordable housing units.</t>
  </si>
  <si>
    <t>Affordability Period: The period of time that an assisted unit must remain affordable to identified levels of low-</t>
  </si>
  <si>
    <t>or moderate-income persons.  The following table provides affordability periods based on activity and subsidy:</t>
  </si>
  <si>
    <t>HOME Affordability Requirements:</t>
  </si>
  <si>
    <t>Subsidy per Unit</t>
  </si>
  <si>
    <t>Affordability Period</t>
  </si>
  <si>
    <t>less than $15,000</t>
  </si>
  <si>
    <t>$15,000 - $40,000</t>
  </si>
  <si>
    <t>Over $40,000</t>
  </si>
  <si>
    <t>Rehab/Refinance</t>
  </si>
  <si>
    <t>Any amount</t>
  </si>
  <si>
    <t>Acquisition of newly constructed transtional, permanent supportive or rental housing</t>
  </si>
  <si>
    <t>Any anount</t>
  </si>
  <si>
    <t>5 years</t>
  </si>
  <si>
    <t>CDBG Affordability Requirements:</t>
  </si>
  <si>
    <t>Subsidy per Unit or Bed</t>
  </si>
  <si>
    <t>Under $15,000</t>
  </si>
  <si>
    <t>10 years</t>
  </si>
  <si>
    <t>15 years</t>
  </si>
  <si>
    <t>20 years</t>
  </si>
  <si>
    <t xml:space="preserve"> Migrant / Seasonal Farm Worker Housing, or Rental Housing</t>
  </si>
  <si>
    <t>ACTIVITY: Homeowner Repair and Improvement</t>
  </si>
  <si>
    <t>Less than or equal to $10,000.00</t>
  </si>
  <si>
    <t>2 years</t>
  </si>
  <si>
    <t>Over $10,000.00</t>
  </si>
  <si>
    <t>3 year</t>
  </si>
  <si>
    <t>ACTIVITY:  Emergency Shelters, Youth Shelters,</t>
  </si>
  <si>
    <t xml:space="preserve">Always take the week ending date on the Federal Reserve Weekly Statistical Release H. 15. </t>
  </si>
  <si>
    <t>Number of Years Exempted for Match:  Years counted for Match are dependent on Years Waived and Affordability Period. The lesser of the two numbers provides the Number of Years Exempted for Match and will be used to calculate the amount of Match.</t>
  </si>
  <si>
    <t>To be used for: BMIR, principal and interest amortized</t>
  </si>
  <si>
    <t>BMIR Results</t>
  </si>
  <si>
    <t>Market Rate Results</t>
  </si>
  <si>
    <t>Payment Frequency per Annum</t>
  </si>
  <si>
    <t>Payment Amount</t>
  </si>
  <si>
    <t>Total Payments*</t>
  </si>
  <si>
    <t>Balloon Payment</t>
  </si>
  <si>
    <t>Total Interest Paid</t>
  </si>
  <si>
    <t>Total Principal Paid</t>
  </si>
  <si>
    <t>Will the Loan be deferred &amp; due at term, or will there be any balloon payment at end?</t>
  </si>
  <si>
    <t>Due to limited space for a third amoritization schedule, please submit another spreadsheet to calculate BMIR Loan #3</t>
  </si>
  <si>
    <r>
      <t>Amoritization Period</t>
    </r>
    <r>
      <rPr>
        <vertAlign val="superscript"/>
        <sz val="10"/>
        <rFont val="Times New Roman"/>
        <family val="1"/>
      </rPr>
      <t>35a</t>
    </r>
  </si>
  <si>
    <r>
      <t>Term in years</t>
    </r>
    <r>
      <rPr>
        <vertAlign val="superscript"/>
        <sz val="10"/>
        <rFont val="Times New Roman"/>
        <family val="1"/>
      </rPr>
      <t>35b</t>
    </r>
  </si>
  <si>
    <r>
      <t>Interest Compounding or Payments per Annum</t>
    </r>
    <r>
      <rPr>
        <vertAlign val="superscript"/>
        <sz val="10"/>
        <rFont val="Times New Roman"/>
        <family val="1"/>
      </rPr>
      <t>36</t>
    </r>
  </si>
  <si>
    <r>
      <t>Yield Foregone: Payments</t>
    </r>
    <r>
      <rPr>
        <vertAlign val="superscript"/>
        <sz val="10"/>
        <rFont val="Times New Roman"/>
        <family val="1"/>
      </rPr>
      <t>45</t>
    </r>
  </si>
  <si>
    <r>
      <t>Yield Foregone: Balloon Interest</t>
    </r>
    <r>
      <rPr>
        <vertAlign val="superscript"/>
        <sz val="10"/>
        <rFont val="Times New Roman"/>
        <family val="1"/>
      </rPr>
      <t>45</t>
    </r>
  </si>
  <si>
    <r>
      <t>Present Value of Yield Foregone: Payments</t>
    </r>
    <r>
      <rPr>
        <vertAlign val="superscript"/>
        <sz val="10"/>
        <rFont val="Times New Roman"/>
        <family val="1"/>
      </rPr>
      <t>46</t>
    </r>
  </si>
  <si>
    <r>
      <t>PV of Yield Foregone: Balloon Interest</t>
    </r>
    <r>
      <rPr>
        <vertAlign val="superscript"/>
        <sz val="10"/>
        <rFont val="Times New Roman"/>
        <family val="1"/>
      </rPr>
      <t>46</t>
    </r>
  </si>
  <si>
    <r>
      <t>Total Present Value of Yield Foregone</t>
    </r>
    <r>
      <rPr>
        <b/>
        <vertAlign val="superscript"/>
        <sz val="10"/>
        <rFont val="Times New Roman"/>
        <family val="1"/>
      </rPr>
      <t>46</t>
    </r>
  </si>
  <si>
    <t>BMIR Amoritization</t>
  </si>
  <si>
    <t>Market Rate Amoritization</t>
  </si>
  <si>
    <t>Payment</t>
  </si>
  <si>
    <t>Payment Number</t>
  </si>
  <si>
    <t>Principal Balance at the beginning of the month</t>
  </si>
  <si>
    <t>BMIR Interest</t>
  </si>
  <si>
    <t>Principal</t>
  </si>
  <si>
    <t>Principal Balance at the end of the month</t>
  </si>
  <si>
    <t>Market Rate Interest</t>
  </si>
  <si>
    <t>Fixed</t>
  </si>
  <si>
    <t>35a</t>
  </si>
  <si>
    <t>Amoritization Period: Amoritization period of loan in years; if amoritization and term different, please contact your community development representative to calculate match.</t>
  </si>
  <si>
    <t>Term: Time period of loan in years; if amoritization and term different, please contact your community development representative to calculate match.</t>
  </si>
  <si>
    <t>35b</t>
  </si>
  <si>
    <t>Walker Co. Credit Union</t>
  </si>
  <si>
    <t>Affordability Period:  In the case of a construction loan that has no set term and is due on sale, it is not possible to calculate the present value of the yield foregone because neither the term of the loan nor the yield foregone are known in advance. Therefore, it is assumed that the term of the loan is equal to the affordability period associated with the housing units being assisted (i.e., 5, 10, 15 or 20 years).</t>
  </si>
  <si>
    <t>On April 25, 2007, Swipler Services, Inc. received a below market, fixed rate loan from Walker County Credit Union to help with their rehabilitation, mixed use project. The interest rate offered by the bank was at 3.75%. The construction loan was for $125,000 with interest compounding monthly, due and payable at construction completion.</t>
  </si>
  <si>
    <r>
      <t>Term in years (Affordability Period)</t>
    </r>
    <r>
      <rPr>
        <vertAlign val="superscript"/>
        <sz val="10"/>
        <rFont val="Times New Roman"/>
        <family val="1"/>
      </rPr>
      <t>35</t>
    </r>
  </si>
  <si>
    <t>BMIR Construction Loan</t>
  </si>
  <si>
    <t>To be used for:  Nonamortizing Loans, Due on Sale</t>
  </si>
  <si>
    <t>31b</t>
  </si>
  <si>
    <t>31a</t>
  </si>
  <si>
    <t>BMIR - Construction Loan</t>
  </si>
  <si>
    <t>20-year T-Note</t>
  </si>
  <si>
    <t>Walker County forgives property taxes for a HOME-assisted rehabilitation multi-family project for the 15-year affordability period.  The County uses the property's full market value as taxable basis, which is $600,000. Current, tax rate is $24.00 per 1,000 of assessed value. County establishes the post-improvement value and applies tax rate to determine tax assessed. Taxes exempted on April 25, 2007.</t>
  </si>
  <si>
    <t>Treasury Security to be used is dependent on the Number of Years Exempted for Match. See the table below to see the U.S. Treasury Security to be used.</t>
  </si>
  <si>
    <t>Years Exempted for Match</t>
  </si>
  <si>
    <t>U.S. Treasury Security</t>
  </si>
  <si>
    <t>1-Year T-Note</t>
  </si>
  <si>
    <t>2-Year T-Note</t>
  </si>
  <si>
    <t>3-Year T-Note</t>
  </si>
  <si>
    <t>5-Year T-Note</t>
  </si>
  <si>
    <t>7-Year T-Note</t>
  </si>
  <si>
    <t>9 to 14 years</t>
  </si>
  <si>
    <t>10-Year T-Note</t>
  </si>
  <si>
    <t>1 year</t>
  </si>
  <si>
    <t>3 years</t>
  </si>
  <si>
    <t>4 to 5 years</t>
  </si>
  <si>
    <t>6 to 8 years</t>
  </si>
  <si>
    <t>20-Year T-Note</t>
  </si>
  <si>
    <t>15 or more years</t>
  </si>
  <si>
    <t xml:space="preserve">T-Note Rate: The rate taken from the week ending date of the loan commitment and is found through the Federal Reserve Board. The Federal Reserve Board makes these rates available on the following Monday afternoon in a publication entitled Federal Reserve Weekly Statistical Release H.15. (Subscriptions cost $15 for 52 weeks, call 202-452-3244 for information.) </t>
  </si>
  <si>
    <t>Annual Tax Savings considering Inflation, which is set at 3%.</t>
  </si>
  <si>
    <t>Annual Tax Savings based on given information and without considering inflation and present value. The amount of tax exemption to go into year 1 and the following years will be the amount of taxes for all properties involved.</t>
  </si>
  <si>
    <t xml:space="preserve">Present Value of Foregone Taxes:  Used to calculate the current value of future exemptions. The value of foregone taxes for future years, i.e. greater than one year, is the present discounted rate equal to the rate for the U.S. Treasury security with a maturity closest to the number of years for which the taxes are foregone. For taxes forgiven for only one year, the match contribution is the full amount. The Treasury T-Note Rate can be found on the web: </t>
  </si>
  <si>
    <r>
      <t xml:space="preserve">Recipient contributing Banked Match </t>
    </r>
    <r>
      <rPr>
        <b/>
        <vertAlign val="superscript"/>
        <sz val="10"/>
        <rFont val="Times New Roman"/>
        <family val="1"/>
      </rPr>
      <t>8</t>
    </r>
  </si>
  <si>
    <r>
      <t>Amount of Banked Match</t>
    </r>
    <r>
      <rPr>
        <b/>
        <vertAlign val="superscript"/>
        <sz val="10"/>
        <rFont val="Times New Roman"/>
        <family val="1"/>
      </rPr>
      <t xml:space="preserve"> 8</t>
    </r>
  </si>
  <si>
    <t>Date of Agreement*</t>
  </si>
  <si>
    <t>Monthly</t>
  </si>
  <si>
    <t>Is the project rehabilitation or new construction?</t>
  </si>
  <si>
    <t>Banked Match</t>
  </si>
  <si>
    <t>Shared Match</t>
  </si>
  <si>
    <t>Amount of Shared Match</t>
  </si>
  <si>
    <t>Award Closed Yes/No</t>
  </si>
  <si>
    <t>Total:</t>
  </si>
  <si>
    <t>*The applicant must provide a signed agreement from the recipient donating the match. Only shared match from closed awards made in 1999 or later is eligible for sharing with another applicant. The award must be closed by IHCDA before the agreement to share match is executed.</t>
  </si>
  <si>
    <t>Supportive Service #1</t>
  </si>
  <si>
    <t>Supportive Service #2</t>
  </si>
  <si>
    <t>Supportive Service #3</t>
  </si>
  <si>
    <t>Total PV of Taxes Foregone</t>
  </si>
  <si>
    <t>Total Fees Foregone</t>
  </si>
  <si>
    <t>Total Value of Contribution</t>
  </si>
  <si>
    <t>Infrastructure Costs benefitting HOME-Assisted Units</t>
  </si>
  <si>
    <t>HOME Eligible</t>
  </si>
  <si>
    <r>
      <t>less Environmental Review Expenses</t>
    </r>
    <r>
      <rPr>
        <b/>
        <vertAlign val="superscript"/>
        <sz val="10"/>
        <rFont val="Times New Roman"/>
        <family val="1"/>
      </rPr>
      <t>5</t>
    </r>
  </si>
  <si>
    <r>
      <t>less Administration Expenses</t>
    </r>
    <r>
      <rPr>
        <b/>
        <vertAlign val="superscript"/>
        <sz val="10"/>
        <rFont val="Times New Roman"/>
        <family val="1"/>
      </rPr>
      <t>5</t>
    </r>
  </si>
  <si>
    <t>Donated or Voluntary Labor and Professional Services</t>
  </si>
  <si>
    <t>DONATED OR VOLUNTARY LABOR</t>
  </si>
  <si>
    <t>DONATED OR VOLUNTARY PROFESSIONAL SERVICES</t>
  </si>
  <si>
    <t>Will donated professional services go exclusively towards HOME-assisted and Match-Eligible Units?</t>
  </si>
  <si>
    <t>Activity</t>
  </si>
  <si>
    <t>Donated or Voluntary Labor</t>
  </si>
  <si>
    <t>Donated or Voluntary Professional Services</t>
  </si>
  <si>
    <t>Total Sweat Equity Amount</t>
  </si>
  <si>
    <t>Donor</t>
  </si>
  <si>
    <t>Donation    Amount</t>
  </si>
  <si>
    <t>DONATED SITE PREPARATION AND CONSTRUCTION MATERIALS</t>
  </si>
  <si>
    <t>DONATED SITE PREPARATION AND CONSTRUCTION EQUIPMENT</t>
  </si>
  <si>
    <t>BMIR Loan #1</t>
  </si>
  <si>
    <t>BMIR Loan #2</t>
  </si>
  <si>
    <t>BMIR Loan #3</t>
  </si>
  <si>
    <t>Interest Compounding</t>
  </si>
  <si>
    <t>Loan Information</t>
  </si>
  <si>
    <t>Market Rate Information</t>
  </si>
  <si>
    <t>Donated Materials</t>
  </si>
  <si>
    <t>Donated Equipment</t>
  </si>
  <si>
    <t>Counseling Service #1</t>
  </si>
  <si>
    <t>Counseling Service #2</t>
  </si>
  <si>
    <t>Counseling Service #3</t>
  </si>
  <si>
    <t xml:space="preserve">The value of foregone taxes for future years, i.e. greater than one year, is the present discounted rate equal to the rate for the U.S. Treasury security with a maturity closest to the number of years for which the taxes are foregone. For taxes forgiven for only one year, the match contribution is the full amount. The Treasury T-Note Rate can be found on the web: </t>
  </si>
  <si>
    <t>Years Waived:  The number of years the fees will be waived.</t>
  </si>
  <si>
    <t>The total annual value of the fees waived.</t>
  </si>
  <si>
    <t>PV of Fees</t>
  </si>
  <si>
    <t>Amount of Match:  The value of foregone fees may only be counted as match for HOME-assisted units. They are not an eligible form of match for Match-eligible units.</t>
  </si>
  <si>
    <t>Qualifying Award Amount for Match</t>
  </si>
  <si>
    <t>Amount of Match:  Based on the number of HOME-assisted and Match-eligible units. If over 50% of the units are HOME-assisted, then 100% of the contribution is Match. If less than 50% of the units are HOME-assisted, then the contribution is pro-rata to find the Match amount. However, if less than 50% of the units are HOME-assisted and there are also Match-eligible units, then the Match-eligible units qualify as match and the match is pro-rata based on HOME-Assisted and Match-eligible units. On mixed use projects, if over 50% of the building is residential and over 50% of the residential units are HOME-Assisted, then 100% of the contribution to the commercial portion of the project can be counted as match. If less than 50% of the building is residential, then the contribution to the commerical portion of the building cannot be counted as match and the qualifying match is pro-rated based on the percentage of residential square footage.</t>
  </si>
  <si>
    <t>Provider #4</t>
  </si>
  <si>
    <t>Provider #5</t>
  </si>
  <si>
    <r>
      <t xml:space="preserve">One to four unit housing financed with </t>
    </r>
    <r>
      <rPr>
        <u val="single"/>
        <sz val="10"/>
        <rFont val="Times New Roman"/>
        <family val="1"/>
      </rPr>
      <t>fixed</t>
    </r>
    <r>
      <rPr>
        <sz val="10"/>
        <rFont val="Times New Roman"/>
        <family val="1"/>
      </rPr>
      <t xml:space="preserve"> rate mortgage = </t>
    </r>
    <r>
      <rPr>
        <i/>
        <sz val="10"/>
        <rFont val="Times New Roman"/>
        <family val="1"/>
      </rPr>
      <t>10 yr T-note + 200 basis points</t>
    </r>
  </si>
  <si>
    <r>
      <t xml:space="preserve">One to four unit housing financed with </t>
    </r>
    <r>
      <rPr>
        <u val="single"/>
        <sz val="10"/>
        <rFont val="Times New Roman"/>
        <family val="1"/>
      </rPr>
      <t>variable</t>
    </r>
    <r>
      <rPr>
        <sz val="10"/>
        <rFont val="Times New Roman"/>
        <family val="1"/>
      </rPr>
      <t xml:space="preserve"> interest rate = </t>
    </r>
    <r>
      <rPr>
        <b/>
        <i/>
        <sz val="10"/>
        <rFont val="Times New Roman"/>
        <family val="1"/>
      </rPr>
      <t xml:space="preserve">1 yr Treasury Bill </t>
    </r>
    <r>
      <rPr>
        <i/>
        <sz val="10"/>
        <rFont val="Times New Roman"/>
        <family val="1"/>
      </rPr>
      <t>+ 250 basis points</t>
    </r>
  </si>
  <si>
    <r>
      <t xml:space="preserve">Multifamily project regardless of fixed or adjustable rate financing = </t>
    </r>
    <r>
      <rPr>
        <i/>
        <sz val="10"/>
        <rFont val="Times New Roman"/>
        <family val="1"/>
      </rPr>
      <t>10 yr T-note + 300 basis points</t>
    </r>
  </si>
  <si>
    <r>
      <t xml:space="preserve">OR housing receiving financing for rehab = </t>
    </r>
    <r>
      <rPr>
        <i/>
        <sz val="10"/>
        <rFont val="Times New Roman"/>
        <family val="1"/>
      </rPr>
      <t>10 yr T-note + 400 basis points</t>
    </r>
  </si>
  <si>
    <t>Tax Rate:  Property tax rate per $1,000.00 Assessed Value</t>
  </si>
  <si>
    <t>Assesed</t>
  </si>
  <si>
    <t xml:space="preserve"> Value</t>
  </si>
  <si>
    <t>Total Labor Donated</t>
  </si>
  <si>
    <t>Total Services Donated</t>
  </si>
  <si>
    <t>Total Costs</t>
  </si>
  <si>
    <t>Is the Match Requirement met?</t>
  </si>
  <si>
    <t>Application or Award #:</t>
  </si>
  <si>
    <t>Non-federal funds used to the purchase the property will count as Match.</t>
  </si>
  <si>
    <t>Amoritization Schedule: BMIR Loan #1</t>
  </si>
  <si>
    <t>Amoritization Schedule: BMIR Loan #2</t>
  </si>
  <si>
    <t>Amount of Match: Match equals the difference in the appraised value less debt burden, liens, etc.) and the actual purchase price of property to be used for HOME-assisted and Match-eligible housing. In addition, any non-federal funds used to purchase the property for HOME-assisted and Match-eligible housing counts as match.</t>
  </si>
  <si>
    <t>Semi-annually</t>
  </si>
  <si>
    <t>Quarterly</t>
  </si>
  <si>
    <t>Enter whether the interest will compound (or payments made) Annually, Semi-Annually, Quarterly, Monthly, Daily in the left cell. In the right cell, enter the corresponding number from the following table:</t>
  </si>
  <si>
    <t>Infrastructure cost is an eligible match, provided that the cost was not paid with federal resources and there is documentation that the infrastructure is directly required for a HOME-assisted project.</t>
  </si>
  <si>
    <t>Infrastructure costs are only considered a match on units directly related to HOME-assisted or Match-eligible housing.</t>
  </si>
  <si>
    <t>Donated Materials:  The values of the materials must be determined and documented through the applicant's standard cost estimate procedures.</t>
  </si>
  <si>
    <t>Donated Materials must be directly used for HOME-assisted and Match-eligible housing.</t>
  </si>
  <si>
    <t>Donated Equipment must be directly used for HOME-assisted and Match-eligible housing.</t>
  </si>
  <si>
    <t>Indicate the date that the local unit of government granted this abatement.  Usually, this occurs when a resolution is passed at a meeting of this governing body.  Provide a copy of the resolution, if possible.  Otherwise provide a letter from the highest elected official or County Assessor verifying that the property has received abatement, the amount of annual tax liability that is forgiven, the pro-rata of the tax abatement and the number of years for the abatement if more than one year.</t>
  </si>
  <si>
    <t>Years Abated:  The number of years the property will receive abatement.</t>
  </si>
  <si>
    <t>Present Value of Foregone Taxes:  Used to calculate the current value of future abatements.</t>
  </si>
  <si>
    <t>Total Present Value of Foregone Taxes:  The current value of all tax abatements.</t>
  </si>
  <si>
    <t>Donated/purchased property must be appraised by an independent, certified appraiser.</t>
  </si>
  <si>
    <t>Any debt burden, lien or other encumberance on the property is subtracted from the appraised value of the property.</t>
  </si>
  <si>
    <t>Purchase Price: Acquisition cost. If the property is donated, put $0.00.</t>
  </si>
  <si>
    <t>If more than one property transaction was involved, calculate the contribution for each.</t>
  </si>
  <si>
    <t>These rates can also be on their website at:  http://www.federalreserve.gov/releases/H15/Current/</t>
  </si>
  <si>
    <t>Potential Yield:  The possible total rate of return on the loan, if it were based on a market interest rate.</t>
  </si>
  <si>
    <t>Amount of Match:  The value of foregone taxes may only be counted as match for HOME-assisted units. They are not an eligible form of match for Match-eligible units.</t>
  </si>
  <si>
    <t>SUPPORTIVE SERVICES</t>
  </si>
  <si>
    <t>HOMEBUYER COUNSELING SERVICES</t>
  </si>
  <si>
    <t>Match Amount</t>
  </si>
  <si>
    <t>Instructions</t>
  </si>
  <si>
    <t>Interest Rate:  The below market interest rate on the loan.</t>
  </si>
  <si>
    <t>Basis Point: One hundredth of a percentage point (0.01%). Basis points are often used to measure changes in or differences between yields on fixed income securities, since these often change by very small amounts. Source: http://www.investorwords.com/434/basis_point.html, July 19, 2006</t>
  </si>
  <si>
    <t>Yield Foregone:  The difference between the Potential Yield and Expected Yield, which is the return</t>
  </si>
  <si>
    <t>lost due to the below market interest rate.</t>
  </si>
  <si>
    <t xml:space="preserve">The current value of the yield foregone, discounted at the HUD rate (or market rate). </t>
  </si>
  <si>
    <t>Examples of ineligible infrastructure:  neighborhood parks or bridges</t>
  </si>
  <si>
    <t>To be recognized at match, the acquisition cost paid with federal resources must be below the appraised value and acknowledged in writing by the seller as a donated to affordable housing at the time of acquiring the property (with federal resources). This distinguishes between a contribution to affordable housing and a "good deal" obtained in the market using federal resources.</t>
  </si>
  <si>
    <t xml:space="preserve">The infrastructure does not have to be identified as serving a HOME-assisted project at the time it was installed. However, to count as match, the infrastructure investment must have been completed no earlier than 12 months before HOME funds were committed. </t>
  </si>
  <si>
    <t>Proceeds from Affordable Housing Bonds</t>
  </si>
  <si>
    <t>Single Family is 1-4 units.</t>
  </si>
  <si>
    <t>Multi-family is 5+ units</t>
  </si>
  <si>
    <t>Donated Site Preparation and Construction Materials and Equipment</t>
  </si>
  <si>
    <t>Yes</t>
  </si>
  <si>
    <t>Donated Equipment:  The full value of the equipment contribution may be counted, i.e. rental rate times number of hours the equipment is donated. Documentation must include a letter from the equipment owner stating the donation of the number of hours of use and establishing the rate for renting the equipment.</t>
  </si>
  <si>
    <t>Number of Hours Donated</t>
  </si>
  <si>
    <t>Will donated labor work exclusively on HOME-assisted and Match-Eligible Units?</t>
  </si>
  <si>
    <t>Provider #1</t>
  </si>
  <si>
    <t>Provider #2</t>
  </si>
  <si>
    <t>Provider #3</t>
  </si>
  <si>
    <t>Donated Use of Site Preparation</t>
  </si>
  <si>
    <t>and Construction Equipment</t>
  </si>
  <si>
    <t>Donated or Voluntary Labor and</t>
  </si>
  <si>
    <t>Professional Services</t>
  </si>
  <si>
    <t>Sweat Equity</t>
  </si>
  <si>
    <t>Supportive Services</t>
  </si>
  <si>
    <t>Homebuyer Counseling Services</t>
  </si>
  <si>
    <t xml:space="preserve">Eligibility of Contributions as Match in HOME-Assisted Housing </t>
  </si>
  <si>
    <t>and HOME Match-Eligible Housing</t>
  </si>
  <si>
    <t>The contribution goes to HOME-assisted units.</t>
  </si>
  <si>
    <t>Donated Real Property</t>
  </si>
  <si>
    <t>On-site and Off-site Infrastructure</t>
  </si>
  <si>
    <t>Foregone Taxes, Fees, Charges, etc.</t>
  </si>
  <si>
    <t>The contribution goes to tenant-based rental assistance in HOME match-eligible units.</t>
  </si>
  <si>
    <t>Contribution Eligibility - must meet at least one of the requirements</t>
  </si>
  <si>
    <t>Total Units</t>
  </si>
  <si>
    <t>No</t>
  </si>
  <si>
    <t>Amount</t>
  </si>
  <si>
    <t>Cumulative</t>
  </si>
  <si>
    <t>Remaining</t>
  </si>
  <si>
    <t>Requirement</t>
  </si>
  <si>
    <t>Match</t>
  </si>
  <si>
    <t>Comm. Dev. Rep. #1</t>
  </si>
  <si>
    <t>Comm. Dev. Rep. #2</t>
  </si>
  <si>
    <t>Year</t>
  </si>
  <si>
    <t>Percent of</t>
  </si>
  <si>
    <t>Two</t>
  </si>
  <si>
    <t>Three</t>
  </si>
  <si>
    <t>Four</t>
  </si>
  <si>
    <t>Five</t>
  </si>
  <si>
    <t>Six</t>
  </si>
  <si>
    <t>Seven</t>
  </si>
  <si>
    <t>Eight</t>
  </si>
  <si>
    <t>Nine</t>
  </si>
  <si>
    <t>Ten</t>
  </si>
  <si>
    <t>Donated Land or Other Real Property</t>
  </si>
  <si>
    <t xml:space="preserve">Amount Purchased </t>
  </si>
  <si>
    <t>General Requirements</t>
  </si>
  <si>
    <t>Net Present Value of Tax Exemption</t>
  </si>
  <si>
    <t>Annual Tax</t>
  </si>
  <si>
    <t>PV of Taxes</t>
  </si>
  <si>
    <t>Net Present Value of Tax Abatement</t>
  </si>
  <si>
    <t>Tax Amount</t>
  </si>
  <si>
    <t>http://www.federalreserve.gov/releases/H15/Current/</t>
  </si>
  <si>
    <t>To determine the applicable HUD benchmark and HUD basis points:</t>
  </si>
  <si>
    <t>Amount of Match</t>
  </si>
  <si>
    <t>NOTES/COMMENTS</t>
  </si>
  <si>
    <t>One (1) family dwelling</t>
  </si>
  <si>
    <t>Two (2) family dwelling</t>
  </si>
  <si>
    <t>Three (3) Unit multifamily dwelling</t>
  </si>
  <si>
    <t>Four (4) Unit multifamily dwelling</t>
  </si>
  <si>
    <t>Appropriate Percentages for Abatement</t>
  </si>
  <si>
    <t>Below Market Interest Rate (BMIR)</t>
  </si>
  <si>
    <t>Development Information</t>
  </si>
  <si>
    <t>Project Name:</t>
  </si>
  <si>
    <t>Applicant:</t>
  </si>
  <si>
    <t>Match Information</t>
  </si>
  <si>
    <t>Housing that is assisted with HOME funds.</t>
  </si>
  <si>
    <t>Whitney Simic</t>
  </si>
  <si>
    <t>Brian Philps</t>
  </si>
  <si>
    <t xml:space="preserve">Housing that is not HOME-assisted but meets the HOME affordability requirements (which permits </t>
  </si>
  <si>
    <t>nonfederal contributions to both housing units and tenant-based rental assistance).</t>
  </si>
  <si>
    <t>The contribution goes to HOME match-eligible housing units.</t>
  </si>
  <si>
    <t>The contribution goes to tenants who are assisted with HOME funds.</t>
  </si>
  <si>
    <t>Form of Match</t>
  </si>
  <si>
    <t>Contributions to</t>
  </si>
  <si>
    <t>HOME-Assisted</t>
  </si>
  <si>
    <t>Cash</t>
  </si>
  <si>
    <t>X</t>
  </si>
  <si>
    <t xml:space="preserve">Proceeds from Affordable </t>
  </si>
  <si>
    <t>Housing Bonds</t>
  </si>
  <si>
    <t>Donated Site Preparation and</t>
  </si>
  <si>
    <t>Construction Materials</t>
  </si>
  <si>
    <t>Assessed Value:  This amount should be the assessed value of the improvement to the property after the rehabilitation or redevelopment has occurred.  If that information is not provided, the amount should be one of the following:</t>
  </si>
  <si>
    <t>One</t>
  </si>
  <si>
    <t>Value of Property:  The appraised value of property, before any HOME-assistance is provided, minus any debt burden, lien or other encumbrance.</t>
  </si>
  <si>
    <t>Total</t>
  </si>
  <si>
    <t>Examples of direct infrastructure includes:  streets, sidewalks and streetlights located on or adjacent to project site, and utility lines and connections serving site.</t>
  </si>
  <si>
    <t>Homebuyer</t>
  </si>
  <si>
    <t>Other Government Fees</t>
  </si>
  <si>
    <t>Property #1</t>
  </si>
  <si>
    <t>Property #2</t>
  </si>
  <si>
    <t>Property #3</t>
  </si>
  <si>
    <t>Property #4</t>
  </si>
  <si>
    <t>Property #5</t>
  </si>
  <si>
    <t>Property #6</t>
  </si>
  <si>
    <t>Property #7</t>
  </si>
  <si>
    <t>Property #8</t>
  </si>
  <si>
    <t>Property #9</t>
  </si>
  <si>
    <t>Property #10</t>
  </si>
  <si>
    <t>Property #11</t>
  </si>
  <si>
    <t>Property #12</t>
  </si>
  <si>
    <t>Property #13</t>
  </si>
  <si>
    <t>Property #14</t>
  </si>
  <si>
    <t>Property #15</t>
  </si>
  <si>
    <t>Property #16</t>
  </si>
  <si>
    <t>Property #17</t>
  </si>
  <si>
    <t>Property #18</t>
  </si>
  <si>
    <t>Property #19</t>
  </si>
  <si>
    <t>Property #20</t>
  </si>
  <si>
    <t>Fee Amount</t>
  </si>
  <si>
    <t>Is it a HOME-</t>
  </si>
  <si>
    <t>Annually</t>
  </si>
  <si>
    <t>Award Year</t>
  </si>
  <si>
    <r>
      <t>Match Requirement Amount</t>
    </r>
    <r>
      <rPr>
        <b/>
        <vertAlign val="superscript"/>
        <sz val="10"/>
        <rFont val="Times New Roman"/>
        <family val="1"/>
      </rPr>
      <t>6</t>
    </r>
  </si>
  <si>
    <r>
      <t>Match Requirement Percent</t>
    </r>
    <r>
      <rPr>
        <b/>
        <vertAlign val="superscript"/>
        <sz val="10"/>
        <rFont val="Times New Roman"/>
        <family val="1"/>
      </rPr>
      <t>6</t>
    </r>
  </si>
  <si>
    <t>Percent</t>
  </si>
  <si>
    <t>100% at or below 60% AMI</t>
  </si>
  <si>
    <t>100% at or below 80% AMI</t>
  </si>
  <si>
    <t>Award Number</t>
  </si>
  <si>
    <t xml:space="preserve">ACTIVITY TYPE: </t>
  </si>
  <si>
    <t>Emergency Shelter</t>
  </si>
  <si>
    <t>Transitional Housing</t>
  </si>
  <si>
    <t>Homeowner Repair and Improvement</t>
  </si>
  <si>
    <t>Youth Shelter</t>
  </si>
  <si>
    <t>Permanent Supportive Housing</t>
  </si>
  <si>
    <t>Migrant/Seasonal Farm Worker Hsg.</t>
  </si>
  <si>
    <t xml:space="preserve">Permanent Rental </t>
  </si>
  <si>
    <r>
      <t xml:space="preserve">NUMBER OF UNITS: </t>
    </r>
    <r>
      <rPr>
        <i/>
        <sz val="8"/>
        <rFont val="Times New Roman"/>
        <family val="1"/>
      </rPr>
      <t>(or beds for emergency shelters, youth shelters, and migrant /seasonal farm worker housing)</t>
    </r>
  </si>
  <si>
    <t>New Construction</t>
  </si>
  <si>
    <t>Rehabilitation</t>
  </si>
  <si>
    <t>Acquisition Only</t>
  </si>
  <si>
    <t>Assisted Units</t>
  </si>
  <si>
    <t>Is the project single or scattered site?</t>
  </si>
  <si>
    <t>Single Site</t>
  </si>
  <si>
    <t>Scattered Site</t>
  </si>
  <si>
    <t>Units</t>
  </si>
  <si>
    <t>Non-Assisted, Market Rate Units</t>
  </si>
  <si>
    <t>Percent of Units</t>
  </si>
  <si>
    <t>Non-assisted, Market Rate Units</t>
  </si>
  <si>
    <t>Unit Type</t>
  </si>
  <si>
    <t>Commercial</t>
  </si>
  <si>
    <t>Residential</t>
  </si>
  <si>
    <t>Square Footage</t>
  </si>
  <si>
    <t>Percent of Floor Space</t>
  </si>
  <si>
    <t>HOME</t>
  </si>
  <si>
    <t>CDBG</t>
  </si>
  <si>
    <t>RHTC</t>
  </si>
  <si>
    <t>None of the above</t>
  </si>
  <si>
    <t>Multi-family</t>
  </si>
  <si>
    <t>Single Family</t>
  </si>
  <si>
    <t>Use</t>
  </si>
  <si>
    <t>Non-assisted, HOME Eligible Units</t>
  </si>
  <si>
    <r>
      <t>Is the project multi-family or single family?</t>
    </r>
    <r>
      <rPr>
        <vertAlign val="superscript"/>
        <sz val="10"/>
        <rFont val="Times New Roman"/>
        <family val="1"/>
      </rPr>
      <t>1</t>
    </r>
  </si>
  <si>
    <r>
      <t>Assisted Units</t>
    </r>
    <r>
      <rPr>
        <vertAlign val="superscript"/>
        <sz val="10"/>
        <rFont val="Times New Roman"/>
        <family val="1"/>
      </rPr>
      <t>2</t>
    </r>
  </si>
  <si>
    <r>
      <t>Non-assisted, HOME eligible units</t>
    </r>
    <r>
      <rPr>
        <vertAlign val="superscript"/>
        <sz val="10"/>
        <rFont val="Times New Roman"/>
        <family val="1"/>
      </rPr>
      <t>3</t>
    </r>
  </si>
  <si>
    <r>
      <t>IS THE PROJECT MIXED USE?</t>
    </r>
    <r>
      <rPr>
        <vertAlign val="superscript"/>
        <sz val="10"/>
        <rFont val="Times New Roman"/>
        <family val="1"/>
      </rPr>
      <t>4</t>
    </r>
  </si>
  <si>
    <t>Fees Foregone by Property for Scattered Site</t>
  </si>
  <si>
    <t>Fees Foregone for Scattered Site Projects</t>
  </si>
  <si>
    <t>Fees Foregone for Single Site Projects</t>
  </si>
  <si>
    <t>Development</t>
  </si>
  <si>
    <t>Scattered Site Project</t>
  </si>
  <si>
    <t>Single Site Project</t>
  </si>
  <si>
    <t>the formula calculates and will carry through the entire spreadsheet. Otherwise, match will not calculate.</t>
  </si>
  <si>
    <t xml:space="preserve">If the project is NOT mixed use, please place a number greater than zero in the residential box. This ensures that </t>
  </si>
  <si>
    <t xml:space="preserve">If the project is mixed use, please provide how much square footage will be Residential and Commercial. </t>
  </si>
  <si>
    <t>Tax Savings</t>
  </si>
  <si>
    <t>Grants</t>
  </si>
  <si>
    <t>Grant</t>
  </si>
  <si>
    <t>Mark an "X" in year</t>
  </si>
  <si>
    <t>Award Program</t>
  </si>
  <si>
    <t>Mark an "X" in all that apply</t>
  </si>
  <si>
    <t>AMI Levels</t>
  </si>
  <si>
    <t>Mark an "X" in level</t>
  </si>
  <si>
    <t>Is the project a planning study?</t>
  </si>
  <si>
    <t>Mark an "X" in yes or no</t>
  </si>
  <si>
    <t>Total Award</t>
  </si>
  <si>
    <t xml:space="preserve">Contact the IHCDA Community Development Representative in your area to provide technical assistance on how to obtain Match from proceeds of Affordable Housing Bonds. </t>
  </si>
  <si>
    <t>A Community Development listing can be found at http://ihcda.in.gov/nonprofits_programs.aspx</t>
  </si>
  <si>
    <t>Donated &amp; Volunteer Labor</t>
  </si>
  <si>
    <t>Donated Materials &amp; Equipment</t>
  </si>
  <si>
    <t>Services &amp; Homeownership Counseling</t>
  </si>
  <si>
    <t>Tax Exemption</t>
  </si>
  <si>
    <t>Tax Abatement</t>
  </si>
  <si>
    <t>On-site &amp; Off-site Infrastructure</t>
  </si>
  <si>
    <t>Proceeds from Bonds</t>
  </si>
  <si>
    <t>Total Match</t>
  </si>
  <si>
    <t>Total Sweat Equity Hours for HOME-Assisted or HOME-Eligible Units</t>
  </si>
  <si>
    <t>Award Closed Dated</t>
  </si>
  <si>
    <t>Daily</t>
  </si>
  <si>
    <t>20-yr T-Note</t>
  </si>
  <si>
    <t>Bond</t>
  </si>
  <si>
    <t>Mortgage Revenue Bonds</t>
  </si>
  <si>
    <t>General Obligation Bonds</t>
  </si>
  <si>
    <r>
      <t>Form</t>
    </r>
    <r>
      <rPr>
        <b/>
        <vertAlign val="superscript"/>
        <sz val="10"/>
        <rFont val="Times New Roman"/>
        <family val="1"/>
      </rPr>
      <t>7</t>
    </r>
  </si>
  <si>
    <t>Years Abated</t>
  </si>
  <si>
    <t xml:space="preserve">The amount of tax abatement to go into year 1 and the following years will be the amount of taxes for all properties involved, dependent on the Number of Years Abated for Match. </t>
  </si>
  <si>
    <t>Number of Years Abated for Match:  Years counted for Match are dependent on Years Exempted and Affordability Period. The lesser of the two numbers provides the Number of Years Abated for Match and will be used to calculate the amount of Match.</t>
  </si>
  <si>
    <t>Insert the pro-rata schedule/rate for the tax abatement. If not provided by the Local Unit of Government, then insert the respective column below. For example, insert the rates in the Five Year column for a five-year abatement. Note: Use the number of Years Abated, NOT the Number of Years Abated for Match.</t>
  </si>
  <si>
    <t>Treasury Security to be used is dependent on the Years Abated. Note: Use Years Abated, NOT Number of Years Abated for Match. See the table below to see the U.S. Treasury Security to be used.</t>
  </si>
  <si>
    <t>Annual Tax Savings: Annual Tax Amount multiplied by Percent of Abatement. Annual Tax Savings based on given information and without considering inflation and present value. The amount of tax abatement to go into year 1 and the following years will be the amount of taxes for all properties involved.</t>
  </si>
  <si>
    <t>Value of fees waived on HOME-Assisted Units.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</si>
</sst>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0000%"/>
    <numFmt numFmtId="167" formatCode="&quot;$&quot;#,##0.00"/>
    <numFmt numFmtId="168" formatCode="mm/dd/yy"/>
    <numFmt numFmtId="169" formatCode="&quot;$&quot;#,##0"/>
    <numFmt numFmtId="170" formatCode="0.0%"/>
    <numFmt numFmtId="171" formatCode="&quot;$&quot;#,##0.0"/>
    <numFmt numFmtId="172" formatCode="&quot;Yes&quot;;&quot;Yes&quot;;&quot;No&quot;"/>
    <numFmt numFmtId="173" formatCode="&quot;True&quot;;&quot;True&quot;;&quot;False&quot;"/>
    <numFmt numFmtId="174" formatCode="&quot;On&quot;;&quot;On&quot;;&quot;Off&quot;"/>
    <numFmt numFmtId="175" formatCode="0.0"/>
  </numFmts>
  <fonts count="64">
    <font>
      <sz val="10"/>
      <name val="Arial"/>
      <family val="0"/>
    </font>
    <font>
      <u val="single"/>
      <sz val="10"/>
      <color indexed="12"/>
      <name val="Arial"/>
      <family val="0"/>
    </font>
    <font>
      <u val="single"/>
      <sz val="10"/>
      <color indexed="36"/>
      <name val="Arial"/>
      <family val="0"/>
    </font>
    <font>
      <b/>
      <sz val="14"/>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u val="single"/>
      <sz val="10"/>
      <color indexed="12"/>
      <name val="Times New Roman"/>
      <family val="1"/>
    </font>
    <font>
      <i/>
      <u val="single"/>
      <sz val="10"/>
      <name val="Times New Roman"/>
      <family val="1"/>
    </font>
    <font>
      <u val="single"/>
      <sz val="10"/>
      <name val="Times New Roman"/>
      <family val="1"/>
    </font>
    <font>
      <i/>
      <sz val="10"/>
      <name val="Times New Roman"/>
      <family val="1"/>
    </font>
    <font>
      <b/>
      <i/>
      <sz val="10"/>
      <name val="Times New Roman"/>
      <family val="1"/>
    </font>
    <font>
      <sz val="10"/>
      <color indexed="22"/>
      <name val="Times New Roman"/>
      <family val="1"/>
    </font>
    <font>
      <i/>
      <sz val="8"/>
      <name val="Times New Roman"/>
      <family val="1"/>
    </font>
    <font>
      <b/>
      <sz val="10"/>
      <name val="Arial"/>
      <family val="0"/>
    </font>
    <font>
      <sz val="10"/>
      <color indexed="9"/>
      <name val="Times New Roman"/>
      <family val="1"/>
    </font>
    <font>
      <b/>
      <sz val="9"/>
      <name val="Times New Roman"/>
      <family val="1"/>
    </font>
    <font>
      <b/>
      <sz val="9"/>
      <name val="Arial"/>
      <family val="0"/>
    </font>
    <font>
      <b/>
      <vertAlign val="superscript"/>
      <sz val="9"/>
      <name val="Times New Roman"/>
      <family val="1"/>
    </font>
    <font>
      <sz val="9"/>
      <name val="Times New Roman"/>
      <family val="1"/>
    </font>
    <font>
      <sz val="10"/>
      <color indexed="44"/>
      <name val="Times New Roman"/>
      <family val="1"/>
    </font>
    <font>
      <b/>
      <sz val="10"/>
      <color indexed="44"/>
      <name val="Times New Roman"/>
      <family val="1"/>
    </font>
    <font>
      <b/>
      <sz val="10"/>
      <color indexed="9"/>
      <name val="Times New Roman"/>
      <family val="1"/>
    </font>
    <font>
      <b/>
      <sz val="12"/>
      <name val="Times New Roman"/>
      <family val="1"/>
    </font>
    <font>
      <b/>
      <sz val="10"/>
      <color indexed="12"/>
      <name val="Times New Roman"/>
      <family val="0"/>
    </font>
    <font>
      <b/>
      <sz val="10"/>
      <color indexed="14"/>
      <name val="Times New Roman"/>
      <family val="0"/>
    </font>
    <font>
      <b/>
      <sz val="12"/>
      <name val="Arial"/>
      <family val="0"/>
    </font>
    <font>
      <b/>
      <sz val="14"/>
      <color indexed="22"/>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medium"/>
      <right style="thin"/>
      <top style="double"/>
      <bottom style="thin"/>
    </border>
    <border>
      <left style="thin"/>
      <right style="thin"/>
      <top style="thin"/>
      <bottom>
        <color indexed="63"/>
      </bottom>
    </border>
    <border>
      <left>
        <color indexed="63"/>
      </left>
      <right style="medium"/>
      <top style="thin"/>
      <bottom style="thin"/>
    </border>
    <border>
      <left>
        <color indexed="63"/>
      </left>
      <right style="medium"/>
      <top style="double"/>
      <bottom style="thin"/>
    </border>
    <border>
      <left style="medium"/>
      <right style="thin"/>
      <top style="thin"/>
      <bottom style="thin"/>
    </border>
    <border>
      <left style="medium"/>
      <right style="thin"/>
      <top style="thin"/>
      <bottom style="medium"/>
    </border>
    <border>
      <left>
        <color indexed="63"/>
      </left>
      <right style="medium"/>
      <top style="medium"/>
      <bottom style="double"/>
    </border>
    <border>
      <left style="thin"/>
      <right>
        <color indexed="63"/>
      </right>
      <top>
        <color indexed="63"/>
      </top>
      <bottom style="medium"/>
    </border>
    <border>
      <left>
        <color indexed="63"/>
      </left>
      <right style="medium"/>
      <top style="thin"/>
      <bottom style="mediu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51"/>
      </left>
      <right>
        <color indexed="63"/>
      </right>
      <top style="medium">
        <color indexed="51"/>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style="medium">
        <color indexed="51"/>
      </left>
      <right>
        <color indexed="63"/>
      </right>
      <top>
        <color indexed="63"/>
      </top>
      <bottom>
        <color indexed="63"/>
      </bottom>
    </border>
    <border>
      <left>
        <color indexed="63"/>
      </left>
      <right style="medium">
        <color indexed="51"/>
      </right>
      <top>
        <color indexed="63"/>
      </top>
      <bottom>
        <color indexed="63"/>
      </bottom>
    </border>
    <border>
      <left style="medium">
        <color indexed="51"/>
      </left>
      <right>
        <color indexed="63"/>
      </right>
      <top>
        <color indexed="63"/>
      </top>
      <bottom style="medium">
        <color indexed="51"/>
      </bottom>
    </border>
    <border>
      <left>
        <color indexed="63"/>
      </left>
      <right>
        <color indexed="63"/>
      </right>
      <top>
        <color indexed="63"/>
      </top>
      <bottom style="medium">
        <color indexed="51"/>
      </bottom>
    </border>
    <border>
      <left>
        <color indexed="63"/>
      </left>
      <right style="medium">
        <color indexed="51"/>
      </right>
      <top>
        <color indexed="63"/>
      </top>
      <bottom style="medium">
        <color indexed="51"/>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style="medium"/>
      <top style="medium"/>
      <bottom style="thin"/>
    </border>
    <border>
      <left style="thin"/>
      <right style="medium"/>
      <top style="thin"/>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medium"/>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medium"/>
      <top>
        <color indexed="63"/>
      </top>
      <bottom style="double"/>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8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0" xfId="0" applyFont="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7" fillId="0" borderId="0" xfId="0" applyFont="1" applyAlignment="1">
      <alignment/>
    </xf>
    <xf numFmtId="0" fontId="4" fillId="0" borderId="0" xfId="0" applyFont="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4" fillId="0" borderId="0" xfId="0" applyFont="1" applyBorder="1" applyAlignment="1">
      <alignment/>
    </xf>
    <xf numFmtId="0" fontId="4" fillId="0" borderId="0" xfId="0" applyFont="1" applyFill="1" applyBorder="1" applyAlignment="1">
      <alignment horizontal="center"/>
    </xf>
    <xf numFmtId="0" fontId="5" fillId="0" borderId="0" xfId="0" applyFont="1" applyAlignment="1">
      <alignment horizontal="left"/>
    </xf>
    <xf numFmtId="0" fontId="4" fillId="0" borderId="0" xfId="0" applyFont="1" applyAlignment="1">
      <alignment horizontal="left" indent="6"/>
    </xf>
    <xf numFmtId="0" fontId="4" fillId="0" borderId="0" xfId="0" applyFont="1" applyAlignment="1">
      <alignment/>
    </xf>
    <xf numFmtId="170" fontId="4" fillId="0" borderId="0" xfId="0" applyNumberFormat="1" applyFont="1" applyFill="1" applyBorder="1" applyAlignment="1">
      <alignment horizontal="center"/>
    </xf>
    <xf numFmtId="0" fontId="4" fillId="0" borderId="0" xfId="0" applyFont="1" applyFill="1" applyAlignment="1">
      <alignment/>
    </xf>
    <xf numFmtId="0" fontId="7" fillId="0" borderId="0" xfId="0" applyFont="1" applyAlignment="1">
      <alignment vertical="top"/>
    </xf>
    <xf numFmtId="0" fontId="4" fillId="0" borderId="0" xfId="0" applyFont="1" applyFill="1" applyAlignment="1">
      <alignment/>
    </xf>
    <xf numFmtId="0" fontId="4" fillId="0" borderId="0" xfId="0" applyFont="1" applyAlignment="1">
      <alignment horizontal="centerContinuous"/>
    </xf>
    <xf numFmtId="0" fontId="7" fillId="0" borderId="0" xfId="0" applyFont="1" applyFill="1" applyAlignment="1">
      <alignment horizontal="right" vertical="top" wrapText="1"/>
    </xf>
    <xf numFmtId="0" fontId="7" fillId="0" borderId="0" xfId="0" applyFont="1" applyFill="1" applyAlignment="1">
      <alignment vertical="top"/>
    </xf>
    <xf numFmtId="170" fontId="4" fillId="0" borderId="0" xfId="0" applyNumberFormat="1" applyFont="1" applyBorder="1" applyAlignment="1">
      <alignment horizontal="center"/>
    </xf>
    <xf numFmtId="0" fontId="5" fillId="0" borderId="0" xfId="0" applyFont="1" applyAlignment="1">
      <alignment/>
    </xf>
    <xf numFmtId="0" fontId="4" fillId="0" borderId="10" xfId="0" applyFont="1" applyBorder="1" applyAlignment="1">
      <alignment/>
    </xf>
    <xf numFmtId="0" fontId="4" fillId="0" borderId="0" xfId="0" applyFont="1" applyFill="1" applyBorder="1" applyAlignment="1">
      <alignment/>
    </xf>
    <xf numFmtId="167" fontId="4" fillId="0" borderId="0" xfId="0" applyNumberFormat="1" applyFont="1" applyFill="1" applyBorder="1" applyAlignment="1">
      <alignment horizontal="center"/>
    </xf>
    <xf numFmtId="0" fontId="4" fillId="0" borderId="0" xfId="0" applyFont="1" applyAlignment="1">
      <alignment horizontal="left"/>
    </xf>
    <xf numFmtId="0" fontId="4" fillId="0" borderId="0" xfId="0" applyFont="1" applyFill="1" applyAlignment="1">
      <alignment horizontal="left"/>
    </xf>
    <xf numFmtId="167" fontId="4" fillId="0" borderId="0" xfId="0" applyNumberFormat="1" applyFont="1" applyAlignment="1">
      <alignment/>
    </xf>
    <xf numFmtId="0" fontId="4" fillId="0" borderId="11" xfId="0" applyFont="1" applyBorder="1" applyAlignment="1">
      <alignment/>
    </xf>
    <xf numFmtId="0" fontId="4" fillId="0" borderId="0" xfId="0" applyFont="1" applyBorder="1" applyAlignment="1">
      <alignment horizontal="center"/>
    </xf>
    <xf numFmtId="167" fontId="5" fillId="0" borderId="0" xfId="0" applyNumberFormat="1" applyFont="1" applyFill="1" applyBorder="1" applyAlignment="1">
      <alignment horizontal="center"/>
    </xf>
    <xf numFmtId="3" fontId="4" fillId="0" borderId="0" xfId="0" applyNumberFormat="1" applyFont="1" applyBorder="1" applyAlignment="1">
      <alignment horizontal="center"/>
    </xf>
    <xf numFmtId="0" fontId="5" fillId="0" borderId="0" xfId="0" applyFont="1" applyAlignment="1" applyProtection="1">
      <alignment horizontal="center"/>
      <protection/>
    </xf>
    <xf numFmtId="0" fontId="4" fillId="0" borderId="0" xfId="0" applyFont="1" applyAlignment="1" applyProtection="1">
      <alignment/>
      <protection/>
    </xf>
    <xf numFmtId="0" fontId="5" fillId="0" borderId="0" xfId="0" applyFont="1" applyAlignment="1" applyProtection="1">
      <alignment horizontal="left"/>
      <protection/>
    </xf>
    <xf numFmtId="0" fontId="4" fillId="0" borderId="12" xfId="0" applyFont="1" applyBorder="1" applyAlignment="1">
      <alignment/>
    </xf>
    <xf numFmtId="10" fontId="5" fillId="0" borderId="0" xfId="0" applyNumberFormat="1" applyFont="1" applyBorder="1" applyAlignment="1">
      <alignment/>
    </xf>
    <xf numFmtId="1" fontId="4" fillId="0" borderId="0" xfId="0" applyNumberFormat="1" applyFont="1" applyBorder="1" applyAlignment="1">
      <alignment horizontal="center"/>
    </xf>
    <xf numFmtId="0" fontId="5" fillId="0" borderId="0" xfId="0" applyFont="1" applyFill="1" applyBorder="1" applyAlignment="1">
      <alignment/>
    </xf>
    <xf numFmtId="0" fontId="5" fillId="0" borderId="0" xfId="0" applyFont="1" applyBorder="1" applyAlignment="1">
      <alignment/>
    </xf>
    <xf numFmtId="0" fontId="4" fillId="0" borderId="13" xfId="0" applyFont="1" applyFill="1" applyBorder="1" applyAlignment="1">
      <alignment horizontal="center"/>
    </xf>
    <xf numFmtId="0" fontId="5" fillId="0" borderId="14" xfId="0" applyFont="1" applyFill="1" applyBorder="1" applyAlignment="1">
      <alignment horizontal="left"/>
    </xf>
    <xf numFmtId="0" fontId="4" fillId="0" borderId="0" xfId="0" applyFont="1" applyBorder="1" applyAlignment="1">
      <alignment horizontal="left"/>
    </xf>
    <xf numFmtId="10" fontId="4" fillId="0" borderId="0" xfId="0" applyNumberFormat="1" applyFont="1" applyBorder="1" applyAlignment="1">
      <alignment/>
    </xf>
    <xf numFmtId="0" fontId="4" fillId="0" borderId="11" xfId="0" applyFont="1" applyFill="1" applyBorder="1" applyAlignment="1">
      <alignment horizontal="center"/>
    </xf>
    <xf numFmtId="0" fontId="5" fillId="0" borderId="11" xfId="0" applyFont="1" applyBorder="1" applyAlignment="1">
      <alignment horizontal="left"/>
    </xf>
    <xf numFmtId="1" fontId="4" fillId="0" borderId="11" xfId="0" applyNumberFormat="1" applyFont="1" applyBorder="1" applyAlignment="1">
      <alignment horizontal="center"/>
    </xf>
    <xf numFmtId="170" fontId="4" fillId="0" borderId="11" xfId="0" applyNumberFormat="1" applyFont="1" applyFill="1" applyBorder="1" applyAlignment="1">
      <alignment horizontal="center"/>
    </xf>
    <xf numFmtId="0" fontId="4" fillId="0" borderId="15" xfId="0" applyFont="1" applyBorder="1" applyAlignment="1">
      <alignment/>
    </xf>
    <xf numFmtId="0" fontId="4" fillId="0" borderId="0" xfId="0" applyFont="1" applyFill="1" applyAlignment="1">
      <alignment horizontal="left" wrapText="1"/>
    </xf>
    <xf numFmtId="0" fontId="4" fillId="0" borderId="0" xfId="0" applyFont="1" applyAlignment="1">
      <alignment horizontal="left" wrapText="1"/>
    </xf>
    <xf numFmtId="0" fontId="14" fillId="0" borderId="0" xfId="0" applyFont="1" applyAlignment="1">
      <alignment horizontal="right" vertical="top"/>
    </xf>
    <xf numFmtId="0" fontId="0" fillId="0" borderId="0" xfId="0" applyAlignment="1">
      <alignment wrapText="1"/>
    </xf>
    <xf numFmtId="0" fontId="14" fillId="0" borderId="0" xfId="0" applyFont="1" applyFill="1" applyAlignment="1">
      <alignment horizontal="right" vertical="top"/>
    </xf>
    <xf numFmtId="0" fontId="5" fillId="0" borderId="0" xfId="0" applyFont="1" applyBorder="1" applyAlignment="1">
      <alignment horizontal="right"/>
    </xf>
    <xf numFmtId="0" fontId="5" fillId="0" borderId="0" xfId="0" applyFont="1" applyBorder="1" applyAlignment="1">
      <alignment horizontal="center" vertical="center"/>
    </xf>
    <xf numFmtId="0" fontId="4" fillId="0" borderId="16" xfId="0" applyFont="1" applyBorder="1" applyAlignment="1">
      <alignment/>
    </xf>
    <xf numFmtId="0" fontId="5" fillId="0" borderId="0" xfId="0" applyFont="1" applyFill="1" applyBorder="1" applyAlignment="1">
      <alignment horizontal="center" vertical="center"/>
    </xf>
    <xf numFmtId="0" fontId="3" fillId="0" borderId="0" xfId="0" applyFont="1" applyAlignment="1">
      <alignment horizontal="center"/>
    </xf>
    <xf numFmtId="0" fontId="4" fillId="0" borderId="0" xfId="0" applyFont="1" applyFill="1" applyBorder="1" applyAlignment="1">
      <alignment horizontal="left" wrapText="1"/>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42" fontId="4" fillId="0" borderId="0" xfId="0" applyNumberFormat="1" applyFont="1" applyFill="1" applyBorder="1" applyAlignment="1" applyProtection="1">
      <alignment horizontal="center" vertical="center"/>
      <protection/>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16" fillId="0" borderId="0" xfId="0" applyFont="1" applyAlignment="1">
      <alignment horizontal="center"/>
    </xf>
    <xf numFmtId="0" fontId="4" fillId="0" borderId="0" xfId="0" applyFont="1" applyAlignment="1">
      <alignment horizontal="left" vertical="top" wrapText="1"/>
    </xf>
    <xf numFmtId="167" fontId="4" fillId="0" borderId="0" xfId="0" applyNumberFormat="1" applyFont="1" applyBorder="1" applyAlignment="1">
      <alignment horizontal="center" vertical="center"/>
    </xf>
    <xf numFmtId="167" fontId="5" fillId="0" borderId="0" xfId="0" applyNumberFormat="1" applyFont="1" applyBorder="1" applyAlignment="1">
      <alignment horizontal="center" vertical="center"/>
    </xf>
    <xf numFmtId="167" fontId="5" fillId="0" borderId="0" xfId="0" applyNumberFormat="1" applyFont="1" applyFill="1" applyBorder="1" applyAlignment="1">
      <alignment horizontal="center" vertical="center"/>
    </xf>
    <xf numFmtId="0" fontId="0" fillId="0" borderId="0" xfId="0" applyBorder="1" applyAlignment="1">
      <alignment/>
    </xf>
    <xf numFmtId="0" fontId="3" fillId="0" borderId="14" xfId="0" applyFont="1" applyBorder="1" applyAlignment="1">
      <alignment horizontal="center"/>
    </xf>
    <xf numFmtId="0" fontId="5" fillId="0" borderId="19" xfId="0" applyFont="1" applyFill="1" applyBorder="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3" fillId="0" borderId="0" xfId="0" applyFont="1" applyBorder="1" applyAlignment="1">
      <alignment horizontal="center"/>
    </xf>
    <xf numFmtId="0" fontId="0" fillId="0" borderId="0" xfId="0" applyBorder="1" applyAlignment="1">
      <alignment horizontal="center" vertical="top" wrapText="1"/>
    </xf>
    <xf numFmtId="168" fontId="4" fillId="0" borderId="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167" fontId="4" fillId="0" borderId="15" xfId="0" applyNumberFormat="1" applyFont="1" applyFill="1" applyBorder="1" applyAlignment="1">
      <alignment horizontal="center"/>
    </xf>
    <xf numFmtId="167" fontId="4" fillId="0" borderId="0" xfId="0" applyNumberFormat="1" applyFont="1" applyFill="1" applyBorder="1" applyAlignment="1">
      <alignment horizontal="center" vertical="center"/>
    </xf>
    <xf numFmtId="0" fontId="14" fillId="0" borderId="0" xfId="0" applyFont="1" applyFill="1" applyBorder="1" applyAlignment="1">
      <alignment horizontal="right" vertical="top"/>
    </xf>
    <xf numFmtId="0" fontId="14" fillId="0" borderId="15" xfId="0" applyFont="1" applyFill="1" applyBorder="1" applyAlignment="1">
      <alignment horizontal="right" vertical="top"/>
    </xf>
    <xf numFmtId="0" fontId="14" fillId="0" borderId="18" xfId="0" applyFont="1" applyFill="1" applyBorder="1" applyAlignment="1">
      <alignment horizontal="right" vertical="top"/>
    </xf>
    <xf numFmtId="0" fontId="14" fillId="0" borderId="10" xfId="0" applyFont="1" applyFill="1" applyBorder="1" applyAlignment="1">
      <alignment horizontal="right" vertical="top"/>
    </xf>
    <xf numFmtId="0" fontId="4" fillId="0" borderId="20" xfId="0" applyFont="1" applyBorder="1" applyAlignment="1">
      <alignment/>
    </xf>
    <xf numFmtId="0" fontId="4" fillId="0" borderId="10" xfId="0" applyFont="1" applyFill="1" applyBorder="1" applyAlignment="1">
      <alignment/>
    </xf>
    <xf numFmtId="0" fontId="5" fillId="0" borderId="15" xfId="0" applyFont="1" applyFill="1" applyBorder="1" applyAlignment="1">
      <alignment horizontal="center"/>
    </xf>
    <xf numFmtId="0" fontId="4" fillId="0" borderId="20" xfId="0" applyFont="1" applyFill="1" applyBorder="1" applyAlignment="1">
      <alignment/>
    </xf>
    <xf numFmtId="0" fontId="4" fillId="0" borderId="21" xfId="0" applyFont="1" applyBorder="1" applyAlignment="1">
      <alignment/>
    </xf>
    <xf numFmtId="0" fontId="4" fillId="0" borderId="0" xfId="0" applyFont="1" applyFill="1" applyAlignment="1" applyProtection="1">
      <alignment/>
      <protection/>
    </xf>
    <xf numFmtId="0" fontId="5" fillId="0" borderId="0" xfId="0" applyFont="1" applyAlignment="1" applyProtection="1">
      <alignment/>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5" fillId="0" borderId="0" xfId="0" applyFont="1"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Fill="1" applyBorder="1" applyAlignment="1" applyProtection="1">
      <alignment horizontal="center"/>
      <protection/>
    </xf>
    <xf numFmtId="170" fontId="4" fillId="0" borderId="0" xfId="0" applyNumberFormat="1" applyFont="1" applyFill="1" applyBorder="1" applyAlignment="1" applyProtection="1">
      <alignment horizontal="center"/>
      <protection/>
    </xf>
    <xf numFmtId="0" fontId="5" fillId="0" borderId="14" xfId="0" applyFont="1" applyBorder="1" applyAlignment="1" applyProtection="1">
      <alignment/>
      <protection/>
    </xf>
    <xf numFmtId="0" fontId="4" fillId="0" borderId="14" xfId="0" applyFont="1" applyBorder="1" applyAlignment="1" applyProtection="1">
      <alignment/>
      <protection/>
    </xf>
    <xf numFmtId="0" fontId="7" fillId="0" borderId="0" xfId="0" applyFont="1" applyAlignment="1" applyProtection="1">
      <alignment/>
      <protection/>
    </xf>
    <xf numFmtId="0" fontId="3" fillId="0" borderId="0" xfId="0" applyFont="1" applyBorder="1" applyAlignment="1" applyProtection="1">
      <alignment horizontal="center"/>
      <protection/>
    </xf>
    <xf numFmtId="0" fontId="4" fillId="0" borderId="0" xfId="0" applyFont="1" applyAlignment="1" applyProtection="1">
      <alignment horizontal="left" indent="6"/>
      <protection/>
    </xf>
    <xf numFmtId="0" fontId="4" fillId="0" borderId="12"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left"/>
      <protection/>
    </xf>
    <xf numFmtId="1" fontId="4" fillId="0" borderId="0" xfId="0" applyNumberFormat="1" applyFont="1" applyBorder="1" applyAlignment="1" applyProtection="1">
      <alignment horizontal="center"/>
      <protection/>
    </xf>
    <xf numFmtId="0" fontId="5" fillId="0" borderId="0" xfId="0" applyFont="1" applyAlignment="1" applyProtection="1">
      <alignment/>
      <protection/>
    </xf>
    <xf numFmtId="0" fontId="4" fillId="0" borderId="16" xfId="0" applyFont="1" applyFill="1" applyBorder="1" applyAlignment="1" applyProtection="1">
      <alignment horizontal="center"/>
      <protection/>
    </xf>
    <xf numFmtId="0" fontId="4" fillId="0" borderId="0" xfId="0" applyFont="1" applyFill="1" applyBorder="1" applyAlignment="1" applyProtection="1">
      <alignment wrapText="1"/>
      <protection/>
    </xf>
    <xf numFmtId="0" fontId="5" fillId="0" borderId="14" xfId="0" applyFont="1" applyFill="1" applyBorder="1" applyAlignment="1" applyProtection="1">
      <alignment/>
      <protection/>
    </xf>
    <xf numFmtId="0" fontId="4" fillId="0" borderId="14" xfId="0"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5" fillId="0" borderId="22" xfId="0" applyFont="1" applyFill="1" applyBorder="1" applyAlignment="1">
      <alignment horizontal="left"/>
    </xf>
    <xf numFmtId="0" fontId="4" fillId="0" borderId="0" xfId="0" applyFont="1" applyFill="1" applyBorder="1" applyAlignment="1" applyProtection="1">
      <alignment horizontal="left" vertical="top" wrapText="1"/>
      <protection/>
    </xf>
    <xf numFmtId="0" fontId="3" fillId="0" borderId="14"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1" xfId="0" applyFont="1" applyBorder="1" applyAlignment="1" applyProtection="1">
      <alignment horizontal="center"/>
      <protection/>
    </xf>
    <xf numFmtId="0" fontId="4" fillId="0" borderId="16" xfId="0" applyFont="1" applyBorder="1" applyAlignment="1" applyProtection="1">
      <alignment/>
      <protection/>
    </xf>
    <xf numFmtId="0" fontId="4" fillId="0" borderId="1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vertical="center"/>
      <protection/>
    </xf>
    <xf numFmtId="167" fontId="4" fillId="0" borderId="0" xfId="0" applyNumberFormat="1" applyFont="1" applyAlignment="1" applyProtection="1">
      <alignment horizontal="center"/>
      <protection/>
    </xf>
    <xf numFmtId="0" fontId="4" fillId="33" borderId="16"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0" xfId="0" applyFont="1" applyBorder="1" applyAlignment="1" applyProtection="1">
      <alignment horizontal="center" wrapText="1"/>
      <protection/>
    </xf>
    <xf numFmtId="0" fontId="7" fillId="0" borderId="0" xfId="0" applyFont="1" applyAlignment="1" applyProtection="1">
      <alignment vertical="top"/>
      <protection/>
    </xf>
    <xf numFmtId="0" fontId="7" fillId="0" borderId="0" xfId="0" applyFont="1" applyAlignment="1" applyProtection="1">
      <alignment horizontal="right" vertical="top"/>
      <protection/>
    </xf>
    <xf numFmtId="0" fontId="4" fillId="0" borderId="0" xfId="0" applyFont="1" applyAlignment="1" applyProtection="1">
      <alignment horizontal="left" vertical="top" wrapText="1"/>
      <protection/>
    </xf>
    <xf numFmtId="0" fontId="4" fillId="0" borderId="0" xfId="0" applyFont="1" applyAlignment="1" applyProtection="1">
      <alignment horizontal="right"/>
      <protection/>
    </xf>
    <xf numFmtId="0" fontId="4" fillId="34" borderId="0" xfId="0" applyFont="1" applyFill="1" applyAlignment="1" applyProtection="1">
      <alignment horizontal="left" vertical="top" wrapText="1"/>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34" borderId="0" xfId="0" applyFont="1" applyFill="1" applyAlignment="1" applyProtection="1">
      <alignment horizontal="left" wrapText="1"/>
      <protection/>
    </xf>
    <xf numFmtId="0" fontId="4" fillId="34" borderId="0" xfId="0" applyFont="1" applyFill="1" applyAlignment="1" applyProtection="1">
      <alignment/>
      <protection/>
    </xf>
    <xf numFmtId="0" fontId="8" fillId="34" borderId="0" xfId="53" applyFont="1" applyFill="1" applyBorder="1" applyAlignment="1" applyProtection="1">
      <alignment/>
      <protection/>
    </xf>
    <xf numFmtId="0" fontId="9" fillId="34" borderId="0" xfId="0" applyFont="1" applyFill="1" applyAlignment="1" applyProtection="1">
      <alignment/>
      <protection/>
    </xf>
    <xf numFmtId="0" fontId="4" fillId="34" borderId="0" xfId="0" applyFont="1" applyFill="1" applyAlignment="1" applyProtection="1">
      <alignment horizontal="left"/>
      <protection/>
    </xf>
    <xf numFmtId="0" fontId="4" fillId="34" borderId="0" xfId="0" applyFont="1" applyFill="1" applyBorder="1" applyAlignment="1" applyProtection="1">
      <alignment horizontal="left"/>
      <protection/>
    </xf>
    <xf numFmtId="0" fontId="7" fillId="0" borderId="0" xfId="0" applyFont="1" applyFill="1" applyAlignment="1" applyProtection="1">
      <alignment vertical="top"/>
      <protection/>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vertical="top"/>
      <protection/>
    </xf>
    <xf numFmtId="0" fontId="4" fillId="0" borderId="0" xfId="0" applyFont="1" applyFill="1" applyAlignment="1" applyProtection="1">
      <alignment horizontal="left"/>
      <protection/>
    </xf>
    <xf numFmtId="0" fontId="4" fillId="0" borderId="0" xfId="0" applyFont="1" applyAlignment="1" applyProtection="1">
      <alignment/>
      <protection/>
    </xf>
    <xf numFmtId="0" fontId="4" fillId="0" borderId="0" xfId="0" applyFont="1" applyFill="1" applyAlignment="1" applyProtection="1">
      <alignment horizontal="left" wrapText="1"/>
      <protection/>
    </xf>
    <xf numFmtId="10" fontId="5" fillId="0" borderId="0" xfId="0" applyNumberFormat="1" applyFont="1" applyBorder="1" applyAlignment="1" applyProtection="1">
      <alignment/>
      <protection/>
    </xf>
    <xf numFmtId="0" fontId="4" fillId="0" borderId="0" xfId="0" applyFont="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Fill="1" applyBorder="1" applyAlignment="1" applyProtection="1">
      <alignment/>
      <protection/>
    </xf>
    <xf numFmtId="170" fontId="4" fillId="0" borderId="0" xfId="0" applyNumberFormat="1" applyFont="1" applyBorder="1" applyAlignment="1" applyProtection="1">
      <alignment horizontal="center"/>
      <protection/>
    </xf>
    <xf numFmtId="0" fontId="4" fillId="0" borderId="0" xfId="0" applyFont="1" applyBorder="1" applyAlignment="1" applyProtection="1">
      <alignment horizontal="left"/>
      <protection/>
    </xf>
    <xf numFmtId="3" fontId="4" fillId="0"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167" fontId="4" fillId="0" borderId="0" xfId="0" applyNumberFormat="1" applyFont="1" applyFill="1" applyBorder="1" applyAlignment="1" applyProtection="1">
      <alignment horizontal="center"/>
      <protection/>
    </xf>
    <xf numFmtId="7" fontId="4" fillId="0" borderId="0" xfId="0" applyNumberFormat="1" applyFont="1" applyFill="1" applyBorder="1" applyAlignment="1" applyProtection="1">
      <alignment horizontal="center"/>
      <protection/>
    </xf>
    <xf numFmtId="7" fontId="4" fillId="0" borderId="0" xfId="0" applyNumberFormat="1" applyFont="1" applyBorder="1" applyAlignment="1" applyProtection="1">
      <alignment horizontal="center"/>
      <protection/>
    </xf>
    <xf numFmtId="0" fontId="4" fillId="0" borderId="10" xfId="0" applyFont="1" applyBorder="1" applyAlignment="1" applyProtection="1">
      <alignment horizontal="left" wrapText="1"/>
      <protection/>
    </xf>
    <xf numFmtId="0" fontId="4" fillId="0" borderId="0" xfId="0" applyFont="1" applyBorder="1" applyAlignment="1" applyProtection="1">
      <alignment horizontal="left" wrapText="1"/>
      <protection/>
    </xf>
    <xf numFmtId="0" fontId="4" fillId="0" borderId="0" xfId="0" applyFont="1" applyAlignment="1" applyProtection="1">
      <alignment vertical="center"/>
      <protection/>
    </xf>
    <xf numFmtId="0" fontId="4" fillId="0" borderId="0" xfId="0" applyFont="1" applyBorder="1" applyAlignment="1" applyProtection="1">
      <alignment horizontal="center" vertical="center"/>
      <protection/>
    </xf>
    <xf numFmtId="10" fontId="4" fillId="0" borderId="0" xfId="59" applyNumberFormat="1" applyFont="1" applyFill="1" applyBorder="1" applyAlignment="1" applyProtection="1">
      <alignment horizontal="center" vertical="center"/>
      <protection/>
    </xf>
    <xf numFmtId="0" fontId="4" fillId="0" borderId="17" xfId="0" applyFont="1" applyBorder="1" applyAlignment="1" applyProtection="1">
      <alignment/>
      <protection/>
    </xf>
    <xf numFmtId="0" fontId="5" fillId="0" borderId="17" xfId="0" applyFont="1" applyBorder="1" applyAlignment="1" applyProtection="1">
      <alignment/>
      <protection/>
    </xf>
    <xf numFmtId="0" fontId="4" fillId="0" borderId="11" xfId="0" applyFont="1" applyBorder="1" applyAlignment="1" applyProtection="1">
      <alignment/>
      <protection/>
    </xf>
    <xf numFmtId="0" fontId="5" fillId="0" borderId="11" xfId="0" applyFont="1" applyBorder="1" applyAlignment="1" applyProtection="1">
      <alignment/>
      <protection/>
    </xf>
    <xf numFmtId="0" fontId="5" fillId="0" borderId="21" xfId="0" applyFont="1" applyBorder="1" applyAlignment="1" applyProtection="1">
      <alignment/>
      <protection/>
    </xf>
    <xf numFmtId="0" fontId="4" fillId="0" borderId="0" xfId="0" applyFont="1" applyFill="1" applyBorder="1" applyAlignment="1" applyProtection="1">
      <alignment horizontal="left"/>
      <protection/>
    </xf>
    <xf numFmtId="167" fontId="5" fillId="0" borderId="0" xfId="0" applyNumberFormat="1" applyFont="1" applyFill="1" applyBorder="1" applyAlignment="1" applyProtection="1">
      <alignment horizontal="center"/>
      <protection/>
    </xf>
    <xf numFmtId="0" fontId="4" fillId="0" borderId="0" xfId="0" applyFont="1" applyBorder="1" applyAlignment="1" applyProtection="1">
      <alignment horizontal="center" vertical="center" wrapText="1"/>
      <protection/>
    </xf>
    <xf numFmtId="0" fontId="7" fillId="0" borderId="0" xfId="0" applyFont="1" applyFill="1" applyAlignment="1" applyProtection="1">
      <alignment horizontal="right" vertical="top" wrapText="1"/>
      <protection/>
    </xf>
    <xf numFmtId="0" fontId="4" fillId="0" borderId="0" xfId="0" applyFont="1" applyFill="1" applyAlignment="1" applyProtection="1">
      <alignment horizontal="left" vertical="top" wrapText="1"/>
      <protection/>
    </xf>
    <xf numFmtId="0" fontId="9" fillId="0" borderId="0" xfId="0" applyFont="1" applyBorder="1" applyAlignment="1" applyProtection="1">
      <alignment horizontal="center"/>
      <protection/>
    </xf>
    <xf numFmtId="0" fontId="7" fillId="0" borderId="0" xfId="53" applyFont="1" applyFill="1" applyBorder="1" applyAlignment="1" applyProtection="1">
      <alignment vertical="top"/>
      <protection/>
    </xf>
    <xf numFmtId="0" fontId="4" fillId="0" borderId="0" xfId="0" applyFont="1" applyBorder="1" applyAlignment="1" applyProtection="1">
      <alignment horizontal="center" vertical="top" wrapText="1"/>
      <protection/>
    </xf>
    <xf numFmtId="1" fontId="4" fillId="0" borderId="0" xfId="0" applyNumberFormat="1" applyFont="1" applyBorder="1" applyAlignment="1" applyProtection="1">
      <alignment horizontal="center" vertical="top"/>
      <protection/>
    </xf>
    <xf numFmtId="0" fontId="0" fillId="0" borderId="0" xfId="0" applyBorder="1" applyAlignment="1" applyProtection="1">
      <alignment horizontal="center" wrapText="1"/>
      <protection/>
    </xf>
    <xf numFmtId="0" fontId="8" fillId="0" borderId="0" xfId="53" applyFont="1" applyFill="1" applyBorder="1" applyAlignment="1" applyProtection="1">
      <alignment horizontal="left"/>
      <protection/>
    </xf>
    <xf numFmtId="3" fontId="4" fillId="0" borderId="0" xfId="0" applyNumberFormat="1" applyFont="1" applyBorder="1" applyAlignment="1" applyProtection="1">
      <alignment horizontal="center"/>
      <protection/>
    </xf>
    <xf numFmtId="14" fontId="4" fillId="0" borderId="0" xfId="0" applyNumberFormat="1" applyFont="1" applyAlignment="1" applyProtection="1">
      <alignment vertical="center"/>
      <protection/>
    </xf>
    <xf numFmtId="0" fontId="13" fillId="0" borderId="0" xfId="0" applyFont="1" applyFill="1" applyBorder="1" applyAlignment="1" applyProtection="1">
      <alignment horizontal="center" vertical="center"/>
      <protection/>
    </xf>
    <xf numFmtId="16" fontId="4" fillId="0" borderId="0" xfId="0" applyNumberFormat="1" applyFont="1" applyBorder="1" applyAlignment="1" applyProtection="1">
      <alignment horizontal="center" wrapText="1"/>
      <protection/>
    </xf>
    <xf numFmtId="0" fontId="4" fillId="0" borderId="0" xfId="0" applyNumberFormat="1" applyFont="1" applyBorder="1" applyAlignment="1" applyProtection="1">
      <alignment horizontal="center" wrapText="1"/>
      <protection/>
    </xf>
    <xf numFmtId="9" fontId="4" fillId="0" borderId="0" xfId="0" applyNumberFormat="1" applyFont="1" applyAlignment="1" applyProtection="1">
      <alignment/>
      <protection/>
    </xf>
    <xf numFmtId="0" fontId="4" fillId="0" borderId="0" xfId="0" applyFont="1" applyAlignment="1" applyProtection="1">
      <alignment horizontal="centerContinuous"/>
      <protection/>
    </xf>
    <xf numFmtId="10" fontId="4" fillId="0" borderId="0" xfId="0" applyNumberFormat="1" applyFont="1" applyBorder="1" applyAlignment="1" applyProtection="1">
      <alignment/>
      <protection/>
    </xf>
    <xf numFmtId="0" fontId="4" fillId="0" borderId="0" xfId="0" applyFont="1" applyFill="1" applyBorder="1" applyAlignment="1" applyProtection="1">
      <alignment/>
      <protection/>
    </xf>
    <xf numFmtId="167" fontId="5" fillId="0" borderId="11" xfId="0" applyNumberFormat="1" applyFont="1" applyBorder="1" applyAlignment="1" applyProtection="1">
      <alignment horizontal="center"/>
      <protection/>
    </xf>
    <xf numFmtId="7" fontId="4" fillId="0" borderId="11" xfId="0" applyNumberFormat="1" applyFont="1" applyFill="1" applyBorder="1" applyAlignment="1" applyProtection="1">
      <alignment horizontal="center"/>
      <protection/>
    </xf>
    <xf numFmtId="7" fontId="4" fillId="0" borderId="0" xfId="0" applyNumberFormat="1" applyFont="1" applyAlignment="1" applyProtection="1">
      <alignment horizontal="center"/>
      <protection/>
    </xf>
    <xf numFmtId="8" fontId="4" fillId="0" borderId="0" xfId="0" applyNumberFormat="1" applyFont="1" applyBorder="1" applyAlignment="1" applyProtection="1">
      <alignment horizontal="center"/>
      <protection/>
    </xf>
    <xf numFmtId="0" fontId="4" fillId="0" borderId="0" xfId="0" applyFont="1" applyFill="1" applyBorder="1" applyAlignment="1" applyProtection="1">
      <alignment horizontal="left" vertical="top"/>
      <protection/>
    </xf>
    <xf numFmtId="0" fontId="0" fillId="0" borderId="0" xfId="0" applyAlignment="1" applyProtection="1">
      <alignment/>
      <protection/>
    </xf>
    <xf numFmtId="7" fontId="4" fillId="0" borderId="0" xfId="0" applyNumberFormat="1" applyFont="1" applyAlignment="1" applyProtection="1">
      <alignment/>
      <protection/>
    </xf>
    <xf numFmtId="0" fontId="0" fillId="0" borderId="0" xfId="0" applyFill="1" applyAlignment="1" applyProtection="1">
      <alignment/>
      <protection/>
    </xf>
    <xf numFmtId="0" fontId="7" fillId="0" borderId="0" xfId="0" applyFont="1" applyFill="1" applyAlignment="1" applyProtection="1">
      <alignment/>
      <protection/>
    </xf>
    <xf numFmtId="0" fontId="5" fillId="0" borderId="10" xfId="0" applyFont="1" applyBorder="1" applyAlignment="1" applyProtection="1">
      <alignment horizontal="left"/>
      <protection/>
    </xf>
    <xf numFmtId="1" fontId="4" fillId="0" borderId="10" xfId="0" applyNumberFormat="1" applyFont="1" applyBorder="1" applyAlignment="1" applyProtection="1">
      <alignment horizontal="center"/>
      <protection/>
    </xf>
    <xf numFmtId="170" fontId="4" fillId="0" borderId="10" xfId="0" applyNumberFormat="1" applyFont="1" applyFill="1" applyBorder="1" applyAlignment="1" applyProtection="1">
      <alignment horizontal="center"/>
      <protection/>
    </xf>
    <xf numFmtId="0" fontId="5" fillId="0" borderId="15" xfId="0" applyFont="1" applyBorder="1" applyAlignment="1" applyProtection="1">
      <alignment horizontal="left"/>
      <protection/>
    </xf>
    <xf numFmtId="0" fontId="5" fillId="0" borderId="19"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0" fillId="0" borderId="0" xfId="0" applyBorder="1" applyAlignment="1" applyProtection="1">
      <alignment horizontal="center" vertical="top" wrapText="1"/>
      <protection/>
    </xf>
    <xf numFmtId="0" fontId="4" fillId="33" borderId="16" xfId="0" applyFont="1" applyFill="1" applyBorder="1" applyAlignment="1">
      <alignment horizontal="center"/>
    </xf>
    <xf numFmtId="0" fontId="4" fillId="33" borderId="0" xfId="0" applyFont="1" applyFill="1" applyBorder="1" applyAlignment="1">
      <alignment horizontal="center"/>
    </xf>
    <xf numFmtId="0" fontId="4" fillId="33" borderId="15" xfId="0" applyFont="1" applyFill="1" applyBorder="1" applyAlignment="1">
      <alignment horizontal="center"/>
    </xf>
    <xf numFmtId="0" fontId="5" fillId="33" borderId="16" xfId="0" applyFont="1" applyFill="1" applyBorder="1" applyAlignment="1">
      <alignment horizontal="center"/>
    </xf>
    <xf numFmtId="0" fontId="5" fillId="33" borderId="0" xfId="0" applyFont="1" applyFill="1" applyBorder="1" applyAlignment="1">
      <alignment horizontal="center"/>
    </xf>
    <xf numFmtId="0" fontId="5" fillId="33" borderId="15" xfId="0" applyFont="1" applyFill="1" applyBorder="1" applyAlignment="1">
      <alignment horizontal="center"/>
    </xf>
    <xf numFmtId="0" fontId="28" fillId="0" borderId="0" xfId="0" applyFont="1" applyBorder="1" applyAlignment="1" applyProtection="1">
      <alignment horizontal="center"/>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3" fillId="0" borderId="0" xfId="0" applyFont="1" applyFill="1" applyBorder="1" applyAlignment="1" applyProtection="1">
      <alignment horizontal="center"/>
      <protection locked="0"/>
    </xf>
    <xf numFmtId="0" fontId="4" fillId="0" borderId="0" xfId="0" applyFont="1" applyBorder="1" applyAlignment="1" applyProtection="1">
      <alignment/>
      <protection locked="0"/>
    </xf>
    <xf numFmtId="0" fontId="4" fillId="0" borderId="0" xfId="0" applyFont="1" applyAlignment="1" applyProtection="1">
      <alignment vertical="top"/>
      <protection locked="0"/>
    </xf>
    <xf numFmtId="0" fontId="4"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13" fillId="0" borderId="0" xfId="0" applyFont="1" applyAlignment="1" applyProtection="1">
      <alignment horizontal="center"/>
      <protection locked="0"/>
    </xf>
    <xf numFmtId="0" fontId="4" fillId="0" borderId="0" xfId="0" applyFont="1" applyFill="1" applyAlignment="1" applyProtection="1">
      <alignment/>
      <protection locked="0"/>
    </xf>
    <xf numFmtId="0" fontId="4" fillId="0" borderId="0" xfId="0" applyFont="1" applyAlignment="1" applyProtection="1">
      <alignment horizontal="left" wrapText="1"/>
      <protection locked="0"/>
    </xf>
    <xf numFmtId="0" fontId="29" fillId="0" borderId="0" xfId="0" applyFont="1" applyBorder="1" applyAlignment="1" applyProtection="1">
      <alignment/>
      <protection locked="0"/>
    </xf>
    <xf numFmtId="0" fontId="29" fillId="0" borderId="0" xfId="0" applyFont="1" applyAlignment="1" applyProtection="1">
      <alignment/>
      <protection locked="0"/>
    </xf>
    <xf numFmtId="0" fontId="4" fillId="0" borderId="0" xfId="0" applyFont="1" applyBorder="1" applyAlignment="1" applyProtection="1">
      <alignment horizontal="left" vertical="top"/>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170" fontId="4" fillId="0" borderId="12" xfId="0" applyNumberFormat="1" applyFont="1" applyBorder="1" applyAlignment="1" applyProtection="1">
      <alignment horizontal="center" vertical="center"/>
      <protection/>
    </xf>
    <xf numFmtId="3" fontId="4" fillId="35" borderId="17" xfId="0" applyNumberFormat="1" applyFont="1" applyFill="1" applyBorder="1" applyAlignment="1" applyProtection="1">
      <alignment horizontal="center" vertical="center" wrapText="1"/>
      <protection/>
    </xf>
    <xf numFmtId="3" fontId="4" fillId="35" borderId="11" xfId="0" applyNumberFormat="1" applyFont="1" applyFill="1" applyBorder="1" applyAlignment="1" applyProtection="1">
      <alignment horizontal="center" vertical="center" wrapText="1"/>
      <protection/>
    </xf>
    <xf numFmtId="3" fontId="4" fillId="35" borderId="21" xfId="0" applyNumberFormat="1" applyFont="1" applyFill="1" applyBorder="1" applyAlignment="1" applyProtection="1">
      <alignment horizontal="center" vertical="center" wrapText="1"/>
      <protection/>
    </xf>
    <xf numFmtId="3" fontId="4" fillId="35" borderId="18"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4" fillId="35" borderId="20" xfId="0" applyNumberFormat="1" applyFont="1" applyFill="1" applyBorder="1" applyAlignment="1" applyProtection="1">
      <alignment horizontal="center" vertical="center" wrapText="1"/>
      <protection/>
    </xf>
    <xf numFmtId="0" fontId="3" fillId="0" borderId="14" xfId="0" applyFont="1" applyBorder="1" applyAlignment="1" applyProtection="1">
      <alignment horizontal="center"/>
      <protection/>
    </xf>
    <xf numFmtId="0" fontId="4" fillId="0" borderId="17"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0" xfId="0" applyFont="1" applyBorder="1" applyAlignment="1" applyProtection="1">
      <alignment horizontal="center" wrapText="1"/>
      <protection/>
    </xf>
    <xf numFmtId="0" fontId="5" fillId="0" borderId="0" xfId="0" applyFont="1" applyAlignment="1" applyProtection="1">
      <alignment horizontal="left"/>
      <protection/>
    </xf>
    <xf numFmtId="0" fontId="4" fillId="0" borderId="12" xfId="0" applyFont="1" applyBorder="1" applyAlignment="1" applyProtection="1">
      <alignment horizontal="center" vertical="center" wrapText="1"/>
      <protection/>
    </xf>
    <xf numFmtId="0" fontId="4" fillId="35" borderId="12" xfId="0" applyFont="1" applyFill="1" applyBorder="1" applyAlignment="1" applyProtection="1">
      <alignment horizontal="center" vertical="center"/>
      <protection/>
    </xf>
    <xf numFmtId="0" fontId="4" fillId="0" borderId="12" xfId="0" applyFont="1" applyBorder="1" applyAlignment="1" applyProtection="1">
      <alignment horizontal="center" vertical="center"/>
      <protection/>
    </xf>
    <xf numFmtId="3" fontId="4" fillId="0" borderId="12" xfId="0" applyNumberFormat="1" applyFont="1" applyBorder="1" applyAlignment="1" applyProtection="1">
      <alignment horizontal="center" vertical="center"/>
      <protection/>
    </xf>
    <xf numFmtId="0" fontId="4" fillId="35" borderId="10" xfId="0" applyFont="1" applyFill="1" applyBorder="1" applyAlignment="1" applyProtection="1">
      <alignment horizontal="center"/>
      <protection/>
    </xf>
    <xf numFmtId="0" fontId="4" fillId="0" borderId="12" xfId="0" applyFont="1" applyBorder="1" applyAlignment="1" applyProtection="1">
      <alignment horizontal="center"/>
      <protection/>
    </xf>
    <xf numFmtId="0" fontId="4" fillId="35" borderId="13" xfId="0" applyFont="1" applyFill="1" applyBorder="1" applyAlignment="1" applyProtection="1">
      <alignment horizontal="center"/>
      <protection/>
    </xf>
    <xf numFmtId="0" fontId="5" fillId="35" borderId="10" xfId="0" applyFont="1" applyFill="1" applyBorder="1" applyAlignment="1" applyProtection="1">
      <alignment horizontal="center"/>
      <protection/>
    </xf>
    <xf numFmtId="0" fontId="4" fillId="0" borderId="23" xfId="0" applyFont="1" applyBorder="1" applyAlignment="1">
      <alignment horizontal="center"/>
    </xf>
    <xf numFmtId="0" fontId="4" fillId="0" borderId="19" xfId="0" applyFont="1" applyBorder="1" applyAlignment="1">
      <alignment horizontal="center"/>
    </xf>
    <xf numFmtId="0" fontId="4" fillId="0" borderId="24" xfId="0" applyFont="1" applyBorder="1" applyAlignment="1">
      <alignment horizontal="center"/>
    </xf>
    <xf numFmtId="170" fontId="4" fillId="0" borderId="25" xfId="0" applyNumberFormat="1" applyFont="1" applyBorder="1" applyAlignment="1">
      <alignment horizontal="center"/>
    </xf>
    <xf numFmtId="170" fontId="4" fillId="0" borderId="19" xfId="0" applyNumberFormat="1" applyFont="1" applyBorder="1" applyAlignment="1">
      <alignment horizontal="center"/>
    </xf>
    <xf numFmtId="170" fontId="4" fillId="0" borderId="24" xfId="0" applyNumberFormat="1"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13" xfId="0" applyFont="1" applyBorder="1" applyAlignment="1">
      <alignment horizontal="center"/>
    </xf>
    <xf numFmtId="0" fontId="4" fillId="0" borderId="29" xfId="0" applyFont="1" applyBorder="1" applyAlignment="1">
      <alignment horizontal="center"/>
    </xf>
    <xf numFmtId="170" fontId="4" fillId="0" borderId="30" xfId="0" applyNumberFormat="1" applyFont="1" applyBorder="1" applyAlignment="1">
      <alignment horizontal="center"/>
    </xf>
    <xf numFmtId="170" fontId="4" fillId="0" borderId="13" xfId="0" applyNumberFormat="1" applyFont="1" applyBorder="1" applyAlignment="1">
      <alignment horizontal="center"/>
    </xf>
    <xf numFmtId="170" fontId="4" fillId="0" borderId="29" xfId="0" applyNumberFormat="1" applyFont="1" applyBorder="1" applyAlignment="1">
      <alignment horizontal="center"/>
    </xf>
    <xf numFmtId="0" fontId="4" fillId="0" borderId="1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170" fontId="4" fillId="0" borderId="35" xfId="0" applyNumberFormat="1" applyFont="1" applyBorder="1" applyAlignment="1">
      <alignment horizontal="center"/>
    </xf>
    <xf numFmtId="170" fontId="4" fillId="0" borderId="33" xfId="0" applyNumberFormat="1" applyFont="1" applyBorder="1" applyAlignment="1">
      <alignment horizontal="center"/>
    </xf>
    <xf numFmtId="170" fontId="4" fillId="0" borderId="34" xfId="0" applyNumberFormat="1"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25" xfId="0" applyFont="1" applyBorder="1" applyAlignment="1">
      <alignment horizontal="center"/>
    </xf>
    <xf numFmtId="170" fontId="4" fillId="0" borderId="26" xfId="0" applyNumberFormat="1" applyFont="1" applyBorder="1" applyAlignment="1">
      <alignment horizontal="center"/>
    </xf>
    <xf numFmtId="170" fontId="4" fillId="0" borderId="27" xfId="0" applyNumberFormat="1" applyFont="1" applyBorder="1" applyAlignment="1">
      <alignment horizontal="center"/>
    </xf>
    <xf numFmtId="0" fontId="4" fillId="0" borderId="30" xfId="0" applyFont="1" applyBorder="1" applyAlignment="1">
      <alignment horizontal="center"/>
    </xf>
    <xf numFmtId="170" fontId="4" fillId="0" borderId="12" xfId="0" applyNumberFormat="1" applyFont="1" applyBorder="1" applyAlignment="1">
      <alignment horizontal="center"/>
    </xf>
    <xf numFmtId="170" fontId="4" fillId="0" borderId="31" xfId="0" applyNumberFormat="1" applyFont="1" applyBorder="1" applyAlignment="1">
      <alignment horizontal="center"/>
    </xf>
    <xf numFmtId="0" fontId="9"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35" xfId="0" applyFont="1" applyBorder="1" applyAlignment="1">
      <alignment horizontal="center"/>
    </xf>
    <xf numFmtId="170" fontId="4" fillId="0" borderId="45" xfId="0" applyNumberFormat="1" applyFont="1" applyBorder="1" applyAlignment="1">
      <alignment horizontal="center"/>
    </xf>
    <xf numFmtId="170" fontId="4" fillId="0" borderId="46" xfId="0" applyNumberFormat="1" applyFont="1" applyBorder="1" applyAlignment="1">
      <alignment horizontal="center"/>
    </xf>
    <xf numFmtId="0" fontId="4" fillId="0" borderId="47" xfId="0" applyFont="1" applyBorder="1" applyAlignment="1">
      <alignment horizontal="center"/>
    </xf>
    <xf numFmtId="0" fontId="4" fillId="0" borderId="45" xfId="0" applyFont="1" applyBorder="1" applyAlignment="1">
      <alignment horizontal="center"/>
    </xf>
    <xf numFmtId="167" fontId="4" fillId="0" borderId="12" xfId="0" applyNumberFormat="1" applyFont="1" applyBorder="1" applyAlignment="1">
      <alignment horizontal="center"/>
    </xf>
    <xf numFmtId="167" fontId="4" fillId="36" borderId="12" xfId="0" applyNumberFormat="1" applyFont="1" applyFill="1" applyBorder="1" applyAlignment="1">
      <alignment horizontal="center"/>
    </xf>
    <xf numFmtId="167" fontId="4" fillId="36" borderId="30" xfId="0" applyNumberFormat="1" applyFont="1" applyFill="1" applyBorder="1" applyAlignment="1">
      <alignment horizontal="center"/>
    </xf>
    <xf numFmtId="167" fontId="4" fillId="36" borderId="13" xfId="0" applyNumberFormat="1" applyFont="1" applyFill="1" applyBorder="1" applyAlignment="1">
      <alignment horizontal="center"/>
    </xf>
    <xf numFmtId="167" fontId="4" fillId="36" borderId="29" xfId="0" applyNumberFormat="1" applyFont="1" applyFill="1" applyBorder="1" applyAlignment="1">
      <alignment horizontal="center"/>
    </xf>
    <xf numFmtId="0" fontId="4" fillId="0" borderId="30" xfId="0" applyFont="1" applyFill="1" applyBorder="1" applyAlignment="1">
      <alignment horizontal="center"/>
    </xf>
    <xf numFmtId="0" fontId="4" fillId="0" borderId="13" xfId="0" applyFont="1" applyFill="1" applyBorder="1" applyAlignment="1">
      <alignment horizontal="center"/>
    </xf>
    <xf numFmtId="0" fontId="4" fillId="0" borderId="29" xfId="0" applyFont="1" applyFill="1" applyBorder="1" applyAlignment="1">
      <alignment horizontal="center"/>
    </xf>
    <xf numFmtId="0" fontId="4" fillId="0" borderId="12" xfId="0" applyFont="1" applyFill="1" applyBorder="1" applyAlignment="1">
      <alignment horizontal="center"/>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37" borderId="17"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1" xfId="0" applyFont="1" applyFill="1" applyBorder="1" applyAlignment="1">
      <alignment horizontal="center" vertical="center"/>
    </xf>
    <xf numFmtId="0" fontId="5" fillId="37" borderId="18"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20" xfId="0" applyFont="1" applyFill="1" applyBorder="1" applyAlignment="1">
      <alignment horizontal="center" vertical="center"/>
    </xf>
    <xf numFmtId="0" fontId="3" fillId="0" borderId="14" xfId="0" applyFont="1" applyBorder="1" applyAlignment="1">
      <alignment horizontal="center"/>
    </xf>
    <xf numFmtId="0" fontId="5" fillId="0" borderId="18" xfId="0" applyFont="1" applyBorder="1" applyAlignment="1">
      <alignment horizontal="center"/>
    </xf>
    <xf numFmtId="0" fontId="5" fillId="0" borderId="10" xfId="0" applyFont="1" applyBorder="1" applyAlignment="1">
      <alignment horizontal="center"/>
    </xf>
    <xf numFmtId="0" fontId="5" fillId="0" borderId="20" xfId="0" applyFont="1" applyBorder="1" applyAlignment="1">
      <alignment horizontal="center"/>
    </xf>
    <xf numFmtId="0" fontId="5" fillId="0" borderId="17" xfId="0" applyFont="1"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center"/>
    </xf>
    <xf numFmtId="0" fontId="5" fillId="0" borderId="36" xfId="0" applyFont="1" applyBorder="1" applyAlignment="1">
      <alignment horizontal="center"/>
    </xf>
    <xf numFmtId="0" fontId="5" fillId="0" borderId="48" xfId="0" applyFont="1" applyBorder="1" applyAlignment="1">
      <alignment horizontal="center"/>
    </xf>
    <xf numFmtId="167" fontId="4" fillId="35" borderId="29" xfId="0" applyNumberFormat="1" applyFont="1" applyFill="1" applyBorder="1" applyAlignment="1">
      <alignment horizontal="center"/>
    </xf>
    <xf numFmtId="167" fontId="4" fillId="35" borderId="12" xfId="0" applyNumberFormat="1" applyFont="1" applyFill="1" applyBorder="1" applyAlignment="1">
      <alignment horizontal="center"/>
    </xf>
    <xf numFmtId="170" fontId="4" fillId="35" borderId="12" xfId="0" applyNumberFormat="1" applyFont="1" applyFill="1" applyBorder="1" applyAlignment="1">
      <alignment horizontal="center"/>
    </xf>
    <xf numFmtId="0" fontId="4" fillId="35" borderId="12" xfId="0" applyFont="1" applyFill="1" applyBorder="1" applyAlignment="1">
      <alignment horizontal="center"/>
    </xf>
    <xf numFmtId="167" fontId="4" fillId="0" borderId="12" xfId="0" applyNumberFormat="1" applyFont="1" applyFill="1" applyBorder="1" applyAlignment="1">
      <alignment horizontal="center" wrapText="1"/>
    </xf>
    <xf numFmtId="0" fontId="4" fillId="35" borderId="30" xfId="0" applyFont="1" applyFill="1" applyBorder="1" applyAlignment="1">
      <alignment horizontal="center"/>
    </xf>
    <xf numFmtId="0" fontId="4" fillId="35" borderId="13" xfId="0" applyFont="1" applyFill="1" applyBorder="1" applyAlignment="1">
      <alignment horizontal="center"/>
    </xf>
    <xf numFmtId="0" fontId="4" fillId="35" borderId="29" xfId="0" applyFont="1" applyFill="1" applyBorder="1" applyAlignment="1">
      <alignment horizontal="center"/>
    </xf>
    <xf numFmtId="0" fontId="4" fillId="0" borderId="10" xfId="0" applyFont="1" applyFill="1" applyBorder="1" applyAlignment="1">
      <alignment horizontal="center"/>
    </xf>
    <xf numFmtId="167" fontId="4" fillId="0" borderId="30" xfId="0" applyNumberFormat="1" applyFont="1" applyBorder="1" applyAlignment="1">
      <alignment horizontal="center"/>
    </xf>
    <xf numFmtId="167" fontId="4" fillId="0" borderId="13" xfId="0" applyNumberFormat="1" applyFont="1" applyBorder="1" applyAlignment="1">
      <alignment horizontal="center"/>
    </xf>
    <xf numFmtId="167" fontId="4" fillId="0" borderId="29" xfId="0" applyNumberFormat="1" applyFont="1" applyBorder="1" applyAlignment="1">
      <alignment horizontal="center"/>
    </xf>
    <xf numFmtId="167" fontId="4" fillId="0" borderId="12" xfId="0" applyNumberFormat="1" applyFont="1" applyFill="1" applyBorder="1" applyAlignment="1">
      <alignment horizontal="center" wrapText="1" shrinkToFit="1"/>
    </xf>
    <xf numFmtId="0" fontId="5" fillId="0" borderId="12" xfId="0" applyFont="1" applyBorder="1" applyAlignment="1">
      <alignment horizontal="center"/>
    </xf>
    <xf numFmtId="0" fontId="5" fillId="0" borderId="0" xfId="0" applyFont="1" applyAlignment="1">
      <alignment horizontal="right"/>
    </xf>
    <xf numFmtId="0" fontId="14" fillId="0" borderId="0" xfId="0" applyFont="1" applyAlignment="1">
      <alignment horizontal="right" vertical="top"/>
    </xf>
    <xf numFmtId="0" fontId="5" fillId="0" borderId="0" xfId="0" applyFont="1" applyAlignment="1">
      <alignment horizontal="center"/>
    </xf>
    <xf numFmtId="170" fontId="4" fillId="0" borderId="49" xfId="0" applyNumberFormat="1" applyFont="1" applyBorder="1" applyAlignment="1">
      <alignment horizontal="center"/>
    </xf>
    <xf numFmtId="170" fontId="4" fillId="0" borderId="50" xfId="0" applyNumberFormat="1" applyFont="1" applyBorder="1" applyAlignment="1">
      <alignment horizontal="center"/>
    </xf>
    <xf numFmtId="0" fontId="5" fillId="0" borderId="14" xfId="0" applyFont="1" applyFill="1" applyBorder="1" applyAlignment="1">
      <alignment horizontal="left"/>
    </xf>
    <xf numFmtId="0" fontId="4" fillId="0" borderId="51" xfId="0" applyFont="1" applyBorder="1" applyAlignment="1">
      <alignment horizontal="center"/>
    </xf>
    <xf numFmtId="0" fontId="4" fillId="0" borderId="52"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38" xfId="0" applyFont="1" applyBorder="1" applyAlignment="1">
      <alignment horizontal="center"/>
    </xf>
    <xf numFmtId="170" fontId="4" fillId="0" borderId="55" xfId="0" applyNumberFormat="1" applyFont="1" applyBorder="1" applyAlignment="1">
      <alignment horizontal="center"/>
    </xf>
    <xf numFmtId="0" fontId="26" fillId="0" borderId="30" xfId="0" applyFont="1" applyBorder="1" applyAlignment="1">
      <alignment horizontal="center" vertical="center"/>
    </xf>
    <xf numFmtId="0" fontId="26" fillId="0" borderId="13" xfId="0" applyFont="1" applyBorder="1" applyAlignment="1">
      <alignment horizontal="center" vertical="center"/>
    </xf>
    <xf numFmtId="0" fontId="26" fillId="0" borderId="29" xfId="0" applyFont="1" applyBorder="1" applyAlignment="1">
      <alignment horizontal="center" vertical="center"/>
    </xf>
    <xf numFmtId="0" fontId="4" fillId="34" borderId="30" xfId="0" applyFont="1" applyFill="1" applyBorder="1" applyAlignment="1">
      <alignment horizontal="left"/>
    </xf>
    <xf numFmtId="0" fontId="4" fillId="34" borderId="13" xfId="0" applyFont="1" applyFill="1" applyBorder="1" applyAlignment="1">
      <alignment horizontal="left"/>
    </xf>
    <xf numFmtId="0" fontId="4" fillId="34" borderId="29" xfId="0" applyFont="1" applyFill="1" applyBorder="1" applyAlignment="1">
      <alignment horizontal="left"/>
    </xf>
    <xf numFmtId="0" fontId="25" fillId="34" borderId="30" xfId="0" applyFont="1" applyFill="1" applyBorder="1" applyAlignment="1">
      <alignment horizontal="center" vertical="center"/>
    </xf>
    <xf numFmtId="0" fontId="25" fillId="34" borderId="13"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17"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21" xfId="0" applyFont="1" applyFill="1" applyBorder="1" applyAlignment="1">
      <alignment horizontal="center" vertical="center"/>
    </xf>
    <xf numFmtId="0" fontId="25" fillId="34" borderId="18" xfId="0" applyFont="1" applyFill="1" applyBorder="1" applyAlignment="1">
      <alignment horizontal="center" vertical="center"/>
    </xf>
    <xf numFmtId="0" fontId="25" fillId="34" borderId="10" xfId="0" applyFont="1" applyFill="1" applyBorder="1" applyAlignment="1">
      <alignment horizontal="center" vertical="center"/>
    </xf>
    <xf numFmtId="0" fontId="25" fillId="34" borderId="20" xfId="0" applyFont="1" applyFill="1" applyBorder="1" applyAlignment="1">
      <alignment horizontal="center" vertical="center"/>
    </xf>
    <xf numFmtId="0" fontId="4" fillId="34" borderId="18" xfId="0" applyFont="1" applyFill="1" applyBorder="1" applyAlignment="1">
      <alignment horizontal="left"/>
    </xf>
    <xf numFmtId="0" fontId="4" fillId="34" borderId="10" xfId="0" applyFont="1" applyFill="1" applyBorder="1" applyAlignment="1">
      <alignment horizontal="left"/>
    </xf>
    <xf numFmtId="0" fontId="4" fillId="34" borderId="20" xfId="0" applyFont="1" applyFill="1" applyBorder="1" applyAlignment="1">
      <alignment horizontal="left"/>
    </xf>
    <xf numFmtId="0" fontId="4" fillId="34" borderId="17" xfId="0" applyFont="1" applyFill="1" applyBorder="1" applyAlignment="1">
      <alignment horizontal="left"/>
    </xf>
    <xf numFmtId="0" fontId="4" fillId="34" borderId="11" xfId="0" applyFont="1" applyFill="1" applyBorder="1" applyAlignment="1">
      <alignment horizontal="left"/>
    </xf>
    <xf numFmtId="0" fontId="4" fillId="34" borderId="21" xfId="0" applyFont="1" applyFill="1" applyBorder="1" applyAlignment="1">
      <alignment horizontal="left"/>
    </xf>
    <xf numFmtId="0" fontId="25" fillId="34" borderId="16"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15" xfId="0" applyFont="1" applyFill="1" applyBorder="1" applyAlignment="1">
      <alignment horizontal="center" vertical="center"/>
    </xf>
    <xf numFmtId="0" fontId="5" fillId="34" borderId="17" xfId="0" applyFont="1" applyFill="1" applyBorder="1" applyAlignment="1">
      <alignment horizontal="center"/>
    </xf>
    <xf numFmtId="0" fontId="5" fillId="34" borderId="11" xfId="0" applyFont="1" applyFill="1" applyBorder="1" applyAlignment="1">
      <alignment horizontal="center"/>
    </xf>
    <xf numFmtId="0" fontId="5" fillId="34" borderId="16" xfId="0" applyFont="1" applyFill="1" applyBorder="1" applyAlignment="1">
      <alignment horizontal="center"/>
    </xf>
    <xf numFmtId="0" fontId="5" fillId="34" borderId="0" xfId="0" applyFont="1" applyFill="1" applyBorder="1" applyAlignment="1">
      <alignment horizontal="center"/>
    </xf>
    <xf numFmtId="0" fontId="5" fillId="34" borderId="18" xfId="0" applyFont="1" applyFill="1" applyBorder="1" applyAlignment="1">
      <alignment horizontal="center"/>
    </xf>
    <xf numFmtId="0" fontId="5" fillId="34" borderId="10" xfId="0" applyFont="1" applyFill="1" applyBorder="1" applyAlignment="1">
      <alignment horizontal="center"/>
    </xf>
    <xf numFmtId="0" fontId="5" fillId="34" borderId="21" xfId="0" applyFont="1" applyFill="1" applyBorder="1" applyAlignment="1">
      <alignment horizontal="center"/>
    </xf>
    <xf numFmtId="0" fontId="5" fillId="34" borderId="15" xfId="0" applyFont="1" applyFill="1" applyBorder="1" applyAlignment="1">
      <alignment horizontal="center"/>
    </xf>
    <xf numFmtId="0" fontId="4" fillId="36" borderId="56" xfId="0" applyFont="1" applyFill="1" applyBorder="1" applyAlignment="1">
      <alignment horizontal="center" vertical="top" wrapText="1"/>
    </xf>
    <xf numFmtId="0" fontId="4" fillId="36" borderId="0" xfId="0" applyFont="1" applyFill="1" applyBorder="1" applyAlignment="1">
      <alignment horizontal="center" vertical="top" wrapText="1"/>
    </xf>
    <xf numFmtId="0" fontId="4" fillId="36" borderId="57" xfId="0" applyFont="1" applyFill="1" applyBorder="1" applyAlignment="1">
      <alignment horizontal="center" vertical="top" wrapText="1"/>
    </xf>
    <xf numFmtId="0" fontId="4" fillId="36" borderId="58" xfId="0" applyFont="1" applyFill="1" applyBorder="1" applyAlignment="1">
      <alignment horizontal="center" vertical="top" wrapText="1"/>
    </xf>
    <xf numFmtId="0" fontId="4" fillId="36" borderId="59" xfId="0" applyFont="1" applyFill="1" applyBorder="1" applyAlignment="1">
      <alignment horizontal="center" vertical="top" wrapText="1"/>
    </xf>
    <xf numFmtId="0" fontId="4" fillId="36" borderId="60" xfId="0" applyFont="1" applyFill="1" applyBorder="1" applyAlignment="1">
      <alignment horizontal="center" vertical="top" wrapText="1"/>
    </xf>
    <xf numFmtId="0" fontId="5" fillId="36" borderId="56" xfId="0" applyFont="1" applyFill="1" applyBorder="1" applyAlignment="1">
      <alignment horizontal="center" vertical="top" wrapText="1"/>
    </xf>
    <xf numFmtId="0" fontId="5" fillId="36" borderId="0" xfId="0" applyFont="1" applyFill="1" applyBorder="1" applyAlignment="1">
      <alignment horizontal="center" vertical="top" wrapText="1"/>
    </xf>
    <xf numFmtId="0" fontId="5" fillId="36" borderId="57" xfId="0" applyFont="1" applyFill="1" applyBorder="1" applyAlignment="1">
      <alignment horizontal="center" vertical="top" wrapText="1"/>
    </xf>
    <xf numFmtId="0" fontId="5" fillId="36" borderId="61" xfId="0" applyFont="1" applyFill="1" applyBorder="1" applyAlignment="1">
      <alignment horizontal="center" vertical="center" wrapText="1"/>
    </xf>
    <xf numFmtId="0" fontId="5" fillId="36" borderId="62" xfId="0" applyFont="1" applyFill="1" applyBorder="1" applyAlignment="1">
      <alignment horizontal="center" vertical="center" wrapText="1"/>
    </xf>
    <xf numFmtId="0" fontId="5" fillId="36" borderId="63"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67" xfId="0" applyFont="1" applyFill="1" applyBorder="1" applyAlignment="1">
      <alignment horizontal="center" vertical="top" wrapText="1"/>
    </xf>
    <xf numFmtId="0" fontId="5" fillId="35" borderId="0" xfId="0" applyFont="1" applyFill="1" applyBorder="1" applyAlignment="1">
      <alignment horizontal="center" vertical="top" wrapText="1"/>
    </xf>
    <xf numFmtId="0" fontId="5" fillId="35" borderId="68" xfId="0" applyFont="1" applyFill="1" applyBorder="1" applyAlignment="1">
      <alignment horizontal="center" vertical="top" wrapText="1"/>
    </xf>
    <xf numFmtId="0" fontId="4" fillId="35" borderId="67"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68" xfId="0" applyFont="1" applyFill="1" applyBorder="1" applyAlignment="1">
      <alignment horizontal="center" vertical="top" wrapText="1"/>
    </xf>
    <xf numFmtId="0" fontId="4" fillId="35" borderId="69" xfId="0" applyFont="1" applyFill="1" applyBorder="1" applyAlignment="1">
      <alignment horizontal="center" vertical="top" wrapText="1"/>
    </xf>
    <xf numFmtId="0" fontId="4" fillId="35" borderId="70" xfId="0" applyFont="1" applyFill="1" applyBorder="1" applyAlignment="1">
      <alignment horizontal="center" vertical="top" wrapText="1"/>
    </xf>
    <xf numFmtId="0" fontId="4" fillId="35" borderId="71" xfId="0" applyFont="1" applyFill="1" applyBorder="1" applyAlignment="1">
      <alignment horizontal="center" vertical="top" wrapText="1"/>
    </xf>
    <xf numFmtId="0" fontId="4" fillId="0" borderId="72" xfId="0" applyFont="1" applyBorder="1" applyAlignment="1">
      <alignment horizont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79" xfId="0" applyFont="1" applyFill="1" applyBorder="1" applyAlignment="1">
      <alignment horizontal="center" vertical="center"/>
    </xf>
    <xf numFmtId="0" fontId="4" fillId="0" borderId="17"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18"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20" xfId="0" applyFont="1" applyFill="1" applyBorder="1" applyAlignment="1" applyProtection="1">
      <alignment horizontal="left" vertical="top" wrapText="1"/>
      <protection/>
    </xf>
    <xf numFmtId="0" fontId="4" fillId="0" borderId="10"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4" fillId="0" borderId="10"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5" fillId="0" borderId="17"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17" xfId="0" applyFont="1" applyBorder="1" applyAlignment="1" applyProtection="1">
      <alignment horizontal="center" wrapText="1"/>
      <protection/>
    </xf>
    <xf numFmtId="0" fontId="5" fillId="0" borderId="11" xfId="0" applyFont="1" applyBorder="1" applyAlignment="1" applyProtection="1">
      <alignment horizontal="center" wrapText="1"/>
      <protection/>
    </xf>
    <xf numFmtId="0" fontId="5" fillId="0" borderId="21" xfId="0" applyFont="1" applyBorder="1" applyAlignment="1" applyProtection="1">
      <alignment horizontal="center" wrapText="1"/>
      <protection/>
    </xf>
    <xf numFmtId="0" fontId="5" fillId="0" borderId="18" xfId="0" applyFont="1" applyBorder="1" applyAlignment="1" applyProtection="1">
      <alignment horizontal="center" wrapText="1"/>
      <protection/>
    </xf>
    <xf numFmtId="0" fontId="5" fillId="0" borderId="10" xfId="0" applyFont="1" applyBorder="1" applyAlignment="1" applyProtection="1">
      <alignment horizontal="center" wrapText="1"/>
      <protection/>
    </xf>
    <xf numFmtId="0" fontId="5" fillId="0" borderId="20" xfId="0" applyFont="1" applyBorder="1" applyAlignment="1" applyProtection="1">
      <alignment horizontal="center" wrapText="1"/>
      <protection/>
    </xf>
    <xf numFmtId="170" fontId="4" fillId="0" borderId="30" xfId="0" applyNumberFormat="1" applyFont="1" applyBorder="1" applyAlignment="1" applyProtection="1">
      <alignment horizontal="center"/>
      <protection/>
    </xf>
    <xf numFmtId="170" fontId="4" fillId="0" borderId="13" xfId="0" applyNumberFormat="1" applyFont="1" applyBorder="1" applyAlignment="1" applyProtection="1">
      <alignment horizontal="center"/>
      <protection/>
    </xf>
    <xf numFmtId="170" fontId="4" fillId="0" borderId="29" xfId="0" applyNumberFormat="1" applyFont="1" applyBorder="1" applyAlignment="1" applyProtection="1">
      <alignment horizontal="center"/>
      <protection/>
    </xf>
    <xf numFmtId="0" fontId="4" fillId="0" borderId="30" xfId="0" applyFont="1" applyFill="1" applyBorder="1" applyAlignment="1" applyProtection="1">
      <alignment horizontal="left"/>
      <protection/>
    </xf>
    <xf numFmtId="0" fontId="4" fillId="0" borderId="29" xfId="0" applyFont="1" applyFill="1" applyBorder="1" applyAlignment="1" applyProtection="1">
      <alignment horizontal="left"/>
      <protection/>
    </xf>
    <xf numFmtId="0" fontId="4" fillId="0" borderId="30"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29" xfId="0" applyFont="1" applyBorder="1" applyAlignment="1" applyProtection="1">
      <alignment horizontal="center"/>
      <protection/>
    </xf>
    <xf numFmtId="170" fontId="4" fillId="0" borderId="30" xfId="0" applyNumberFormat="1" applyFont="1" applyFill="1" applyBorder="1" applyAlignment="1" applyProtection="1">
      <alignment horizontal="center"/>
      <protection/>
    </xf>
    <xf numFmtId="170" fontId="4" fillId="0" borderId="13" xfId="0" applyNumberFormat="1" applyFont="1" applyFill="1" applyBorder="1" applyAlignment="1" applyProtection="1">
      <alignment horizontal="center"/>
      <protection/>
    </xf>
    <xf numFmtId="170" fontId="4" fillId="0" borderId="29" xfId="0" applyNumberFormat="1" applyFont="1" applyFill="1" applyBorder="1" applyAlignment="1" applyProtection="1">
      <alignment horizontal="center"/>
      <protection/>
    </xf>
    <xf numFmtId="3" fontId="4" fillId="0" borderId="30" xfId="0" applyNumberFormat="1" applyFont="1" applyBorder="1" applyAlignment="1" applyProtection="1">
      <alignment horizontal="center"/>
      <protection/>
    </xf>
    <xf numFmtId="3" fontId="4" fillId="0" borderId="13" xfId="0" applyNumberFormat="1" applyFont="1" applyBorder="1" applyAlignment="1" applyProtection="1">
      <alignment horizontal="center"/>
      <protection/>
    </xf>
    <xf numFmtId="3" fontId="4" fillId="0" borderId="29" xfId="0" applyNumberFormat="1" applyFont="1" applyBorder="1" applyAlignment="1" applyProtection="1">
      <alignment horizontal="center"/>
      <protection/>
    </xf>
    <xf numFmtId="10" fontId="4" fillId="0" borderId="30" xfId="0" applyNumberFormat="1" applyFont="1" applyBorder="1" applyAlignment="1" applyProtection="1">
      <alignment horizontal="left"/>
      <protection/>
    </xf>
    <xf numFmtId="10" fontId="4" fillId="0" borderId="13" xfId="0" applyNumberFormat="1" applyFont="1" applyBorder="1" applyAlignment="1" applyProtection="1">
      <alignment horizontal="left"/>
      <protection/>
    </xf>
    <xf numFmtId="10" fontId="4" fillId="0" borderId="29" xfId="0" applyNumberFormat="1" applyFont="1" applyBorder="1" applyAlignment="1" applyProtection="1">
      <alignment horizontal="left"/>
      <protection/>
    </xf>
    <xf numFmtId="0" fontId="5" fillId="0" borderId="30" xfId="0" applyFont="1" applyBorder="1" applyAlignment="1" applyProtection="1">
      <alignment horizontal="left"/>
      <protection/>
    </xf>
    <xf numFmtId="0" fontId="5" fillId="0" borderId="13" xfId="0" applyFont="1" applyBorder="1" applyAlignment="1" applyProtection="1">
      <alignment horizontal="left"/>
      <protection/>
    </xf>
    <xf numFmtId="0" fontId="5" fillId="0" borderId="29" xfId="0" applyFont="1" applyBorder="1" applyAlignment="1" applyProtection="1">
      <alignment horizontal="left"/>
      <protection/>
    </xf>
    <xf numFmtId="1" fontId="4" fillId="0" borderId="30" xfId="0" applyNumberFormat="1" applyFont="1" applyBorder="1" applyAlignment="1" applyProtection="1">
      <alignment horizontal="center"/>
      <protection/>
    </xf>
    <xf numFmtId="1" fontId="4" fillId="0" borderId="13" xfId="0" applyNumberFormat="1" applyFont="1" applyBorder="1" applyAlignment="1" applyProtection="1">
      <alignment horizontal="center"/>
      <protection/>
    </xf>
    <xf numFmtId="1" fontId="4" fillId="0" borderId="29" xfId="0" applyNumberFormat="1" applyFont="1" applyBorder="1" applyAlignment="1" applyProtection="1">
      <alignment horizontal="center"/>
      <protection/>
    </xf>
    <xf numFmtId="0" fontId="4" fillId="0" borderId="30"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29" xfId="0" applyFont="1" applyBorder="1" applyAlignment="1" applyProtection="1">
      <alignment horizontal="center"/>
      <protection/>
    </xf>
    <xf numFmtId="167" fontId="4" fillId="35" borderId="17" xfId="0" applyNumberFormat="1" applyFont="1" applyFill="1" applyBorder="1" applyAlignment="1" applyProtection="1">
      <alignment horizontal="center" vertical="center"/>
      <protection/>
    </xf>
    <xf numFmtId="167" fontId="4" fillId="35" borderId="11" xfId="0" applyNumberFormat="1" applyFont="1" applyFill="1" applyBorder="1" applyAlignment="1" applyProtection="1">
      <alignment horizontal="center" vertical="center"/>
      <protection/>
    </xf>
    <xf numFmtId="167" fontId="4" fillId="35" borderId="21" xfId="0" applyNumberFormat="1" applyFont="1" applyFill="1" applyBorder="1" applyAlignment="1" applyProtection="1">
      <alignment horizontal="center" vertical="center"/>
      <protection/>
    </xf>
    <xf numFmtId="167" fontId="4" fillId="35" borderId="18" xfId="0" applyNumberFormat="1" applyFont="1" applyFill="1" applyBorder="1" applyAlignment="1" applyProtection="1">
      <alignment horizontal="center" vertical="center"/>
      <protection/>
    </xf>
    <xf numFmtId="167" fontId="4" fillId="35" borderId="10" xfId="0" applyNumberFormat="1" applyFont="1" applyFill="1" applyBorder="1" applyAlignment="1" applyProtection="1">
      <alignment horizontal="center" vertical="center"/>
      <protection/>
    </xf>
    <xf numFmtId="167" fontId="4" fillId="35" borderId="20" xfId="0" applyNumberFormat="1"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21"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20" xfId="0" applyFont="1" applyFill="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67" fontId="5" fillId="36" borderId="17" xfId="0" applyNumberFormat="1" applyFont="1" applyFill="1" applyBorder="1" applyAlignment="1" applyProtection="1">
      <alignment horizontal="center" vertical="center"/>
      <protection/>
    </xf>
    <xf numFmtId="167" fontId="5" fillId="36" borderId="11" xfId="0" applyNumberFormat="1" applyFont="1" applyFill="1" applyBorder="1" applyAlignment="1" applyProtection="1">
      <alignment horizontal="center" vertical="center"/>
      <protection/>
    </xf>
    <xf numFmtId="167" fontId="5" fillId="36" borderId="21" xfId="0" applyNumberFormat="1" applyFont="1" applyFill="1" applyBorder="1" applyAlignment="1" applyProtection="1">
      <alignment horizontal="center" vertical="center"/>
      <protection/>
    </xf>
    <xf numFmtId="167" fontId="5" fillId="36" borderId="18" xfId="0" applyNumberFormat="1" applyFont="1" applyFill="1" applyBorder="1" applyAlignment="1" applyProtection="1">
      <alignment horizontal="center" vertical="center"/>
      <protection/>
    </xf>
    <xf numFmtId="167" fontId="5" fillId="36" borderId="10" xfId="0" applyNumberFormat="1" applyFont="1" applyFill="1" applyBorder="1" applyAlignment="1" applyProtection="1">
      <alignment horizontal="center" vertical="center"/>
      <protection/>
    </xf>
    <xf numFmtId="167" fontId="5" fillId="36" borderId="20" xfId="0" applyNumberFormat="1" applyFont="1" applyFill="1" applyBorder="1" applyAlignment="1" applyProtection="1">
      <alignment horizontal="center" vertical="center"/>
      <protection/>
    </xf>
    <xf numFmtId="167" fontId="4" fillId="0" borderId="11" xfId="0" applyNumberFormat="1" applyFont="1" applyFill="1" applyBorder="1" applyAlignment="1" applyProtection="1">
      <alignment horizontal="center" vertical="center"/>
      <protection/>
    </xf>
    <xf numFmtId="167" fontId="4" fillId="0" borderId="21" xfId="0" applyNumberFormat="1" applyFont="1" applyFill="1" applyBorder="1" applyAlignment="1" applyProtection="1">
      <alignment horizontal="center" vertical="center"/>
      <protection/>
    </xf>
    <xf numFmtId="167" fontId="4" fillId="0" borderId="10" xfId="0" applyNumberFormat="1" applyFont="1" applyFill="1" applyBorder="1" applyAlignment="1" applyProtection="1">
      <alignment horizontal="center" vertical="center"/>
      <protection/>
    </xf>
    <xf numFmtId="167" fontId="4" fillId="0" borderId="20" xfId="0" applyNumberFormat="1" applyFont="1" applyFill="1" applyBorder="1" applyAlignment="1" applyProtection="1">
      <alignment horizontal="center" vertical="center"/>
      <protection/>
    </xf>
    <xf numFmtId="168" fontId="4" fillId="35" borderId="12" xfId="0" applyNumberFormat="1" applyFont="1" applyFill="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2" xfId="0" applyFont="1" applyBorder="1" applyAlignment="1" applyProtection="1">
      <alignment horizontal="center"/>
      <protection/>
    </xf>
    <xf numFmtId="0" fontId="5" fillId="0" borderId="12" xfId="0" applyFont="1" applyBorder="1" applyAlignment="1" applyProtection="1">
      <alignment horizontal="center" wrapText="1"/>
      <protection/>
    </xf>
    <xf numFmtId="0" fontId="15" fillId="0" borderId="12" xfId="0" applyFont="1" applyBorder="1" applyAlignment="1" applyProtection="1">
      <alignment wrapText="1"/>
      <protection/>
    </xf>
    <xf numFmtId="0" fontId="5" fillId="0" borderId="12" xfId="0" applyFont="1" applyBorder="1" applyAlignment="1" applyProtection="1">
      <alignment horizontal="center" vertical="center" wrapText="1"/>
      <protection/>
    </xf>
    <xf numFmtId="170" fontId="4" fillId="0" borderId="12" xfId="0" applyNumberFormat="1" applyFont="1" applyBorder="1" applyAlignment="1" applyProtection="1">
      <alignment horizontal="center"/>
      <protection/>
    </xf>
    <xf numFmtId="3" fontId="4" fillId="0" borderId="12" xfId="0" applyNumberFormat="1" applyFont="1" applyBorder="1" applyAlignment="1" applyProtection="1">
      <alignment horizontal="center"/>
      <protection/>
    </xf>
    <xf numFmtId="0" fontId="4" fillId="0" borderId="12" xfId="0" applyFont="1" applyFill="1" applyBorder="1" applyAlignment="1" applyProtection="1">
      <alignment horizontal="left"/>
      <protection/>
    </xf>
    <xf numFmtId="170" fontId="4" fillId="0" borderId="12" xfId="0" applyNumberFormat="1" applyFont="1" applyFill="1" applyBorder="1" applyAlignment="1" applyProtection="1">
      <alignment horizontal="center"/>
      <protection/>
    </xf>
    <xf numFmtId="10" fontId="4" fillId="0" borderId="12" xfId="0" applyNumberFormat="1" applyFont="1" applyBorder="1" applyAlignment="1" applyProtection="1">
      <alignment horizontal="left"/>
      <protection/>
    </xf>
    <xf numFmtId="0" fontId="4" fillId="0" borderId="12" xfId="0" applyFont="1" applyBorder="1" applyAlignment="1" applyProtection="1">
      <alignment horizontal="left"/>
      <protection/>
    </xf>
    <xf numFmtId="14" fontId="4" fillId="35" borderId="17" xfId="0" applyNumberFormat="1" applyFont="1" applyFill="1" applyBorder="1" applyAlignment="1" applyProtection="1">
      <alignment horizontal="center" vertical="center"/>
      <protection/>
    </xf>
    <xf numFmtId="14" fontId="4" fillId="35" borderId="11" xfId="0" applyNumberFormat="1" applyFont="1" applyFill="1" applyBorder="1" applyAlignment="1" applyProtection="1">
      <alignment horizontal="center" vertical="center"/>
      <protection/>
    </xf>
    <xf numFmtId="14" fontId="4" fillId="35" borderId="21" xfId="0" applyNumberFormat="1" applyFont="1" applyFill="1" applyBorder="1" applyAlignment="1" applyProtection="1">
      <alignment horizontal="center" vertical="center"/>
      <protection/>
    </xf>
    <xf numFmtId="14" fontId="4" fillId="35" borderId="18" xfId="0" applyNumberFormat="1" applyFont="1" applyFill="1" applyBorder="1" applyAlignment="1" applyProtection="1">
      <alignment horizontal="center" vertical="center"/>
      <protection/>
    </xf>
    <xf numFmtId="14" fontId="4" fillId="35" borderId="10" xfId="0" applyNumberFormat="1" applyFont="1" applyFill="1" applyBorder="1" applyAlignment="1" applyProtection="1">
      <alignment horizontal="center" vertical="center"/>
      <protection/>
    </xf>
    <xf numFmtId="14" fontId="4" fillId="35" borderId="20" xfId="0" applyNumberFormat="1" applyFont="1" applyFill="1" applyBorder="1" applyAlignment="1" applyProtection="1">
      <alignment horizontal="center" vertical="center"/>
      <protection/>
    </xf>
    <xf numFmtId="0" fontId="5" fillId="0" borderId="12" xfId="0" applyFont="1" applyBorder="1" applyAlignment="1" applyProtection="1">
      <alignment horizontal="left"/>
      <protection/>
    </xf>
    <xf numFmtId="1" fontId="4" fillId="0" borderId="12" xfId="0" applyNumberFormat="1" applyFont="1" applyBorder="1" applyAlignment="1" applyProtection="1">
      <alignment horizontal="center"/>
      <protection/>
    </xf>
    <xf numFmtId="0" fontId="5" fillId="0" borderId="17"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4" fillId="33" borderId="17"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18"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4" fillId="34" borderId="0" xfId="0" applyFont="1" applyFill="1" applyAlignment="1" applyProtection="1">
      <alignment horizontal="left" wrapText="1"/>
      <protection/>
    </xf>
    <xf numFmtId="0" fontId="4" fillId="34" borderId="0" xfId="0" applyFont="1" applyFill="1" applyAlignment="1" applyProtection="1">
      <alignment horizontal="left" vertical="top" wrapText="1"/>
      <protection/>
    </xf>
    <xf numFmtId="167" fontId="4" fillId="35" borderId="17" xfId="0" applyNumberFormat="1" applyFont="1" applyFill="1" applyBorder="1" applyAlignment="1" applyProtection="1">
      <alignment horizontal="center"/>
      <protection/>
    </xf>
    <xf numFmtId="167" fontId="4" fillId="35" borderId="11" xfId="0" applyNumberFormat="1" applyFont="1" applyFill="1" applyBorder="1" applyAlignment="1" applyProtection="1">
      <alignment horizontal="center"/>
      <protection/>
    </xf>
    <xf numFmtId="167" fontId="4" fillId="35" borderId="18" xfId="0" applyNumberFormat="1" applyFont="1" applyFill="1" applyBorder="1" applyAlignment="1" applyProtection="1">
      <alignment horizontal="center"/>
      <protection/>
    </xf>
    <xf numFmtId="167" fontId="4" fillId="35" borderId="10" xfId="0" applyNumberFormat="1" applyFont="1" applyFill="1" applyBorder="1" applyAlignment="1" applyProtection="1">
      <alignment horizontal="center"/>
      <protection/>
    </xf>
    <xf numFmtId="0" fontId="4" fillId="35" borderId="12" xfId="0" applyFont="1" applyFill="1" applyBorder="1" applyAlignment="1" applyProtection="1">
      <alignment horizontal="center" wrapText="1"/>
      <protection/>
    </xf>
    <xf numFmtId="0" fontId="16" fillId="0" borderId="17" xfId="0" applyFont="1" applyFill="1" applyBorder="1" applyAlignment="1" applyProtection="1">
      <alignment horizontal="center"/>
      <protection/>
    </xf>
    <xf numFmtId="0" fontId="16" fillId="0" borderId="11" xfId="0" applyFont="1" applyFill="1" applyBorder="1" applyAlignment="1" applyProtection="1">
      <alignment horizontal="center"/>
      <protection/>
    </xf>
    <xf numFmtId="0" fontId="16" fillId="0" borderId="21" xfId="0" applyFont="1" applyFill="1" applyBorder="1" applyAlignment="1" applyProtection="1">
      <alignment horizontal="center"/>
      <protection/>
    </xf>
    <xf numFmtId="167" fontId="4" fillId="0" borderId="18" xfId="0" applyNumberFormat="1" applyFont="1" applyFill="1" applyBorder="1" applyAlignment="1" applyProtection="1">
      <alignment horizontal="center"/>
      <protection/>
    </xf>
    <xf numFmtId="167" fontId="4" fillId="0" borderId="10" xfId="0" applyNumberFormat="1" applyFont="1" applyFill="1" applyBorder="1" applyAlignment="1" applyProtection="1">
      <alignment horizontal="center"/>
      <protection/>
    </xf>
    <xf numFmtId="167" fontId="4" fillId="0" borderId="20" xfId="0" applyNumberFormat="1" applyFont="1" applyFill="1" applyBorder="1" applyAlignment="1" applyProtection="1">
      <alignment horizontal="center"/>
      <protection/>
    </xf>
    <xf numFmtId="0" fontId="5" fillId="0" borderId="12"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167" fontId="4" fillId="0" borderId="17" xfId="0" applyNumberFormat="1" applyFont="1" applyFill="1" applyBorder="1" applyAlignment="1" applyProtection="1">
      <alignment horizontal="center" vertical="center"/>
      <protection/>
    </xf>
    <xf numFmtId="167" fontId="4" fillId="0" borderId="18" xfId="0" applyNumberFormat="1" applyFont="1" applyFill="1" applyBorder="1" applyAlignment="1" applyProtection="1">
      <alignment horizontal="center" vertical="center"/>
      <protection/>
    </xf>
    <xf numFmtId="0" fontId="5" fillId="36" borderId="11" xfId="0" applyFont="1" applyFill="1" applyBorder="1" applyAlignment="1" applyProtection="1">
      <alignment horizontal="center" vertical="center"/>
      <protection/>
    </xf>
    <xf numFmtId="0" fontId="5" fillId="36" borderId="21" xfId="0" applyFont="1" applyFill="1" applyBorder="1" applyAlignment="1" applyProtection="1">
      <alignment horizontal="center" vertical="center"/>
      <protection/>
    </xf>
    <xf numFmtId="0" fontId="5" fillId="36" borderId="18"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5" fillId="36" borderId="20" xfId="0" applyFont="1" applyFill="1" applyBorder="1" applyAlignment="1" applyProtection="1">
      <alignment horizontal="center" vertical="center"/>
      <protection/>
    </xf>
    <xf numFmtId="0" fontId="4" fillId="0" borderId="0" xfId="0" applyFont="1" applyAlignment="1">
      <alignment horizontal="left" wrapText="1"/>
    </xf>
    <xf numFmtId="0" fontId="5" fillId="0" borderId="22" xfId="0" applyFont="1" applyFill="1" applyBorder="1" applyAlignment="1">
      <alignment horizontal="left"/>
    </xf>
    <xf numFmtId="0" fontId="4" fillId="0" borderId="17"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0" xfId="0" applyFont="1" applyAlignment="1">
      <alignment wrapText="1"/>
    </xf>
    <xf numFmtId="0" fontId="4" fillId="0" borderId="17" xfId="0" applyFont="1"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0" fontId="4" fillId="0" borderId="18" xfId="0" applyFont="1" applyBorder="1" applyAlignment="1">
      <alignment horizontal="center"/>
    </xf>
    <xf numFmtId="0" fontId="4" fillId="0" borderId="10" xfId="0" applyFont="1" applyBorder="1" applyAlignment="1">
      <alignment horizontal="center"/>
    </xf>
    <xf numFmtId="0" fontId="4" fillId="0" borderId="20" xfId="0" applyFont="1" applyBorder="1" applyAlignment="1">
      <alignment horizontal="center"/>
    </xf>
    <xf numFmtId="0" fontId="5" fillId="0" borderId="17"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center" wrapText="1"/>
    </xf>
    <xf numFmtId="0" fontId="5" fillId="0" borderId="20" xfId="0" applyFont="1" applyBorder="1" applyAlignment="1">
      <alignment horizontal="center" wrapText="1"/>
    </xf>
    <xf numFmtId="0" fontId="5" fillId="0" borderId="12" xfId="0" applyFont="1" applyBorder="1" applyAlignment="1">
      <alignment horizontal="center" vertical="center" wrapText="1"/>
    </xf>
    <xf numFmtId="0" fontId="4" fillId="0" borderId="17" xfId="0" applyFont="1" applyBorder="1" applyAlignment="1">
      <alignment horizontal="right"/>
    </xf>
    <xf numFmtId="0" fontId="4" fillId="0" borderId="11" xfId="0" applyFont="1" applyBorder="1" applyAlignment="1">
      <alignment horizontal="right"/>
    </xf>
    <xf numFmtId="0" fontId="4" fillId="0" borderId="21" xfId="0" applyFont="1" applyBorder="1" applyAlignment="1">
      <alignment horizontal="right"/>
    </xf>
    <xf numFmtId="0" fontId="4" fillId="0" borderId="18" xfId="0" applyFont="1" applyBorder="1" applyAlignment="1">
      <alignment horizontal="right"/>
    </xf>
    <xf numFmtId="0" fontId="4" fillId="0" borderId="10" xfId="0" applyFont="1" applyBorder="1" applyAlignment="1">
      <alignment horizontal="right"/>
    </xf>
    <xf numFmtId="0" fontId="4" fillId="0" borderId="20" xfId="0" applyFont="1" applyBorder="1" applyAlignment="1">
      <alignment horizontal="right"/>
    </xf>
    <xf numFmtId="0" fontId="4" fillId="33" borderId="12" xfId="0" applyFont="1" applyFill="1" applyBorder="1" applyAlignment="1">
      <alignment horizontal="center" vertical="center"/>
    </xf>
    <xf numFmtId="167" fontId="4" fillId="35" borderId="12" xfId="0" applyNumberFormat="1" applyFont="1" applyFill="1" applyBorder="1" applyAlignment="1">
      <alignment horizontal="center" vertical="center"/>
    </xf>
    <xf numFmtId="167" fontId="4" fillId="0" borderId="12" xfId="0" applyNumberFormat="1" applyFont="1" applyBorder="1" applyAlignment="1">
      <alignment horizontal="center" vertical="center"/>
    </xf>
    <xf numFmtId="167" fontId="4" fillId="0" borderId="11" xfId="0" applyNumberFormat="1" applyFont="1" applyFill="1" applyBorder="1" applyAlignment="1">
      <alignment horizontal="center" vertical="center"/>
    </xf>
    <xf numFmtId="167" fontId="4" fillId="0" borderId="21"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167" fontId="4" fillId="0" borderId="20" xfId="0" applyNumberFormat="1" applyFont="1" applyFill="1" applyBorder="1" applyAlignment="1">
      <alignment horizontal="center" vertical="center"/>
    </xf>
    <xf numFmtId="0" fontId="4" fillId="35" borderId="17" xfId="0" applyFont="1" applyFill="1" applyBorder="1" applyAlignment="1">
      <alignment horizontal="center"/>
    </xf>
    <xf numFmtId="0" fontId="4" fillId="35" borderId="11" xfId="0" applyFont="1" applyFill="1" applyBorder="1" applyAlignment="1">
      <alignment horizontal="center"/>
    </xf>
    <xf numFmtId="0" fontId="4" fillId="35" borderId="21" xfId="0" applyFont="1" applyFill="1" applyBorder="1" applyAlignment="1">
      <alignment horizontal="center"/>
    </xf>
    <xf numFmtId="0" fontId="4" fillId="35" borderId="18" xfId="0" applyFont="1" applyFill="1" applyBorder="1" applyAlignment="1">
      <alignment horizontal="center"/>
    </xf>
    <xf numFmtId="0" fontId="4" fillId="35" borderId="10" xfId="0" applyFont="1" applyFill="1" applyBorder="1" applyAlignment="1">
      <alignment horizontal="center"/>
    </xf>
    <xf numFmtId="0" fontId="4" fillId="35" borderId="20" xfId="0" applyFont="1" applyFill="1" applyBorder="1" applyAlignment="1">
      <alignment horizontal="center"/>
    </xf>
    <xf numFmtId="0" fontId="5" fillId="0" borderId="19" xfId="0" applyFont="1" applyFill="1" applyBorder="1" applyAlignment="1">
      <alignment horizontal="left"/>
    </xf>
    <xf numFmtId="0" fontId="4" fillId="35" borderId="17" xfId="0" applyFont="1" applyFill="1" applyBorder="1" applyAlignment="1">
      <alignment horizontal="center" wrapText="1"/>
    </xf>
    <xf numFmtId="0" fontId="4" fillId="35" borderId="11" xfId="0" applyFont="1" applyFill="1" applyBorder="1" applyAlignment="1">
      <alignment horizontal="center" wrapText="1"/>
    </xf>
    <xf numFmtId="0" fontId="4" fillId="35" borderId="21" xfId="0" applyFont="1" applyFill="1" applyBorder="1" applyAlignment="1">
      <alignment horizontal="center" wrapText="1"/>
    </xf>
    <xf numFmtId="0" fontId="4" fillId="35" borderId="18" xfId="0" applyFont="1" applyFill="1" applyBorder="1" applyAlignment="1">
      <alignment horizontal="center" wrapText="1"/>
    </xf>
    <xf numFmtId="0" fontId="4" fillId="35" borderId="10" xfId="0" applyFont="1" applyFill="1" applyBorder="1" applyAlignment="1">
      <alignment horizontal="center" wrapText="1"/>
    </xf>
    <xf numFmtId="0" fontId="4" fillId="35" borderId="20" xfId="0" applyFont="1" applyFill="1" applyBorder="1" applyAlignment="1">
      <alignment horizontal="center" wrapText="1"/>
    </xf>
    <xf numFmtId="167" fontId="4" fillId="35" borderId="11" xfId="0" applyNumberFormat="1" applyFont="1" applyFill="1" applyBorder="1" applyAlignment="1">
      <alignment horizontal="center" vertical="center"/>
    </xf>
    <xf numFmtId="167" fontId="4" fillId="35" borderId="21" xfId="0" applyNumberFormat="1" applyFont="1" applyFill="1" applyBorder="1" applyAlignment="1">
      <alignment horizontal="center" vertical="center"/>
    </xf>
    <xf numFmtId="167" fontId="4" fillId="35" borderId="10" xfId="0" applyNumberFormat="1" applyFont="1" applyFill="1" applyBorder="1" applyAlignment="1">
      <alignment horizontal="center" vertical="center"/>
    </xf>
    <xf numFmtId="167" fontId="4" fillId="35" borderId="20" xfId="0" applyNumberFormat="1" applyFont="1" applyFill="1" applyBorder="1" applyAlignment="1">
      <alignment horizontal="center" vertical="center"/>
    </xf>
    <xf numFmtId="167" fontId="4" fillId="35" borderId="17" xfId="0" applyNumberFormat="1" applyFont="1" applyFill="1" applyBorder="1" applyAlignment="1">
      <alignment horizontal="center" vertical="center"/>
    </xf>
    <xf numFmtId="167" fontId="4" fillId="35" borderId="18" xfId="0" applyNumberFormat="1" applyFont="1" applyFill="1" applyBorder="1" applyAlignment="1">
      <alignment horizontal="center" vertical="center"/>
    </xf>
    <xf numFmtId="167" fontId="5" fillId="0" borderId="12" xfId="0" applyNumberFormat="1" applyFont="1" applyBorder="1" applyAlignment="1">
      <alignment horizontal="center" vertical="center"/>
    </xf>
    <xf numFmtId="0" fontId="4" fillId="35" borderId="12" xfId="0" applyFont="1" applyFill="1" applyBorder="1" applyAlignment="1">
      <alignment horizontal="center" vertical="center"/>
    </xf>
    <xf numFmtId="170" fontId="4" fillId="35" borderId="12" xfId="0" applyNumberFormat="1" applyFont="1" applyFill="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Fill="1" applyBorder="1" applyAlignment="1">
      <alignment horizontal="left"/>
    </xf>
    <xf numFmtId="170" fontId="4" fillId="0" borderId="12" xfId="0" applyNumberFormat="1" applyFont="1" applyFill="1" applyBorder="1" applyAlignment="1">
      <alignment horizontal="center"/>
    </xf>
    <xf numFmtId="167" fontId="5" fillId="36" borderId="17"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20" xfId="0" applyFont="1" applyFill="1" applyBorder="1" applyAlignment="1">
      <alignment horizontal="center" vertical="center"/>
    </xf>
    <xf numFmtId="167" fontId="4" fillId="0" borderId="17" xfId="0" applyNumberFormat="1" applyFont="1" applyFill="1" applyBorder="1" applyAlignment="1">
      <alignment horizontal="center" vertical="center"/>
    </xf>
    <xf numFmtId="0" fontId="0" fillId="0" borderId="18" xfId="0" applyBorder="1" applyAlignment="1">
      <alignment/>
    </xf>
    <xf numFmtId="0" fontId="0" fillId="0" borderId="10" xfId="0" applyBorder="1" applyAlignment="1">
      <alignment/>
    </xf>
    <xf numFmtId="0" fontId="0" fillId="0" borderId="20" xfId="0" applyBorder="1" applyAlignment="1">
      <alignment/>
    </xf>
    <xf numFmtId="0" fontId="4" fillId="0" borderId="12" xfId="0" applyFont="1" applyFill="1" applyBorder="1" applyAlignment="1">
      <alignment horizontal="center" vertical="center"/>
    </xf>
    <xf numFmtId="0" fontId="0" fillId="0" borderId="11"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xf>
    <xf numFmtId="0" fontId="4" fillId="0" borderId="10" xfId="0" applyFont="1" applyFill="1" applyBorder="1" applyAlignment="1">
      <alignment horizontal="left"/>
    </xf>
    <xf numFmtId="0" fontId="5" fillId="0" borderId="12" xfId="0" applyFont="1" applyBorder="1" applyAlignment="1">
      <alignment horizontal="center" wrapText="1"/>
    </xf>
    <xf numFmtId="0" fontId="4" fillId="0" borderId="13" xfId="0" applyFont="1" applyFill="1" applyBorder="1" applyAlignment="1">
      <alignment horizontal="left"/>
    </xf>
    <xf numFmtId="3" fontId="4" fillId="0" borderId="12" xfId="0" applyNumberFormat="1" applyFont="1" applyBorder="1" applyAlignment="1">
      <alignment horizontal="center"/>
    </xf>
    <xf numFmtId="0" fontId="15" fillId="0" borderId="12" xfId="0" applyFont="1" applyBorder="1" applyAlignment="1">
      <alignment wrapText="1"/>
    </xf>
    <xf numFmtId="10" fontId="4" fillId="0" borderId="12" xfId="0" applyNumberFormat="1" applyFont="1" applyBorder="1" applyAlignment="1">
      <alignment horizontal="left"/>
    </xf>
    <xf numFmtId="0" fontId="4" fillId="0" borderId="12" xfId="0" applyFont="1" applyBorder="1" applyAlignment="1">
      <alignment horizontal="left"/>
    </xf>
    <xf numFmtId="0" fontId="5" fillId="0" borderId="12" xfId="0" applyFont="1" applyBorder="1" applyAlignment="1">
      <alignment horizontal="left"/>
    </xf>
    <xf numFmtId="1" fontId="4" fillId="0" borderId="12" xfId="0" applyNumberFormat="1" applyFont="1" applyBorder="1" applyAlignment="1">
      <alignment horizontal="center"/>
    </xf>
    <xf numFmtId="167" fontId="4" fillId="35" borderId="17" xfId="0" applyNumberFormat="1" applyFont="1" applyFill="1" applyBorder="1" applyAlignment="1">
      <alignment horizontal="center"/>
    </xf>
    <xf numFmtId="167" fontId="4" fillId="35" borderId="11" xfId="0" applyNumberFormat="1" applyFont="1" applyFill="1" applyBorder="1" applyAlignment="1">
      <alignment horizontal="center"/>
    </xf>
    <xf numFmtId="167" fontId="4" fillId="35" borderId="21" xfId="0" applyNumberFormat="1" applyFont="1" applyFill="1" applyBorder="1" applyAlignment="1">
      <alignment horizontal="center"/>
    </xf>
    <xf numFmtId="167" fontId="4" fillId="35" borderId="18" xfId="0" applyNumberFormat="1" applyFont="1" applyFill="1" applyBorder="1" applyAlignment="1">
      <alignment horizontal="center"/>
    </xf>
    <xf numFmtId="167" fontId="4" fillId="35" borderId="10" xfId="0" applyNumberFormat="1" applyFont="1" applyFill="1" applyBorder="1" applyAlignment="1">
      <alignment horizontal="center"/>
    </xf>
    <xf numFmtId="167" fontId="4" fillId="35" borderId="20" xfId="0" applyNumberFormat="1" applyFont="1" applyFill="1" applyBorder="1" applyAlignment="1">
      <alignment horizontal="center"/>
    </xf>
    <xf numFmtId="0" fontId="4" fillId="0" borderId="17" xfId="0" applyFont="1" applyBorder="1" applyAlignment="1">
      <alignment horizontal="right" wrapText="1"/>
    </xf>
    <xf numFmtId="0" fontId="4" fillId="0" borderId="11" xfId="0" applyFont="1" applyBorder="1" applyAlignment="1">
      <alignment horizontal="right" wrapText="1"/>
    </xf>
    <xf numFmtId="0" fontId="4" fillId="0" borderId="21" xfId="0" applyFont="1" applyBorder="1" applyAlignment="1">
      <alignment horizontal="right" wrapText="1"/>
    </xf>
    <xf numFmtId="0" fontId="4" fillId="0" borderId="18" xfId="0" applyFont="1" applyBorder="1" applyAlignment="1">
      <alignment horizontal="right" wrapText="1"/>
    </xf>
    <xf numFmtId="0" fontId="4" fillId="0" borderId="10" xfId="0" applyFont="1" applyBorder="1" applyAlignment="1">
      <alignment horizontal="right" wrapText="1"/>
    </xf>
    <xf numFmtId="0" fontId="4" fillId="0" borderId="20" xfId="0" applyFont="1" applyBorder="1" applyAlignment="1">
      <alignment horizontal="right" wrapText="1"/>
    </xf>
    <xf numFmtId="170" fontId="4" fillId="35" borderId="17" xfId="0" applyNumberFormat="1" applyFont="1" applyFill="1" applyBorder="1" applyAlignment="1">
      <alignment horizontal="center"/>
    </xf>
    <xf numFmtId="170" fontId="4" fillId="35" borderId="11" xfId="0" applyNumberFormat="1" applyFont="1" applyFill="1" applyBorder="1" applyAlignment="1">
      <alignment horizontal="center"/>
    </xf>
    <xf numFmtId="170" fontId="4" fillId="35" borderId="21" xfId="0" applyNumberFormat="1" applyFont="1" applyFill="1" applyBorder="1" applyAlignment="1">
      <alignment horizontal="center"/>
    </xf>
    <xf numFmtId="170" fontId="4" fillId="35" borderId="18" xfId="0" applyNumberFormat="1" applyFont="1" applyFill="1" applyBorder="1" applyAlignment="1">
      <alignment horizontal="center"/>
    </xf>
    <xf numFmtId="170" fontId="4" fillId="35" borderId="10" xfId="0" applyNumberFormat="1" applyFont="1" applyFill="1" applyBorder="1" applyAlignment="1">
      <alignment horizontal="center"/>
    </xf>
    <xf numFmtId="170" fontId="4" fillId="35" borderId="20" xfId="0" applyNumberFormat="1" applyFont="1" applyFill="1" applyBorder="1" applyAlignment="1">
      <alignment horizontal="center"/>
    </xf>
    <xf numFmtId="167" fontId="4" fillId="0" borderId="17" xfId="0" applyNumberFormat="1" applyFont="1" applyBorder="1" applyAlignment="1">
      <alignment horizontal="center" vertical="center"/>
    </xf>
    <xf numFmtId="167" fontId="4" fillId="0" borderId="11" xfId="0" applyNumberFormat="1" applyFont="1" applyBorder="1" applyAlignment="1">
      <alignment horizontal="center" vertical="center"/>
    </xf>
    <xf numFmtId="167" fontId="4" fillId="0" borderId="21" xfId="0" applyNumberFormat="1" applyFont="1" applyBorder="1" applyAlignment="1">
      <alignment horizontal="center" vertical="center"/>
    </xf>
    <xf numFmtId="167" fontId="4" fillId="0" borderId="18" xfId="0" applyNumberFormat="1" applyFont="1" applyBorder="1" applyAlignment="1">
      <alignment horizontal="center" vertical="center"/>
    </xf>
    <xf numFmtId="167" fontId="4" fillId="0" borderId="10" xfId="0" applyNumberFormat="1" applyFont="1" applyBorder="1" applyAlignment="1">
      <alignment horizontal="center" vertical="center"/>
    </xf>
    <xf numFmtId="167" fontId="4" fillId="0" borderId="20" xfId="0" applyNumberFormat="1" applyFont="1" applyBorder="1" applyAlignment="1">
      <alignment horizontal="center" vertical="center"/>
    </xf>
    <xf numFmtId="0" fontId="5" fillId="0" borderId="17" xfId="0" applyFont="1" applyBorder="1" applyAlignment="1">
      <alignment horizontal="right"/>
    </xf>
    <xf numFmtId="0" fontId="5" fillId="0" borderId="11" xfId="0" applyFont="1" applyBorder="1" applyAlignment="1">
      <alignment horizontal="right"/>
    </xf>
    <xf numFmtId="0" fontId="5" fillId="0" borderId="21" xfId="0" applyFont="1" applyBorder="1" applyAlignment="1">
      <alignment horizontal="right"/>
    </xf>
    <xf numFmtId="0" fontId="5" fillId="0" borderId="18" xfId="0" applyFont="1" applyBorder="1" applyAlignment="1">
      <alignment horizontal="right"/>
    </xf>
    <xf numFmtId="0" fontId="5" fillId="0" borderId="10" xfId="0" applyFont="1" applyBorder="1" applyAlignment="1">
      <alignment horizontal="right"/>
    </xf>
    <xf numFmtId="0" fontId="5" fillId="0" borderId="20" xfId="0" applyFont="1" applyBorder="1" applyAlignment="1">
      <alignment horizontal="right"/>
    </xf>
    <xf numFmtId="0" fontId="4" fillId="0" borderId="0" xfId="0" applyFont="1" applyAlignment="1">
      <alignment horizontal="left"/>
    </xf>
    <xf numFmtId="167" fontId="23" fillId="0" borderId="17" xfId="0" applyNumberFormat="1" applyFont="1" applyBorder="1" applyAlignment="1">
      <alignment horizontal="center" vertical="center"/>
    </xf>
    <xf numFmtId="167" fontId="23" fillId="0" borderId="11" xfId="0" applyNumberFormat="1" applyFont="1" applyBorder="1" applyAlignment="1">
      <alignment horizontal="center" vertical="center"/>
    </xf>
    <xf numFmtId="167" fontId="23" fillId="0" borderId="21" xfId="0" applyNumberFormat="1" applyFont="1" applyBorder="1" applyAlignment="1">
      <alignment horizontal="center" vertical="center"/>
    </xf>
    <xf numFmtId="167" fontId="5" fillId="0" borderId="18" xfId="0" applyNumberFormat="1" applyFont="1" applyBorder="1" applyAlignment="1">
      <alignment horizontal="center" vertical="center"/>
    </xf>
    <xf numFmtId="167" fontId="5" fillId="0" borderId="10" xfId="0" applyNumberFormat="1" applyFont="1" applyBorder="1" applyAlignment="1">
      <alignment horizontal="center" vertical="center"/>
    </xf>
    <xf numFmtId="167" fontId="5" fillId="0" borderId="20" xfId="0" applyNumberFormat="1" applyFont="1" applyBorder="1" applyAlignment="1">
      <alignment horizontal="center" vertical="center"/>
    </xf>
    <xf numFmtId="4" fontId="4" fillId="33"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167" fontId="4" fillId="0" borderId="12" xfId="0" applyNumberFormat="1" applyFont="1" applyFill="1" applyBorder="1" applyAlignment="1">
      <alignment horizontal="center" vertical="center"/>
    </xf>
    <xf numFmtId="167" fontId="16" fillId="0" borderId="17" xfId="0" applyNumberFormat="1" applyFont="1" applyFill="1" applyBorder="1" applyAlignment="1">
      <alignment horizontal="center" vertical="center"/>
    </xf>
    <xf numFmtId="167" fontId="16" fillId="0" borderId="11" xfId="0" applyNumberFormat="1" applyFont="1" applyFill="1" applyBorder="1" applyAlignment="1">
      <alignment horizontal="center" vertical="center"/>
    </xf>
    <xf numFmtId="167" fontId="16" fillId="0" borderId="21" xfId="0" applyNumberFormat="1" applyFont="1" applyFill="1" applyBorder="1" applyAlignment="1">
      <alignment horizontal="center" vertical="center"/>
    </xf>
    <xf numFmtId="167" fontId="5" fillId="0" borderId="18" xfId="0" applyNumberFormat="1" applyFont="1" applyFill="1" applyBorder="1" applyAlignment="1">
      <alignment horizontal="center" vertical="center"/>
    </xf>
    <xf numFmtId="167" fontId="5" fillId="0" borderId="10" xfId="0" applyNumberFormat="1" applyFont="1" applyFill="1" applyBorder="1" applyAlignment="1">
      <alignment horizontal="center" vertical="center"/>
    </xf>
    <xf numFmtId="167" fontId="5" fillId="0" borderId="20" xfId="0" applyNumberFormat="1" applyFont="1" applyFill="1" applyBorder="1" applyAlignment="1">
      <alignment horizontal="center" vertical="center"/>
    </xf>
    <xf numFmtId="0" fontId="5" fillId="0" borderId="12" xfId="0" applyFont="1" applyFill="1" applyBorder="1" applyAlignment="1">
      <alignment horizontal="center" vertical="center"/>
    </xf>
    <xf numFmtId="167" fontId="4" fillId="0" borderId="18"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5" fillId="0" borderId="30" xfId="0" applyFont="1" applyBorder="1" applyAlignment="1">
      <alignment horizontal="center"/>
    </xf>
    <xf numFmtId="0" fontId="5" fillId="0" borderId="13" xfId="0" applyFont="1" applyBorder="1" applyAlignment="1">
      <alignment horizontal="center"/>
    </xf>
    <xf numFmtId="0" fontId="5" fillId="0" borderId="29" xfId="0" applyFont="1" applyBorder="1" applyAlignment="1">
      <alignment horizontal="center"/>
    </xf>
    <xf numFmtId="4" fontId="4" fillId="35" borderId="12" xfId="0" applyNumberFormat="1" applyFont="1" applyFill="1" applyBorder="1" applyAlignment="1">
      <alignment horizontal="center" vertical="center"/>
    </xf>
    <xf numFmtId="0" fontId="0" fillId="0" borderId="11" xfId="0" applyFill="1" applyBorder="1" applyAlignment="1">
      <alignment horizontal="left" vertical="top" wrapText="1"/>
    </xf>
    <xf numFmtId="0" fontId="0" fillId="0" borderId="21"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0" xfId="0" applyFill="1" applyBorder="1" applyAlignment="1">
      <alignment horizontal="left" vertical="top" wrapText="1"/>
    </xf>
    <xf numFmtId="0" fontId="0" fillId="0" borderId="20" xfId="0" applyFill="1" applyBorder="1" applyAlignment="1">
      <alignment horizontal="left" vertical="top" wrapText="1"/>
    </xf>
    <xf numFmtId="0" fontId="4" fillId="35" borderId="17"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20" xfId="0" applyFont="1" applyFill="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167" fontId="5" fillId="36" borderId="11" xfId="0" applyNumberFormat="1" applyFont="1" applyFill="1" applyBorder="1" applyAlignment="1">
      <alignment horizontal="center" vertical="center"/>
    </xf>
    <xf numFmtId="167" fontId="5" fillId="36" borderId="21" xfId="0" applyNumberFormat="1" applyFont="1" applyFill="1" applyBorder="1" applyAlignment="1">
      <alignment horizontal="center" vertical="center"/>
    </xf>
    <xf numFmtId="167" fontId="5" fillId="36" borderId="18" xfId="0" applyNumberFormat="1" applyFont="1" applyFill="1" applyBorder="1" applyAlignment="1">
      <alignment horizontal="center" vertical="center"/>
    </xf>
    <xf numFmtId="167" fontId="5" fillId="36" borderId="10" xfId="0" applyNumberFormat="1" applyFont="1" applyFill="1" applyBorder="1" applyAlignment="1">
      <alignment horizontal="center" vertical="center"/>
    </xf>
    <xf numFmtId="167" fontId="5" fillId="36" borderId="20"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Fill="1" applyAlignment="1" applyProtection="1">
      <alignment horizontal="left" vertical="top" wrapText="1"/>
      <protection/>
    </xf>
    <xf numFmtId="0" fontId="5" fillId="0" borderId="14" xfId="0" applyFont="1" applyFill="1" applyBorder="1" applyAlignment="1" applyProtection="1">
      <alignment horizontal="left"/>
      <protection/>
    </xf>
    <xf numFmtId="0" fontId="4" fillId="0" borderId="0" xfId="0" applyFont="1" applyFill="1" applyAlignment="1" applyProtection="1">
      <alignment horizontal="left" wrapText="1"/>
      <protection/>
    </xf>
    <xf numFmtId="0" fontId="4" fillId="35" borderId="17" xfId="0" applyFont="1" applyFill="1" applyBorder="1" applyAlignment="1" applyProtection="1">
      <alignment horizontal="center"/>
      <protection/>
    </xf>
    <xf numFmtId="0" fontId="4" fillId="35" borderId="11" xfId="0" applyFont="1" applyFill="1" applyBorder="1" applyAlignment="1" applyProtection="1">
      <alignment horizontal="center"/>
      <protection/>
    </xf>
    <xf numFmtId="0" fontId="4" fillId="35" borderId="21" xfId="0" applyFont="1" applyFill="1" applyBorder="1" applyAlignment="1" applyProtection="1">
      <alignment horizontal="center"/>
      <protection/>
    </xf>
    <xf numFmtId="0" fontId="4" fillId="35" borderId="18" xfId="0" applyFont="1" applyFill="1" applyBorder="1" applyAlignment="1" applyProtection="1">
      <alignment horizontal="center"/>
      <protection/>
    </xf>
    <xf numFmtId="0" fontId="4" fillId="35" borderId="20" xfId="0" applyFont="1" applyFill="1" applyBorder="1" applyAlignment="1" applyProtection="1">
      <alignment horizontal="center"/>
      <protection/>
    </xf>
    <xf numFmtId="0" fontId="4" fillId="35" borderId="12" xfId="0" applyFont="1" applyFill="1" applyBorder="1" applyAlignment="1" applyProtection="1">
      <alignment horizontal="center"/>
      <protection/>
    </xf>
    <xf numFmtId="4" fontId="4" fillId="35" borderId="17" xfId="0" applyNumberFormat="1" applyFont="1" applyFill="1" applyBorder="1" applyAlignment="1" applyProtection="1">
      <alignment horizontal="center"/>
      <protection/>
    </xf>
    <xf numFmtId="4" fontId="4" fillId="35" borderId="11" xfId="0" applyNumberFormat="1" applyFont="1" applyFill="1" applyBorder="1" applyAlignment="1" applyProtection="1">
      <alignment horizontal="center"/>
      <protection/>
    </xf>
    <xf numFmtId="4" fontId="4" fillId="35" borderId="18" xfId="0" applyNumberFormat="1" applyFont="1" applyFill="1" applyBorder="1" applyAlignment="1" applyProtection="1">
      <alignment horizontal="center"/>
      <protection/>
    </xf>
    <xf numFmtId="4" fontId="4" fillId="35" borderId="10" xfId="0" applyNumberFormat="1" applyFont="1" applyFill="1" applyBorder="1" applyAlignment="1" applyProtection="1">
      <alignment horizontal="center"/>
      <protection/>
    </xf>
    <xf numFmtId="167" fontId="4" fillId="0" borderId="17" xfId="0" applyNumberFormat="1" applyFont="1" applyFill="1" applyBorder="1" applyAlignment="1" applyProtection="1">
      <alignment horizontal="center"/>
      <protection/>
    </xf>
    <xf numFmtId="167" fontId="4" fillId="0" borderId="11" xfId="0" applyNumberFormat="1" applyFont="1" applyFill="1" applyBorder="1" applyAlignment="1" applyProtection="1">
      <alignment horizontal="center"/>
      <protection/>
    </xf>
    <xf numFmtId="0" fontId="0" fillId="0" borderId="11" xfId="0" applyFill="1" applyBorder="1" applyAlignment="1" applyProtection="1">
      <alignment horizontal="left" vertical="top" wrapText="1"/>
      <protection/>
    </xf>
    <xf numFmtId="0" fontId="0" fillId="0" borderId="21" xfId="0" applyFill="1" applyBorder="1" applyAlignment="1" applyProtection="1">
      <alignment horizontal="left" vertical="top" wrapText="1"/>
      <protection/>
    </xf>
    <xf numFmtId="0" fontId="0" fillId="0" borderId="16"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0" fillId="0" borderId="20" xfId="0" applyFill="1" applyBorder="1" applyAlignment="1" applyProtection="1">
      <alignment horizontal="left" vertical="top" wrapText="1"/>
      <protection/>
    </xf>
    <xf numFmtId="167" fontId="5" fillId="0" borderId="17" xfId="0" applyNumberFormat="1"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9" xfId="0" applyFont="1" applyFill="1" applyBorder="1" applyAlignment="1" applyProtection="1">
      <alignment horizontal="left"/>
      <protection/>
    </xf>
    <xf numFmtId="167" fontId="4" fillId="33" borderId="17" xfId="0" applyNumberFormat="1" applyFont="1" applyFill="1" applyBorder="1" applyAlignment="1" applyProtection="1">
      <alignment horizontal="center" vertical="center"/>
      <protection/>
    </xf>
    <xf numFmtId="167" fontId="4" fillId="33" borderId="11" xfId="0" applyNumberFormat="1" applyFont="1" applyFill="1" applyBorder="1" applyAlignment="1" applyProtection="1">
      <alignment horizontal="center" vertical="center"/>
      <protection/>
    </xf>
    <xf numFmtId="167" fontId="4" fillId="33" borderId="21" xfId="0" applyNumberFormat="1" applyFont="1" applyFill="1" applyBorder="1" applyAlignment="1" applyProtection="1">
      <alignment horizontal="center" vertical="center"/>
      <protection/>
    </xf>
    <xf numFmtId="167" fontId="4" fillId="33" borderId="18" xfId="0" applyNumberFormat="1" applyFont="1" applyFill="1" applyBorder="1" applyAlignment="1" applyProtection="1">
      <alignment horizontal="center" vertical="center"/>
      <protection/>
    </xf>
    <xf numFmtId="167" fontId="4" fillId="33" borderId="10" xfId="0" applyNumberFormat="1" applyFont="1" applyFill="1" applyBorder="1" applyAlignment="1" applyProtection="1">
      <alignment horizontal="center" vertical="center"/>
      <protection/>
    </xf>
    <xf numFmtId="167" fontId="4" fillId="33" borderId="20" xfId="0" applyNumberFormat="1"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0" fillId="0" borderId="21" xfId="0" applyBorder="1" applyAlignment="1" applyProtection="1">
      <alignment vertical="center"/>
      <protection/>
    </xf>
    <xf numFmtId="167" fontId="5" fillId="36" borderId="30" xfId="0" applyNumberFormat="1" applyFont="1" applyFill="1" applyBorder="1" applyAlignment="1" applyProtection="1">
      <alignment horizontal="center" vertical="center"/>
      <protection/>
    </xf>
    <xf numFmtId="0" fontId="5" fillId="36" borderId="13" xfId="0" applyFont="1" applyFill="1" applyBorder="1" applyAlignment="1" applyProtection="1">
      <alignment horizontal="center" vertical="center"/>
      <protection/>
    </xf>
    <xf numFmtId="0" fontId="5" fillId="36" borderId="29" xfId="0" applyFont="1" applyFill="1" applyBorder="1" applyAlignment="1" applyProtection="1">
      <alignment horizontal="center" vertical="center"/>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10" xfId="0" applyBorder="1" applyAlignment="1" applyProtection="1">
      <alignment/>
      <protection/>
    </xf>
    <xf numFmtId="0" fontId="0" fillId="0" borderId="20" xfId="0" applyBorder="1" applyAlignment="1" applyProtection="1">
      <alignment/>
      <protection/>
    </xf>
    <xf numFmtId="0" fontId="4" fillId="0" borderId="0" xfId="0" applyFont="1" applyAlignment="1" applyProtection="1">
      <alignment horizontal="left" wrapText="1"/>
      <protection locked="0"/>
    </xf>
    <xf numFmtId="0" fontId="4" fillId="0" borderId="0" xfId="0" applyFont="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4" fillId="0" borderId="80" xfId="0" applyFont="1" applyBorder="1" applyAlignment="1" applyProtection="1">
      <alignment horizontal="center" wrapText="1"/>
      <protection/>
    </xf>
    <xf numFmtId="0" fontId="4" fillId="0" borderId="52" xfId="0" applyFont="1" applyBorder="1" applyAlignment="1" applyProtection="1">
      <alignment horizontal="center" wrapText="1"/>
      <protection/>
    </xf>
    <xf numFmtId="0" fontId="4" fillId="0" borderId="26" xfId="0" applyFont="1" applyBorder="1" applyAlignment="1" applyProtection="1">
      <alignment horizontal="center" wrapText="1"/>
      <protection/>
    </xf>
    <xf numFmtId="0" fontId="4" fillId="0" borderId="27" xfId="0" applyFont="1" applyBorder="1" applyAlignment="1" applyProtection="1">
      <alignment horizontal="center" wrapText="1"/>
      <protection/>
    </xf>
    <xf numFmtId="0" fontId="4" fillId="0" borderId="0" xfId="0" applyFont="1" applyAlignment="1" applyProtection="1">
      <alignment horizontal="left" wrapText="1"/>
      <protection/>
    </xf>
    <xf numFmtId="0" fontId="4" fillId="0" borderId="51" xfId="0" applyFont="1" applyBorder="1" applyAlignment="1" applyProtection="1">
      <alignment horizontal="center" wrapText="1"/>
      <protection/>
    </xf>
    <xf numFmtId="0" fontId="4" fillId="0" borderId="12" xfId="0" applyFont="1" applyBorder="1" applyAlignment="1" applyProtection="1">
      <alignment horizontal="center" wrapText="1"/>
      <protection/>
    </xf>
    <xf numFmtId="0" fontId="4" fillId="0" borderId="0" xfId="0" applyFont="1" applyAlignment="1" applyProtection="1">
      <alignment horizontal="left" vertical="top" wrapText="1"/>
      <protection/>
    </xf>
    <xf numFmtId="0" fontId="24" fillId="0" borderId="0" xfId="0" applyFont="1" applyAlignment="1" applyProtection="1">
      <alignment horizontal="left"/>
      <protection locked="0"/>
    </xf>
    <xf numFmtId="7" fontId="4" fillId="0" borderId="12" xfId="44" applyNumberFormat="1" applyFont="1" applyFill="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72" xfId="0" applyFont="1" applyBorder="1" applyAlignment="1" applyProtection="1">
      <alignment horizontal="center"/>
      <protection/>
    </xf>
    <xf numFmtId="0" fontId="5" fillId="0" borderId="12" xfId="0" applyFont="1" applyBorder="1" applyAlignment="1" applyProtection="1">
      <alignment horizontal="center"/>
      <protection locked="0"/>
    </xf>
    <xf numFmtId="0" fontId="5" fillId="0" borderId="17"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21"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4" fillId="0" borderId="17"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0" fontId="4" fillId="0" borderId="10" xfId="0" applyFont="1" applyFill="1" applyBorder="1" applyAlignment="1" applyProtection="1">
      <alignment horizontal="center" wrapText="1"/>
      <protection locked="0"/>
    </xf>
    <xf numFmtId="0" fontId="4" fillId="0" borderId="20" xfId="0" applyFont="1" applyFill="1" applyBorder="1" applyAlignment="1" applyProtection="1">
      <alignment horizontal="center" wrapText="1"/>
      <protection locked="0"/>
    </xf>
    <xf numFmtId="37" fontId="4" fillId="0" borderId="12" xfId="44" applyNumberFormat="1" applyFont="1" applyFill="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0" xfId="0" applyFont="1" applyBorder="1" applyAlignment="1" applyProtection="1">
      <alignment horizontal="center"/>
      <protection locked="0"/>
    </xf>
    <xf numFmtId="8" fontId="13" fillId="0" borderId="17" xfId="0" applyNumberFormat="1" applyFont="1" applyFill="1" applyBorder="1" applyAlignment="1" applyProtection="1">
      <alignment horizontal="center"/>
      <protection locked="0"/>
    </xf>
    <xf numFmtId="8" fontId="13" fillId="0" borderId="11" xfId="0" applyNumberFormat="1" applyFont="1" applyFill="1" applyBorder="1" applyAlignment="1" applyProtection="1">
      <alignment horizontal="center"/>
      <protection locked="0"/>
    </xf>
    <xf numFmtId="8" fontId="13" fillId="0" borderId="21" xfId="0" applyNumberFormat="1" applyFont="1" applyFill="1" applyBorder="1" applyAlignment="1" applyProtection="1">
      <alignment horizontal="center"/>
      <protection locked="0"/>
    </xf>
    <xf numFmtId="8" fontId="4" fillId="0" borderId="18" xfId="0" applyNumberFormat="1" applyFont="1" applyFill="1" applyBorder="1" applyAlignment="1" applyProtection="1">
      <alignment horizontal="center"/>
      <protection locked="0"/>
    </xf>
    <xf numFmtId="8" fontId="4" fillId="0" borderId="10" xfId="0" applyNumberFormat="1" applyFont="1" applyFill="1" applyBorder="1" applyAlignment="1" applyProtection="1">
      <alignment horizontal="center"/>
      <protection locked="0"/>
    </xf>
    <xf numFmtId="8" fontId="4" fillId="0" borderId="20" xfId="0" applyNumberFormat="1" applyFont="1" applyFill="1" applyBorder="1" applyAlignment="1" applyProtection="1">
      <alignment horizontal="center"/>
      <protection locked="0"/>
    </xf>
    <xf numFmtId="0" fontId="4" fillId="0" borderId="36"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0" xfId="0" applyFont="1" applyBorder="1" applyAlignment="1" applyProtection="1">
      <alignment horizontal="center" wrapText="1"/>
      <protection locked="0"/>
    </xf>
    <xf numFmtId="0" fontId="5" fillId="0" borderId="14" xfId="0" applyFont="1" applyBorder="1" applyAlignment="1" applyProtection="1">
      <alignment horizontal="center" wrapText="1"/>
      <protection locked="0"/>
    </xf>
    <xf numFmtId="8" fontId="4" fillId="0" borderId="0" xfId="0" applyNumberFormat="1"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wrapText="1"/>
      <protection locked="0"/>
    </xf>
    <xf numFmtId="167" fontId="4" fillId="0" borderId="0" xfId="0" applyNumberFormat="1" applyFont="1" applyAlignment="1" applyProtection="1">
      <alignment horizontal="center" wrapText="1"/>
      <protection locked="0"/>
    </xf>
    <xf numFmtId="8" fontId="4" fillId="0" borderId="0" xfId="0" applyNumberFormat="1" applyFont="1" applyAlignment="1" applyProtection="1">
      <alignment horizontal="center" wrapText="1"/>
      <protection locked="0"/>
    </xf>
    <xf numFmtId="167" fontId="4" fillId="0" borderId="0" xfId="0" applyNumberFormat="1" applyFont="1" applyAlignment="1" applyProtection="1">
      <alignment horizontal="center"/>
      <protection locked="0"/>
    </xf>
    <xf numFmtId="167" fontId="16" fillId="0" borderId="17" xfId="0" applyNumberFormat="1" applyFont="1" applyBorder="1" applyAlignment="1">
      <alignment horizontal="center"/>
    </xf>
    <xf numFmtId="167" fontId="16" fillId="0" borderId="11" xfId="0" applyNumberFormat="1" applyFont="1" applyBorder="1" applyAlignment="1">
      <alignment horizontal="center"/>
    </xf>
    <xf numFmtId="167" fontId="16" fillId="0" borderId="21" xfId="0" applyNumberFormat="1" applyFont="1" applyBorder="1" applyAlignment="1">
      <alignment horizontal="center"/>
    </xf>
    <xf numFmtId="10" fontId="4" fillId="0" borderId="12" xfId="0" applyNumberFormat="1" applyFont="1" applyBorder="1" applyAlignment="1">
      <alignment horizontal="center"/>
    </xf>
    <xf numFmtId="0" fontId="4" fillId="33" borderId="12" xfId="0" applyFont="1" applyFill="1" applyBorder="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xf>
    <xf numFmtId="0" fontId="4" fillId="0" borderId="31" xfId="0" applyFont="1" applyBorder="1" applyAlignment="1" applyProtection="1">
      <alignment horizontal="center" wrapText="1"/>
      <protection/>
    </xf>
    <xf numFmtId="0" fontId="5" fillId="0" borderId="81" xfId="0" applyFont="1" applyBorder="1" applyAlignment="1" applyProtection="1">
      <alignment horizontal="center" wrapText="1"/>
      <protection/>
    </xf>
    <xf numFmtId="0" fontId="5" fillId="0" borderId="82" xfId="0" applyFont="1" applyBorder="1" applyAlignment="1" applyProtection="1">
      <alignment horizontal="center" wrapText="1"/>
      <protection/>
    </xf>
    <xf numFmtId="0" fontId="5" fillId="0" borderId="83" xfId="0" applyFont="1" applyBorder="1" applyAlignment="1" applyProtection="1">
      <alignment horizontal="center" wrapText="1"/>
      <protection/>
    </xf>
    <xf numFmtId="0" fontId="5" fillId="0" borderId="84" xfId="0" applyFont="1" applyBorder="1" applyAlignment="1" applyProtection="1">
      <alignment horizontal="center" wrapText="1"/>
      <protection/>
    </xf>
    <xf numFmtId="0" fontId="4" fillId="0" borderId="82" xfId="0" applyFont="1" applyBorder="1" applyAlignment="1" applyProtection="1">
      <alignment horizontal="center" wrapText="1"/>
      <protection/>
    </xf>
    <xf numFmtId="0" fontId="4" fillId="0" borderId="85" xfId="0" applyFont="1" applyBorder="1" applyAlignment="1" applyProtection="1">
      <alignment horizontal="center" wrapText="1"/>
      <protection/>
    </xf>
    <xf numFmtId="0" fontId="4" fillId="0" borderId="84" xfId="0" applyFont="1" applyBorder="1" applyAlignment="1" applyProtection="1">
      <alignment horizontal="center" wrapText="1"/>
      <protection/>
    </xf>
    <xf numFmtId="0" fontId="4" fillId="0" borderId="86" xfId="0" applyFont="1" applyBorder="1" applyAlignment="1" applyProtection="1">
      <alignment horizontal="center" wrapText="1"/>
      <protection/>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167" fontId="4" fillId="35" borderId="17" xfId="0" applyNumberFormat="1" applyFont="1" applyFill="1" applyBorder="1" applyAlignment="1" applyProtection="1">
      <alignment horizontal="center"/>
      <protection locked="0"/>
    </xf>
    <xf numFmtId="167" fontId="4" fillId="35" borderId="11" xfId="0" applyNumberFormat="1" applyFont="1" applyFill="1" applyBorder="1" applyAlignment="1" applyProtection="1">
      <alignment horizontal="center"/>
      <protection locked="0"/>
    </xf>
    <xf numFmtId="167" fontId="4" fillId="35" borderId="21" xfId="0" applyNumberFormat="1" applyFont="1" applyFill="1" applyBorder="1" applyAlignment="1" applyProtection="1">
      <alignment horizontal="center"/>
      <protection locked="0"/>
    </xf>
    <xf numFmtId="167" fontId="4" fillId="35" borderId="18" xfId="0" applyNumberFormat="1" applyFont="1" applyFill="1" applyBorder="1" applyAlignment="1" applyProtection="1">
      <alignment horizontal="center"/>
      <protection locked="0"/>
    </xf>
    <xf numFmtId="167" fontId="4" fillId="35" borderId="10" xfId="0" applyNumberFormat="1" applyFont="1" applyFill="1" applyBorder="1" applyAlignment="1" applyProtection="1">
      <alignment horizontal="center"/>
      <protection locked="0"/>
    </xf>
    <xf numFmtId="167" fontId="4" fillId="35" borderId="20"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vertical="center" wrapText="1"/>
      <protection locked="0"/>
    </xf>
    <xf numFmtId="167" fontId="24" fillId="0" borderId="11" xfId="0" applyNumberFormat="1" applyFont="1" applyFill="1" applyBorder="1" applyAlignment="1" applyProtection="1">
      <alignment horizontal="center" vertical="center" wrapText="1"/>
      <protection locked="0"/>
    </xf>
    <xf numFmtId="167" fontId="24" fillId="0" borderId="21" xfId="0" applyNumberFormat="1" applyFont="1" applyFill="1" applyBorder="1" applyAlignment="1" applyProtection="1">
      <alignment horizontal="center" vertical="center" wrapText="1"/>
      <protection locked="0"/>
    </xf>
    <xf numFmtId="167" fontId="24" fillId="0" borderId="16" xfId="0" applyNumberFormat="1" applyFont="1" applyFill="1" applyBorder="1" applyAlignment="1" applyProtection="1">
      <alignment horizontal="center" vertical="center" wrapText="1"/>
      <protection locked="0"/>
    </xf>
    <xf numFmtId="167" fontId="24" fillId="0" borderId="0" xfId="0" applyNumberFormat="1" applyFont="1" applyFill="1" applyBorder="1" applyAlignment="1" applyProtection="1">
      <alignment horizontal="center" vertical="center" wrapText="1"/>
      <protection locked="0"/>
    </xf>
    <xf numFmtId="167" fontId="24" fillId="0" borderId="15" xfId="0" applyNumberFormat="1" applyFont="1" applyFill="1" applyBorder="1" applyAlignment="1" applyProtection="1">
      <alignment horizontal="center" vertical="center" wrapText="1"/>
      <protection locked="0"/>
    </xf>
    <xf numFmtId="0" fontId="27" fillId="0" borderId="16"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 fillId="33" borderId="17" xfId="0" applyFont="1" applyFill="1" applyBorder="1" applyAlignment="1">
      <alignment horizontal="center"/>
    </xf>
    <xf numFmtId="0" fontId="4" fillId="33" borderId="11" xfId="0" applyFont="1" applyFill="1" applyBorder="1" applyAlignment="1">
      <alignment horizontal="center"/>
    </xf>
    <xf numFmtId="0" fontId="4" fillId="33" borderId="21" xfId="0" applyFont="1" applyFill="1" applyBorder="1" applyAlignment="1">
      <alignment horizontal="center"/>
    </xf>
    <xf numFmtId="0" fontId="4" fillId="33" borderId="18" xfId="0" applyFont="1" applyFill="1" applyBorder="1" applyAlignment="1">
      <alignment horizontal="center"/>
    </xf>
    <xf numFmtId="0" fontId="4" fillId="33" borderId="10" xfId="0" applyFont="1" applyFill="1" applyBorder="1" applyAlignment="1">
      <alignment horizontal="center"/>
    </xf>
    <xf numFmtId="0" fontId="4" fillId="33" borderId="20" xfId="0" applyFont="1" applyFill="1" applyBorder="1" applyAlignment="1">
      <alignment horizont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35" borderId="17" xfId="0" applyFont="1" applyFill="1" applyBorder="1" applyAlignment="1" applyProtection="1">
      <alignment horizontal="center" wrapText="1"/>
      <protection locked="0"/>
    </xf>
    <xf numFmtId="0" fontId="4" fillId="35" borderId="11" xfId="0" applyFont="1" applyFill="1" applyBorder="1" applyAlignment="1" applyProtection="1">
      <alignment horizontal="center" wrapText="1"/>
      <protection locked="0"/>
    </xf>
    <xf numFmtId="0" fontId="4" fillId="35" borderId="21" xfId="0" applyFont="1" applyFill="1" applyBorder="1" applyAlignment="1" applyProtection="1">
      <alignment horizontal="center" wrapText="1"/>
      <protection locked="0"/>
    </xf>
    <xf numFmtId="0" fontId="4" fillId="35" borderId="18" xfId="0" applyFont="1" applyFill="1" applyBorder="1" applyAlignment="1" applyProtection="1">
      <alignment horizontal="center" wrapText="1"/>
      <protection locked="0"/>
    </xf>
    <xf numFmtId="0" fontId="4" fillId="35" borderId="10" xfId="0" applyFont="1" applyFill="1" applyBorder="1" applyAlignment="1" applyProtection="1">
      <alignment horizontal="center" wrapText="1"/>
      <protection locked="0"/>
    </xf>
    <xf numFmtId="0" fontId="4" fillId="35" borderId="20" xfId="0" applyFont="1" applyFill="1" applyBorder="1" applyAlignment="1" applyProtection="1">
      <alignment horizontal="center" wrapText="1"/>
      <protection locked="0"/>
    </xf>
    <xf numFmtId="170" fontId="4" fillId="35" borderId="17" xfId="0" applyNumberFormat="1" applyFont="1" applyFill="1" applyBorder="1" applyAlignment="1" applyProtection="1">
      <alignment horizontal="center" wrapText="1"/>
      <protection locked="0"/>
    </xf>
    <xf numFmtId="170" fontId="4" fillId="35" borderId="11" xfId="0" applyNumberFormat="1" applyFont="1" applyFill="1" applyBorder="1" applyAlignment="1" applyProtection="1">
      <alignment horizontal="center" wrapText="1"/>
      <protection locked="0"/>
    </xf>
    <xf numFmtId="170" fontId="4" fillId="35" borderId="21" xfId="0" applyNumberFormat="1" applyFont="1" applyFill="1" applyBorder="1" applyAlignment="1" applyProtection="1">
      <alignment horizontal="center" wrapText="1"/>
      <protection locked="0"/>
    </xf>
    <xf numFmtId="170" fontId="4" fillId="35" borderId="18" xfId="0" applyNumberFormat="1" applyFont="1" applyFill="1" applyBorder="1" applyAlignment="1" applyProtection="1">
      <alignment horizontal="center" wrapText="1"/>
      <protection locked="0"/>
    </xf>
    <xf numFmtId="170" fontId="4" fillId="35" borderId="10" xfId="0" applyNumberFormat="1" applyFont="1" applyFill="1" applyBorder="1" applyAlignment="1" applyProtection="1">
      <alignment horizontal="center" wrapText="1"/>
      <protection locked="0"/>
    </xf>
    <xf numFmtId="170" fontId="4" fillId="35" borderId="20" xfId="0" applyNumberFormat="1" applyFont="1" applyFill="1" applyBorder="1" applyAlignment="1" applyProtection="1">
      <alignment horizontal="center" wrapText="1"/>
      <protection locked="0"/>
    </xf>
    <xf numFmtId="10" fontId="4" fillId="35" borderId="17" xfId="0" applyNumberFormat="1" applyFont="1" applyFill="1" applyBorder="1" applyAlignment="1" applyProtection="1">
      <alignment horizontal="center"/>
      <protection locked="0"/>
    </xf>
    <xf numFmtId="10" fontId="4" fillId="35" borderId="11" xfId="0" applyNumberFormat="1" applyFont="1" applyFill="1" applyBorder="1" applyAlignment="1" applyProtection="1">
      <alignment horizontal="center"/>
      <protection locked="0"/>
    </xf>
    <xf numFmtId="10" fontId="4" fillId="35" borderId="21" xfId="0" applyNumberFormat="1" applyFont="1" applyFill="1" applyBorder="1" applyAlignment="1" applyProtection="1">
      <alignment horizontal="center"/>
      <protection locked="0"/>
    </xf>
    <xf numFmtId="10" fontId="4" fillId="35" borderId="18" xfId="0" applyNumberFormat="1" applyFont="1" applyFill="1" applyBorder="1" applyAlignment="1" applyProtection="1">
      <alignment horizontal="center"/>
      <protection locked="0"/>
    </xf>
    <xf numFmtId="10" fontId="4" fillId="35" borderId="10" xfId="0" applyNumberFormat="1" applyFont="1" applyFill="1" applyBorder="1" applyAlignment="1" applyProtection="1">
      <alignment horizontal="center"/>
      <protection locked="0"/>
    </xf>
    <xf numFmtId="10" fontId="4" fillId="35" borderId="20" xfId="0" applyNumberFormat="1" applyFont="1" applyFill="1" applyBorder="1" applyAlignment="1" applyProtection="1">
      <alignment horizontal="center"/>
      <protection locked="0"/>
    </xf>
    <xf numFmtId="0" fontId="5" fillId="33" borderId="17" xfId="0" applyFont="1" applyFill="1" applyBorder="1" applyAlignment="1">
      <alignment horizontal="center"/>
    </xf>
    <xf numFmtId="0" fontId="5" fillId="33" borderId="11" xfId="0" applyFont="1" applyFill="1" applyBorder="1" applyAlignment="1">
      <alignment horizontal="center"/>
    </xf>
    <xf numFmtId="0" fontId="5" fillId="33" borderId="21" xfId="0" applyFont="1" applyFill="1" applyBorder="1" applyAlignment="1">
      <alignment horizontal="center"/>
    </xf>
    <xf numFmtId="0" fontId="5" fillId="33" borderId="18" xfId="0" applyFont="1" applyFill="1" applyBorder="1" applyAlignment="1">
      <alignment horizontal="center"/>
    </xf>
    <xf numFmtId="0" fontId="5" fillId="33" borderId="10" xfId="0" applyFont="1" applyFill="1" applyBorder="1" applyAlignment="1">
      <alignment horizontal="center"/>
    </xf>
    <xf numFmtId="0" fontId="5" fillId="33" borderId="20" xfId="0" applyFont="1" applyFill="1" applyBorder="1" applyAlignment="1">
      <alignment horizontal="center"/>
    </xf>
    <xf numFmtId="1" fontId="4" fillId="35" borderId="17" xfId="0" applyNumberFormat="1" applyFont="1" applyFill="1" applyBorder="1" applyAlignment="1" applyProtection="1">
      <alignment horizontal="center"/>
      <protection locked="0"/>
    </xf>
    <xf numFmtId="1" fontId="4" fillId="35" borderId="11" xfId="0" applyNumberFormat="1" applyFont="1" applyFill="1" applyBorder="1" applyAlignment="1" applyProtection="1">
      <alignment horizontal="center"/>
      <protection locked="0"/>
    </xf>
    <xf numFmtId="1" fontId="4" fillId="35" borderId="21" xfId="0" applyNumberFormat="1" applyFont="1" applyFill="1" applyBorder="1" applyAlignment="1" applyProtection="1">
      <alignment horizontal="center"/>
      <protection locked="0"/>
    </xf>
    <xf numFmtId="1" fontId="4" fillId="35" borderId="18" xfId="0" applyNumberFormat="1" applyFont="1" applyFill="1" applyBorder="1" applyAlignment="1" applyProtection="1">
      <alignment horizontal="center"/>
      <protection locked="0"/>
    </xf>
    <xf numFmtId="1" fontId="4" fillId="35" borderId="10" xfId="0" applyNumberFormat="1" applyFont="1" applyFill="1" applyBorder="1" applyAlignment="1" applyProtection="1">
      <alignment horizontal="center"/>
      <protection locked="0"/>
    </xf>
    <xf numFmtId="1" fontId="4" fillId="35" borderId="20" xfId="0" applyNumberFormat="1" applyFont="1" applyFill="1" applyBorder="1" applyAlignment="1" applyProtection="1">
      <alignment horizontal="center"/>
      <protection locked="0"/>
    </xf>
    <xf numFmtId="0" fontId="4" fillId="35" borderId="17" xfId="0" applyFont="1" applyFill="1" applyBorder="1" applyAlignment="1" applyProtection="1">
      <alignment horizontal="center"/>
      <protection locked="0"/>
    </xf>
    <xf numFmtId="0" fontId="4" fillId="35" borderId="11" xfId="0" applyFont="1" applyFill="1" applyBorder="1" applyAlignment="1" applyProtection="1">
      <alignment horizontal="center"/>
      <protection locked="0"/>
    </xf>
    <xf numFmtId="0" fontId="4" fillId="35" borderId="18" xfId="0" applyFont="1" applyFill="1" applyBorder="1" applyAlignment="1" applyProtection="1">
      <alignment horizontal="center"/>
      <protection locked="0"/>
    </xf>
    <xf numFmtId="0" fontId="4" fillId="35" borderId="10" xfId="0" applyFont="1" applyFill="1" applyBorder="1" applyAlignment="1" applyProtection="1">
      <alignment horizontal="center"/>
      <protection locked="0"/>
    </xf>
    <xf numFmtId="0" fontId="4" fillId="35" borderId="21" xfId="0" applyFont="1" applyFill="1" applyBorder="1" applyAlignment="1" applyProtection="1">
      <alignment horizontal="center"/>
      <protection locked="0"/>
    </xf>
    <xf numFmtId="0" fontId="4" fillId="35" borderId="20" xfId="0" applyFont="1" applyFill="1" applyBorder="1" applyAlignment="1" applyProtection="1">
      <alignment horizontal="center"/>
      <protection locked="0"/>
    </xf>
    <xf numFmtId="0" fontId="4" fillId="0" borderId="17" xfId="0" applyFont="1" applyFill="1" applyBorder="1" applyAlignment="1">
      <alignment horizontal="center"/>
    </xf>
    <xf numFmtId="0" fontId="4" fillId="0" borderId="11" xfId="0" applyFont="1" applyFill="1" applyBorder="1" applyAlignment="1">
      <alignment horizontal="center"/>
    </xf>
    <xf numFmtId="0" fontId="4" fillId="0" borderId="21" xfId="0" applyFont="1" applyFill="1" applyBorder="1" applyAlignment="1">
      <alignment horizontal="center"/>
    </xf>
    <xf numFmtId="0" fontId="4" fillId="0" borderId="18" xfId="0" applyFont="1" applyFill="1" applyBorder="1" applyAlignment="1">
      <alignment horizontal="center"/>
    </xf>
    <xf numFmtId="0" fontId="4" fillId="0" borderId="20" xfId="0" applyFont="1" applyFill="1" applyBorder="1" applyAlignment="1">
      <alignment horizontal="center"/>
    </xf>
    <xf numFmtId="167" fontId="4" fillId="33" borderId="17" xfId="0" applyNumberFormat="1" applyFont="1" applyFill="1" applyBorder="1" applyAlignment="1">
      <alignment horizontal="center"/>
    </xf>
    <xf numFmtId="167" fontId="4" fillId="0" borderId="18" xfId="0" applyNumberFormat="1" applyFont="1" applyBorder="1" applyAlignment="1">
      <alignment horizontal="center"/>
    </xf>
    <xf numFmtId="167" fontId="4" fillId="0" borderId="10" xfId="0" applyNumberFormat="1" applyFont="1" applyBorder="1" applyAlignment="1">
      <alignment horizontal="center"/>
    </xf>
    <xf numFmtId="167" fontId="4" fillId="0" borderId="20" xfId="0" applyNumberFormat="1" applyFont="1" applyBorder="1" applyAlignment="1">
      <alignment horizontal="center"/>
    </xf>
    <xf numFmtId="168" fontId="4" fillId="35" borderId="17" xfId="0" applyNumberFormat="1" applyFont="1" applyFill="1" applyBorder="1" applyAlignment="1" applyProtection="1">
      <alignment horizontal="center"/>
      <protection locked="0"/>
    </xf>
    <xf numFmtId="168" fontId="4" fillId="35" borderId="11" xfId="0" applyNumberFormat="1" applyFont="1" applyFill="1" applyBorder="1" applyAlignment="1" applyProtection="1">
      <alignment horizontal="center"/>
      <protection locked="0"/>
    </xf>
    <xf numFmtId="168" fontId="4" fillId="35" borderId="21" xfId="0" applyNumberFormat="1" applyFont="1" applyFill="1" applyBorder="1" applyAlignment="1" applyProtection="1">
      <alignment horizontal="center"/>
      <protection locked="0"/>
    </xf>
    <xf numFmtId="168" fontId="4" fillId="35" borderId="18" xfId="0" applyNumberFormat="1" applyFont="1" applyFill="1" applyBorder="1" applyAlignment="1" applyProtection="1">
      <alignment horizontal="center"/>
      <protection locked="0"/>
    </xf>
    <xf numFmtId="168" fontId="4" fillId="35" borderId="10" xfId="0" applyNumberFormat="1" applyFont="1" applyFill="1" applyBorder="1" applyAlignment="1" applyProtection="1">
      <alignment horizontal="center"/>
      <protection locked="0"/>
    </xf>
    <xf numFmtId="168" fontId="4" fillId="35" borderId="20" xfId="0" applyNumberFormat="1" applyFont="1" applyFill="1" applyBorder="1" applyAlignment="1" applyProtection="1">
      <alignment horizontal="center"/>
      <protection locked="0"/>
    </xf>
    <xf numFmtId="168" fontId="4" fillId="34" borderId="17" xfId="0" applyNumberFormat="1" applyFont="1" applyFill="1" applyBorder="1" applyAlignment="1" applyProtection="1">
      <alignment horizontal="center"/>
      <protection locked="0"/>
    </xf>
    <xf numFmtId="168" fontId="4" fillId="34" borderId="11" xfId="0" applyNumberFormat="1" applyFont="1" applyFill="1" applyBorder="1" applyAlignment="1" applyProtection="1">
      <alignment horizontal="center"/>
      <protection locked="0"/>
    </xf>
    <xf numFmtId="168" fontId="4" fillId="34" borderId="21" xfId="0" applyNumberFormat="1" applyFont="1" applyFill="1" applyBorder="1" applyAlignment="1" applyProtection="1">
      <alignment horizontal="center"/>
      <protection locked="0"/>
    </xf>
    <xf numFmtId="168" fontId="4" fillId="34" borderId="16" xfId="0" applyNumberFormat="1" applyFont="1" applyFill="1" applyBorder="1" applyAlignment="1" applyProtection="1">
      <alignment horizontal="center"/>
      <protection locked="0"/>
    </xf>
    <xf numFmtId="168" fontId="4" fillId="34" borderId="0" xfId="0" applyNumberFormat="1" applyFont="1" applyFill="1" applyBorder="1" applyAlignment="1" applyProtection="1">
      <alignment horizontal="center"/>
      <protection locked="0"/>
    </xf>
    <xf numFmtId="168" fontId="4" fillId="34" borderId="15" xfId="0" applyNumberFormat="1" applyFont="1" applyFill="1" applyBorder="1" applyAlignment="1" applyProtection="1">
      <alignment horizontal="center"/>
      <protection locked="0"/>
    </xf>
    <xf numFmtId="0" fontId="0" fillId="34" borderId="16" xfId="0" applyFill="1" applyBorder="1" applyAlignment="1">
      <alignment horizontal="center"/>
    </xf>
    <xf numFmtId="0" fontId="0" fillId="34" borderId="0" xfId="0" applyFill="1" applyAlignment="1">
      <alignment horizontal="center"/>
    </xf>
    <xf numFmtId="0" fontId="0" fillId="34" borderId="15" xfId="0" applyFill="1" applyBorder="1" applyAlignment="1">
      <alignment horizontal="center"/>
    </xf>
    <xf numFmtId="0" fontId="0" fillId="34" borderId="0" xfId="0" applyFill="1"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167" fontId="4" fillId="33" borderId="12" xfId="0" applyNumberFormat="1" applyFont="1" applyFill="1" applyBorder="1" applyAlignment="1">
      <alignment horizont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21" xfId="0" applyFont="1" applyFill="1" applyBorder="1" applyAlignment="1">
      <alignment horizontal="left" vertical="center"/>
    </xf>
    <xf numFmtId="167" fontId="4" fillId="0" borderId="17" xfId="0" applyNumberFormat="1" applyFont="1" applyBorder="1" applyAlignment="1">
      <alignment horizontal="center"/>
    </xf>
    <xf numFmtId="167" fontId="4" fillId="0" borderId="11" xfId="0" applyNumberFormat="1" applyFont="1" applyBorder="1" applyAlignment="1">
      <alignment horizontal="center"/>
    </xf>
    <xf numFmtId="167" fontId="4" fillId="0" borderId="21" xfId="0" applyNumberFormat="1" applyFont="1" applyBorder="1" applyAlignment="1">
      <alignment horizontal="center"/>
    </xf>
    <xf numFmtId="167" fontId="4" fillId="0" borderId="16" xfId="0" applyNumberFormat="1" applyFont="1" applyBorder="1" applyAlignment="1">
      <alignment horizontal="center"/>
    </xf>
    <xf numFmtId="167" fontId="4" fillId="0" borderId="0" xfId="0" applyNumberFormat="1" applyFont="1" applyBorder="1" applyAlignment="1">
      <alignment horizontal="center"/>
    </xf>
    <xf numFmtId="167" fontId="4" fillId="0" borderId="15" xfId="0" applyNumberFormat="1" applyFont="1" applyBorder="1" applyAlignment="1">
      <alignment horizontal="center"/>
    </xf>
    <xf numFmtId="0" fontId="4" fillId="0" borderId="18" xfId="0"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8" fontId="4" fillId="0" borderId="18" xfId="0" applyNumberFormat="1" applyFont="1" applyBorder="1" applyAlignment="1">
      <alignment horizontal="center"/>
    </xf>
    <xf numFmtId="0" fontId="4" fillId="0" borderId="17"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33" borderId="16" xfId="0" applyFont="1" applyFill="1" applyBorder="1" applyAlignment="1">
      <alignment horizontal="center"/>
    </xf>
    <xf numFmtId="0" fontId="4" fillId="33" borderId="0" xfId="0" applyFont="1" applyFill="1" applyBorder="1" applyAlignment="1">
      <alignment horizontal="center"/>
    </xf>
    <xf numFmtId="0" fontId="4" fillId="33" borderId="15" xfId="0" applyFont="1" applyFill="1" applyBorder="1" applyAlignment="1">
      <alignment horizontal="center"/>
    </xf>
    <xf numFmtId="0" fontId="4" fillId="33" borderId="87" xfId="0" applyFont="1" applyFill="1" applyBorder="1" applyAlignment="1">
      <alignment horizontal="center"/>
    </xf>
    <xf numFmtId="0" fontId="4" fillId="33" borderId="14" xfId="0" applyFont="1" applyFill="1" applyBorder="1" applyAlignment="1">
      <alignment horizontal="center"/>
    </xf>
    <xf numFmtId="0" fontId="4" fillId="33" borderId="88" xfId="0" applyFont="1" applyFill="1" applyBorder="1" applyAlignment="1">
      <alignment horizontal="center"/>
    </xf>
    <xf numFmtId="0" fontId="4" fillId="0" borderId="16"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15" xfId="0" applyFont="1" applyFill="1" applyBorder="1" applyAlignment="1">
      <alignment horizontal="left" vertical="center" indent="1"/>
    </xf>
    <xf numFmtId="0" fontId="5" fillId="0" borderId="87" xfId="0" applyFont="1" applyFill="1" applyBorder="1" applyAlignment="1">
      <alignment horizontal="left" vertical="center"/>
    </xf>
    <xf numFmtId="0" fontId="5" fillId="0" borderId="14" xfId="0" applyFont="1" applyFill="1" applyBorder="1" applyAlignment="1">
      <alignment horizontal="left" vertical="center"/>
    </xf>
    <xf numFmtId="0" fontId="5" fillId="0" borderId="88" xfId="0" applyFont="1" applyFill="1" applyBorder="1" applyAlignment="1">
      <alignment horizontal="left" vertical="center"/>
    </xf>
    <xf numFmtId="167" fontId="5" fillId="0" borderId="87" xfId="0" applyNumberFormat="1" applyFont="1" applyBorder="1" applyAlignment="1">
      <alignment horizontal="center"/>
    </xf>
    <xf numFmtId="167" fontId="5" fillId="0" borderId="14" xfId="0" applyNumberFormat="1" applyFont="1" applyBorder="1" applyAlignment="1">
      <alignment horizontal="center"/>
    </xf>
    <xf numFmtId="167" fontId="5" fillId="0" borderId="88" xfId="0" applyNumberFormat="1" applyFont="1" applyBorder="1" applyAlignment="1">
      <alignment horizontal="center"/>
    </xf>
    <xf numFmtId="0" fontId="5" fillId="0" borderId="36" xfId="0" applyFont="1" applyFill="1" applyBorder="1" applyAlignment="1">
      <alignment horizontal="center" vertical="center"/>
    </xf>
    <xf numFmtId="7" fontId="16" fillId="0" borderId="16" xfId="44" applyNumberFormat="1" applyFont="1" applyFill="1" applyBorder="1" applyAlignment="1">
      <alignment horizontal="center"/>
    </xf>
    <xf numFmtId="7" fontId="16" fillId="0" borderId="0" xfId="44" applyNumberFormat="1" applyFont="1" applyFill="1" applyBorder="1" applyAlignment="1">
      <alignment horizontal="center"/>
    </xf>
    <xf numFmtId="7" fontId="16" fillId="0" borderId="0" xfId="44" applyNumberFormat="1" applyFont="1" applyBorder="1" applyAlignment="1">
      <alignment horizontal="center"/>
    </xf>
    <xf numFmtId="7" fontId="16" fillId="0" borderId="15" xfId="44" applyNumberFormat="1" applyFont="1" applyBorder="1" applyAlignment="1">
      <alignment horizontal="center"/>
    </xf>
    <xf numFmtId="167" fontId="5" fillId="36" borderId="20" xfId="0" applyNumberFormat="1" applyFont="1" applyFill="1" applyBorder="1" applyAlignment="1">
      <alignment horizontal="center"/>
    </xf>
    <xf numFmtId="167" fontId="5" fillId="36" borderId="36" xfId="0" applyNumberFormat="1" applyFont="1" applyFill="1" applyBorder="1" applyAlignment="1">
      <alignment horizontal="center"/>
    </xf>
    <xf numFmtId="167" fontId="5" fillId="36" borderId="29" xfId="0" applyNumberFormat="1" applyFont="1" applyFill="1" applyBorder="1" applyAlignment="1">
      <alignment horizontal="center"/>
    </xf>
    <xf numFmtId="167" fontId="5" fillId="36" borderId="12" xfId="0" applyNumberFormat="1" applyFont="1" applyFill="1" applyBorder="1" applyAlignment="1">
      <alignment horizontal="center"/>
    </xf>
    <xf numFmtId="8" fontId="4" fillId="0" borderId="12" xfId="0" applyNumberFormat="1" applyFont="1" applyBorder="1" applyAlignment="1" applyProtection="1">
      <alignment horizontal="center"/>
      <protection locked="0"/>
    </xf>
    <xf numFmtId="8" fontId="4" fillId="0" borderId="36" xfId="0" applyNumberFormat="1"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18"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5" fillId="0" borderId="1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33" borderId="21"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0" fontId="4" fillId="0" borderId="17"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167" fontId="4" fillId="35" borderId="21" xfId="0" applyNumberFormat="1" applyFont="1" applyFill="1" applyBorder="1" applyAlignment="1" applyProtection="1">
      <alignment horizontal="center"/>
      <protection/>
    </xf>
    <xf numFmtId="167" fontId="4" fillId="35" borderId="20" xfId="0" applyNumberFormat="1" applyFont="1" applyFill="1" applyBorder="1" applyAlignment="1" applyProtection="1">
      <alignment horizontal="center"/>
      <protection/>
    </xf>
    <xf numFmtId="167" fontId="4" fillId="0" borderId="18" xfId="0" applyNumberFormat="1" applyFont="1" applyBorder="1" applyAlignment="1" applyProtection="1">
      <alignment horizontal="center"/>
      <protection/>
    </xf>
    <xf numFmtId="167" fontId="4" fillId="0" borderId="10" xfId="0" applyNumberFormat="1" applyFont="1" applyBorder="1" applyAlignment="1" applyProtection="1">
      <alignment horizontal="center"/>
      <protection/>
    </xf>
    <xf numFmtId="167" fontId="4" fillId="0" borderId="20" xfId="0" applyNumberFormat="1" applyFont="1" applyBorder="1" applyAlignment="1" applyProtection="1">
      <alignment horizontal="center"/>
      <protection/>
    </xf>
    <xf numFmtId="167" fontId="4" fillId="0" borderId="12" xfId="0" applyNumberFormat="1" applyFont="1" applyBorder="1" applyAlignment="1" applyProtection="1">
      <alignment horizontal="center"/>
      <protection/>
    </xf>
    <xf numFmtId="0" fontId="4" fillId="0" borderId="12" xfId="0" applyFont="1" applyFill="1" applyBorder="1" applyAlignment="1" applyProtection="1">
      <alignment horizontal="center" vertical="center"/>
      <protection/>
    </xf>
    <xf numFmtId="168" fontId="4" fillId="35" borderId="17" xfId="0" applyNumberFormat="1" applyFont="1" applyFill="1" applyBorder="1" applyAlignment="1" applyProtection="1">
      <alignment horizontal="center"/>
      <protection/>
    </xf>
    <xf numFmtId="168" fontId="4" fillId="35" borderId="11" xfId="0" applyNumberFormat="1" applyFont="1" applyFill="1" applyBorder="1" applyAlignment="1" applyProtection="1">
      <alignment horizontal="center"/>
      <protection/>
    </xf>
    <xf numFmtId="168" fontId="4" fillId="35" borderId="21" xfId="0" applyNumberFormat="1" applyFont="1" applyFill="1" applyBorder="1" applyAlignment="1" applyProtection="1">
      <alignment horizontal="center"/>
      <protection/>
    </xf>
    <xf numFmtId="168" fontId="4" fillId="35" borderId="18" xfId="0" applyNumberFormat="1" applyFont="1" applyFill="1" applyBorder="1" applyAlignment="1" applyProtection="1">
      <alignment horizontal="center"/>
      <protection/>
    </xf>
    <xf numFmtId="168" fontId="4" fillId="35" borderId="10" xfId="0" applyNumberFormat="1" applyFont="1" applyFill="1" applyBorder="1" applyAlignment="1" applyProtection="1">
      <alignment horizontal="center"/>
      <protection/>
    </xf>
    <xf numFmtId="168" fontId="4" fillId="35" borderId="20" xfId="0" applyNumberFormat="1" applyFont="1" applyFill="1" applyBorder="1" applyAlignment="1" applyProtection="1">
      <alignment horizontal="center"/>
      <protection/>
    </xf>
    <xf numFmtId="10" fontId="4" fillId="35" borderId="17" xfId="0" applyNumberFormat="1" applyFont="1" applyFill="1" applyBorder="1" applyAlignment="1" applyProtection="1">
      <alignment horizontal="center"/>
      <protection/>
    </xf>
    <xf numFmtId="10" fontId="4" fillId="35" borderId="11" xfId="0" applyNumberFormat="1" applyFont="1" applyFill="1" applyBorder="1" applyAlignment="1" applyProtection="1">
      <alignment horizontal="center"/>
      <protection/>
    </xf>
    <xf numFmtId="10" fontId="4" fillId="35" borderId="21" xfId="0" applyNumberFormat="1" applyFont="1" applyFill="1" applyBorder="1" applyAlignment="1" applyProtection="1">
      <alignment horizontal="center"/>
      <protection/>
    </xf>
    <xf numFmtId="10" fontId="4" fillId="35" borderId="18" xfId="0" applyNumberFormat="1" applyFont="1" applyFill="1" applyBorder="1" applyAlignment="1" applyProtection="1">
      <alignment horizontal="center"/>
      <protection/>
    </xf>
    <xf numFmtId="10" fontId="4" fillId="35" borderId="10" xfId="0" applyNumberFormat="1" applyFont="1" applyFill="1" applyBorder="1" applyAlignment="1" applyProtection="1">
      <alignment horizontal="center"/>
      <protection/>
    </xf>
    <xf numFmtId="10" fontId="4" fillId="35" borderId="20" xfId="0" applyNumberFormat="1" applyFont="1" applyFill="1" applyBorder="1" applyAlignment="1" applyProtection="1">
      <alignment horizontal="center"/>
      <protection/>
    </xf>
    <xf numFmtId="0" fontId="5" fillId="33" borderId="17"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5" fillId="33" borderId="18"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167" fontId="4" fillId="0" borderId="48" xfId="0" applyNumberFormat="1" applyFont="1" applyBorder="1" applyAlignment="1" applyProtection="1">
      <alignment horizontal="center"/>
      <protection/>
    </xf>
    <xf numFmtId="8" fontId="5" fillId="0" borderId="11" xfId="0" applyNumberFormat="1" applyFont="1" applyFill="1" applyBorder="1" applyAlignment="1" applyProtection="1">
      <alignment horizontal="center" vertical="center"/>
      <protection/>
    </xf>
    <xf numFmtId="0" fontId="9" fillId="0" borderId="0" xfId="0" applyFont="1" applyBorder="1" applyAlignment="1" applyProtection="1">
      <alignment horizontal="center"/>
      <protection/>
    </xf>
    <xf numFmtId="0" fontId="4" fillId="35" borderId="17" xfId="0" applyFont="1" applyFill="1" applyBorder="1" applyAlignment="1" applyProtection="1">
      <alignment horizontal="center" wrapText="1"/>
      <protection/>
    </xf>
    <xf numFmtId="0" fontId="4" fillId="35" borderId="11" xfId="0" applyFont="1" applyFill="1" applyBorder="1" applyAlignment="1" applyProtection="1">
      <alignment horizontal="center" wrapText="1"/>
      <protection/>
    </xf>
    <xf numFmtId="0" fontId="4" fillId="35" borderId="21" xfId="0" applyFont="1" applyFill="1" applyBorder="1" applyAlignment="1" applyProtection="1">
      <alignment horizontal="center" wrapText="1"/>
      <protection/>
    </xf>
    <xf numFmtId="0" fontId="4" fillId="35" borderId="18" xfId="0" applyFont="1" applyFill="1" applyBorder="1" applyAlignment="1" applyProtection="1">
      <alignment horizontal="center" wrapText="1"/>
      <protection/>
    </xf>
    <xf numFmtId="0" fontId="4" fillId="35" borderId="10" xfId="0" applyFont="1" applyFill="1" applyBorder="1" applyAlignment="1" applyProtection="1">
      <alignment horizontal="center" wrapText="1"/>
      <protection/>
    </xf>
    <xf numFmtId="0" fontId="4" fillId="35" borderId="20" xfId="0" applyFont="1" applyFill="1" applyBorder="1" applyAlignment="1" applyProtection="1">
      <alignment horizontal="center" wrapText="1"/>
      <protection/>
    </xf>
    <xf numFmtId="170" fontId="4" fillId="35" borderId="17" xfId="0" applyNumberFormat="1" applyFont="1" applyFill="1" applyBorder="1" applyAlignment="1" applyProtection="1">
      <alignment horizontal="center" wrapText="1"/>
      <protection/>
    </xf>
    <xf numFmtId="170" fontId="4" fillId="35" borderId="11" xfId="0" applyNumberFormat="1" applyFont="1" applyFill="1" applyBorder="1" applyAlignment="1" applyProtection="1">
      <alignment horizontal="center" wrapText="1"/>
      <protection/>
    </xf>
    <xf numFmtId="170" fontId="4" fillId="35" borderId="21" xfId="0" applyNumberFormat="1" applyFont="1" applyFill="1" applyBorder="1" applyAlignment="1" applyProtection="1">
      <alignment horizontal="center" wrapText="1"/>
      <protection/>
    </xf>
    <xf numFmtId="170" fontId="4" fillId="35" borderId="18" xfId="0" applyNumberFormat="1" applyFont="1" applyFill="1" applyBorder="1" applyAlignment="1" applyProtection="1">
      <alignment horizontal="center" wrapText="1"/>
      <protection/>
    </xf>
    <xf numFmtId="170" fontId="4" fillId="35" borderId="10" xfId="0" applyNumberFormat="1" applyFont="1" applyFill="1" applyBorder="1" applyAlignment="1" applyProtection="1">
      <alignment horizontal="center" wrapText="1"/>
      <protection/>
    </xf>
    <xf numFmtId="170" fontId="4" fillId="35" borderId="20" xfId="0" applyNumberFormat="1" applyFont="1" applyFill="1" applyBorder="1" applyAlignment="1" applyProtection="1">
      <alignment horizontal="center" wrapText="1"/>
      <protection/>
    </xf>
    <xf numFmtId="1" fontId="4" fillId="35" borderId="17" xfId="0" applyNumberFormat="1" applyFont="1" applyFill="1" applyBorder="1" applyAlignment="1" applyProtection="1">
      <alignment horizontal="center"/>
      <protection/>
    </xf>
    <xf numFmtId="1" fontId="4" fillId="35" borderId="11" xfId="0" applyNumberFormat="1" applyFont="1" applyFill="1" applyBorder="1" applyAlignment="1" applyProtection="1">
      <alignment horizontal="center"/>
      <protection/>
    </xf>
    <xf numFmtId="1" fontId="4" fillId="35" borderId="21" xfId="0" applyNumberFormat="1" applyFont="1" applyFill="1" applyBorder="1" applyAlignment="1" applyProtection="1">
      <alignment horizontal="center"/>
      <protection/>
    </xf>
    <xf numFmtId="1" fontId="4" fillId="35" borderId="18" xfId="0" applyNumberFormat="1" applyFont="1" applyFill="1" applyBorder="1" applyAlignment="1" applyProtection="1">
      <alignment horizontal="center"/>
      <protection/>
    </xf>
    <xf numFmtId="1" fontId="4" fillId="35" borderId="10" xfId="0" applyNumberFormat="1" applyFont="1" applyFill="1" applyBorder="1" applyAlignment="1" applyProtection="1">
      <alignment horizontal="center"/>
      <protection/>
    </xf>
    <xf numFmtId="1" fontId="4" fillId="35" borderId="20" xfId="0" applyNumberFormat="1"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5" fillId="0" borderId="3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10" fontId="4" fillId="0" borderId="12" xfId="0" applyNumberFormat="1" applyFont="1" applyBorder="1" applyAlignment="1" applyProtection="1">
      <alignment horizontal="center"/>
      <protection/>
    </xf>
    <xf numFmtId="0" fontId="4" fillId="33" borderId="12" xfId="0" applyFont="1" applyFill="1" applyBorder="1" applyAlignment="1" applyProtection="1">
      <alignment horizontal="center"/>
      <protection/>
    </xf>
    <xf numFmtId="167" fontId="16" fillId="0" borderId="17" xfId="0" applyNumberFormat="1" applyFont="1" applyFill="1" applyBorder="1" applyAlignment="1" applyProtection="1">
      <alignment horizontal="center"/>
      <protection/>
    </xf>
    <xf numFmtId="167" fontId="16" fillId="0" borderId="11" xfId="0" applyNumberFormat="1" applyFont="1" applyFill="1" applyBorder="1" applyAlignment="1" applyProtection="1">
      <alignment horizontal="center"/>
      <protection/>
    </xf>
    <xf numFmtId="167" fontId="16" fillId="0" borderId="21" xfId="0" applyNumberFormat="1" applyFont="1" applyFill="1" applyBorder="1" applyAlignment="1" applyProtection="1">
      <alignment horizontal="center"/>
      <protection/>
    </xf>
    <xf numFmtId="167" fontId="5" fillId="36" borderId="29" xfId="0" applyNumberFormat="1" applyFont="1" applyFill="1" applyBorder="1" applyAlignment="1" applyProtection="1">
      <alignment horizontal="center"/>
      <protection/>
    </xf>
    <xf numFmtId="167" fontId="5" fillId="36" borderId="12" xfId="0" applyNumberFormat="1"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4" fillId="0" borderId="73" xfId="0" applyFont="1" applyBorder="1" applyAlignment="1" applyProtection="1">
      <alignment horizontal="center"/>
      <protection/>
    </xf>
    <xf numFmtId="0" fontId="4" fillId="0" borderId="74" xfId="0" applyFont="1" applyBorder="1" applyAlignment="1" applyProtection="1">
      <alignment horizontal="center"/>
      <protection/>
    </xf>
    <xf numFmtId="0" fontId="4" fillId="0" borderId="89" xfId="0" applyFont="1" applyBorder="1" applyAlignment="1" applyProtection="1">
      <alignment horizontal="center"/>
      <protection/>
    </xf>
    <xf numFmtId="0" fontId="4" fillId="0" borderId="90" xfId="0" applyFont="1" applyBorder="1" applyAlignment="1" applyProtection="1">
      <alignment horizontal="center"/>
      <protection/>
    </xf>
    <xf numFmtId="0" fontId="4" fillId="0" borderId="14" xfId="0" applyFont="1" applyBorder="1" applyAlignment="1" applyProtection="1">
      <alignment horizontal="center"/>
      <protection/>
    </xf>
    <xf numFmtId="0" fontId="4" fillId="0" borderId="88" xfId="0" applyFont="1" applyBorder="1" applyAlignment="1" applyProtection="1">
      <alignment horizontal="center"/>
      <protection/>
    </xf>
    <xf numFmtId="0" fontId="4" fillId="0" borderId="91" xfId="0" applyFont="1" applyBorder="1" applyAlignment="1" applyProtection="1">
      <alignment horizontal="center"/>
      <protection/>
    </xf>
    <xf numFmtId="0" fontId="4" fillId="0" borderId="87" xfId="0" applyFont="1" applyBorder="1" applyAlignment="1" applyProtection="1">
      <alignment horizontal="center"/>
      <protection/>
    </xf>
    <xf numFmtId="0" fontId="4" fillId="0" borderId="74" xfId="0" applyFont="1" applyBorder="1" applyAlignment="1" applyProtection="1">
      <alignment horizontal="center" wrapText="1"/>
      <protection/>
    </xf>
    <xf numFmtId="0" fontId="4" fillId="0" borderId="75" xfId="0" applyFont="1" applyBorder="1" applyAlignment="1" applyProtection="1">
      <alignment horizontal="center" wrapText="1"/>
      <protection/>
    </xf>
    <xf numFmtId="0" fontId="4" fillId="0" borderId="14" xfId="0" applyFont="1" applyBorder="1" applyAlignment="1" applyProtection="1">
      <alignment horizontal="center" wrapText="1"/>
      <protection/>
    </xf>
    <xf numFmtId="0" fontId="4" fillId="0" borderId="92" xfId="0" applyFont="1" applyBorder="1" applyAlignment="1" applyProtection="1">
      <alignment horizontal="center" wrapText="1"/>
      <protection/>
    </xf>
    <xf numFmtId="0" fontId="4" fillId="0" borderId="32"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34" xfId="0" applyFont="1" applyBorder="1" applyAlignment="1" applyProtection="1">
      <alignment horizontal="center"/>
      <protection/>
    </xf>
    <xf numFmtId="0" fontId="4" fillId="0" borderId="35" xfId="0" applyFont="1" applyBorder="1" applyAlignment="1" applyProtection="1">
      <alignment horizontal="center"/>
      <protection/>
    </xf>
    <xf numFmtId="170" fontId="4" fillId="0" borderId="33" xfId="0" applyNumberFormat="1" applyFont="1" applyBorder="1" applyAlignment="1" applyProtection="1">
      <alignment horizontal="center"/>
      <protection/>
    </xf>
    <xf numFmtId="170" fontId="4" fillId="0" borderId="50" xfId="0" applyNumberFormat="1" applyFont="1" applyBorder="1" applyAlignment="1" applyProtection="1">
      <alignment horizontal="center"/>
      <protection/>
    </xf>
    <xf numFmtId="0" fontId="4" fillId="0" borderId="28" xfId="0"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4" fillId="0" borderId="93" xfId="0" applyFont="1" applyBorder="1" applyAlignment="1" applyProtection="1">
      <alignment horizontal="center" vertical="top" wrapText="1"/>
      <protection/>
    </xf>
    <xf numFmtId="0" fontId="4" fillId="0" borderId="11" xfId="0" applyFont="1" applyBorder="1" applyAlignment="1" applyProtection="1">
      <alignment horizontal="center" vertical="top" wrapText="1"/>
      <protection/>
    </xf>
    <xf numFmtId="0" fontId="4" fillId="0" borderId="21" xfId="0" applyFont="1" applyBorder="1" applyAlignment="1" applyProtection="1">
      <alignment horizontal="center" vertical="top" wrapText="1"/>
      <protection/>
    </xf>
    <xf numFmtId="0" fontId="4" fillId="0" borderId="76"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15" xfId="0" applyFont="1" applyBorder="1" applyAlignment="1" applyProtection="1">
      <alignment horizontal="center" vertical="top" wrapText="1"/>
      <protection/>
    </xf>
    <xf numFmtId="0" fontId="4" fillId="0" borderId="78" xfId="0" applyFont="1" applyBorder="1" applyAlignment="1" applyProtection="1">
      <alignment horizontal="center" vertical="top" wrapText="1"/>
      <protection/>
    </xf>
    <xf numFmtId="0" fontId="4" fillId="0" borderId="38" xfId="0" applyFont="1" applyBorder="1" applyAlignment="1" applyProtection="1">
      <alignment horizontal="center" vertical="top" wrapText="1"/>
      <protection/>
    </xf>
    <xf numFmtId="0" fontId="4" fillId="0" borderId="94"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0" fontId="4" fillId="0" borderId="16" xfId="0" applyFont="1" applyBorder="1" applyAlignment="1" applyProtection="1">
      <alignment horizontal="center" vertical="top" wrapText="1"/>
      <protection/>
    </xf>
    <xf numFmtId="0" fontId="4" fillId="0" borderId="54" xfId="0" applyFont="1" applyBorder="1" applyAlignment="1" applyProtection="1">
      <alignment horizontal="center" vertical="top" wrapText="1"/>
      <protection/>
    </xf>
    <xf numFmtId="1" fontId="4" fillId="0" borderId="11" xfId="0" applyNumberFormat="1" applyFont="1" applyBorder="1" applyAlignment="1" applyProtection="1">
      <alignment horizontal="center" vertical="top"/>
      <protection/>
    </xf>
    <xf numFmtId="1" fontId="4" fillId="0" borderId="95" xfId="0" applyNumberFormat="1" applyFont="1" applyBorder="1" applyAlignment="1" applyProtection="1">
      <alignment horizontal="center" vertical="top"/>
      <protection/>
    </xf>
    <xf numFmtId="1" fontId="4" fillId="0" borderId="0" xfId="0" applyNumberFormat="1" applyFont="1" applyBorder="1" applyAlignment="1" applyProtection="1">
      <alignment horizontal="center" vertical="top"/>
      <protection/>
    </xf>
    <xf numFmtId="1" fontId="4" fillId="0" borderId="77" xfId="0" applyNumberFormat="1" applyFont="1" applyBorder="1" applyAlignment="1" applyProtection="1">
      <alignment horizontal="center" vertical="top"/>
      <protection/>
    </xf>
    <xf numFmtId="1" fontId="4" fillId="0" borderId="38" xfId="0" applyNumberFormat="1" applyFont="1" applyBorder="1" applyAlignment="1" applyProtection="1">
      <alignment horizontal="center" vertical="top"/>
      <protection/>
    </xf>
    <xf numFmtId="1" fontId="4" fillId="0" borderId="79" xfId="0" applyNumberFormat="1" applyFont="1" applyBorder="1" applyAlignment="1" applyProtection="1">
      <alignment horizontal="center" vertical="top"/>
      <protection/>
    </xf>
    <xf numFmtId="0" fontId="4" fillId="0" borderId="73" xfId="0" applyFont="1" applyFill="1" applyBorder="1" applyAlignment="1" applyProtection="1">
      <alignment horizontal="center"/>
      <protection/>
    </xf>
    <xf numFmtId="0" fontId="4" fillId="0" borderId="74" xfId="0" applyFont="1" applyFill="1" applyBorder="1" applyAlignment="1" applyProtection="1">
      <alignment horizontal="center"/>
      <protection/>
    </xf>
    <xf numFmtId="0" fontId="4" fillId="0" borderId="75" xfId="0" applyFont="1" applyFill="1" applyBorder="1" applyAlignment="1" applyProtection="1">
      <alignment horizontal="center"/>
      <protection/>
    </xf>
    <xf numFmtId="0" fontId="4" fillId="0" borderId="78"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4" fillId="0" borderId="79" xfId="0" applyFont="1" applyFill="1" applyBorder="1" applyAlignment="1" applyProtection="1">
      <alignment horizontal="center"/>
      <protection/>
    </xf>
    <xf numFmtId="0" fontId="4" fillId="0" borderId="7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4" fillId="0" borderId="28" xfId="0" applyFont="1" applyBorder="1" applyAlignment="1" applyProtection="1">
      <alignment horizontal="center" wrapText="1"/>
      <protection/>
    </xf>
    <xf numFmtId="0" fontId="4" fillId="0" borderId="13" xfId="0" applyFont="1" applyBorder="1" applyAlignment="1" applyProtection="1">
      <alignment horizontal="center" wrapText="1"/>
      <protection/>
    </xf>
    <xf numFmtId="0" fontId="4" fillId="0" borderId="29" xfId="0" applyFont="1" applyBorder="1" applyAlignment="1" applyProtection="1">
      <alignment horizontal="center" wrapText="1"/>
      <protection/>
    </xf>
    <xf numFmtId="0" fontId="4" fillId="0" borderId="78" xfId="0" applyFont="1" applyBorder="1" applyAlignment="1" applyProtection="1">
      <alignment horizontal="center" wrapText="1"/>
      <protection/>
    </xf>
    <xf numFmtId="0" fontId="4" fillId="0" borderId="38" xfId="0" applyFont="1" applyBorder="1" applyAlignment="1" applyProtection="1">
      <alignment horizontal="center" wrapText="1"/>
      <protection/>
    </xf>
    <xf numFmtId="0" fontId="4" fillId="0" borderId="94" xfId="0" applyFont="1" applyBorder="1" applyAlignment="1" applyProtection="1">
      <alignment horizontal="center" wrapText="1"/>
      <protection/>
    </xf>
    <xf numFmtId="1" fontId="4" fillId="0" borderId="19" xfId="0" applyNumberFormat="1" applyFont="1" applyBorder="1" applyAlignment="1" applyProtection="1">
      <alignment horizontal="center"/>
      <protection/>
    </xf>
    <xf numFmtId="1" fontId="4" fillId="0" borderId="55" xfId="0" applyNumberFormat="1" applyFont="1" applyBorder="1" applyAlignment="1" applyProtection="1">
      <alignment horizontal="center"/>
      <protection/>
    </xf>
    <xf numFmtId="0" fontId="4" fillId="0" borderId="73"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79" xfId="0" applyFont="1" applyFill="1" applyBorder="1" applyAlignment="1" applyProtection="1">
      <alignment horizontal="center" vertical="center"/>
      <protection/>
    </xf>
    <xf numFmtId="0" fontId="4" fillId="0" borderId="23" xfId="0" applyFont="1" applyBorder="1" applyAlignment="1" applyProtection="1">
      <alignment horizontal="center" wrapText="1"/>
      <protection/>
    </xf>
    <xf numFmtId="0" fontId="4" fillId="0" borderId="19" xfId="0" applyFont="1" applyBorder="1" applyAlignment="1" applyProtection="1">
      <alignment horizontal="center" wrapText="1"/>
      <protection/>
    </xf>
    <xf numFmtId="0" fontId="4" fillId="0" borderId="24" xfId="0" applyFont="1" applyBorder="1" applyAlignment="1" applyProtection="1">
      <alignment horizontal="center" wrapText="1"/>
      <protection/>
    </xf>
    <xf numFmtId="0" fontId="4" fillId="0" borderId="0" xfId="0" applyFont="1" applyAlignment="1" applyProtection="1">
      <alignment horizontal="center"/>
      <protection/>
    </xf>
    <xf numFmtId="16" fontId="4" fillId="0" borderId="96" xfId="0" applyNumberFormat="1" applyFont="1" applyBorder="1" applyAlignment="1" applyProtection="1">
      <alignment horizontal="center" wrapText="1"/>
      <protection/>
    </xf>
    <xf numFmtId="0" fontId="4" fillId="0" borderId="97" xfId="0" applyNumberFormat="1" applyFont="1" applyBorder="1" applyAlignment="1" applyProtection="1">
      <alignment horizontal="center" wrapText="1"/>
      <protection/>
    </xf>
    <xf numFmtId="16" fontId="4" fillId="0" borderId="94" xfId="0" applyNumberFormat="1" applyFont="1" applyBorder="1" applyAlignment="1" applyProtection="1">
      <alignment horizontal="center" wrapText="1"/>
      <protection/>
    </xf>
    <xf numFmtId="0" fontId="4" fillId="0" borderId="98" xfId="0" applyNumberFormat="1" applyFont="1" applyBorder="1" applyAlignment="1" applyProtection="1">
      <alignment horizontal="center" wrapText="1"/>
      <protection/>
    </xf>
    <xf numFmtId="16" fontId="4" fillId="0" borderId="80" xfId="0" applyNumberFormat="1" applyFont="1" applyBorder="1" applyAlignment="1" applyProtection="1">
      <alignment horizontal="center" wrapText="1"/>
      <protection/>
    </xf>
    <xf numFmtId="0" fontId="4" fillId="0" borderId="36" xfId="0" applyNumberFormat="1" applyFont="1" applyBorder="1" applyAlignment="1" applyProtection="1">
      <alignment horizontal="center" wrapText="1"/>
      <protection/>
    </xf>
    <xf numFmtId="16" fontId="4" fillId="0" borderId="20" xfId="0" applyNumberFormat="1" applyFont="1" applyBorder="1" applyAlignment="1" applyProtection="1">
      <alignment horizontal="center" wrapText="1"/>
      <protection/>
    </xf>
    <xf numFmtId="0" fontId="4" fillId="0" borderId="37" xfId="0" applyNumberFormat="1" applyFont="1" applyBorder="1" applyAlignment="1" applyProtection="1">
      <alignment horizontal="center" wrapText="1"/>
      <protection/>
    </xf>
    <xf numFmtId="0" fontId="5" fillId="0" borderId="99" xfId="0" applyFont="1" applyBorder="1" applyAlignment="1" applyProtection="1">
      <alignment horizontal="center" wrapText="1"/>
      <protection/>
    </xf>
    <xf numFmtId="0" fontId="5" fillId="0" borderId="85" xfId="0" applyFont="1" applyBorder="1" applyAlignment="1" applyProtection="1">
      <alignment horizontal="center" wrapText="1"/>
      <protection/>
    </xf>
    <xf numFmtId="0" fontId="5" fillId="0" borderId="100" xfId="0" applyFont="1" applyBorder="1" applyAlignment="1" applyProtection="1">
      <alignment horizontal="center" wrapText="1"/>
      <protection/>
    </xf>
    <xf numFmtId="0" fontId="5" fillId="0" borderId="86" xfId="0" applyFont="1" applyBorder="1" applyAlignment="1" applyProtection="1">
      <alignment horizontal="center" wrapText="1"/>
      <protection/>
    </xf>
    <xf numFmtId="0" fontId="20" fillId="0" borderId="12" xfId="0" applyFont="1" applyBorder="1" applyAlignment="1" applyProtection="1">
      <alignment horizontal="center"/>
      <protection/>
    </xf>
    <xf numFmtId="7" fontId="20" fillId="0" borderId="30" xfId="0" applyNumberFormat="1" applyFont="1" applyBorder="1" applyAlignment="1" applyProtection="1">
      <alignment horizontal="center"/>
      <protection/>
    </xf>
    <xf numFmtId="7" fontId="20" fillId="0" borderId="13" xfId="0" applyNumberFormat="1" applyFont="1" applyBorder="1" applyAlignment="1" applyProtection="1">
      <alignment horizontal="center"/>
      <protection/>
    </xf>
    <xf numFmtId="7" fontId="20" fillId="0" borderId="29" xfId="0" applyNumberFormat="1" applyFont="1" applyBorder="1" applyAlignment="1" applyProtection="1">
      <alignment horizontal="center"/>
      <protection/>
    </xf>
    <xf numFmtId="7" fontId="20" fillId="0" borderId="12" xfId="0" applyNumberFormat="1" applyFont="1" applyBorder="1" applyAlignment="1" applyProtection="1">
      <alignment horizontal="center"/>
      <protection/>
    </xf>
    <xf numFmtId="8" fontId="20" fillId="0" borderId="12" xfId="0" applyNumberFormat="1" applyFont="1" applyBorder="1" applyAlignment="1" applyProtection="1">
      <alignment horizontal="center"/>
      <protection/>
    </xf>
    <xf numFmtId="6" fontId="4" fillId="0" borderId="0" xfId="0" applyNumberFormat="1" applyFont="1" applyFill="1" applyAlignment="1" applyProtection="1">
      <alignment horizontal="center"/>
      <protection/>
    </xf>
    <xf numFmtId="0" fontId="4" fillId="0" borderId="17"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7" fontId="20" fillId="0" borderId="30" xfId="0" applyNumberFormat="1" applyFont="1" applyFill="1" applyBorder="1" applyAlignment="1" applyProtection="1">
      <alignment horizontal="center"/>
      <protection/>
    </xf>
    <xf numFmtId="7" fontId="20" fillId="0" borderId="13" xfId="0" applyNumberFormat="1" applyFont="1" applyFill="1" applyBorder="1" applyAlignment="1" applyProtection="1">
      <alignment horizontal="center"/>
      <protection/>
    </xf>
    <xf numFmtId="7" fontId="20" fillId="0" borderId="29" xfId="0" applyNumberFormat="1" applyFont="1" applyFill="1" applyBorder="1" applyAlignment="1" applyProtection="1">
      <alignment horizontal="center"/>
      <protection/>
    </xf>
    <xf numFmtId="167" fontId="20" fillId="0" borderId="12" xfId="0" applyNumberFormat="1" applyFont="1" applyBorder="1" applyAlignment="1" applyProtection="1">
      <alignment horizontal="center"/>
      <protection/>
    </xf>
    <xf numFmtId="0" fontId="17" fillId="0" borderId="18"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20" xfId="0" applyFont="1" applyBorder="1" applyAlignment="1" applyProtection="1">
      <alignment horizontal="center"/>
      <protection/>
    </xf>
    <xf numFmtId="0" fontId="17" fillId="0" borderId="17" xfId="0" applyFont="1" applyBorder="1" applyAlignment="1" applyProtection="1">
      <alignment horizontal="center"/>
      <protection/>
    </xf>
    <xf numFmtId="0" fontId="18" fillId="0" borderId="11" xfId="0" applyFont="1" applyBorder="1" applyAlignment="1" applyProtection="1">
      <alignment/>
      <protection/>
    </xf>
    <xf numFmtId="0" fontId="18" fillId="0" borderId="21" xfId="0" applyFont="1" applyBorder="1" applyAlignment="1" applyProtection="1">
      <alignment/>
      <protection/>
    </xf>
    <xf numFmtId="0" fontId="13" fillId="0" borderId="16" xfId="0" applyFont="1" applyFill="1" applyBorder="1" applyAlignment="1" applyProtection="1">
      <alignment horizontal="center" vertical="center"/>
      <protection/>
    </xf>
    <xf numFmtId="167" fontId="22" fillId="36" borderId="17" xfId="0" applyNumberFormat="1" applyFont="1" applyFill="1" applyBorder="1" applyAlignment="1" applyProtection="1">
      <alignment horizontal="center" vertical="center"/>
      <protection/>
    </xf>
    <xf numFmtId="167" fontId="22" fillId="36" borderId="11" xfId="0" applyNumberFormat="1" applyFont="1" applyFill="1" applyBorder="1" applyAlignment="1" applyProtection="1">
      <alignment horizontal="center" vertical="center"/>
      <protection/>
    </xf>
    <xf numFmtId="167" fontId="22" fillId="36" borderId="21" xfId="0" applyNumberFormat="1" applyFont="1" applyFill="1" applyBorder="1" applyAlignment="1" applyProtection="1">
      <alignment horizontal="center" vertical="center"/>
      <protection/>
    </xf>
    <xf numFmtId="0" fontId="17" fillId="0" borderId="12" xfId="0" applyFont="1" applyBorder="1" applyAlignment="1" applyProtection="1">
      <alignment horizontal="center"/>
      <protection/>
    </xf>
    <xf numFmtId="0" fontId="17" fillId="0" borderId="11" xfId="0" applyFont="1" applyBorder="1" applyAlignment="1" applyProtection="1">
      <alignment horizontal="center"/>
      <protection/>
    </xf>
    <xf numFmtId="0" fontId="17" fillId="0" borderId="21" xfId="0" applyFont="1" applyBorder="1" applyAlignment="1" applyProtection="1">
      <alignment horizontal="center"/>
      <protection/>
    </xf>
    <xf numFmtId="167" fontId="4" fillId="35" borderId="12" xfId="0" applyNumberFormat="1" applyFont="1" applyFill="1" applyBorder="1" applyAlignment="1" applyProtection="1">
      <alignment horizontal="center" vertical="center"/>
      <protection/>
    </xf>
    <xf numFmtId="0" fontId="4" fillId="0" borderId="17"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4" fillId="0" borderId="21" xfId="0" applyFont="1" applyFill="1" applyBorder="1" applyAlignment="1" applyProtection="1">
      <alignment horizontal="left" wrapText="1"/>
      <protection/>
    </xf>
    <xf numFmtId="0" fontId="4" fillId="0" borderId="16" xfId="0" applyFont="1" applyFill="1" applyBorder="1" applyAlignment="1" applyProtection="1">
      <alignment horizontal="left" wrapText="1"/>
      <protection/>
    </xf>
    <xf numFmtId="0" fontId="4" fillId="0" borderId="0" xfId="0" applyFont="1" applyFill="1" applyBorder="1" applyAlignment="1" applyProtection="1">
      <alignment horizontal="left" wrapText="1"/>
      <protection/>
    </xf>
    <xf numFmtId="0" fontId="4" fillId="0" borderId="15" xfId="0" applyFont="1" applyFill="1" applyBorder="1" applyAlignment="1" applyProtection="1">
      <alignment horizontal="left" wrapText="1"/>
      <protection/>
    </xf>
    <xf numFmtId="0" fontId="4" fillId="0" borderId="18" xfId="0" applyFont="1"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4" fillId="0" borderId="20" xfId="0" applyFont="1" applyFill="1" applyBorder="1" applyAlignment="1" applyProtection="1">
      <alignment horizontal="left" wrapText="1"/>
      <protection/>
    </xf>
    <xf numFmtId="10" fontId="4" fillId="35" borderId="12" xfId="59" applyNumberFormat="1" applyFont="1" applyFill="1" applyBorder="1" applyAlignment="1" applyProtection="1">
      <alignment horizontal="center" vertical="center"/>
      <protection/>
    </xf>
    <xf numFmtId="0" fontId="17" fillId="0" borderId="36" xfId="0" applyFont="1" applyBorder="1" applyAlignment="1" applyProtection="1">
      <alignment horizontal="center"/>
      <protection/>
    </xf>
    <xf numFmtId="0" fontId="17" fillId="0" borderId="48" xfId="0" applyFont="1" applyBorder="1" applyAlignment="1" applyProtection="1">
      <alignment horizontal="center"/>
      <protection/>
    </xf>
    <xf numFmtId="0" fontId="4" fillId="0" borderId="0" xfId="0" applyFont="1" applyFill="1" applyAlignment="1" applyProtection="1">
      <alignment horizontal="left"/>
      <protection/>
    </xf>
    <xf numFmtId="7" fontId="4" fillId="0" borderId="12" xfId="0" applyNumberFormat="1" applyFont="1" applyBorder="1" applyAlignment="1" applyProtection="1">
      <alignment horizontal="center"/>
      <protection/>
    </xf>
    <xf numFmtId="0" fontId="5" fillId="0" borderId="48" xfId="0" applyFont="1" applyBorder="1" applyAlignment="1" applyProtection="1">
      <alignment horizontal="center"/>
      <protection/>
    </xf>
    <xf numFmtId="0" fontId="5" fillId="0" borderId="36" xfId="0" applyFont="1" applyBorder="1" applyAlignment="1" applyProtection="1">
      <alignment horizontal="center"/>
      <protection/>
    </xf>
    <xf numFmtId="0" fontId="11" fillId="0" borderId="0" xfId="0" applyFont="1" applyAlignment="1" applyProtection="1">
      <alignment horizontal="center"/>
      <protection/>
    </xf>
    <xf numFmtId="0" fontId="4" fillId="0" borderId="72" xfId="0" applyFont="1" applyFill="1" applyBorder="1" applyAlignment="1" applyProtection="1">
      <alignment horizontal="left" vertical="top" wrapText="1"/>
      <protection/>
    </xf>
    <xf numFmtId="0" fontId="9" fillId="0" borderId="0" xfId="0" applyFont="1" applyAlignment="1" applyProtection="1">
      <alignment horizontal="center"/>
      <protection/>
    </xf>
    <xf numFmtId="9" fontId="4" fillId="0" borderId="0" xfId="0" applyNumberFormat="1" applyFont="1" applyAlignment="1" applyProtection="1">
      <alignment horizontal="center"/>
      <protection/>
    </xf>
    <xf numFmtId="0" fontId="11" fillId="0" borderId="0" xfId="0" applyFont="1" applyFill="1" applyAlignment="1" applyProtection="1">
      <alignment horizontal="center"/>
      <protection/>
    </xf>
    <xf numFmtId="9" fontId="4" fillId="0" borderId="0" xfId="59" applyNumberFormat="1" applyFont="1" applyFill="1" applyBorder="1" applyAlignment="1" applyProtection="1">
      <alignment horizontal="center"/>
      <protection/>
    </xf>
    <xf numFmtId="10" fontId="4" fillId="35" borderId="12" xfId="59" applyNumberFormat="1" applyFont="1" applyFill="1" applyBorder="1" applyAlignment="1" applyProtection="1">
      <alignment horizontal="center"/>
      <protection/>
    </xf>
    <xf numFmtId="7" fontId="4" fillId="0" borderId="12" xfId="0" applyNumberFormat="1" applyFont="1" applyFill="1" applyBorder="1" applyAlignment="1" applyProtection="1">
      <alignment horizontal="center"/>
      <protection/>
    </xf>
    <xf numFmtId="0" fontId="5" fillId="0" borderId="48" xfId="0" applyFont="1" applyBorder="1" applyAlignment="1" applyProtection="1">
      <alignment/>
      <protection/>
    </xf>
    <xf numFmtId="0" fontId="4" fillId="0" borderId="36" xfId="0" applyFont="1" applyBorder="1" applyAlignment="1" applyProtection="1">
      <alignment horizontal="center"/>
      <protection/>
    </xf>
    <xf numFmtId="8" fontId="4" fillId="0" borderId="30" xfId="0" applyNumberFormat="1" applyFont="1" applyBorder="1" applyAlignment="1" applyProtection="1">
      <alignment horizontal="center"/>
      <protection/>
    </xf>
    <xf numFmtId="8" fontId="4" fillId="0" borderId="13" xfId="0" applyNumberFormat="1" applyFont="1" applyBorder="1" applyAlignment="1" applyProtection="1">
      <alignment horizontal="center"/>
      <protection/>
    </xf>
    <xf numFmtId="8" fontId="4" fillId="0" borderId="29" xfId="0" applyNumberFormat="1" applyFont="1" applyBorder="1" applyAlignment="1" applyProtection="1">
      <alignment horizontal="center"/>
      <protection/>
    </xf>
    <xf numFmtId="7" fontId="4" fillId="0" borderId="30" xfId="0" applyNumberFormat="1" applyFont="1" applyBorder="1" applyAlignment="1" applyProtection="1">
      <alignment horizontal="center"/>
      <protection/>
    </xf>
    <xf numFmtId="7" fontId="4" fillId="0" borderId="13" xfId="0" applyNumberFormat="1" applyFont="1" applyBorder="1" applyAlignment="1" applyProtection="1">
      <alignment horizontal="center"/>
      <protection/>
    </xf>
    <xf numFmtId="7" fontId="4" fillId="0" borderId="29" xfId="0" applyNumberFormat="1" applyFont="1" applyBorder="1" applyAlignment="1" applyProtection="1">
      <alignment horizontal="center"/>
      <protection/>
    </xf>
    <xf numFmtId="8" fontId="4" fillId="0" borderId="12" xfId="0" applyNumberFormat="1" applyFont="1" applyBorder="1" applyAlignment="1" applyProtection="1">
      <alignment horizontal="center"/>
      <protection/>
    </xf>
    <xf numFmtId="0" fontId="5" fillId="0" borderId="30" xfId="0" applyFont="1" applyBorder="1" applyAlignment="1" applyProtection="1">
      <alignment horizontal="center" vertical="center"/>
      <protection/>
    </xf>
    <xf numFmtId="167" fontId="4" fillId="0" borderId="21" xfId="0" applyNumberFormat="1" applyFont="1" applyFill="1" applyBorder="1" applyAlignment="1" applyProtection="1">
      <alignment horizontal="center"/>
      <protection/>
    </xf>
    <xf numFmtId="167" fontId="4" fillId="0" borderId="16" xfId="0" applyNumberFormat="1" applyFont="1" applyFill="1" applyBorder="1" applyAlignment="1" applyProtection="1">
      <alignment horizontal="center"/>
      <protection/>
    </xf>
    <xf numFmtId="167" fontId="4" fillId="0" borderId="0" xfId="0" applyNumberFormat="1" applyFont="1" applyFill="1" applyBorder="1" applyAlignment="1" applyProtection="1">
      <alignment horizontal="center"/>
      <protection/>
    </xf>
    <xf numFmtId="167" fontId="4" fillId="0" borderId="15" xfId="0" applyNumberFormat="1" applyFont="1" applyFill="1" applyBorder="1" applyAlignment="1" applyProtection="1">
      <alignment horizontal="center"/>
      <protection/>
    </xf>
    <xf numFmtId="167" fontId="21" fillId="36" borderId="17" xfId="0" applyNumberFormat="1" applyFont="1" applyFill="1" applyBorder="1" applyAlignment="1" applyProtection="1">
      <alignment horizontal="center"/>
      <protection/>
    </xf>
    <xf numFmtId="167" fontId="21" fillId="36" borderId="11" xfId="0" applyNumberFormat="1" applyFont="1" applyFill="1" applyBorder="1" applyAlignment="1" applyProtection="1">
      <alignment horizontal="center"/>
      <protection/>
    </xf>
    <xf numFmtId="167" fontId="21" fillId="36" borderId="21" xfId="0" applyNumberFormat="1" applyFont="1" applyFill="1" applyBorder="1" applyAlignment="1" applyProtection="1">
      <alignment horizontal="center"/>
      <protection/>
    </xf>
    <xf numFmtId="167" fontId="5" fillId="36" borderId="18" xfId="0" applyNumberFormat="1" applyFont="1" applyFill="1" applyBorder="1" applyAlignment="1" applyProtection="1">
      <alignment horizontal="center"/>
      <protection/>
    </xf>
    <xf numFmtId="167" fontId="5" fillId="36" borderId="10" xfId="0" applyNumberFormat="1" applyFont="1" applyFill="1" applyBorder="1" applyAlignment="1" applyProtection="1">
      <alignment horizontal="center"/>
      <protection/>
    </xf>
    <xf numFmtId="167" fontId="5" fillId="36" borderId="20" xfId="0" applyNumberFormat="1" applyFont="1" applyFill="1" applyBorder="1" applyAlignment="1" applyProtection="1">
      <alignment horizontal="center"/>
      <protection/>
    </xf>
    <xf numFmtId="0" fontId="16" fillId="34" borderId="16" xfId="0" applyFont="1" applyFill="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167" fontId="4" fillId="0" borderId="12" xfId="0" applyNumberFormat="1" applyFont="1" applyFill="1" applyBorder="1" applyAlignment="1" applyProtection="1">
      <alignment horizontal="center" vertical="center"/>
      <protection/>
    </xf>
    <xf numFmtId="167" fontId="22" fillId="36" borderId="17" xfId="0" applyNumberFormat="1" applyFont="1" applyFill="1" applyBorder="1" applyAlignment="1" applyProtection="1">
      <alignment horizontal="center"/>
      <protection/>
    </xf>
    <xf numFmtId="167" fontId="22" fillId="36" borderId="11" xfId="0" applyNumberFormat="1" applyFont="1" applyFill="1" applyBorder="1" applyAlignment="1" applyProtection="1">
      <alignment horizontal="center"/>
      <protection/>
    </xf>
    <xf numFmtId="167" fontId="22" fillId="36" borderId="21" xfId="0" applyNumberFormat="1" applyFont="1" applyFill="1" applyBorder="1" applyAlignment="1" applyProtection="1">
      <alignment horizontal="center"/>
      <protection/>
    </xf>
    <xf numFmtId="167" fontId="4" fillId="35" borderId="12" xfId="0" applyNumberFormat="1" applyFont="1" applyFill="1" applyBorder="1" applyAlignment="1" applyProtection="1">
      <alignment horizontal="center"/>
      <protection/>
    </xf>
    <xf numFmtId="0" fontId="24" fillId="0" borderId="0" xfId="0" applyFont="1" applyAlignment="1" applyProtection="1">
      <alignment horizontal="center"/>
      <protection/>
    </xf>
    <xf numFmtId="0" fontId="4" fillId="0" borderId="17" xfId="0" applyFont="1" applyBorder="1" applyAlignment="1" applyProtection="1">
      <alignment horizontal="left" wrapText="1"/>
      <protection/>
    </xf>
    <xf numFmtId="0" fontId="4" fillId="0" borderId="11" xfId="0" applyFont="1" applyBorder="1" applyAlignment="1" applyProtection="1">
      <alignment horizontal="left" wrapText="1"/>
      <protection/>
    </xf>
    <xf numFmtId="0" fontId="4" fillId="0" borderId="21" xfId="0" applyFont="1" applyBorder="1" applyAlignment="1" applyProtection="1">
      <alignment horizontal="left" wrapText="1"/>
      <protection/>
    </xf>
    <xf numFmtId="0" fontId="4" fillId="0" borderId="18" xfId="0" applyFont="1" applyBorder="1" applyAlignment="1" applyProtection="1">
      <alignment horizontal="left" wrapText="1"/>
      <protection/>
    </xf>
    <xf numFmtId="0" fontId="4" fillId="0" borderId="10" xfId="0" applyFont="1" applyBorder="1" applyAlignment="1" applyProtection="1">
      <alignment horizontal="left" wrapText="1"/>
      <protection/>
    </xf>
    <xf numFmtId="0" fontId="4" fillId="0" borderId="20" xfId="0" applyFont="1" applyBorder="1" applyAlignment="1" applyProtection="1">
      <alignment horizontal="left" wrapText="1"/>
      <protection/>
    </xf>
    <xf numFmtId="7" fontId="4" fillId="0" borderId="30" xfId="0" applyNumberFormat="1" applyFont="1" applyFill="1" applyBorder="1" applyAlignment="1" applyProtection="1">
      <alignment horizontal="center"/>
      <protection/>
    </xf>
    <xf numFmtId="7" fontId="4" fillId="0" borderId="13" xfId="0" applyNumberFormat="1" applyFont="1" applyFill="1" applyBorder="1" applyAlignment="1" applyProtection="1">
      <alignment horizontal="center"/>
      <protection/>
    </xf>
    <xf numFmtId="7" fontId="4" fillId="0" borderId="29" xfId="0" applyNumberFormat="1" applyFont="1" applyFill="1" applyBorder="1" applyAlignment="1" applyProtection="1">
      <alignment horizontal="center"/>
      <protection/>
    </xf>
    <xf numFmtId="0" fontId="4" fillId="0" borderId="18"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17"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21" xfId="0" applyFont="1" applyBorder="1" applyAlignment="1" applyProtection="1">
      <alignment horizontal="center"/>
      <protection/>
    </xf>
    <xf numFmtId="167" fontId="4" fillId="0" borderId="17" xfId="0" applyNumberFormat="1" applyFont="1" applyBorder="1" applyAlignment="1" applyProtection="1">
      <alignment horizontal="center" vertical="center"/>
      <protection/>
    </xf>
    <xf numFmtId="0" fontId="4" fillId="0" borderId="91" xfId="0" applyFont="1" applyBorder="1" applyAlignment="1" applyProtection="1">
      <alignment horizontal="center" wrapText="1"/>
      <protection/>
    </xf>
    <xf numFmtId="0" fontId="4" fillId="0" borderId="87" xfId="0" applyFont="1" applyBorder="1" applyAlignment="1" applyProtection="1">
      <alignment horizontal="center" wrapText="1"/>
      <protection/>
    </xf>
    <xf numFmtId="170" fontId="4" fillId="0" borderId="35" xfId="0" applyNumberFormat="1" applyFont="1" applyBorder="1" applyAlignment="1" applyProtection="1">
      <alignment horizontal="center"/>
      <protection/>
    </xf>
    <xf numFmtId="1" fontId="4" fillId="0" borderId="17" xfId="0" applyNumberFormat="1" applyFont="1" applyBorder="1" applyAlignment="1" applyProtection="1">
      <alignment horizontal="center" vertical="top"/>
      <protection/>
    </xf>
    <xf numFmtId="1" fontId="4" fillId="0" borderId="16" xfId="0" applyNumberFormat="1" applyFont="1" applyBorder="1" applyAlignment="1" applyProtection="1">
      <alignment horizontal="center" vertical="top"/>
      <protection/>
    </xf>
    <xf numFmtId="1" fontId="4" fillId="0" borderId="54" xfId="0" applyNumberFormat="1" applyFont="1" applyBorder="1" applyAlignment="1" applyProtection="1">
      <alignment horizontal="center" vertical="top"/>
      <protection/>
    </xf>
    <xf numFmtId="0" fontId="4" fillId="0" borderId="32" xfId="0" applyFont="1" applyBorder="1" applyAlignment="1" applyProtection="1">
      <alignment horizontal="center" wrapText="1"/>
      <protection/>
    </xf>
    <xf numFmtId="0" fontId="4" fillId="0" borderId="33" xfId="0" applyFont="1" applyBorder="1" applyAlignment="1" applyProtection="1">
      <alignment horizontal="center" wrapText="1"/>
      <protection/>
    </xf>
    <xf numFmtId="0" fontId="4" fillId="0" borderId="34" xfId="0" applyFont="1" applyBorder="1" applyAlignment="1" applyProtection="1">
      <alignment horizontal="center" wrapText="1"/>
      <protection/>
    </xf>
    <xf numFmtId="1" fontId="4" fillId="0" borderId="25" xfId="0" applyNumberFormat="1" applyFont="1" applyBorder="1" applyAlignment="1" applyProtection="1">
      <alignment horizontal="center"/>
      <protection/>
    </xf>
    <xf numFmtId="0" fontId="5" fillId="0" borderId="73" xfId="0" applyFont="1" applyBorder="1" applyAlignment="1" applyProtection="1">
      <alignment horizontal="center" wrapText="1"/>
      <protection/>
    </xf>
    <xf numFmtId="0" fontId="5" fillId="0" borderId="74" xfId="0" applyFont="1" applyBorder="1" applyAlignment="1" applyProtection="1">
      <alignment horizontal="center" wrapText="1"/>
      <protection/>
    </xf>
    <xf numFmtId="0" fontId="5" fillId="0" borderId="89" xfId="0" applyFont="1" applyBorder="1" applyAlignment="1" applyProtection="1">
      <alignment horizontal="center" wrapText="1"/>
      <protection/>
    </xf>
    <xf numFmtId="0" fontId="5" fillId="0" borderId="90" xfId="0" applyFont="1" applyBorder="1" applyAlignment="1" applyProtection="1">
      <alignment horizontal="center" wrapText="1"/>
      <protection/>
    </xf>
    <xf numFmtId="0" fontId="5" fillId="0" borderId="14" xfId="0" applyFont="1" applyBorder="1" applyAlignment="1" applyProtection="1">
      <alignment horizontal="center" wrapText="1"/>
      <protection/>
    </xf>
    <xf numFmtId="0" fontId="5" fillId="0" borderId="88" xfId="0" applyFont="1" applyBorder="1" applyAlignment="1" applyProtection="1">
      <alignment horizontal="center" wrapText="1"/>
      <protection/>
    </xf>
    <xf numFmtId="16" fontId="4" fillId="0" borderId="28" xfId="0" applyNumberFormat="1" applyFont="1" applyBorder="1" applyAlignment="1" applyProtection="1">
      <alignment horizontal="center" wrapText="1"/>
      <protection/>
    </xf>
    <xf numFmtId="16" fontId="4" fillId="0" borderId="13" xfId="0" applyNumberFormat="1" applyFont="1" applyBorder="1" applyAlignment="1" applyProtection="1">
      <alignment horizontal="center" wrapText="1"/>
      <protection/>
    </xf>
    <xf numFmtId="16" fontId="4" fillId="0" borderId="29" xfId="0" applyNumberFormat="1" applyFont="1" applyBorder="1" applyAlignment="1" applyProtection="1">
      <alignment horizontal="center" wrapText="1"/>
      <protection/>
    </xf>
    <xf numFmtId="16" fontId="4" fillId="0" borderId="23" xfId="0" applyNumberFormat="1" applyFont="1" applyBorder="1" applyAlignment="1" applyProtection="1">
      <alignment horizontal="center" wrapText="1"/>
      <protection/>
    </xf>
    <xf numFmtId="16" fontId="4" fillId="0" borderId="19" xfId="0" applyNumberFormat="1" applyFont="1" applyBorder="1" applyAlignment="1" applyProtection="1">
      <alignment horizontal="center" wrapText="1"/>
      <protection/>
    </xf>
    <xf numFmtId="16" fontId="4" fillId="0" borderId="24" xfId="0" applyNumberFormat="1" applyFont="1" applyBorder="1" applyAlignment="1" applyProtection="1">
      <alignment horizontal="center" wrapText="1"/>
      <protection/>
    </xf>
    <xf numFmtId="167" fontId="4" fillId="0" borderId="16"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167" fontId="4" fillId="0" borderId="15" xfId="0" applyNumberFormat="1" applyFont="1" applyFill="1" applyBorder="1" applyAlignment="1">
      <alignment horizontal="center" vertical="center"/>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20" xfId="0" applyFont="1" applyBorder="1" applyAlignment="1">
      <alignment horizontal="left" vertical="top" wrapText="1"/>
    </xf>
    <xf numFmtId="167" fontId="4" fillId="0" borderId="17" xfId="0" applyNumberFormat="1" applyFont="1" applyFill="1" applyBorder="1" applyAlignment="1">
      <alignment horizontal="center"/>
    </xf>
    <xf numFmtId="167" fontId="4" fillId="0" borderId="11" xfId="0" applyNumberFormat="1" applyFont="1" applyFill="1" applyBorder="1" applyAlignment="1">
      <alignment horizontal="center"/>
    </xf>
    <xf numFmtId="167" fontId="4" fillId="0" borderId="21" xfId="0" applyNumberFormat="1" applyFont="1" applyFill="1" applyBorder="1" applyAlignment="1">
      <alignment horizontal="center"/>
    </xf>
    <xf numFmtId="167" fontId="4" fillId="0" borderId="18" xfId="0" applyNumberFormat="1" applyFont="1" applyFill="1" applyBorder="1" applyAlignment="1">
      <alignment horizontal="center"/>
    </xf>
    <xf numFmtId="167" fontId="4" fillId="0" borderId="10" xfId="0" applyNumberFormat="1" applyFont="1" applyFill="1" applyBorder="1" applyAlignment="1">
      <alignment horizontal="center"/>
    </xf>
    <xf numFmtId="167" fontId="4" fillId="0" borderId="20" xfId="0" applyNumberFormat="1" applyFont="1" applyFill="1" applyBorder="1" applyAlignment="1">
      <alignment horizontal="center"/>
    </xf>
    <xf numFmtId="167" fontId="4" fillId="35" borderId="54" xfId="0" applyNumberFormat="1" applyFont="1" applyFill="1" applyBorder="1" applyAlignment="1">
      <alignment horizontal="center" vertical="center"/>
    </xf>
    <xf numFmtId="167" fontId="4" fillId="35" borderId="38" xfId="0" applyNumberFormat="1" applyFont="1" applyFill="1" applyBorder="1" applyAlignment="1">
      <alignment horizontal="center" vertical="center"/>
    </xf>
    <xf numFmtId="167" fontId="4" fillId="35" borderId="94" xfId="0" applyNumberFormat="1" applyFont="1" applyFill="1" applyBorder="1" applyAlignment="1">
      <alignment horizontal="center" vertical="center"/>
    </xf>
    <xf numFmtId="167" fontId="21" fillId="36" borderId="17" xfId="0" applyNumberFormat="1" applyFont="1" applyFill="1" applyBorder="1" applyAlignment="1">
      <alignment horizontal="center"/>
    </xf>
    <xf numFmtId="167" fontId="21" fillId="36" borderId="11" xfId="0" applyNumberFormat="1" applyFont="1" applyFill="1" applyBorder="1" applyAlignment="1">
      <alignment horizontal="center"/>
    </xf>
    <xf numFmtId="167" fontId="21" fillId="36" borderId="21" xfId="0" applyNumberFormat="1" applyFont="1" applyFill="1" applyBorder="1" applyAlignment="1">
      <alignment horizontal="center"/>
    </xf>
    <xf numFmtId="167" fontId="5" fillId="36" borderId="18" xfId="0" applyNumberFormat="1" applyFont="1" applyFill="1" applyBorder="1" applyAlignment="1">
      <alignment horizontal="center"/>
    </xf>
    <xf numFmtId="167" fontId="5" fillId="36" borderId="10" xfId="0" applyNumberFormat="1" applyFont="1" applyFill="1" applyBorder="1" applyAlignment="1">
      <alignment horizont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167" fontId="4" fillId="0" borderId="54" xfId="0" applyNumberFormat="1" applyFont="1" applyFill="1" applyBorder="1" applyAlignment="1">
      <alignment horizontal="center" vertical="center"/>
    </xf>
    <xf numFmtId="167" fontId="4" fillId="0" borderId="38" xfId="0" applyNumberFormat="1" applyFont="1" applyFill="1" applyBorder="1" applyAlignment="1">
      <alignment horizontal="center" vertical="center"/>
    </xf>
    <xf numFmtId="167" fontId="4" fillId="0" borderId="94"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54" xfId="0" applyFont="1" applyBorder="1" applyAlignment="1">
      <alignment horizontal="center" vertical="center"/>
    </xf>
    <xf numFmtId="0" fontId="4" fillId="0" borderId="38"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wrapText="1"/>
    </xf>
    <xf numFmtId="0" fontId="4" fillId="0" borderId="0" xfId="0" applyFont="1" applyFill="1" applyAlignment="1">
      <alignment horizontal="left"/>
    </xf>
    <xf numFmtId="0" fontId="4" fillId="0" borderId="0" xfId="0" applyFont="1" applyFill="1" applyAlignment="1">
      <alignment horizontal="left" wrapText="1"/>
    </xf>
    <xf numFmtId="0" fontId="4" fillId="0" borderId="12" xfId="0" applyFont="1" applyBorder="1" applyAlignment="1">
      <alignment horizontal="left" indent="3"/>
    </xf>
    <xf numFmtId="0" fontId="5" fillId="36" borderId="12" xfId="0" applyFont="1" applyFill="1" applyBorder="1" applyAlignment="1">
      <alignment horizontal="center"/>
    </xf>
    <xf numFmtId="167" fontId="4" fillId="0" borderId="12" xfId="0" applyNumberFormat="1" applyFont="1" applyFill="1" applyBorder="1" applyAlignment="1">
      <alignment horizontal="center"/>
    </xf>
    <xf numFmtId="0" fontId="4" fillId="0" borderId="17" xfId="0" applyFont="1" applyBorder="1" applyAlignment="1">
      <alignment horizontal="left" wrapText="1"/>
    </xf>
    <xf numFmtId="0" fontId="4" fillId="0" borderId="11" xfId="0" applyFont="1" applyBorder="1" applyAlignment="1">
      <alignment horizontal="left" wrapText="1"/>
    </xf>
    <xf numFmtId="0" fontId="4" fillId="0" borderId="21" xfId="0" applyFont="1" applyBorder="1" applyAlignment="1">
      <alignment horizontal="left" wrapText="1"/>
    </xf>
    <xf numFmtId="0" fontId="4" fillId="0" borderId="16" xfId="0" applyFont="1" applyBorder="1" applyAlignment="1">
      <alignment horizontal="left" wrapText="1"/>
    </xf>
    <xf numFmtId="0" fontId="4" fillId="0" borderId="0" xfId="0" applyFont="1" applyBorder="1" applyAlignment="1">
      <alignment horizontal="left" wrapText="1"/>
    </xf>
    <xf numFmtId="0" fontId="4" fillId="0" borderId="15" xfId="0" applyFont="1" applyBorder="1" applyAlignment="1">
      <alignment horizontal="left" wrapText="1"/>
    </xf>
    <xf numFmtId="0" fontId="4" fillId="0" borderId="18" xfId="0" applyFont="1" applyBorder="1" applyAlignment="1">
      <alignment horizontal="left" wrapText="1"/>
    </xf>
    <xf numFmtId="0" fontId="4" fillId="0" borderId="10" xfId="0" applyFont="1" applyBorder="1" applyAlignment="1">
      <alignment horizontal="left" wrapText="1"/>
    </xf>
    <xf numFmtId="0" fontId="4" fillId="0" borderId="20" xfId="0" applyFont="1" applyBorder="1" applyAlignment="1">
      <alignment horizontal="left" wrapText="1"/>
    </xf>
    <xf numFmtId="0" fontId="4" fillId="0" borderId="12" xfId="0" applyFont="1" applyBorder="1" applyAlignment="1">
      <alignment horizontal="left" wrapText="1" indent="1"/>
    </xf>
    <xf numFmtId="0" fontId="4" fillId="0" borderId="12" xfId="0" applyFont="1" applyBorder="1" applyAlignment="1">
      <alignment horizontal="left" inden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federalreserve.gov/releases/H15/Current/"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federalreserve.gov/releases/H15/Current/"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X68"/>
  <sheetViews>
    <sheetView zoomScalePageLayoutView="0" workbookViewId="0" topLeftCell="A58">
      <selection activeCell="BD14" sqref="BD14"/>
    </sheetView>
  </sheetViews>
  <sheetFormatPr defaultColWidth="9.140625" defaultRowHeight="12.75"/>
  <cols>
    <col min="1" max="78" width="2.00390625" style="38" customWidth="1"/>
    <col min="79" max="16384" width="9.140625" style="38" customWidth="1"/>
  </cols>
  <sheetData>
    <row r="1" spans="1:45" ht="19.5" thickBot="1">
      <c r="A1" s="245" t="s">
        <v>519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row>
    <row r="2" ht="13.5" thickTop="1"/>
    <row r="4" spans="1:26" ht="12.75">
      <c r="A4" s="100" t="s">
        <v>419</v>
      </c>
      <c r="E4" s="101"/>
      <c r="F4" s="102"/>
      <c r="M4" s="257" t="s">
        <v>82</v>
      </c>
      <c r="N4" s="257"/>
      <c r="O4" s="257"/>
      <c r="P4" s="257"/>
      <c r="Q4" s="257"/>
      <c r="R4" s="257"/>
      <c r="S4" s="257"/>
      <c r="T4" s="257"/>
      <c r="U4" s="257"/>
      <c r="V4" s="257"/>
      <c r="W4" s="257"/>
      <c r="X4" s="257"/>
      <c r="Y4" s="257"/>
      <c r="Z4" s="257"/>
    </row>
    <row r="5" spans="1:26" ht="12.75">
      <c r="A5" s="100" t="s">
        <v>520</v>
      </c>
      <c r="E5" s="101"/>
      <c r="F5" s="102"/>
      <c r="M5" s="259" t="s">
        <v>27</v>
      </c>
      <c r="N5" s="259"/>
      <c r="O5" s="259"/>
      <c r="P5" s="259"/>
      <c r="Q5" s="259"/>
      <c r="R5" s="259"/>
      <c r="S5" s="259"/>
      <c r="T5" s="259"/>
      <c r="U5" s="259"/>
      <c r="V5" s="259"/>
      <c r="W5" s="259"/>
      <c r="X5" s="259"/>
      <c r="Y5" s="259"/>
      <c r="Z5" s="259"/>
    </row>
    <row r="6" spans="1:26" ht="12.75">
      <c r="A6" s="100" t="s">
        <v>521</v>
      </c>
      <c r="E6" s="101"/>
      <c r="F6" s="102"/>
      <c r="M6" s="259" t="s">
        <v>28</v>
      </c>
      <c r="N6" s="259"/>
      <c r="O6" s="259"/>
      <c r="P6" s="259"/>
      <c r="Q6" s="259"/>
      <c r="R6" s="259"/>
      <c r="S6" s="259"/>
      <c r="T6" s="259"/>
      <c r="U6" s="259"/>
      <c r="V6" s="259"/>
      <c r="W6" s="259"/>
      <c r="X6" s="259"/>
      <c r="Y6" s="259"/>
      <c r="Z6" s="259"/>
    </row>
    <row r="7" spans="4:7" ht="12.75">
      <c r="D7" s="102"/>
      <c r="E7" s="102"/>
      <c r="F7" s="102"/>
      <c r="G7" s="102"/>
    </row>
    <row r="8" spans="1:26" ht="12.75">
      <c r="A8" s="100" t="s">
        <v>488</v>
      </c>
      <c r="D8" s="102"/>
      <c r="M8" s="257" t="s">
        <v>525</v>
      </c>
      <c r="N8" s="257"/>
      <c r="O8" s="257"/>
      <c r="P8" s="257"/>
      <c r="Q8" s="257"/>
      <c r="R8" s="257"/>
      <c r="S8" s="257"/>
      <c r="T8" s="257"/>
      <c r="U8" s="257"/>
      <c r="V8" s="257"/>
      <c r="W8" s="257"/>
      <c r="X8" s="257"/>
      <c r="Y8" s="257"/>
      <c r="Z8" s="257"/>
    </row>
    <row r="9" spans="1:26" ht="12.75">
      <c r="A9" s="100" t="s">
        <v>489</v>
      </c>
      <c r="D9" s="102"/>
      <c r="M9" s="259" t="s">
        <v>524</v>
      </c>
      <c r="N9" s="259"/>
      <c r="O9" s="259"/>
      <c r="P9" s="259"/>
      <c r="Q9" s="259"/>
      <c r="R9" s="259"/>
      <c r="S9" s="259"/>
      <c r="T9" s="259"/>
      <c r="U9" s="259"/>
      <c r="V9" s="259"/>
      <c r="W9" s="259"/>
      <c r="X9" s="259"/>
      <c r="Y9" s="259"/>
      <c r="Z9" s="259"/>
    </row>
    <row r="11" spans="1:61" ht="12.75">
      <c r="A11" s="252" t="s">
        <v>576</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row>
    <row r="12" spans="1:64" ht="12.75">
      <c r="A12" s="37"/>
      <c r="B12" s="37"/>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BA12" s="39"/>
      <c r="BB12" s="39"/>
      <c r="BC12" s="39"/>
      <c r="BD12" s="39"/>
      <c r="BE12" s="39"/>
      <c r="BF12" s="39"/>
      <c r="BG12" s="39"/>
      <c r="BH12" s="39"/>
      <c r="BI12" s="39"/>
      <c r="BJ12" s="39"/>
      <c r="BK12" s="39"/>
      <c r="BL12" s="39"/>
    </row>
    <row r="13" spans="1:60" ht="12.75">
      <c r="A13" s="37"/>
      <c r="B13" s="37"/>
      <c r="D13" s="260"/>
      <c r="E13" s="260"/>
      <c r="F13" s="38" t="s">
        <v>577</v>
      </c>
      <c r="Z13" s="257"/>
      <c r="AA13" s="257"/>
      <c r="AB13" s="38" t="s">
        <v>578</v>
      </c>
      <c r="AE13" s="37"/>
      <c r="AG13" s="39"/>
      <c r="AH13" s="39"/>
      <c r="BE13" s="37"/>
      <c r="BG13" s="39"/>
      <c r="BH13" s="39"/>
    </row>
    <row r="14" spans="1:60" ht="6" customHeight="1">
      <c r="A14" s="37"/>
      <c r="B14" s="37"/>
      <c r="D14" s="103"/>
      <c r="E14" s="103"/>
      <c r="AE14" s="37"/>
      <c r="AG14" s="39"/>
      <c r="AH14" s="39"/>
      <c r="BE14" s="37"/>
      <c r="BG14" s="39"/>
      <c r="BH14" s="39"/>
    </row>
    <row r="15" spans="1:76" ht="12.75">
      <c r="A15" s="37"/>
      <c r="B15" s="37"/>
      <c r="D15" s="260"/>
      <c r="E15" s="260"/>
      <c r="F15" s="38" t="s">
        <v>580</v>
      </c>
      <c r="Z15" s="257"/>
      <c r="AA15" s="257"/>
      <c r="AB15" s="38" t="s">
        <v>581</v>
      </c>
      <c r="AD15" s="39"/>
      <c r="AE15" s="37"/>
      <c r="AG15" s="39"/>
      <c r="AH15" s="39"/>
      <c r="AU15" s="37"/>
      <c r="AW15" s="39"/>
      <c r="AX15" s="39"/>
      <c r="BW15" s="39"/>
      <c r="BX15" s="39"/>
    </row>
    <row r="16" spans="1:76" ht="6" customHeight="1">
      <c r="A16" s="37"/>
      <c r="B16" s="37"/>
      <c r="D16" s="103"/>
      <c r="E16" s="103"/>
      <c r="AD16" s="39"/>
      <c r="AE16" s="37"/>
      <c r="AG16" s="39"/>
      <c r="AH16" s="39"/>
      <c r="AU16" s="37"/>
      <c r="AW16" s="39"/>
      <c r="AX16" s="39"/>
      <c r="BW16" s="39"/>
      <c r="BX16" s="39"/>
    </row>
    <row r="17" spans="1:76" ht="12.75">
      <c r="A17" s="37"/>
      <c r="B17" s="37"/>
      <c r="D17" s="260"/>
      <c r="E17" s="260"/>
      <c r="F17" s="38" t="s">
        <v>582</v>
      </c>
      <c r="Z17" s="257" t="s">
        <v>534</v>
      </c>
      <c r="AA17" s="257"/>
      <c r="AB17" s="38" t="s">
        <v>583</v>
      </c>
      <c r="AD17" s="39"/>
      <c r="AE17" s="37"/>
      <c r="AG17" s="39"/>
      <c r="AH17" s="39"/>
      <c r="AU17" s="37"/>
      <c r="AW17" s="39"/>
      <c r="AX17" s="39"/>
      <c r="BW17" s="39"/>
      <c r="BX17" s="39"/>
    </row>
    <row r="18" spans="1:76" ht="5.25" customHeight="1">
      <c r="A18" s="37"/>
      <c r="B18" s="37"/>
      <c r="D18" s="103"/>
      <c r="E18" s="103"/>
      <c r="AD18" s="39"/>
      <c r="AE18" s="37"/>
      <c r="AG18" s="39"/>
      <c r="AH18" s="39"/>
      <c r="AU18" s="37"/>
      <c r="AW18" s="39"/>
      <c r="AX18" s="39"/>
      <c r="BW18" s="39"/>
      <c r="BX18" s="39"/>
    </row>
    <row r="19" spans="4:28" ht="12.75">
      <c r="D19" s="257"/>
      <c r="E19" s="257"/>
      <c r="F19" s="38" t="s">
        <v>579</v>
      </c>
      <c r="Z19" s="257"/>
      <c r="AA19" s="257"/>
      <c r="AB19" s="38" t="s">
        <v>544</v>
      </c>
    </row>
    <row r="21" spans="2:37" ht="14.25" customHeight="1">
      <c r="B21" s="38" t="s">
        <v>589</v>
      </c>
      <c r="R21" s="257" t="s">
        <v>534</v>
      </c>
      <c r="S21" s="257"/>
      <c r="T21" s="101" t="s">
        <v>590</v>
      </c>
      <c r="U21" s="101"/>
      <c r="V21" s="101"/>
      <c r="W21" s="101"/>
      <c r="X21" s="101"/>
      <c r="Y21" s="101"/>
      <c r="Z21" s="257"/>
      <c r="AA21" s="257"/>
      <c r="AB21" s="101" t="s">
        <v>591</v>
      </c>
      <c r="AC21" s="101"/>
      <c r="AD21" s="101"/>
      <c r="AE21" s="101"/>
      <c r="AF21" s="101"/>
      <c r="AG21" s="101"/>
      <c r="AH21" s="101"/>
      <c r="AI21" s="101"/>
      <c r="AJ21" s="101"/>
      <c r="AK21" s="101"/>
    </row>
    <row r="22" spans="18:37" ht="14.25" customHeight="1">
      <c r="R22" s="101"/>
      <c r="S22" s="101"/>
      <c r="T22" s="101"/>
      <c r="U22" s="101"/>
      <c r="V22" s="101"/>
      <c r="W22" s="101"/>
      <c r="X22" s="101"/>
      <c r="Y22" s="101"/>
      <c r="Z22" s="101"/>
      <c r="AA22" s="101"/>
      <c r="AB22" s="101"/>
      <c r="AC22" s="101"/>
      <c r="AD22" s="101"/>
      <c r="AE22" s="101"/>
      <c r="AF22" s="101"/>
      <c r="AG22" s="101"/>
      <c r="AH22" s="101"/>
      <c r="AI22" s="101"/>
      <c r="AJ22" s="101"/>
      <c r="AK22" s="101"/>
    </row>
    <row r="23" spans="2:37" ht="14.25" customHeight="1">
      <c r="B23" s="38" t="s">
        <v>359</v>
      </c>
      <c r="R23" s="101"/>
      <c r="S23" s="101"/>
      <c r="T23" s="101"/>
      <c r="U23" s="101"/>
      <c r="V23" s="101"/>
      <c r="W23" s="257"/>
      <c r="X23" s="257"/>
      <c r="Y23" s="101" t="s">
        <v>585</v>
      </c>
      <c r="Z23" s="101"/>
      <c r="AA23" s="101"/>
      <c r="AB23" s="101"/>
      <c r="AC23" s="101"/>
      <c r="AD23" s="101"/>
      <c r="AE23" s="101"/>
      <c r="AF23" s="101"/>
      <c r="AG23" s="101"/>
      <c r="AI23" s="257" t="s">
        <v>534</v>
      </c>
      <c r="AJ23" s="257"/>
      <c r="AK23" s="101" t="s">
        <v>586</v>
      </c>
    </row>
    <row r="24" spans="18:37" ht="12.75">
      <c r="R24" s="101"/>
      <c r="S24" s="101"/>
      <c r="T24" s="101"/>
      <c r="U24" s="101"/>
      <c r="V24" s="101"/>
      <c r="W24" s="101"/>
      <c r="X24" s="101"/>
      <c r="Y24" s="101"/>
      <c r="Z24" s="101"/>
      <c r="AA24" s="101"/>
      <c r="AB24" s="101"/>
      <c r="AC24" s="101"/>
      <c r="AD24" s="101"/>
      <c r="AE24" s="101"/>
      <c r="AF24" s="101"/>
      <c r="AG24" s="101"/>
      <c r="AH24" s="101"/>
      <c r="AI24" s="101"/>
      <c r="AJ24" s="101"/>
      <c r="AK24" s="101"/>
    </row>
    <row r="25" spans="2:37" ht="15" customHeight="1">
      <c r="B25" s="38" t="s">
        <v>609</v>
      </c>
      <c r="R25" s="101"/>
      <c r="S25" s="101"/>
      <c r="T25" s="101"/>
      <c r="V25" s="101"/>
      <c r="W25" s="257" t="s">
        <v>534</v>
      </c>
      <c r="X25" s="257"/>
      <c r="Y25" s="101" t="s">
        <v>605</v>
      </c>
      <c r="Z25" s="101"/>
      <c r="AA25" s="101"/>
      <c r="AB25" s="101"/>
      <c r="AD25" s="101"/>
      <c r="AE25" s="101"/>
      <c r="AG25" s="101"/>
      <c r="AH25" s="101"/>
      <c r="AI25" s="257"/>
      <c r="AJ25" s="257"/>
      <c r="AK25" s="101" t="s">
        <v>606</v>
      </c>
    </row>
    <row r="27" spans="1:71" ht="12.75">
      <c r="A27" s="252" t="s">
        <v>584</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row>
    <row r="29" spans="3:44" ht="12.75">
      <c r="C29" s="258"/>
      <c r="D29" s="258"/>
      <c r="E29" s="258"/>
      <c r="F29" s="258"/>
      <c r="G29" s="258"/>
      <c r="H29" s="258"/>
      <c r="I29" s="258"/>
      <c r="J29" s="258"/>
      <c r="K29" s="258"/>
      <c r="L29" s="258" t="s">
        <v>585</v>
      </c>
      <c r="M29" s="258"/>
      <c r="N29" s="258"/>
      <c r="O29" s="258"/>
      <c r="P29" s="258"/>
      <c r="Q29" s="258"/>
      <c r="R29" s="258"/>
      <c r="S29" s="258"/>
      <c r="T29" s="258" t="s">
        <v>586</v>
      </c>
      <c r="U29" s="258"/>
      <c r="V29" s="258"/>
      <c r="W29" s="258"/>
      <c r="X29" s="258"/>
      <c r="Y29" s="258"/>
      <c r="Z29" s="258"/>
      <c r="AA29" s="258" t="s">
        <v>587</v>
      </c>
      <c r="AB29" s="258"/>
      <c r="AC29" s="258"/>
      <c r="AD29" s="258"/>
      <c r="AE29" s="258"/>
      <c r="AF29" s="258"/>
      <c r="AG29" s="258"/>
      <c r="AH29" s="258"/>
      <c r="AI29" s="258" t="s">
        <v>481</v>
      </c>
      <c r="AJ29" s="258"/>
      <c r="AK29" s="258"/>
      <c r="AL29" s="258"/>
      <c r="AM29" s="258"/>
      <c r="AN29" s="246" t="s">
        <v>594</v>
      </c>
      <c r="AO29" s="247"/>
      <c r="AP29" s="247"/>
      <c r="AQ29" s="247"/>
      <c r="AR29" s="248"/>
    </row>
    <row r="30" spans="3:44" ht="12.75">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49"/>
      <c r="AO30" s="250"/>
      <c r="AP30" s="250"/>
      <c r="AQ30" s="250"/>
      <c r="AR30" s="251"/>
    </row>
    <row r="31" spans="3:44" ht="12.75">
      <c r="C31" s="255" t="s">
        <v>610</v>
      </c>
      <c r="D31" s="255"/>
      <c r="E31" s="255"/>
      <c r="F31" s="255"/>
      <c r="G31" s="255"/>
      <c r="H31" s="255"/>
      <c r="I31" s="255"/>
      <c r="J31" s="255"/>
      <c r="K31" s="255"/>
      <c r="L31" s="254"/>
      <c r="M31" s="254"/>
      <c r="N31" s="254"/>
      <c r="O31" s="254"/>
      <c r="P31" s="254"/>
      <c r="Q31" s="254"/>
      <c r="R31" s="254"/>
      <c r="S31" s="254"/>
      <c r="T31" s="254">
        <v>11</v>
      </c>
      <c r="U31" s="254"/>
      <c r="V31" s="254"/>
      <c r="W31" s="254"/>
      <c r="X31" s="254"/>
      <c r="Y31" s="254"/>
      <c r="Z31" s="254"/>
      <c r="AA31" s="254"/>
      <c r="AB31" s="254"/>
      <c r="AC31" s="254"/>
      <c r="AD31" s="254"/>
      <c r="AE31" s="254"/>
      <c r="AF31" s="254"/>
      <c r="AG31" s="254"/>
      <c r="AH31" s="254"/>
      <c r="AI31" s="255">
        <f>SUM(L31:AH32)</f>
        <v>11</v>
      </c>
      <c r="AJ31" s="255"/>
      <c r="AK31" s="255"/>
      <c r="AL31" s="255"/>
      <c r="AM31" s="255"/>
      <c r="AN31" s="238">
        <f>AI31/$AI$37</f>
        <v>1</v>
      </c>
      <c r="AO31" s="238"/>
      <c r="AP31" s="238"/>
      <c r="AQ31" s="238"/>
      <c r="AR31" s="238"/>
    </row>
    <row r="32" spans="3:44" ht="12.75">
      <c r="C32" s="255"/>
      <c r="D32" s="255"/>
      <c r="E32" s="255"/>
      <c r="F32" s="255"/>
      <c r="G32" s="255"/>
      <c r="H32" s="255"/>
      <c r="I32" s="255"/>
      <c r="J32" s="255"/>
      <c r="K32" s="255"/>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5"/>
      <c r="AJ32" s="255"/>
      <c r="AK32" s="255"/>
      <c r="AL32" s="255"/>
      <c r="AM32" s="255"/>
      <c r="AN32" s="238"/>
      <c r="AO32" s="238"/>
      <c r="AP32" s="238"/>
      <c r="AQ32" s="238"/>
      <c r="AR32" s="238"/>
    </row>
    <row r="33" spans="3:44" ht="12.75">
      <c r="C33" s="253" t="s">
        <v>611</v>
      </c>
      <c r="D33" s="253"/>
      <c r="E33" s="253"/>
      <c r="F33" s="253"/>
      <c r="G33" s="253"/>
      <c r="H33" s="253"/>
      <c r="I33" s="253"/>
      <c r="J33" s="253"/>
      <c r="K33" s="253"/>
      <c r="L33" s="254"/>
      <c r="M33" s="254"/>
      <c r="N33" s="254"/>
      <c r="O33" s="254"/>
      <c r="P33" s="254"/>
      <c r="Q33" s="254"/>
      <c r="R33" s="254"/>
      <c r="S33" s="254"/>
      <c r="T33" s="254">
        <v>0</v>
      </c>
      <c r="U33" s="254"/>
      <c r="V33" s="254"/>
      <c r="W33" s="254"/>
      <c r="X33" s="254"/>
      <c r="Y33" s="254"/>
      <c r="Z33" s="254"/>
      <c r="AA33" s="254"/>
      <c r="AB33" s="254"/>
      <c r="AC33" s="254"/>
      <c r="AD33" s="254"/>
      <c r="AE33" s="254"/>
      <c r="AF33" s="254"/>
      <c r="AG33" s="254"/>
      <c r="AH33" s="254"/>
      <c r="AI33" s="255">
        <f>SUM(L33:AH34)</f>
        <v>0</v>
      </c>
      <c r="AJ33" s="255"/>
      <c r="AK33" s="255"/>
      <c r="AL33" s="255"/>
      <c r="AM33" s="255"/>
      <c r="AN33" s="238">
        <f>AI33/$AI$37</f>
        <v>0</v>
      </c>
      <c r="AO33" s="238"/>
      <c r="AP33" s="238"/>
      <c r="AQ33" s="238"/>
      <c r="AR33" s="238"/>
    </row>
    <row r="34" spans="3:44" ht="12.75">
      <c r="C34" s="253"/>
      <c r="D34" s="253"/>
      <c r="E34" s="253"/>
      <c r="F34" s="253"/>
      <c r="G34" s="253"/>
      <c r="H34" s="253"/>
      <c r="I34" s="253"/>
      <c r="J34" s="253"/>
      <c r="K34" s="253"/>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5"/>
      <c r="AJ34" s="255"/>
      <c r="AK34" s="255"/>
      <c r="AL34" s="255"/>
      <c r="AM34" s="255"/>
      <c r="AN34" s="238"/>
      <c r="AO34" s="238"/>
      <c r="AP34" s="238"/>
      <c r="AQ34" s="238"/>
      <c r="AR34" s="238"/>
    </row>
    <row r="35" spans="3:44" ht="12.75">
      <c r="C35" s="253" t="s">
        <v>593</v>
      </c>
      <c r="D35" s="253"/>
      <c r="E35" s="253"/>
      <c r="F35" s="253"/>
      <c r="G35" s="253"/>
      <c r="H35" s="253"/>
      <c r="I35" s="253"/>
      <c r="J35" s="253"/>
      <c r="K35" s="253"/>
      <c r="L35" s="254"/>
      <c r="M35" s="254"/>
      <c r="N35" s="254"/>
      <c r="O35" s="254"/>
      <c r="P35" s="254"/>
      <c r="Q35" s="254"/>
      <c r="R35" s="254"/>
      <c r="S35" s="254"/>
      <c r="T35" s="254">
        <v>0</v>
      </c>
      <c r="U35" s="254"/>
      <c r="V35" s="254"/>
      <c r="W35" s="254"/>
      <c r="X35" s="254"/>
      <c r="Y35" s="254"/>
      <c r="Z35" s="254"/>
      <c r="AA35" s="254"/>
      <c r="AB35" s="254"/>
      <c r="AC35" s="254"/>
      <c r="AD35" s="254"/>
      <c r="AE35" s="254"/>
      <c r="AF35" s="254"/>
      <c r="AG35" s="254"/>
      <c r="AH35" s="254"/>
      <c r="AI35" s="255">
        <f>SUM(L35:AH36)</f>
        <v>0</v>
      </c>
      <c r="AJ35" s="255"/>
      <c r="AK35" s="255"/>
      <c r="AL35" s="255"/>
      <c r="AM35" s="255"/>
      <c r="AN35" s="238">
        <f>AI35/$AI$37</f>
        <v>0</v>
      </c>
      <c r="AO35" s="238"/>
      <c r="AP35" s="238"/>
      <c r="AQ35" s="238"/>
      <c r="AR35" s="238"/>
    </row>
    <row r="36" spans="3:44" ht="12.75">
      <c r="C36" s="253"/>
      <c r="D36" s="253"/>
      <c r="E36" s="253"/>
      <c r="F36" s="253"/>
      <c r="G36" s="253"/>
      <c r="H36" s="253"/>
      <c r="I36" s="253"/>
      <c r="J36" s="253"/>
      <c r="K36" s="253"/>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5"/>
      <c r="AJ36" s="255"/>
      <c r="AK36" s="255"/>
      <c r="AL36" s="255"/>
      <c r="AM36" s="255"/>
      <c r="AN36" s="238"/>
      <c r="AO36" s="238"/>
      <c r="AP36" s="238"/>
      <c r="AQ36" s="238"/>
      <c r="AR36" s="238"/>
    </row>
    <row r="37" spans="3:44" ht="12.75">
      <c r="C37" s="255" t="s">
        <v>542</v>
      </c>
      <c r="D37" s="255"/>
      <c r="E37" s="255"/>
      <c r="F37" s="255"/>
      <c r="G37" s="255"/>
      <c r="H37" s="255"/>
      <c r="I37" s="255"/>
      <c r="J37" s="255"/>
      <c r="K37" s="255"/>
      <c r="L37" s="255">
        <f>SUM(L31:S36)</f>
        <v>0</v>
      </c>
      <c r="M37" s="255"/>
      <c r="N37" s="255"/>
      <c r="O37" s="255"/>
      <c r="P37" s="255"/>
      <c r="Q37" s="255"/>
      <c r="R37" s="255"/>
      <c r="S37" s="255"/>
      <c r="T37" s="255">
        <f>SUM(T31:Z36)</f>
        <v>11</v>
      </c>
      <c r="U37" s="255"/>
      <c r="V37" s="255"/>
      <c r="W37" s="255"/>
      <c r="X37" s="255"/>
      <c r="Y37" s="255"/>
      <c r="Z37" s="255"/>
      <c r="AA37" s="255">
        <f>SUM(AA31:AH36)</f>
        <v>0</v>
      </c>
      <c r="AB37" s="255"/>
      <c r="AC37" s="255"/>
      <c r="AD37" s="255"/>
      <c r="AE37" s="255"/>
      <c r="AF37" s="255"/>
      <c r="AG37" s="255"/>
      <c r="AH37" s="255"/>
      <c r="AI37" s="255">
        <f>SUM(AI31:AM36)</f>
        <v>11</v>
      </c>
      <c r="AJ37" s="255"/>
      <c r="AK37" s="255"/>
      <c r="AL37" s="255"/>
      <c r="AM37" s="255"/>
      <c r="AN37" s="238">
        <f>AI37/$AI$37</f>
        <v>1</v>
      </c>
      <c r="AO37" s="238"/>
      <c r="AP37" s="238"/>
      <c r="AQ37" s="238"/>
      <c r="AR37" s="238"/>
    </row>
    <row r="38" spans="3:44" ht="12.7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38"/>
      <c r="AO38" s="238"/>
      <c r="AP38" s="238"/>
      <c r="AQ38" s="238"/>
      <c r="AR38" s="238"/>
    </row>
    <row r="40" spans="1:25" ht="15.75">
      <c r="A40" s="100" t="s">
        <v>612</v>
      </c>
      <c r="Q40" s="257" t="s">
        <v>534</v>
      </c>
      <c r="R40" s="257"/>
      <c r="S40" s="38" t="s">
        <v>459</v>
      </c>
      <c r="W40" s="257"/>
      <c r="X40" s="257"/>
      <c r="Y40" s="38" t="s">
        <v>482</v>
      </c>
    </row>
    <row r="41" ht="12.75">
      <c r="H41" s="104"/>
    </row>
    <row r="42" spans="3:30" ht="12.75">
      <c r="C42" s="255"/>
      <c r="D42" s="255"/>
      <c r="E42" s="255"/>
      <c r="F42" s="255"/>
      <c r="G42" s="255"/>
      <c r="H42" s="253" t="s">
        <v>599</v>
      </c>
      <c r="I42" s="253"/>
      <c r="J42" s="253"/>
      <c r="K42" s="253"/>
      <c r="L42" s="253"/>
      <c r="M42" s="253" t="s">
        <v>600</v>
      </c>
      <c r="N42" s="253"/>
      <c r="O42" s="253"/>
      <c r="P42" s="253"/>
      <c r="Q42" s="253"/>
      <c r="Z42" s="105"/>
      <c r="AA42" s="105"/>
      <c r="AB42" s="105"/>
      <c r="AC42" s="105"/>
      <c r="AD42" s="105"/>
    </row>
    <row r="43" spans="3:30" ht="12.75">
      <c r="C43" s="255"/>
      <c r="D43" s="255"/>
      <c r="E43" s="255"/>
      <c r="F43" s="255"/>
      <c r="G43" s="255"/>
      <c r="H43" s="253"/>
      <c r="I43" s="253"/>
      <c r="J43" s="253"/>
      <c r="K43" s="253"/>
      <c r="L43" s="253"/>
      <c r="M43" s="253"/>
      <c r="N43" s="253"/>
      <c r="O43" s="253"/>
      <c r="P43" s="253"/>
      <c r="Q43" s="253"/>
      <c r="Z43" s="106"/>
      <c r="AA43" s="106"/>
      <c r="AB43" s="106"/>
      <c r="AC43" s="106"/>
      <c r="AD43" s="106"/>
    </row>
    <row r="44" spans="3:17" ht="12.75" customHeight="1">
      <c r="C44" s="255" t="s">
        <v>598</v>
      </c>
      <c r="D44" s="255"/>
      <c r="E44" s="255"/>
      <c r="F44" s="255"/>
      <c r="G44" s="255"/>
      <c r="H44" s="239">
        <v>7500</v>
      </c>
      <c r="I44" s="240"/>
      <c r="J44" s="240"/>
      <c r="K44" s="240"/>
      <c r="L44" s="241"/>
      <c r="M44" s="238">
        <f>H44/$H$48</f>
        <v>0.75</v>
      </c>
      <c r="N44" s="238"/>
      <c r="O44" s="238"/>
      <c r="P44" s="238"/>
      <c r="Q44" s="238"/>
    </row>
    <row r="45" spans="3:17" ht="12.75">
      <c r="C45" s="255"/>
      <c r="D45" s="255"/>
      <c r="E45" s="255"/>
      <c r="F45" s="255"/>
      <c r="G45" s="255"/>
      <c r="H45" s="242"/>
      <c r="I45" s="243"/>
      <c r="J45" s="243"/>
      <c r="K45" s="243"/>
      <c r="L45" s="244"/>
      <c r="M45" s="238"/>
      <c r="N45" s="238"/>
      <c r="O45" s="238"/>
      <c r="P45" s="238"/>
      <c r="Q45" s="238"/>
    </row>
    <row r="46" spans="3:17" ht="12.75">
      <c r="C46" s="255" t="s">
        <v>597</v>
      </c>
      <c r="D46" s="255"/>
      <c r="E46" s="255"/>
      <c r="F46" s="255"/>
      <c r="G46" s="255"/>
      <c r="H46" s="239">
        <v>2500</v>
      </c>
      <c r="I46" s="240"/>
      <c r="J46" s="240"/>
      <c r="K46" s="240"/>
      <c r="L46" s="241"/>
      <c r="M46" s="238">
        <f>H46/$H$48</f>
        <v>0.25</v>
      </c>
      <c r="N46" s="238"/>
      <c r="O46" s="238"/>
      <c r="P46" s="238"/>
      <c r="Q46" s="238"/>
    </row>
    <row r="47" spans="3:17" ht="12.75">
      <c r="C47" s="255"/>
      <c r="D47" s="255"/>
      <c r="E47" s="255"/>
      <c r="F47" s="255"/>
      <c r="G47" s="255"/>
      <c r="H47" s="242"/>
      <c r="I47" s="243"/>
      <c r="J47" s="243"/>
      <c r="K47" s="243"/>
      <c r="L47" s="244"/>
      <c r="M47" s="238"/>
      <c r="N47" s="238"/>
      <c r="O47" s="238"/>
      <c r="P47" s="238"/>
      <c r="Q47" s="238"/>
    </row>
    <row r="48" spans="3:17" ht="12.75">
      <c r="C48" s="255" t="s">
        <v>542</v>
      </c>
      <c r="D48" s="255"/>
      <c r="E48" s="255"/>
      <c r="F48" s="255"/>
      <c r="G48" s="255"/>
      <c r="H48" s="256">
        <f>SUM(H44:L47)</f>
        <v>10000</v>
      </c>
      <c r="I48" s="256"/>
      <c r="J48" s="256"/>
      <c r="K48" s="256"/>
      <c r="L48" s="256"/>
      <c r="M48" s="238">
        <f>H48/$H$48</f>
        <v>1</v>
      </c>
      <c r="N48" s="238"/>
      <c r="O48" s="238"/>
      <c r="P48" s="238"/>
      <c r="Q48" s="238"/>
    </row>
    <row r="49" spans="3:17" ht="12.75">
      <c r="C49" s="255"/>
      <c r="D49" s="255"/>
      <c r="E49" s="255"/>
      <c r="F49" s="255"/>
      <c r="G49" s="255"/>
      <c r="H49" s="256"/>
      <c r="I49" s="256"/>
      <c r="J49" s="256"/>
      <c r="K49" s="256"/>
      <c r="L49" s="256"/>
      <c r="M49" s="238"/>
      <c r="N49" s="238"/>
      <c r="O49" s="238"/>
      <c r="P49" s="238"/>
      <c r="Q49" s="238"/>
    </row>
    <row r="59" spans="1:45" ht="13.5" thickBot="1">
      <c r="A59" s="107" t="s">
        <v>446</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row>
    <row r="60" ht="13.5" thickTop="1"/>
    <row r="61" spans="1:2" ht="15.75">
      <c r="A61" s="109">
        <v>1</v>
      </c>
      <c r="B61" s="38" t="s">
        <v>456</v>
      </c>
    </row>
    <row r="62" spans="1:2" ht="15.75">
      <c r="A62" s="109"/>
      <c r="B62" s="38" t="s">
        <v>457</v>
      </c>
    </row>
    <row r="63" spans="1:2" ht="15.75">
      <c r="A63" s="109">
        <v>2</v>
      </c>
      <c r="B63" s="38" t="s">
        <v>523</v>
      </c>
    </row>
    <row r="64" spans="1:2" ht="15.75">
      <c r="A64" s="109">
        <v>3</v>
      </c>
      <c r="B64" s="38" t="s">
        <v>526</v>
      </c>
    </row>
    <row r="65" ht="12.75">
      <c r="B65" s="38" t="s">
        <v>527</v>
      </c>
    </row>
    <row r="66" spans="1:2" ht="14.25" customHeight="1">
      <c r="A66" s="109">
        <v>4</v>
      </c>
      <c r="B66" s="38" t="s">
        <v>621</v>
      </c>
    </row>
    <row r="67" ht="12.75">
      <c r="B67" s="38" t="s">
        <v>620</v>
      </c>
    </row>
    <row r="68" ht="12.75">
      <c r="B68" s="38" t="s">
        <v>619</v>
      </c>
    </row>
  </sheetData>
  <sheetProtection/>
  <mergeCells count="66">
    <mergeCell ref="W40:X40"/>
    <mergeCell ref="R21:S21"/>
    <mergeCell ref="Z21:AA21"/>
    <mergeCell ref="W23:X23"/>
    <mergeCell ref="AI23:AJ23"/>
    <mergeCell ref="L29:S30"/>
    <mergeCell ref="T29:Z30"/>
    <mergeCell ref="AA29:AH30"/>
    <mergeCell ref="D19:E19"/>
    <mergeCell ref="Z13:AA13"/>
    <mergeCell ref="Z15:AA15"/>
    <mergeCell ref="Z17:AA17"/>
    <mergeCell ref="Z19:AA19"/>
    <mergeCell ref="W25:X25"/>
    <mergeCell ref="M4:Z4"/>
    <mergeCell ref="M5:Z5"/>
    <mergeCell ref="M6:Z6"/>
    <mergeCell ref="D13:E13"/>
    <mergeCell ref="D15:E15"/>
    <mergeCell ref="D17:E17"/>
    <mergeCell ref="AI29:AM30"/>
    <mergeCell ref="AI31:AM32"/>
    <mergeCell ref="AI33:AM34"/>
    <mergeCell ref="AI35:AM36"/>
    <mergeCell ref="M8:Z8"/>
    <mergeCell ref="M9:Z9"/>
    <mergeCell ref="AI25:AJ25"/>
    <mergeCell ref="T31:Z32"/>
    <mergeCell ref="T33:Z34"/>
    <mergeCell ref="C31:K32"/>
    <mergeCell ref="L31:S32"/>
    <mergeCell ref="L33:S34"/>
    <mergeCell ref="C33:K34"/>
    <mergeCell ref="C37:K38"/>
    <mergeCell ref="M42:Q43"/>
    <mergeCell ref="H42:L43"/>
    <mergeCell ref="C42:G43"/>
    <mergeCell ref="C29:K30"/>
    <mergeCell ref="L35:S36"/>
    <mergeCell ref="L37:S38"/>
    <mergeCell ref="C44:G45"/>
    <mergeCell ref="M48:Q49"/>
    <mergeCell ref="H48:L49"/>
    <mergeCell ref="Q40:R40"/>
    <mergeCell ref="M44:Q45"/>
    <mergeCell ref="C48:G49"/>
    <mergeCell ref="M46:Q47"/>
    <mergeCell ref="H46:L47"/>
    <mergeCell ref="C46:G47"/>
    <mergeCell ref="T35:Z36"/>
    <mergeCell ref="AA37:AH38"/>
    <mergeCell ref="AN33:AR34"/>
    <mergeCell ref="AN35:AR36"/>
    <mergeCell ref="AI37:AM38"/>
    <mergeCell ref="AA33:AH34"/>
    <mergeCell ref="T37:Z38"/>
    <mergeCell ref="AN31:AR32"/>
    <mergeCell ref="H44:L45"/>
    <mergeCell ref="A1:AS1"/>
    <mergeCell ref="AN29:AR30"/>
    <mergeCell ref="AN37:AR38"/>
    <mergeCell ref="A11:BI11"/>
    <mergeCell ref="A27:BS27"/>
    <mergeCell ref="C35:K36"/>
    <mergeCell ref="AA35:AH36"/>
    <mergeCell ref="AA31:AH32"/>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10.xml><?xml version="1.0" encoding="utf-8"?>
<worksheet xmlns="http://schemas.openxmlformats.org/spreadsheetml/2006/main" xmlns:r="http://schemas.openxmlformats.org/officeDocument/2006/relationships">
  <sheetPr codeName="Sheet12"/>
  <dimension ref="A1:AV40"/>
  <sheetViews>
    <sheetView zoomScalePageLayoutView="0" workbookViewId="0" topLeftCell="A1">
      <selection activeCell="A1" sqref="A1:AS1"/>
    </sheetView>
  </sheetViews>
  <sheetFormatPr defaultColWidth="2.00390625" defaultRowHeight="12.75"/>
  <cols>
    <col min="1" max="1" width="2.421875" style="1" customWidth="1"/>
    <col min="2" max="16384" width="2.00390625" style="1" customWidth="1"/>
  </cols>
  <sheetData>
    <row r="1" spans="1:48" ht="19.5" thickBot="1">
      <c r="A1" s="324" t="s">
        <v>470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84"/>
      <c r="AU1" s="84"/>
      <c r="AV1" s="84"/>
    </row>
    <row r="2" ht="12.75" customHeight="1" thickTop="1"/>
    <row r="3" spans="1:44" ht="12.75" customHeight="1">
      <c r="A3" s="2" t="s">
        <v>419</v>
      </c>
      <c r="B3" s="2"/>
      <c r="L3" s="5"/>
      <c r="M3" s="341" t="str">
        <f>'Development Information'!M4</f>
        <v>HM-007-099</v>
      </c>
      <c r="N3" s="341"/>
      <c r="O3" s="341"/>
      <c r="P3" s="341"/>
      <c r="Q3" s="341"/>
      <c r="R3" s="341"/>
      <c r="S3" s="341"/>
      <c r="T3" s="341"/>
      <c r="U3" s="341"/>
      <c r="V3" s="341"/>
      <c r="W3" s="341"/>
      <c r="X3" s="341"/>
      <c r="Y3" s="341"/>
      <c r="Z3" s="341"/>
      <c r="AD3" s="41"/>
      <c r="AE3" s="13"/>
      <c r="AF3" s="13"/>
      <c r="AG3" s="13"/>
      <c r="AH3" s="13"/>
      <c r="AI3" s="13"/>
      <c r="AJ3" s="13"/>
      <c r="AK3" s="13"/>
      <c r="AL3" s="13"/>
      <c r="AM3" s="13"/>
      <c r="AN3" s="13"/>
      <c r="AO3" s="34"/>
      <c r="AP3" s="34"/>
      <c r="AQ3" s="34"/>
      <c r="AR3" s="34"/>
    </row>
    <row r="4" spans="1:44" ht="12.75" customHeight="1">
      <c r="A4" s="2" t="s">
        <v>520</v>
      </c>
      <c r="B4" s="2"/>
      <c r="M4" s="309" t="str">
        <f>'Development Information'!M5</f>
        <v>Swipler Valley Apartments</v>
      </c>
      <c r="N4" s="309"/>
      <c r="O4" s="309"/>
      <c r="P4" s="309"/>
      <c r="Q4" s="309"/>
      <c r="R4" s="309"/>
      <c r="S4" s="309"/>
      <c r="T4" s="309"/>
      <c r="U4" s="309"/>
      <c r="V4" s="309"/>
      <c r="W4" s="309"/>
      <c r="X4" s="309"/>
      <c r="Y4" s="309"/>
      <c r="Z4" s="309"/>
      <c r="AD4" s="11"/>
      <c r="AE4" s="13"/>
      <c r="AF4" s="13"/>
      <c r="AG4" s="13"/>
      <c r="AH4" s="13"/>
      <c r="AI4" s="13"/>
      <c r="AJ4" s="13"/>
      <c r="AK4" s="13"/>
      <c r="AL4" s="13"/>
      <c r="AM4" s="13"/>
      <c r="AN4" s="13"/>
      <c r="AO4" s="34"/>
      <c r="AP4" s="34"/>
      <c r="AQ4" s="34"/>
      <c r="AR4" s="34"/>
    </row>
    <row r="5" spans="1:44" ht="12.75" customHeight="1">
      <c r="A5" s="2" t="s">
        <v>521</v>
      </c>
      <c r="B5" s="2"/>
      <c r="M5" s="309" t="str">
        <f>'Development Information'!M6</f>
        <v>Swipler Services, Inc.</v>
      </c>
      <c r="N5" s="309"/>
      <c r="O5" s="309"/>
      <c r="P5" s="309"/>
      <c r="Q5" s="309"/>
      <c r="R5" s="309"/>
      <c r="S5" s="309"/>
      <c r="T5" s="309"/>
      <c r="U5" s="309"/>
      <c r="V5" s="309"/>
      <c r="W5" s="309"/>
      <c r="X5" s="309"/>
      <c r="Y5" s="309"/>
      <c r="Z5" s="309"/>
      <c r="AD5" s="44"/>
      <c r="AE5" s="13"/>
      <c r="AF5" s="13"/>
      <c r="AG5" s="13"/>
      <c r="AH5" s="13"/>
      <c r="AI5" s="13"/>
      <c r="AJ5" s="13"/>
      <c r="AK5" s="13"/>
      <c r="AL5" s="13"/>
      <c r="AM5" s="13"/>
      <c r="AN5" s="13"/>
      <c r="AO5" s="34"/>
      <c r="AP5" s="34"/>
      <c r="AQ5" s="34"/>
      <c r="AR5" s="34"/>
    </row>
    <row r="6" spans="12:44" ht="12.75" customHeight="1">
      <c r="L6" s="5"/>
      <c r="M6" s="5"/>
      <c r="AD6" s="43"/>
      <c r="AE6" s="13"/>
      <c r="AF6" s="13"/>
      <c r="AG6" s="13"/>
      <c r="AH6" s="13"/>
      <c r="AI6" s="13"/>
      <c r="AJ6" s="13"/>
      <c r="AK6" s="13"/>
      <c r="AL6" s="13"/>
      <c r="AM6" s="13"/>
      <c r="AN6" s="13"/>
      <c r="AO6" s="25"/>
      <c r="AP6" s="25"/>
      <c r="AQ6" s="25"/>
      <c r="AR6" s="25"/>
    </row>
    <row r="7" spans="1:26" ht="12.75" customHeight="1">
      <c r="A7" s="15" t="s">
        <v>488</v>
      </c>
      <c r="B7" s="15"/>
      <c r="L7" s="4"/>
      <c r="M7" s="341" t="str">
        <f>'Development Information'!M8</f>
        <v>Brian Philps</v>
      </c>
      <c r="N7" s="341"/>
      <c r="O7" s="341"/>
      <c r="P7" s="341"/>
      <c r="Q7" s="341"/>
      <c r="R7" s="341"/>
      <c r="S7" s="341"/>
      <c r="T7" s="341"/>
      <c r="U7" s="341"/>
      <c r="V7" s="341"/>
      <c r="W7" s="341"/>
      <c r="X7" s="341"/>
      <c r="Y7" s="341"/>
      <c r="Z7" s="341"/>
    </row>
    <row r="8" spans="1:33" ht="12.75" customHeight="1">
      <c r="A8" s="15" t="s">
        <v>489</v>
      </c>
      <c r="B8" s="15"/>
      <c r="L8" s="4"/>
      <c r="M8" s="309" t="str">
        <f>'Development Information'!M9</f>
        <v>Whitney Simic</v>
      </c>
      <c r="N8" s="309"/>
      <c r="O8" s="309"/>
      <c r="P8" s="309"/>
      <c r="Q8" s="309"/>
      <c r="R8" s="309"/>
      <c r="S8" s="309"/>
      <c r="T8" s="309"/>
      <c r="U8" s="309"/>
      <c r="V8" s="309"/>
      <c r="W8" s="309"/>
      <c r="X8" s="309"/>
      <c r="Y8" s="309"/>
      <c r="Z8" s="309"/>
      <c r="AG8" s="4"/>
    </row>
    <row r="9" spans="1:33" ht="12.75" customHeight="1">
      <c r="A9" s="15"/>
      <c r="B9" s="15"/>
      <c r="L9" s="4"/>
      <c r="M9" s="49"/>
      <c r="N9" s="49"/>
      <c r="O9" s="45"/>
      <c r="P9" s="45"/>
      <c r="Q9" s="45"/>
      <c r="R9" s="45"/>
      <c r="S9" s="45"/>
      <c r="T9" s="45"/>
      <c r="U9" s="45"/>
      <c r="V9" s="45"/>
      <c r="W9" s="14"/>
      <c r="X9" s="14"/>
      <c r="Y9" s="14"/>
      <c r="Z9" s="49"/>
      <c r="AG9" s="4"/>
    </row>
    <row r="10" spans="3:42" ht="12.75" customHeight="1">
      <c r="C10" s="328" t="s">
        <v>596</v>
      </c>
      <c r="D10" s="329"/>
      <c r="E10" s="329"/>
      <c r="F10" s="329"/>
      <c r="G10" s="329"/>
      <c r="H10" s="329"/>
      <c r="I10" s="329"/>
      <c r="J10" s="329"/>
      <c r="K10" s="329"/>
      <c r="L10" s="329"/>
      <c r="M10" s="329"/>
      <c r="N10" s="329"/>
      <c r="O10" s="329"/>
      <c r="P10" s="330"/>
      <c r="Q10" s="346" t="s">
        <v>592</v>
      </c>
      <c r="R10" s="346"/>
      <c r="S10" s="346"/>
      <c r="T10" s="346"/>
      <c r="U10" s="346" t="s">
        <v>572</v>
      </c>
      <c r="V10" s="346"/>
      <c r="W10" s="346"/>
      <c r="X10" s="346"/>
      <c r="Z10" s="4"/>
      <c r="AB10" s="346" t="s">
        <v>607</v>
      </c>
      <c r="AC10" s="346"/>
      <c r="AD10" s="346"/>
      <c r="AE10" s="346"/>
      <c r="AF10" s="346"/>
      <c r="AG10" s="677" t="s">
        <v>599</v>
      </c>
      <c r="AH10" s="677"/>
      <c r="AI10" s="677"/>
      <c r="AJ10" s="677"/>
      <c r="AK10" s="677"/>
      <c r="AL10" s="677" t="s">
        <v>600</v>
      </c>
      <c r="AM10" s="680"/>
      <c r="AN10" s="680"/>
      <c r="AO10" s="680"/>
      <c r="AP10" s="680"/>
    </row>
    <row r="11" spans="3:44" ht="12.75" customHeight="1">
      <c r="C11" s="325"/>
      <c r="D11" s="326"/>
      <c r="E11" s="326"/>
      <c r="F11" s="326"/>
      <c r="G11" s="326"/>
      <c r="H11" s="326"/>
      <c r="I11" s="326"/>
      <c r="J11" s="326"/>
      <c r="K11" s="326"/>
      <c r="L11" s="326"/>
      <c r="M11" s="326"/>
      <c r="N11" s="326"/>
      <c r="O11" s="326"/>
      <c r="P11" s="327"/>
      <c r="Q11" s="346"/>
      <c r="R11" s="346"/>
      <c r="S11" s="346"/>
      <c r="T11" s="346"/>
      <c r="U11" s="346"/>
      <c r="V11" s="346"/>
      <c r="W11" s="346"/>
      <c r="X11" s="346"/>
      <c r="AB11" s="346"/>
      <c r="AC11" s="346"/>
      <c r="AD11" s="346"/>
      <c r="AE11" s="346"/>
      <c r="AF11" s="346"/>
      <c r="AG11" s="677"/>
      <c r="AH11" s="677"/>
      <c r="AI11" s="677"/>
      <c r="AJ11" s="677"/>
      <c r="AK11" s="677"/>
      <c r="AL11" s="680"/>
      <c r="AM11" s="680"/>
      <c r="AN11" s="680"/>
      <c r="AO11" s="680"/>
      <c r="AP11" s="680"/>
      <c r="AQ11" s="36"/>
      <c r="AR11" s="36"/>
    </row>
    <row r="12" spans="3:44" ht="12.75" customHeight="1">
      <c r="C12" s="681" t="s">
        <v>588</v>
      </c>
      <c r="D12" s="681"/>
      <c r="E12" s="681"/>
      <c r="F12" s="681"/>
      <c r="G12" s="681"/>
      <c r="H12" s="681"/>
      <c r="I12" s="681"/>
      <c r="J12" s="681"/>
      <c r="K12" s="681"/>
      <c r="L12" s="681"/>
      <c r="M12" s="681"/>
      <c r="N12" s="681"/>
      <c r="O12" s="681"/>
      <c r="P12" s="681"/>
      <c r="Q12" s="275">
        <f>'Development Information'!AI31</f>
        <v>11</v>
      </c>
      <c r="R12" s="275"/>
      <c r="S12" s="275"/>
      <c r="T12" s="275"/>
      <c r="U12" s="651">
        <f>Q12/$Q$15</f>
        <v>1</v>
      </c>
      <c r="V12" s="651"/>
      <c r="W12" s="651"/>
      <c r="X12" s="651"/>
      <c r="AB12" s="40" t="s">
        <v>598</v>
      </c>
      <c r="AC12" s="40"/>
      <c r="AD12" s="40"/>
      <c r="AE12" s="40"/>
      <c r="AF12" s="40"/>
      <c r="AG12" s="679">
        <f>'Development Information'!H44</f>
        <v>7500</v>
      </c>
      <c r="AH12" s="275"/>
      <c r="AI12" s="275"/>
      <c r="AJ12" s="275"/>
      <c r="AK12" s="275"/>
      <c r="AL12" s="289">
        <f>AG12/AG14</f>
        <v>0.75</v>
      </c>
      <c r="AM12" s="289"/>
      <c r="AN12" s="289"/>
      <c r="AO12" s="289"/>
      <c r="AP12" s="289"/>
      <c r="AQ12" s="36"/>
      <c r="AR12" s="36"/>
    </row>
    <row r="13" spans="3:44" ht="12.75" customHeight="1">
      <c r="C13" s="650" t="s">
        <v>608</v>
      </c>
      <c r="D13" s="650"/>
      <c r="E13" s="650"/>
      <c r="F13" s="650"/>
      <c r="G13" s="650"/>
      <c r="H13" s="650"/>
      <c r="I13" s="650"/>
      <c r="J13" s="650"/>
      <c r="K13" s="650"/>
      <c r="L13" s="650"/>
      <c r="M13" s="650"/>
      <c r="N13" s="650"/>
      <c r="O13" s="650"/>
      <c r="P13" s="650"/>
      <c r="Q13" s="275">
        <f>'Development Information'!AI33</f>
        <v>0</v>
      </c>
      <c r="R13" s="275"/>
      <c r="S13" s="275"/>
      <c r="T13" s="275"/>
      <c r="U13" s="651">
        <f>Q13/$Q$15</f>
        <v>0</v>
      </c>
      <c r="V13" s="651"/>
      <c r="W13" s="651"/>
      <c r="X13" s="651"/>
      <c r="AB13" s="40" t="s">
        <v>597</v>
      </c>
      <c r="AC13" s="40"/>
      <c r="AD13" s="40"/>
      <c r="AE13" s="40"/>
      <c r="AF13" s="40"/>
      <c r="AG13" s="679">
        <f>'Development Information'!H46</f>
        <v>2500</v>
      </c>
      <c r="AH13" s="275"/>
      <c r="AI13" s="275"/>
      <c r="AJ13" s="275"/>
      <c r="AK13" s="275"/>
      <c r="AL13" s="289">
        <f>AG13/AG14</f>
        <v>0.25</v>
      </c>
      <c r="AM13" s="289"/>
      <c r="AN13" s="289"/>
      <c r="AO13" s="289"/>
      <c r="AP13" s="289"/>
      <c r="AQ13" s="18"/>
      <c r="AR13" s="18"/>
    </row>
    <row r="14" spans="3:44" ht="12.75" customHeight="1">
      <c r="C14" s="682" t="s">
        <v>595</v>
      </c>
      <c r="D14" s="682"/>
      <c r="E14" s="682"/>
      <c r="F14" s="682"/>
      <c r="G14" s="682"/>
      <c r="H14" s="682"/>
      <c r="I14" s="682"/>
      <c r="J14" s="682"/>
      <c r="K14" s="682"/>
      <c r="L14" s="682"/>
      <c r="M14" s="682"/>
      <c r="N14" s="682"/>
      <c r="O14" s="682"/>
      <c r="P14" s="682"/>
      <c r="Q14" s="275">
        <f>'Development Information'!AI35</f>
        <v>0</v>
      </c>
      <c r="R14" s="275"/>
      <c r="S14" s="275"/>
      <c r="T14" s="275"/>
      <c r="U14" s="651">
        <f>Q14/$Q$15</f>
        <v>0</v>
      </c>
      <c r="V14" s="651"/>
      <c r="W14" s="651"/>
      <c r="X14" s="651"/>
      <c r="AB14" s="346" t="s">
        <v>542</v>
      </c>
      <c r="AC14" s="346"/>
      <c r="AD14" s="346"/>
      <c r="AE14" s="346"/>
      <c r="AF14" s="346"/>
      <c r="AG14" s="679">
        <f>'Development Information'!H48</f>
        <v>10000</v>
      </c>
      <c r="AH14" s="275"/>
      <c r="AI14" s="275"/>
      <c r="AJ14" s="275"/>
      <c r="AK14" s="275"/>
      <c r="AL14" s="289">
        <f>AG14/AG14</f>
        <v>1</v>
      </c>
      <c r="AM14" s="289"/>
      <c r="AN14" s="289"/>
      <c r="AO14" s="289"/>
      <c r="AP14" s="289"/>
      <c r="AQ14" s="18"/>
      <c r="AR14" s="18"/>
    </row>
    <row r="15" spans="1:24" ht="12.75" customHeight="1">
      <c r="A15" s="4"/>
      <c r="B15" s="53"/>
      <c r="C15" s="683" t="s">
        <v>481</v>
      </c>
      <c r="D15" s="683"/>
      <c r="E15" s="683"/>
      <c r="F15" s="683"/>
      <c r="G15" s="683"/>
      <c r="H15" s="683"/>
      <c r="I15" s="683"/>
      <c r="J15" s="683"/>
      <c r="K15" s="683"/>
      <c r="L15" s="683"/>
      <c r="M15" s="683"/>
      <c r="N15" s="683"/>
      <c r="O15" s="683"/>
      <c r="P15" s="683"/>
      <c r="Q15" s="684">
        <f>'Development Information'!AI37</f>
        <v>11</v>
      </c>
      <c r="R15" s="684"/>
      <c r="S15" s="684"/>
      <c r="T15" s="684"/>
      <c r="U15" s="651">
        <f>Q15/$Q$15</f>
        <v>1</v>
      </c>
      <c r="V15" s="651"/>
      <c r="W15" s="651"/>
      <c r="X15" s="651"/>
    </row>
    <row r="16" spans="1:22" ht="12.75" customHeight="1">
      <c r="A16" s="12"/>
      <c r="B16" s="12"/>
      <c r="C16" s="50"/>
      <c r="D16" s="50"/>
      <c r="E16" s="50"/>
      <c r="F16" s="50"/>
      <c r="G16" s="50"/>
      <c r="H16" s="50"/>
      <c r="I16" s="50"/>
      <c r="J16" s="50"/>
      <c r="K16" s="50"/>
      <c r="L16" s="50"/>
      <c r="M16" s="50"/>
      <c r="N16" s="50"/>
      <c r="O16" s="51"/>
      <c r="P16" s="51"/>
      <c r="Q16" s="51"/>
      <c r="R16" s="51"/>
      <c r="S16" s="52"/>
      <c r="T16" s="52"/>
      <c r="U16" s="52"/>
      <c r="V16" s="52"/>
    </row>
    <row r="17" spans="1:32" ht="12.75" customHeight="1">
      <c r="A17" s="12"/>
      <c r="B17" s="12"/>
      <c r="C17" s="12"/>
      <c r="D17" s="12"/>
      <c r="E17" s="12"/>
      <c r="F17" s="12"/>
      <c r="G17" s="12"/>
      <c r="H17" s="12"/>
      <c r="I17" s="12"/>
      <c r="J17" s="12"/>
      <c r="K17" s="12"/>
      <c r="L17" s="648"/>
      <c r="M17" s="648"/>
      <c r="N17" s="648"/>
      <c r="O17" s="648"/>
      <c r="P17" s="648"/>
      <c r="Q17" s="648"/>
      <c r="R17" s="648"/>
      <c r="S17" s="648"/>
      <c r="T17" s="648"/>
      <c r="U17" s="648"/>
      <c r="V17" s="648"/>
      <c r="W17" s="648"/>
      <c r="X17" s="648"/>
      <c r="Y17" s="648"/>
      <c r="Z17" s="648"/>
      <c r="AA17" s="648"/>
      <c r="AB17" s="648" t="s">
        <v>483</v>
      </c>
      <c r="AC17" s="648"/>
      <c r="AD17" s="648"/>
      <c r="AE17" s="648"/>
      <c r="AF17" s="648"/>
    </row>
    <row r="18" spans="1:48" ht="12.75" customHeight="1">
      <c r="A18" s="11"/>
      <c r="B18" s="11"/>
      <c r="C18" s="11"/>
      <c r="D18" s="11"/>
      <c r="E18" s="11"/>
      <c r="F18" s="11"/>
      <c r="G18" s="11"/>
      <c r="H18" s="11"/>
      <c r="I18" s="11"/>
      <c r="J18" s="11"/>
      <c r="K18" s="11"/>
      <c r="L18" s="648"/>
      <c r="M18" s="648"/>
      <c r="N18" s="648"/>
      <c r="O18" s="648"/>
      <c r="P18" s="648"/>
      <c r="Q18" s="648"/>
      <c r="R18" s="648"/>
      <c r="S18" s="648"/>
      <c r="T18" s="648"/>
      <c r="U18" s="648"/>
      <c r="V18" s="648"/>
      <c r="W18" s="648"/>
      <c r="X18" s="648"/>
      <c r="Y18" s="648"/>
      <c r="Z18" s="648"/>
      <c r="AA18" s="648"/>
      <c r="AB18" s="648"/>
      <c r="AC18" s="648"/>
      <c r="AD18" s="648"/>
      <c r="AE18" s="648"/>
      <c r="AF18" s="648"/>
      <c r="AG18" s="11"/>
      <c r="AH18" s="11"/>
      <c r="AI18" s="11"/>
      <c r="AJ18" s="11"/>
      <c r="AK18" s="11"/>
      <c r="AL18" s="11"/>
      <c r="AM18" s="11"/>
      <c r="AN18" s="11"/>
      <c r="AO18" s="11"/>
      <c r="AP18" s="11"/>
      <c r="AQ18" s="11"/>
      <c r="AR18" s="11"/>
      <c r="AS18" s="11"/>
      <c r="AT18" s="11"/>
      <c r="AU18" s="11"/>
      <c r="AV18" s="11"/>
    </row>
    <row r="19" spans="1:48" ht="12.75" customHeight="1">
      <c r="A19" s="11"/>
      <c r="B19" s="11"/>
      <c r="C19" s="11"/>
      <c r="D19" s="11"/>
      <c r="E19" s="11"/>
      <c r="F19" s="11"/>
      <c r="G19" s="11"/>
      <c r="H19" s="11"/>
      <c r="I19" s="11"/>
      <c r="J19" s="11"/>
      <c r="K19" s="11"/>
      <c r="L19" s="774" t="s">
        <v>643</v>
      </c>
      <c r="M19" s="775"/>
      <c r="N19" s="775"/>
      <c r="O19" s="775"/>
      <c r="P19" s="775"/>
      <c r="Q19" s="775"/>
      <c r="R19" s="775"/>
      <c r="S19" s="775"/>
      <c r="T19" s="775"/>
      <c r="U19" s="775"/>
      <c r="V19" s="775"/>
      <c r="W19" s="775"/>
      <c r="X19" s="775"/>
      <c r="Y19" s="775"/>
      <c r="Z19" s="775"/>
      <c r="AA19" s="776"/>
      <c r="AB19" s="757">
        <v>0</v>
      </c>
      <c r="AC19" s="758"/>
      <c r="AD19" s="758"/>
      <c r="AE19" s="758"/>
      <c r="AF19" s="759"/>
      <c r="AG19" s="11"/>
      <c r="AH19" s="11"/>
      <c r="AI19" s="11"/>
      <c r="AJ19" s="11"/>
      <c r="AK19" s="11"/>
      <c r="AL19" s="11"/>
      <c r="AM19" s="11"/>
      <c r="AN19" s="11"/>
      <c r="AO19" s="11"/>
      <c r="AP19" s="11"/>
      <c r="AQ19" s="11"/>
      <c r="AR19" s="11"/>
      <c r="AS19" s="11"/>
      <c r="AT19" s="11"/>
      <c r="AU19" s="11"/>
      <c r="AV19" s="11"/>
    </row>
    <row r="20" spans="12:32" ht="12.75" customHeight="1">
      <c r="L20" s="777"/>
      <c r="M20" s="778"/>
      <c r="N20" s="778"/>
      <c r="O20" s="778"/>
      <c r="P20" s="778"/>
      <c r="Q20" s="778"/>
      <c r="R20" s="778"/>
      <c r="S20" s="778"/>
      <c r="T20" s="778"/>
      <c r="U20" s="778"/>
      <c r="V20" s="778"/>
      <c r="W20" s="778"/>
      <c r="X20" s="778"/>
      <c r="Y20" s="778"/>
      <c r="Z20" s="778"/>
      <c r="AA20" s="779"/>
      <c r="AB20" s="760"/>
      <c r="AC20" s="761"/>
      <c r="AD20" s="761"/>
      <c r="AE20" s="761"/>
      <c r="AF20" s="762"/>
    </row>
    <row r="21" spans="12:32" ht="12.75" customHeight="1">
      <c r="L21" s="739" t="s">
        <v>221</v>
      </c>
      <c r="M21" s="740"/>
      <c r="N21" s="740"/>
      <c r="O21" s="740"/>
      <c r="P21" s="740"/>
      <c r="Q21" s="740"/>
      <c r="R21" s="740"/>
      <c r="S21" s="740"/>
      <c r="T21" s="740"/>
      <c r="U21" s="740"/>
      <c r="V21" s="740"/>
      <c r="W21" s="740"/>
      <c r="X21" s="740"/>
      <c r="Y21" s="740"/>
      <c r="Z21" s="740"/>
      <c r="AA21" s="741"/>
      <c r="AB21" s="703">
        <v>10</v>
      </c>
      <c r="AC21" s="704"/>
      <c r="AD21" s="704"/>
      <c r="AE21" s="704"/>
      <c r="AF21" s="705"/>
    </row>
    <row r="22" spans="12:32" ht="12.75" customHeight="1">
      <c r="L22" s="742"/>
      <c r="M22" s="743"/>
      <c r="N22" s="743"/>
      <c r="O22" s="743"/>
      <c r="P22" s="743"/>
      <c r="Q22" s="743"/>
      <c r="R22" s="743"/>
      <c r="S22" s="743"/>
      <c r="T22" s="743"/>
      <c r="U22" s="743"/>
      <c r="V22" s="743"/>
      <c r="W22" s="743"/>
      <c r="X22" s="743"/>
      <c r="Y22" s="743"/>
      <c r="Z22" s="743"/>
      <c r="AA22" s="744"/>
      <c r="AB22" s="706"/>
      <c r="AC22" s="707"/>
      <c r="AD22" s="707"/>
      <c r="AE22" s="707"/>
      <c r="AF22" s="708"/>
    </row>
    <row r="23" spans="12:32" ht="12.75" customHeight="1">
      <c r="L23" s="739" t="s">
        <v>383</v>
      </c>
      <c r="M23" s="740"/>
      <c r="N23" s="740"/>
      <c r="O23" s="740"/>
      <c r="P23" s="740"/>
      <c r="Q23" s="740"/>
      <c r="R23" s="740"/>
      <c r="S23" s="740"/>
      <c r="T23" s="740"/>
      <c r="U23" s="740"/>
      <c r="V23" s="740"/>
      <c r="W23" s="740"/>
      <c r="X23" s="740"/>
      <c r="Y23" s="740"/>
      <c r="Z23" s="740"/>
      <c r="AA23" s="741"/>
      <c r="AB23" s="703">
        <f>AB19*AB21</f>
        <v>0</v>
      </c>
      <c r="AC23" s="704"/>
      <c r="AD23" s="704"/>
      <c r="AE23" s="704"/>
      <c r="AF23" s="705"/>
    </row>
    <row r="24" spans="12:32" ht="12.75" customHeight="1">
      <c r="L24" s="742"/>
      <c r="M24" s="743"/>
      <c r="N24" s="743"/>
      <c r="O24" s="743"/>
      <c r="P24" s="743"/>
      <c r="Q24" s="743"/>
      <c r="R24" s="743"/>
      <c r="S24" s="743"/>
      <c r="T24" s="743"/>
      <c r="U24" s="743"/>
      <c r="V24" s="743"/>
      <c r="W24" s="743"/>
      <c r="X24" s="743"/>
      <c r="Y24" s="743"/>
      <c r="Z24" s="743"/>
      <c r="AA24" s="744"/>
      <c r="AB24" s="706"/>
      <c r="AC24" s="707"/>
      <c r="AD24" s="707"/>
      <c r="AE24" s="707"/>
      <c r="AF24" s="708"/>
    </row>
    <row r="25" spans="12:32" ht="12.75" customHeight="1">
      <c r="L25" s="763" t="s">
        <v>222</v>
      </c>
      <c r="M25" s="764"/>
      <c r="N25" s="764"/>
      <c r="O25" s="764"/>
      <c r="P25" s="764"/>
      <c r="Q25" s="764"/>
      <c r="R25" s="764"/>
      <c r="S25" s="764"/>
      <c r="T25" s="764"/>
      <c r="U25" s="764"/>
      <c r="V25" s="764"/>
      <c r="W25" s="764"/>
      <c r="X25" s="764"/>
      <c r="Y25" s="764"/>
      <c r="Z25" s="764"/>
      <c r="AA25" s="765"/>
      <c r="AB25" s="652">
        <f>AB23</f>
        <v>0</v>
      </c>
      <c r="AC25" s="769"/>
      <c r="AD25" s="769"/>
      <c r="AE25" s="769"/>
      <c r="AF25" s="770"/>
    </row>
    <row r="26" spans="12:32" ht="12.75" customHeight="1">
      <c r="L26" s="766"/>
      <c r="M26" s="767"/>
      <c r="N26" s="767"/>
      <c r="O26" s="767"/>
      <c r="P26" s="767"/>
      <c r="Q26" s="767"/>
      <c r="R26" s="767"/>
      <c r="S26" s="767"/>
      <c r="T26" s="767"/>
      <c r="U26" s="767"/>
      <c r="V26" s="767"/>
      <c r="W26" s="767"/>
      <c r="X26" s="767"/>
      <c r="Y26" s="767"/>
      <c r="Z26" s="767"/>
      <c r="AA26" s="768"/>
      <c r="AB26" s="771"/>
      <c r="AC26" s="772"/>
      <c r="AD26" s="772"/>
      <c r="AE26" s="772"/>
      <c r="AF26" s="773"/>
    </row>
    <row r="27" ht="12.75" customHeight="1"/>
    <row r="28" spans="1:7" ht="12.75" customHeight="1">
      <c r="A28" s="26" t="s">
        <v>57</v>
      </c>
      <c r="G28" s="5"/>
    </row>
    <row r="29" spans="1:48" ht="12.75" customHeight="1">
      <c r="A29" s="590" t="s">
        <v>79</v>
      </c>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c r="AT29" s="85"/>
      <c r="AU29" s="85"/>
      <c r="AV29" s="85"/>
    </row>
    <row r="30" spans="1:48" ht="12.75" customHeight="1">
      <c r="A30" s="75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3"/>
      <c r="AT30" s="85"/>
      <c r="AU30" s="85"/>
      <c r="AV30" s="85"/>
    </row>
    <row r="31" spans="1:48" ht="12.75" customHeight="1">
      <c r="A31" s="75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3"/>
      <c r="AT31" s="85"/>
      <c r="AU31" s="85"/>
      <c r="AV31" s="85"/>
    </row>
    <row r="32" spans="1:48" ht="12.75" customHeight="1">
      <c r="A32" s="754"/>
      <c r="B32" s="755"/>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6"/>
      <c r="AT32" s="85"/>
      <c r="AU32" s="85"/>
      <c r="AV32" s="85"/>
    </row>
    <row r="33" spans="22:26" ht="12.75" customHeight="1">
      <c r="V33" s="74"/>
      <c r="W33" s="74"/>
      <c r="X33" s="74"/>
      <c r="Y33" s="74"/>
      <c r="Z33" s="74"/>
    </row>
    <row r="34" spans="22:26" ht="12.75" customHeight="1">
      <c r="V34" s="74"/>
      <c r="W34" s="74"/>
      <c r="X34" s="74"/>
      <c r="Y34" s="74"/>
      <c r="Z34" s="74"/>
    </row>
    <row r="35" spans="22:26" ht="12.75" customHeight="1">
      <c r="V35" s="74"/>
      <c r="W35" s="74"/>
      <c r="X35" s="74"/>
      <c r="Y35" s="74"/>
      <c r="Z35" s="74"/>
    </row>
    <row r="36" spans="1:45" ht="12.75" customHeight="1" thickBot="1">
      <c r="A36" s="589" t="s">
        <v>446</v>
      </c>
      <c r="B36" s="589"/>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ht="12.75" customHeight="1" thickTop="1"/>
    <row r="38" spans="1:45" ht="39.75" customHeight="1">
      <c r="A38" s="20">
        <v>25</v>
      </c>
      <c r="B38" s="588" t="s">
        <v>80</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row>
    <row r="39" spans="1:45" ht="27.75" customHeight="1">
      <c r="A39" s="20">
        <v>26</v>
      </c>
      <c r="B39" s="588" t="s">
        <v>81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row>
    <row r="40" spans="22:26" ht="12.75" customHeight="1">
      <c r="V40" s="74"/>
      <c r="W40" s="74"/>
      <c r="X40" s="74"/>
      <c r="Y40" s="74"/>
      <c r="Z40" s="74"/>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sheetData>
  <sheetProtection password="C780" sheet="1" objects="1" scenarios="1"/>
  <mergeCells count="45">
    <mergeCell ref="AL14:AP14"/>
    <mergeCell ref="AG12:AK12"/>
    <mergeCell ref="AL12:AP12"/>
    <mergeCell ref="AL13:AP13"/>
    <mergeCell ref="L19:AA20"/>
    <mergeCell ref="C13:P13"/>
    <mergeCell ref="Q13:T13"/>
    <mergeCell ref="U13:X13"/>
    <mergeCell ref="L17:AA18"/>
    <mergeCell ref="AG13:AK13"/>
    <mergeCell ref="AG14:AK14"/>
    <mergeCell ref="AG10:AK11"/>
    <mergeCell ref="AL10:AP11"/>
    <mergeCell ref="AB14:AF14"/>
    <mergeCell ref="C15:P15"/>
    <mergeCell ref="Q15:T15"/>
    <mergeCell ref="U15:X15"/>
    <mergeCell ref="C14:P14"/>
    <mergeCell ref="Q14:T14"/>
    <mergeCell ref="U14:X14"/>
    <mergeCell ref="C12:P12"/>
    <mergeCell ref="L25:AA26"/>
    <mergeCell ref="AB25:AF26"/>
    <mergeCell ref="L21:AA22"/>
    <mergeCell ref="AB21:AF22"/>
    <mergeCell ref="L23:AA24"/>
    <mergeCell ref="AB23:AF24"/>
    <mergeCell ref="M8:Z8"/>
    <mergeCell ref="C10:P11"/>
    <mergeCell ref="Q10:T11"/>
    <mergeCell ref="U10:X11"/>
    <mergeCell ref="AB17:AF18"/>
    <mergeCell ref="AB10:AF11"/>
    <mergeCell ref="Q12:T12"/>
    <mergeCell ref="U12:X12"/>
    <mergeCell ref="A36:AS36"/>
    <mergeCell ref="B38:AS38"/>
    <mergeCell ref="B39:AS39"/>
    <mergeCell ref="A29:AS32"/>
    <mergeCell ref="A1:AS1"/>
    <mergeCell ref="M3:Z3"/>
    <mergeCell ref="M4:Z4"/>
    <mergeCell ref="M5:Z5"/>
    <mergeCell ref="AB19:AF20"/>
    <mergeCell ref="M7:Z7"/>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11.xml><?xml version="1.0" encoding="utf-8"?>
<worksheet xmlns="http://schemas.openxmlformats.org/spreadsheetml/2006/main" xmlns:r="http://schemas.openxmlformats.org/officeDocument/2006/relationships">
  <sheetPr codeName="Sheet11"/>
  <dimension ref="A1:AV111"/>
  <sheetViews>
    <sheetView zoomScalePageLayoutView="0" workbookViewId="0" topLeftCell="A1">
      <selection activeCell="A1" sqref="A1:AS1"/>
    </sheetView>
  </sheetViews>
  <sheetFormatPr defaultColWidth="2.00390625" defaultRowHeight="12.75"/>
  <cols>
    <col min="1" max="1" width="2.8515625" style="38" customWidth="1"/>
    <col min="2" max="16384" width="2.00390625" style="38" customWidth="1"/>
  </cols>
  <sheetData>
    <row r="1" spans="1:48" ht="19.5" thickBot="1">
      <c r="A1" s="245" t="s">
        <v>458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24"/>
      <c r="AU1" s="124"/>
      <c r="AV1" s="124"/>
    </row>
    <row r="2" ht="12.75" customHeight="1" thickTop="1"/>
    <row r="3" spans="1:44" ht="12.75" customHeight="1">
      <c r="A3" s="100" t="s">
        <v>419</v>
      </c>
      <c r="B3" s="100"/>
      <c r="L3" s="101"/>
      <c r="M3" s="455" t="str">
        <f>'Development Information'!M4</f>
        <v>HM-007-099</v>
      </c>
      <c r="N3" s="455"/>
      <c r="O3" s="455"/>
      <c r="P3" s="455"/>
      <c r="Q3" s="455"/>
      <c r="R3" s="455"/>
      <c r="S3" s="455"/>
      <c r="T3" s="455"/>
      <c r="U3" s="455"/>
      <c r="V3" s="455"/>
      <c r="W3" s="455"/>
      <c r="X3" s="455"/>
      <c r="Y3" s="455"/>
      <c r="Z3" s="455"/>
      <c r="AB3" s="39" t="s">
        <v>488</v>
      </c>
      <c r="AD3" s="157"/>
      <c r="AE3" s="158"/>
      <c r="AF3" s="158"/>
      <c r="AG3" s="158"/>
      <c r="AH3" s="158"/>
      <c r="AI3" s="158"/>
      <c r="AJ3" s="455" t="str">
        <f>'Development Information'!M8</f>
        <v>Brian Philps</v>
      </c>
      <c r="AK3" s="455"/>
      <c r="AL3" s="455"/>
      <c r="AM3" s="455"/>
      <c r="AN3" s="455"/>
      <c r="AO3" s="455"/>
      <c r="AP3" s="455"/>
      <c r="AQ3" s="455"/>
      <c r="AR3" s="455"/>
    </row>
    <row r="4" spans="1:44" ht="12.75" customHeight="1">
      <c r="A4" s="100" t="s">
        <v>520</v>
      </c>
      <c r="B4" s="100"/>
      <c r="M4" s="456" t="str">
        <f>'Development Information'!M5</f>
        <v>Swipler Valley Apartments</v>
      </c>
      <c r="N4" s="456"/>
      <c r="O4" s="456"/>
      <c r="P4" s="456"/>
      <c r="Q4" s="456"/>
      <c r="R4" s="456"/>
      <c r="S4" s="456"/>
      <c r="T4" s="456"/>
      <c r="U4" s="456"/>
      <c r="V4" s="456"/>
      <c r="W4" s="456"/>
      <c r="X4" s="456"/>
      <c r="Y4" s="456"/>
      <c r="Z4" s="456"/>
      <c r="AB4" s="39" t="s">
        <v>489</v>
      </c>
      <c r="AD4" s="159"/>
      <c r="AE4" s="158"/>
      <c r="AF4" s="158"/>
      <c r="AG4" s="158"/>
      <c r="AH4" s="158"/>
      <c r="AI4" s="158"/>
      <c r="AJ4" s="475" t="str">
        <f>'Development Information'!M9</f>
        <v>Whitney Simic</v>
      </c>
      <c r="AK4" s="475"/>
      <c r="AL4" s="475"/>
      <c r="AM4" s="475"/>
      <c r="AN4" s="475"/>
      <c r="AO4" s="475"/>
      <c r="AP4" s="475"/>
      <c r="AQ4" s="475"/>
      <c r="AR4" s="475"/>
    </row>
    <row r="5" spans="1:44" ht="12.75" customHeight="1">
      <c r="A5" s="100" t="s">
        <v>521</v>
      </c>
      <c r="B5" s="100"/>
      <c r="M5" s="456" t="str">
        <f>'Development Information'!M6</f>
        <v>Swipler Services, Inc.</v>
      </c>
      <c r="N5" s="456"/>
      <c r="O5" s="456"/>
      <c r="P5" s="456"/>
      <c r="Q5" s="456"/>
      <c r="R5" s="456"/>
      <c r="S5" s="456"/>
      <c r="T5" s="456"/>
      <c r="U5" s="456"/>
      <c r="V5" s="456"/>
      <c r="W5" s="456"/>
      <c r="X5" s="456"/>
      <c r="Y5" s="456"/>
      <c r="Z5" s="456"/>
      <c r="AD5" s="160"/>
      <c r="AE5" s="158"/>
      <c r="AF5" s="158"/>
      <c r="AG5" s="158"/>
      <c r="AH5" s="158"/>
      <c r="AI5" s="158"/>
      <c r="AJ5" s="158"/>
      <c r="AK5" s="158"/>
      <c r="AL5" s="158"/>
      <c r="AM5" s="158"/>
      <c r="AN5" s="158"/>
      <c r="AO5" s="161"/>
      <c r="AP5" s="161"/>
      <c r="AQ5" s="161"/>
      <c r="AR5" s="161"/>
    </row>
    <row r="6" spans="1:44" ht="12.75" customHeight="1">
      <c r="A6" s="100"/>
      <c r="B6" s="100"/>
      <c r="M6" s="135"/>
      <c r="N6" s="135"/>
      <c r="O6" s="135"/>
      <c r="P6" s="135"/>
      <c r="Q6" s="135"/>
      <c r="R6" s="135"/>
      <c r="S6" s="135"/>
      <c r="T6" s="135"/>
      <c r="U6" s="135"/>
      <c r="V6" s="135"/>
      <c r="W6" s="135"/>
      <c r="X6" s="135"/>
      <c r="Y6" s="105"/>
      <c r="Z6" s="105"/>
      <c r="AD6" s="160"/>
      <c r="AE6" s="158"/>
      <c r="AF6" s="158"/>
      <c r="AG6" s="158"/>
      <c r="AH6" s="158"/>
      <c r="AI6" s="158"/>
      <c r="AJ6" s="158"/>
      <c r="AK6" s="158"/>
      <c r="AL6" s="158"/>
      <c r="AM6" s="158"/>
      <c r="AN6" s="158"/>
      <c r="AO6" s="161"/>
      <c r="AP6" s="161"/>
      <c r="AQ6" s="161"/>
      <c r="AR6" s="161"/>
    </row>
    <row r="7" spans="3:44" ht="12.75" customHeight="1">
      <c r="C7" s="457" t="s">
        <v>596</v>
      </c>
      <c r="D7" s="458"/>
      <c r="E7" s="458"/>
      <c r="F7" s="458"/>
      <c r="G7" s="458"/>
      <c r="H7" s="458"/>
      <c r="I7" s="458"/>
      <c r="J7" s="458"/>
      <c r="K7" s="458"/>
      <c r="L7" s="458"/>
      <c r="M7" s="458"/>
      <c r="N7" s="458"/>
      <c r="O7" s="458"/>
      <c r="P7" s="459"/>
      <c r="Q7" s="531" t="s">
        <v>592</v>
      </c>
      <c r="R7" s="531"/>
      <c r="S7" s="531"/>
      <c r="T7" s="531"/>
      <c r="U7" s="531" t="s">
        <v>572</v>
      </c>
      <c r="V7" s="531"/>
      <c r="W7" s="531"/>
      <c r="X7" s="531"/>
      <c r="AB7" s="531" t="s">
        <v>607</v>
      </c>
      <c r="AC7" s="531"/>
      <c r="AD7" s="531"/>
      <c r="AE7" s="531"/>
      <c r="AF7" s="531"/>
      <c r="AG7" s="532" t="s">
        <v>599</v>
      </c>
      <c r="AH7" s="532"/>
      <c r="AI7" s="532"/>
      <c r="AJ7" s="532"/>
      <c r="AK7" s="532"/>
      <c r="AL7" s="532" t="s">
        <v>600</v>
      </c>
      <c r="AM7" s="533"/>
      <c r="AN7" s="533"/>
      <c r="AO7" s="533"/>
      <c r="AP7" s="533"/>
      <c r="AQ7" s="158"/>
      <c r="AR7" s="158"/>
    </row>
    <row r="8" spans="3:44" ht="12.75" customHeight="1">
      <c r="C8" s="460"/>
      <c r="D8" s="461"/>
      <c r="E8" s="461"/>
      <c r="F8" s="461"/>
      <c r="G8" s="461"/>
      <c r="H8" s="461"/>
      <c r="I8" s="461"/>
      <c r="J8" s="461"/>
      <c r="K8" s="461"/>
      <c r="L8" s="461"/>
      <c r="M8" s="461"/>
      <c r="N8" s="461"/>
      <c r="O8" s="461"/>
      <c r="P8" s="462"/>
      <c r="Q8" s="531"/>
      <c r="R8" s="531"/>
      <c r="S8" s="531"/>
      <c r="T8" s="531"/>
      <c r="U8" s="531"/>
      <c r="V8" s="531"/>
      <c r="W8" s="531"/>
      <c r="X8" s="531"/>
      <c r="AB8" s="531"/>
      <c r="AC8" s="531"/>
      <c r="AD8" s="531"/>
      <c r="AE8" s="531"/>
      <c r="AF8" s="531"/>
      <c r="AG8" s="532"/>
      <c r="AH8" s="532"/>
      <c r="AI8" s="532"/>
      <c r="AJ8" s="532"/>
      <c r="AK8" s="532"/>
      <c r="AL8" s="533"/>
      <c r="AM8" s="533"/>
      <c r="AN8" s="533"/>
      <c r="AO8" s="533"/>
      <c r="AP8" s="533"/>
      <c r="AQ8" s="158"/>
      <c r="AR8" s="158"/>
    </row>
    <row r="9" spans="3:44" ht="12.75" customHeight="1">
      <c r="C9" s="539" t="s">
        <v>588</v>
      </c>
      <c r="D9" s="539"/>
      <c r="E9" s="539"/>
      <c r="F9" s="539"/>
      <c r="G9" s="539"/>
      <c r="H9" s="539"/>
      <c r="I9" s="539"/>
      <c r="J9" s="539"/>
      <c r="K9" s="539"/>
      <c r="L9" s="539"/>
      <c r="M9" s="539"/>
      <c r="N9" s="539"/>
      <c r="O9" s="539"/>
      <c r="P9" s="539"/>
      <c r="Q9" s="258">
        <f>'Development Information'!AI31</f>
        <v>11</v>
      </c>
      <c r="R9" s="258"/>
      <c r="S9" s="258"/>
      <c r="T9" s="258"/>
      <c r="U9" s="538">
        <f>Q9/$Q$12</f>
        <v>1</v>
      </c>
      <c r="V9" s="538"/>
      <c r="W9" s="538"/>
      <c r="X9" s="538"/>
      <c r="AB9" s="112" t="s">
        <v>598</v>
      </c>
      <c r="AC9" s="112"/>
      <c r="AD9" s="112"/>
      <c r="AE9" s="112"/>
      <c r="AF9" s="112"/>
      <c r="AG9" s="536">
        <f>'Development Information'!H44</f>
        <v>7500</v>
      </c>
      <c r="AH9" s="258"/>
      <c r="AI9" s="258"/>
      <c r="AJ9" s="258"/>
      <c r="AK9" s="258"/>
      <c r="AL9" s="535">
        <f>AG9/AG11</f>
        <v>0.75</v>
      </c>
      <c r="AM9" s="535"/>
      <c r="AN9" s="535"/>
      <c r="AO9" s="535"/>
      <c r="AP9" s="535"/>
      <c r="AQ9" s="191"/>
      <c r="AR9" s="191"/>
    </row>
    <row r="10" spans="3:44" ht="12.75" customHeight="1">
      <c r="C10" s="537" t="s">
        <v>608</v>
      </c>
      <c r="D10" s="537"/>
      <c r="E10" s="537"/>
      <c r="F10" s="537"/>
      <c r="G10" s="537"/>
      <c r="H10" s="537"/>
      <c r="I10" s="537"/>
      <c r="J10" s="537"/>
      <c r="K10" s="537"/>
      <c r="L10" s="537"/>
      <c r="M10" s="537"/>
      <c r="N10" s="537"/>
      <c r="O10" s="537"/>
      <c r="P10" s="537"/>
      <c r="Q10" s="258">
        <f>'Development Information'!AI33</f>
        <v>0</v>
      </c>
      <c r="R10" s="258"/>
      <c r="S10" s="258"/>
      <c r="T10" s="258"/>
      <c r="U10" s="538">
        <f>Q10/$Q$12</f>
        <v>0</v>
      </c>
      <c r="V10" s="538"/>
      <c r="W10" s="538"/>
      <c r="X10" s="538"/>
      <c r="AB10" s="112" t="s">
        <v>597</v>
      </c>
      <c r="AC10" s="112"/>
      <c r="AD10" s="112"/>
      <c r="AE10" s="112"/>
      <c r="AF10" s="112"/>
      <c r="AG10" s="536">
        <f>'Development Information'!H46</f>
        <v>2500</v>
      </c>
      <c r="AH10" s="258"/>
      <c r="AI10" s="258"/>
      <c r="AJ10" s="258"/>
      <c r="AK10" s="258"/>
      <c r="AL10" s="535">
        <f>AG10/AG11</f>
        <v>0.25</v>
      </c>
      <c r="AM10" s="535"/>
      <c r="AN10" s="535"/>
      <c r="AO10" s="535"/>
      <c r="AP10" s="535"/>
      <c r="AQ10" s="191"/>
      <c r="AR10" s="191"/>
    </row>
    <row r="11" spans="3:44" ht="12.75" customHeight="1">
      <c r="C11" s="540" t="s">
        <v>595</v>
      </c>
      <c r="D11" s="540"/>
      <c r="E11" s="540"/>
      <c r="F11" s="540"/>
      <c r="G11" s="540"/>
      <c r="H11" s="540"/>
      <c r="I11" s="540"/>
      <c r="J11" s="540"/>
      <c r="K11" s="540"/>
      <c r="L11" s="540"/>
      <c r="M11" s="540"/>
      <c r="N11" s="540"/>
      <c r="O11" s="540"/>
      <c r="P11" s="540"/>
      <c r="Q11" s="258">
        <f>'Development Information'!AI35</f>
        <v>0</v>
      </c>
      <c r="R11" s="258"/>
      <c r="S11" s="258"/>
      <c r="T11" s="258"/>
      <c r="U11" s="538">
        <f>Q11/$Q$12</f>
        <v>0</v>
      </c>
      <c r="V11" s="538"/>
      <c r="W11" s="538"/>
      <c r="X11" s="538"/>
      <c r="AB11" s="531" t="s">
        <v>542</v>
      </c>
      <c r="AC11" s="531"/>
      <c r="AD11" s="531"/>
      <c r="AE11" s="531"/>
      <c r="AF11" s="531"/>
      <c r="AG11" s="536">
        <f>'Development Information'!H48</f>
        <v>10000</v>
      </c>
      <c r="AH11" s="258"/>
      <c r="AI11" s="258"/>
      <c r="AJ11" s="258"/>
      <c r="AK11" s="258"/>
      <c r="AL11" s="535">
        <f>AG11/AG11</f>
        <v>1</v>
      </c>
      <c r="AM11" s="535"/>
      <c r="AN11" s="535"/>
      <c r="AO11" s="535"/>
      <c r="AP11" s="535"/>
      <c r="AQ11" s="106"/>
      <c r="AR11" s="106"/>
    </row>
    <row r="12" spans="1:44" ht="12.75" customHeight="1">
      <c r="A12" s="113"/>
      <c r="C12" s="547" t="s">
        <v>481</v>
      </c>
      <c r="D12" s="547"/>
      <c r="E12" s="547"/>
      <c r="F12" s="547"/>
      <c r="G12" s="547"/>
      <c r="H12" s="547"/>
      <c r="I12" s="547"/>
      <c r="J12" s="547"/>
      <c r="K12" s="547"/>
      <c r="L12" s="547"/>
      <c r="M12" s="547"/>
      <c r="N12" s="547"/>
      <c r="O12" s="547"/>
      <c r="P12" s="547"/>
      <c r="Q12" s="548">
        <f>'Development Information'!AI37</f>
        <v>11</v>
      </c>
      <c r="R12" s="548"/>
      <c r="S12" s="548"/>
      <c r="T12" s="548"/>
      <c r="U12" s="538">
        <f>Q12/$Q$12</f>
        <v>1</v>
      </c>
      <c r="V12" s="538"/>
      <c r="W12" s="538"/>
      <c r="X12" s="538"/>
      <c r="AQ12" s="158"/>
      <c r="AR12" s="158"/>
    </row>
    <row r="13" spans="1:44" ht="12.75" customHeight="1">
      <c r="A13" s="113"/>
      <c r="B13" s="102"/>
      <c r="C13" s="114"/>
      <c r="D13" s="114"/>
      <c r="E13" s="114"/>
      <c r="F13" s="114"/>
      <c r="G13" s="114"/>
      <c r="H13" s="114"/>
      <c r="I13" s="114"/>
      <c r="J13" s="114"/>
      <c r="K13" s="114"/>
      <c r="L13" s="114"/>
      <c r="M13" s="114"/>
      <c r="N13" s="209"/>
      <c r="O13" s="209"/>
      <c r="P13" s="209"/>
      <c r="Q13" s="210"/>
      <c r="R13" s="210"/>
      <c r="S13" s="210"/>
      <c r="T13" s="210"/>
      <c r="U13" s="211"/>
      <c r="V13" s="211"/>
      <c r="W13" s="211"/>
      <c r="X13" s="211"/>
      <c r="Y13" s="128"/>
      <c r="Z13" s="128"/>
      <c r="AA13" s="128"/>
      <c r="AB13" s="128"/>
      <c r="AC13" s="128"/>
      <c r="AD13" s="128"/>
      <c r="AE13" s="128"/>
      <c r="AF13" s="128"/>
      <c r="AG13" s="128"/>
      <c r="AH13" s="128"/>
      <c r="AI13" s="128"/>
      <c r="AJ13" s="102"/>
      <c r="AK13" s="102"/>
      <c r="AL13" s="102"/>
      <c r="AM13" s="102"/>
      <c r="AN13" s="102"/>
      <c r="AO13" s="102"/>
      <c r="AP13" s="102"/>
      <c r="AQ13" s="158"/>
      <c r="AR13" s="158"/>
    </row>
    <row r="14" spans="1:44" ht="12.75" customHeight="1">
      <c r="A14" s="113"/>
      <c r="B14" s="102"/>
      <c r="C14" s="114"/>
      <c r="D14" s="114"/>
      <c r="E14" s="114"/>
      <c r="F14" s="114"/>
      <c r="G14" s="114"/>
      <c r="H14" s="114"/>
      <c r="I14" s="114"/>
      <c r="J14" s="114"/>
      <c r="K14" s="114"/>
      <c r="L14" s="114"/>
      <c r="M14" s="212"/>
      <c r="N14" s="531" t="s">
        <v>380</v>
      </c>
      <c r="O14" s="531"/>
      <c r="P14" s="531"/>
      <c r="Q14" s="531"/>
      <c r="R14" s="531"/>
      <c r="S14" s="531"/>
      <c r="T14" s="531"/>
      <c r="U14" s="531"/>
      <c r="V14" s="531"/>
      <c r="W14" s="531"/>
      <c r="X14" s="531"/>
      <c r="Y14" s="531"/>
      <c r="Z14" s="531"/>
      <c r="AA14" s="531"/>
      <c r="AB14" s="531"/>
      <c r="AC14" s="531" t="s">
        <v>445</v>
      </c>
      <c r="AD14" s="531"/>
      <c r="AE14" s="531"/>
      <c r="AF14" s="531"/>
      <c r="AG14" s="531"/>
      <c r="AH14" s="531"/>
      <c r="AI14" s="531"/>
      <c r="AJ14" s="127"/>
      <c r="AK14" s="102"/>
      <c r="AL14" s="102"/>
      <c r="AM14" s="102"/>
      <c r="AN14" s="102"/>
      <c r="AO14" s="102"/>
      <c r="AP14" s="102"/>
      <c r="AQ14" s="158"/>
      <c r="AR14" s="158"/>
    </row>
    <row r="15" spans="1:44" ht="12.75" customHeight="1">
      <c r="A15" s="113"/>
      <c r="C15" s="114"/>
      <c r="D15" s="114"/>
      <c r="E15" s="114"/>
      <c r="F15" s="114"/>
      <c r="G15" s="114"/>
      <c r="H15" s="114"/>
      <c r="I15" s="114"/>
      <c r="J15" s="114"/>
      <c r="K15" s="114"/>
      <c r="L15" s="114"/>
      <c r="M15" s="114"/>
      <c r="N15" s="813" t="s">
        <v>394</v>
      </c>
      <c r="O15" s="814"/>
      <c r="P15" s="814"/>
      <c r="Q15" s="814"/>
      <c r="R15" s="814"/>
      <c r="S15" s="814"/>
      <c r="T15" s="814"/>
      <c r="U15" s="814"/>
      <c r="V15" s="814"/>
      <c r="W15" s="814"/>
      <c r="X15" s="814"/>
      <c r="Y15" s="814"/>
      <c r="Z15" s="814"/>
      <c r="AA15" s="814"/>
      <c r="AB15" s="815"/>
      <c r="AC15" s="581">
        <f>AE35</f>
        <v>6000</v>
      </c>
      <c r="AD15" s="816"/>
      <c r="AE15" s="816"/>
      <c r="AF15" s="816"/>
      <c r="AG15" s="816"/>
      <c r="AH15" s="816"/>
      <c r="AI15" s="817"/>
      <c r="AJ15" s="102"/>
      <c r="AK15" s="102"/>
      <c r="AL15" s="102"/>
      <c r="AM15" s="102"/>
      <c r="AN15" s="102"/>
      <c r="AO15" s="102"/>
      <c r="AP15" s="102"/>
      <c r="AQ15" s="158"/>
      <c r="AR15" s="158"/>
    </row>
    <row r="16" spans="1:44" ht="12.75" customHeight="1">
      <c r="A16" s="113"/>
      <c r="C16" s="114"/>
      <c r="D16" s="114"/>
      <c r="E16" s="114"/>
      <c r="F16" s="114"/>
      <c r="G16" s="114"/>
      <c r="H16" s="114"/>
      <c r="I16" s="114"/>
      <c r="J16" s="114"/>
      <c r="K16" s="114"/>
      <c r="L16" s="114"/>
      <c r="M16" s="114"/>
      <c r="N16" s="813" t="s">
        <v>395</v>
      </c>
      <c r="O16" s="814"/>
      <c r="P16" s="814"/>
      <c r="Q16" s="814"/>
      <c r="R16" s="814"/>
      <c r="S16" s="814"/>
      <c r="T16" s="814"/>
      <c r="U16" s="814"/>
      <c r="V16" s="814"/>
      <c r="W16" s="814"/>
      <c r="X16" s="814"/>
      <c r="Y16" s="814"/>
      <c r="Z16" s="814"/>
      <c r="AA16" s="814"/>
      <c r="AB16" s="815"/>
      <c r="AC16" s="581">
        <f>AL54</f>
        <v>2250</v>
      </c>
      <c r="AD16" s="520"/>
      <c r="AE16" s="520"/>
      <c r="AF16" s="520"/>
      <c r="AG16" s="520"/>
      <c r="AH16" s="520"/>
      <c r="AI16" s="521"/>
      <c r="AJ16" s="102"/>
      <c r="AK16" s="102"/>
      <c r="AL16" s="102"/>
      <c r="AM16" s="102"/>
      <c r="AN16" s="102"/>
      <c r="AO16" s="102"/>
      <c r="AP16" s="102"/>
      <c r="AQ16" s="158"/>
      <c r="AR16" s="158"/>
    </row>
    <row r="17" spans="1:44" ht="12.75" customHeight="1">
      <c r="A17" s="113"/>
      <c r="C17" s="114"/>
      <c r="D17" s="114"/>
      <c r="E17" s="114"/>
      <c r="F17" s="114"/>
      <c r="G17" s="114"/>
      <c r="H17" s="114"/>
      <c r="I17" s="114"/>
      <c r="J17" s="114"/>
      <c r="K17" s="114"/>
      <c r="L17" s="114"/>
      <c r="M17" s="114"/>
      <c r="N17" s="578" t="s">
        <v>542</v>
      </c>
      <c r="O17" s="578"/>
      <c r="P17" s="578"/>
      <c r="Q17" s="578"/>
      <c r="R17" s="578"/>
      <c r="S17" s="578"/>
      <c r="T17" s="578"/>
      <c r="U17" s="578"/>
      <c r="V17" s="578"/>
      <c r="W17" s="578"/>
      <c r="X17" s="578"/>
      <c r="Y17" s="578"/>
      <c r="Z17" s="578"/>
      <c r="AA17" s="578"/>
      <c r="AB17" s="578"/>
      <c r="AC17" s="818">
        <f>SUM(AC15:AI16)</f>
        <v>8250</v>
      </c>
      <c r="AD17" s="819"/>
      <c r="AE17" s="819"/>
      <c r="AF17" s="819"/>
      <c r="AG17" s="819"/>
      <c r="AH17" s="819"/>
      <c r="AI17" s="820"/>
      <c r="AJ17" s="102"/>
      <c r="AK17" s="102"/>
      <c r="AL17" s="102"/>
      <c r="AM17" s="102"/>
      <c r="AN17" s="102"/>
      <c r="AO17" s="102"/>
      <c r="AP17" s="102"/>
      <c r="AQ17" s="158"/>
      <c r="AR17" s="158"/>
    </row>
    <row r="18" spans="1:44" ht="12.75" customHeight="1">
      <c r="A18" s="113"/>
      <c r="B18" s="102"/>
      <c r="C18" s="114"/>
      <c r="D18" s="114"/>
      <c r="E18" s="114"/>
      <c r="F18" s="114"/>
      <c r="G18" s="114"/>
      <c r="H18" s="114"/>
      <c r="I18" s="114"/>
      <c r="J18" s="114"/>
      <c r="K18" s="114"/>
      <c r="L18" s="114"/>
      <c r="M18" s="114"/>
      <c r="N18" s="114"/>
      <c r="O18" s="114"/>
      <c r="P18" s="114"/>
      <c r="Q18" s="115"/>
      <c r="R18" s="115"/>
      <c r="S18" s="115"/>
      <c r="T18" s="115"/>
      <c r="U18" s="106"/>
      <c r="V18" s="106"/>
      <c r="W18" s="106"/>
      <c r="X18" s="106"/>
      <c r="Y18" s="102"/>
      <c r="Z18" s="102"/>
      <c r="AA18" s="102"/>
      <c r="AB18" s="102"/>
      <c r="AC18" s="102"/>
      <c r="AD18" s="102"/>
      <c r="AE18" s="102"/>
      <c r="AF18" s="102"/>
      <c r="AG18" s="102"/>
      <c r="AH18" s="102"/>
      <c r="AI18" s="102"/>
      <c r="AJ18" s="102"/>
      <c r="AK18" s="102"/>
      <c r="AL18" s="102"/>
      <c r="AM18" s="102"/>
      <c r="AN18" s="102"/>
      <c r="AO18" s="102"/>
      <c r="AP18" s="102"/>
      <c r="AQ18" s="158"/>
      <c r="AR18" s="158"/>
    </row>
    <row r="19" spans="1:48" ht="12.75" customHeight="1" thickBot="1">
      <c r="A19" s="806" t="s">
        <v>386</v>
      </c>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213"/>
      <c r="AU19" s="213"/>
      <c r="AV19" s="213"/>
    </row>
    <row r="20" spans="1:48" ht="12.75"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row>
    <row r="21" spans="1:36" ht="12.75">
      <c r="A21" s="38" t="s">
        <v>462</v>
      </c>
      <c r="AH21" s="257" t="s">
        <v>482</v>
      </c>
      <c r="AI21" s="257"/>
      <c r="AJ21" s="257"/>
    </row>
    <row r="22" spans="1:48" s="99" customFormat="1" ht="12.7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row>
    <row r="23" spans="1:48" s="99" customFormat="1" ht="12.75" customHeight="1">
      <c r="A23" s="38"/>
      <c r="B23" s="38"/>
      <c r="C23" s="38"/>
      <c r="D23" s="38"/>
      <c r="E23" s="38"/>
      <c r="F23" s="38"/>
      <c r="G23" s="38"/>
      <c r="H23" s="38"/>
      <c r="I23" s="531" t="s">
        <v>384</v>
      </c>
      <c r="J23" s="531"/>
      <c r="K23" s="531"/>
      <c r="L23" s="531"/>
      <c r="M23" s="531"/>
      <c r="N23" s="531"/>
      <c r="O23" s="531"/>
      <c r="P23" s="531"/>
      <c r="Q23" s="531"/>
      <c r="R23" s="531"/>
      <c r="S23" s="531"/>
      <c r="T23" s="531"/>
      <c r="U23" s="531"/>
      <c r="V23" s="531"/>
      <c r="W23" s="531"/>
      <c r="X23" s="463" t="s">
        <v>223</v>
      </c>
      <c r="Y23" s="464"/>
      <c r="Z23" s="464"/>
      <c r="AA23" s="464"/>
      <c r="AB23" s="464"/>
      <c r="AC23" s="464"/>
      <c r="AD23" s="465"/>
      <c r="AE23" s="531" t="s">
        <v>224</v>
      </c>
      <c r="AF23" s="531"/>
      <c r="AG23" s="531"/>
      <c r="AH23" s="531"/>
      <c r="AI23" s="531"/>
      <c r="AJ23" s="531"/>
      <c r="AK23" s="531"/>
      <c r="AL23" s="38"/>
      <c r="AM23" s="159"/>
      <c r="AN23" s="159"/>
      <c r="AO23" s="159"/>
      <c r="AP23" s="159"/>
      <c r="AQ23" s="159"/>
      <c r="AR23" s="159"/>
      <c r="AS23" s="159"/>
      <c r="AT23" s="159"/>
      <c r="AU23" s="159"/>
      <c r="AV23" s="159"/>
    </row>
    <row r="24" spans="1:48" s="99" customFormat="1" ht="15.75" customHeight="1">
      <c r="A24" s="38"/>
      <c r="B24" s="38"/>
      <c r="C24" s="38"/>
      <c r="D24" s="38"/>
      <c r="E24" s="38"/>
      <c r="F24" s="38"/>
      <c r="G24" s="38"/>
      <c r="H24" s="38"/>
      <c r="I24" s="531"/>
      <c r="J24" s="531"/>
      <c r="K24" s="531"/>
      <c r="L24" s="531"/>
      <c r="M24" s="531"/>
      <c r="N24" s="531"/>
      <c r="O24" s="531"/>
      <c r="P24" s="531"/>
      <c r="Q24" s="531"/>
      <c r="R24" s="531"/>
      <c r="S24" s="531"/>
      <c r="T24" s="531"/>
      <c r="U24" s="531"/>
      <c r="V24" s="531"/>
      <c r="W24" s="531"/>
      <c r="X24" s="466"/>
      <c r="Y24" s="467"/>
      <c r="Z24" s="467"/>
      <c r="AA24" s="467"/>
      <c r="AB24" s="467"/>
      <c r="AC24" s="467"/>
      <c r="AD24" s="468"/>
      <c r="AE24" s="531"/>
      <c r="AF24" s="531"/>
      <c r="AG24" s="531"/>
      <c r="AH24" s="531"/>
      <c r="AI24" s="531"/>
      <c r="AJ24" s="531"/>
      <c r="AK24" s="531"/>
      <c r="AL24" s="38"/>
      <c r="AM24" s="159"/>
      <c r="AN24" s="159"/>
      <c r="AO24" s="159"/>
      <c r="AP24" s="159"/>
      <c r="AQ24" s="159"/>
      <c r="AR24" s="159"/>
      <c r="AS24" s="159"/>
      <c r="AT24" s="159"/>
      <c r="AU24" s="159"/>
      <c r="AV24" s="159"/>
    </row>
    <row r="25" spans="1:48" s="99" customFormat="1" ht="12.75" customHeight="1">
      <c r="A25" s="38"/>
      <c r="B25" s="38"/>
      <c r="C25" s="38"/>
      <c r="D25" s="38"/>
      <c r="E25" s="38"/>
      <c r="F25" s="38"/>
      <c r="G25" s="38"/>
      <c r="H25" s="38"/>
      <c r="I25" s="788" t="s">
        <v>85</v>
      </c>
      <c r="J25" s="788"/>
      <c r="K25" s="788"/>
      <c r="L25" s="788"/>
      <c r="M25" s="788"/>
      <c r="N25" s="788"/>
      <c r="O25" s="788"/>
      <c r="P25" s="788"/>
      <c r="Q25" s="788"/>
      <c r="R25" s="788"/>
      <c r="S25" s="788"/>
      <c r="T25" s="788"/>
      <c r="U25" s="788"/>
      <c r="V25" s="788"/>
      <c r="W25" s="788"/>
      <c r="X25" s="567">
        <v>6000</v>
      </c>
      <c r="Y25" s="568"/>
      <c r="Z25" s="568"/>
      <c r="AA25" s="568"/>
      <c r="AB25" s="568"/>
      <c r="AC25" s="568"/>
      <c r="AD25" s="568"/>
      <c r="AE25" s="572">
        <f>IF($AH$21="Yes",X25,X25*SUM($U$9:$X$10))</f>
        <v>6000</v>
      </c>
      <c r="AF25" s="573"/>
      <c r="AG25" s="573"/>
      <c r="AH25" s="573"/>
      <c r="AI25" s="573"/>
      <c r="AJ25" s="573"/>
      <c r="AK25" s="574"/>
      <c r="AL25" s="38"/>
      <c r="AM25" s="159"/>
      <c r="AN25" s="159"/>
      <c r="AO25" s="159"/>
      <c r="AP25" s="159"/>
      <c r="AQ25" s="159"/>
      <c r="AR25" s="159"/>
      <c r="AS25" s="159"/>
      <c r="AT25" s="159"/>
      <c r="AU25" s="159"/>
      <c r="AV25" s="159"/>
    </row>
    <row r="26" spans="1:48" s="99" customFormat="1" ht="12.75" customHeight="1">
      <c r="A26" s="38"/>
      <c r="B26" s="38"/>
      <c r="C26" s="38"/>
      <c r="D26" s="38"/>
      <c r="E26" s="38"/>
      <c r="F26" s="38"/>
      <c r="G26" s="38"/>
      <c r="H26" s="38"/>
      <c r="I26" s="788"/>
      <c r="J26" s="788"/>
      <c r="K26" s="788"/>
      <c r="L26" s="788"/>
      <c r="M26" s="788"/>
      <c r="N26" s="788"/>
      <c r="O26" s="788"/>
      <c r="P26" s="788"/>
      <c r="Q26" s="788"/>
      <c r="R26" s="788"/>
      <c r="S26" s="788"/>
      <c r="T26" s="788"/>
      <c r="U26" s="788"/>
      <c r="V26" s="788"/>
      <c r="W26" s="788"/>
      <c r="X26" s="569"/>
      <c r="Y26" s="570"/>
      <c r="Z26" s="570"/>
      <c r="AA26" s="570"/>
      <c r="AB26" s="570"/>
      <c r="AC26" s="570"/>
      <c r="AD26" s="570"/>
      <c r="AE26" s="575">
        <f>IF($AH$21="Yes",AE25,AE25*$AL$9)</f>
        <v>4500</v>
      </c>
      <c r="AF26" s="576"/>
      <c r="AG26" s="576"/>
      <c r="AH26" s="576"/>
      <c r="AI26" s="576"/>
      <c r="AJ26" s="576"/>
      <c r="AK26" s="577"/>
      <c r="AL26" s="38"/>
      <c r="AM26" s="159"/>
      <c r="AN26" s="159"/>
      <c r="AO26" s="159"/>
      <c r="AP26" s="159"/>
      <c r="AQ26" s="159"/>
      <c r="AR26" s="159"/>
      <c r="AS26" s="159"/>
      <c r="AT26" s="159"/>
      <c r="AU26" s="159"/>
      <c r="AV26" s="159"/>
    </row>
    <row r="27" spans="1:48" s="99" customFormat="1" ht="12.75" customHeight="1">
      <c r="A27" s="38"/>
      <c r="B27" s="38"/>
      <c r="C27" s="38"/>
      <c r="D27" s="38"/>
      <c r="E27" s="38"/>
      <c r="F27" s="38"/>
      <c r="G27" s="38"/>
      <c r="H27" s="38"/>
      <c r="I27" s="788" t="s">
        <v>86</v>
      </c>
      <c r="J27" s="788"/>
      <c r="K27" s="788"/>
      <c r="L27" s="788"/>
      <c r="M27" s="788"/>
      <c r="N27" s="788"/>
      <c r="O27" s="788"/>
      <c r="P27" s="788"/>
      <c r="Q27" s="788"/>
      <c r="R27" s="788"/>
      <c r="S27" s="788"/>
      <c r="T27" s="788"/>
      <c r="U27" s="788"/>
      <c r="V27" s="788"/>
      <c r="W27" s="788"/>
      <c r="X27" s="567">
        <v>2000</v>
      </c>
      <c r="Y27" s="568"/>
      <c r="Z27" s="568"/>
      <c r="AA27" s="568"/>
      <c r="AB27" s="568"/>
      <c r="AC27" s="568"/>
      <c r="AD27" s="568"/>
      <c r="AE27" s="572">
        <f>IF($AH$21="Yes",X27,X27*SUM($U$9:$X$10))</f>
        <v>2000</v>
      </c>
      <c r="AF27" s="573"/>
      <c r="AG27" s="573"/>
      <c r="AH27" s="573"/>
      <c r="AI27" s="573"/>
      <c r="AJ27" s="573"/>
      <c r="AK27" s="574"/>
      <c r="AL27" s="38"/>
      <c r="AM27" s="159"/>
      <c r="AN27" s="159"/>
      <c r="AO27" s="159"/>
      <c r="AP27" s="159"/>
      <c r="AQ27" s="159"/>
      <c r="AR27" s="159"/>
      <c r="AS27" s="159"/>
      <c r="AT27" s="159"/>
      <c r="AU27" s="159"/>
      <c r="AV27" s="159"/>
    </row>
    <row r="28" spans="1:48" s="99" customFormat="1" ht="12.75" customHeight="1">
      <c r="A28" s="38"/>
      <c r="B28" s="38"/>
      <c r="C28" s="38"/>
      <c r="D28" s="38"/>
      <c r="E28" s="38"/>
      <c r="F28" s="38"/>
      <c r="G28" s="38"/>
      <c r="H28" s="38"/>
      <c r="I28" s="788"/>
      <c r="J28" s="788"/>
      <c r="K28" s="788"/>
      <c r="L28" s="788"/>
      <c r="M28" s="788"/>
      <c r="N28" s="788"/>
      <c r="O28" s="788"/>
      <c r="P28" s="788"/>
      <c r="Q28" s="788"/>
      <c r="R28" s="788"/>
      <c r="S28" s="788"/>
      <c r="T28" s="788"/>
      <c r="U28" s="788"/>
      <c r="V28" s="788"/>
      <c r="W28" s="788"/>
      <c r="X28" s="569"/>
      <c r="Y28" s="570"/>
      <c r="Z28" s="570"/>
      <c r="AA28" s="570"/>
      <c r="AB28" s="570"/>
      <c r="AC28" s="570"/>
      <c r="AD28" s="570"/>
      <c r="AE28" s="575">
        <f>IF($AH$21="Yes",AE27,AE27*$AL$9)</f>
        <v>1500</v>
      </c>
      <c r="AF28" s="576"/>
      <c r="AG28" s="576"/>
      <c r="AH28" s="576"/>
      <c r="AI28" s="576"/>
      <c r="AJ28" s="576"/>
      <c r="AK28" s="577"/>
      <c r="AL28" s="38"/>
      <c r="AM28" s="159"/>
      <c r="AN28" s="159"/>
      <c r="AO28" s="159"/>
      <c r="AP28" s="159"/>
      <c r="AQ28" s="159"/>
      <c r="AR28" s="159"/>
      <c r="AS28" s="159"/>
      <c r="AT28" s="159"/>
      <c r="AU28" s="159"/>
      <c r="AV28" s="159"/>
    </row>
    <row r="29" spans="1:48" s="99" customFormat="1" ht="12.75" customHeight="1">
      <c r="A29" s="38"/>
      <c r="B29" s="38"/>
      <c r="C29" s="38"/>
      <c r="D29" s="38"/>
      <c r="E29" s="38"/>
      <c r="F29" s="38"/>
      <c r="G29" s="38"/>
      <c r="H29" s="38"/>
      <c r="I29" s="788"/>
      <c r="J29" s="788"/>
      <c r="K29" s="788"/>
      <c r="L29" s="788"/>
      <c r="M29" s="788"/>
      <c r="N29" s="788"/>
      <c r="O29" s="788"/>
      <c r="P29" s="788"/>
      <c r="Q29" s="788"/>
      <c r="R29" s="788"/>
      <c r="S29" s="788"/>
      <c r="T29" s="788"/>
      <c r="U29" s="788"/>
      <c r="V29" s="788"/>
      <c r="W29" s="788"/>
      <c r="X29" s="567"/>
      <c r="Y29" s="568"/>
      <c r="Z29" s="568"/>
      <c r="AA29" s="568"/>
      <c r="AB29" s="568"/>
      <c r="AC29" s="568"/>
      <c r="AD29" s="568"/>
      <c r="AE29" s="572">
        <f>IF($AH$21="Yes",X29,X29*SUM($U$9:$X$10))</f>
        <v>0</v>
      </c>
      <c r="AF29" s="573"/>
      <c r="AG29" s="573"/>
      <c r="AH29" s="573"/>
      <c r="AI29" s="573"/>
      <c r="AJ29" s="573"/>
      <c r="AK29" s="574"/>
      <c r="AL29" s="38"/>
      <c r="AM29" s="159"/>
      <c r="AN29" s="159"/>
      <c r="AO29" s="159"/>
      <c r="AP29" s="159"/>
      <c r="AQ29" s="159"/>
      <c r="AR29" s="159"/>
      <c r="AS29" s="159"/>
      <c r="AT29" s="159"/>
      <c r="AU29" s="159"/>
      <c r="AV29" s="159"/>
    </row>
    <row r="30" spans="1:48" s="99" customFormat="1" ht="12.75" customHeight="1">
      <c r="A30" s="38"/>
      <c r="B30" s="38"/>
      <c r="C30" s="38"/>
      <c r="D30" s="38"/>
      <c r="E30" s="38"/>
      <c r="F30" s="38"/>
      <c r="G30" s="38"/>
      <c r="H30" s="38"/>
      <c r="I30" s="788"/>
      <c r="J30" s="788"/>
      <c r="K30" s="788"/>
      <c r="L30" s="788"/>
      <c r="M30" s="788"/>
      <c r="N30" s="788"/>
      <c r="O30" s="788"/>
      <c r="P30" s="788"/>
      <c r="Q30" s="788"/>
      <c r="R30" s="788"/>
      <c r="S30" s="788"/>
      <c r="T30" s="788"/>
      <c r="U30" s="788"/>
      <c r="V30" s="788"/>
      <c r="W30" s="788"/>
      <c r="X30" s="569"/>
      <c r="Y30" s="570"/>
      <c r="Z30" s="570"/>
      <c r="AA30" s="570"/>
      <c r="AB30" s="570"/>
      <c r="AC30" s="570"/>
      <c r="AD30" s="570"/>
      <c r="AE30" s="575">
        <f>IF($AH$21="Yes",AE29,AE29*$AL$9)</f>
        <v>0</v>
      </c>
      <c r="AF30" s="576"/>
      <c r="AG30" s="576"/>
      <c r="AH30" s="576"/>
      <c r="AI30" s="576"/>
      <c r="AJ30" s="576"/>
      <c r="AK30" s="577"/>
      <c r="AL30" s="38"/>
      <c r="AM30" s="159"/>
      <c r="AN30" s="159"/>
      <c r="AO30" s="159"/>
      <c r="AP30" s="159"/>
      <c r="AQ30" s="159"/>
      <c r="AR30" s="159"/>
      <c r="AS30" s="159"/>
      <c r="AT30" s="159"/>
      <c r="AU30" s="159"/>
      <c r="AV30" s="159"/>
    </row>
    <row r="31" spans="1:48" s="99" customFormat="1" ht="12.75" customHeight="1">
      <c r="A31" s="38"/>
      <c r="B31" s="38"/>
      <c r="C31" s="38"/>
      <c r="D31" s="38"/>
      <c r="E31" s="38"/>
      <c r="F31" s="38"/>
      <c r="G31" s="38"/>
      <c r="H31" s="38"/>
      <c r="I31" s="788"/>
      <c r="J31" s="788"/>
      <c r="K31" s="788"/>
      <c r="L31" s="788"/>
      <c r="M31" s="788"/>
      <c r="N31" s="788"/>
      <c r="O31" s="788"/>
      <c r="P31" s="788"/>
      <c r="Q31" s="788"/>
      <c r="R31" s="788"/>
      <c r="S31" s="788"/>
      <c r="T31" s="788"/>
      <c r="U31" s="788"/>
      <c r="V31" s="788"/>
      <c r="W31" s="788"/>
      <c r="X31" s="567"/>
      <c r="Y31" s="568"/>
      <c r="Z31" s="568"/>
      <c r="AA31" s="568"/>
      <c r="AB31" s="568"/>
      <c r="AC31" s="568"/>
      <c r="AD31" s="568"/>
      <c r="AE31" s="572">
        <f>IF($AH$21="Yes",X31,X31*SUM($U$9:$X$10))</f>
        <v>0</v>
      </c>
      <c r="AF31" s="573"/>
      <c r="AG31" s="573"/>
      <c r="AH31" s="573"/>
      <c r="AI31" s="573"/>
      <c r="AJ31" s="573"/>
      <c r="AK31" s="574"/>
      <c r="AL31" s="38"/>
      <c r="AM31" s="159"/>
      <c r="AN31" s="159"/>
      <c r="AO31" s="159"/>
      <c r="AP31" s="159"/>
      <c r="AQ31" s="159"/>
      <c r="AR31" s="159"/>
      <c r="AS31" s="159"/>
      <c r="AT31" s="159"/>
      <c r="AU31" s="159"/>
      <c r="AV31" s="159"/>
    </row>
    <row r="32" spans="1:48" s="99" customFormat="1" ht="12.75" customHeight="1">
      <c r="A32" s="38"/>
      <c r="B32" s="38"/>
      <c r="C32" s="38"/>
      <c r="D32" s="38"/>
      <c r="E32" s="38"/>
      <c r="F32" s="38"/>
      <c r="G32" s="38"/>
      <c r="H32" s="38"/>
      <c r="I32" s="788"/>
      <c r="J32" s="788"/>
      <c r="K32" s="788"/>
      <c r="L32" s="788"/>
      <c r="M32" s="788"/>
      <c r="N32" s="788"/>
      <c r="O32" s="788"/>
      <c r="P32" s="788"/>
      <c r="Q32" s="788"/>
      <c r="R32" s="788"/>
      <c r="S32" s="788"/>
      <c r="T32" s="788"/>
      <c r="U32" s="788"/>
      <c r="V32" s="788"/>
      <c r="W32" s="788"/>
      <c r="X32" s="569"/>
      <c r="Y32" s="570"/>
      <c r="Z32" s="570"/>
      <c r="AA32" s="570"/>
      <c r="AB32" s="570"/>
      <c r="AC32" s="570"/>
      <c r="AD32" s="570"/>
      <c r="AE32" s="575">
        <f>IF($AH$21="Yes",AE31,AE31*$AL$9)</f>
        <v>0</v>
      </c>
      <c r="AF32" s="576"/>
      <c r="AG32" s="576"/>
      <c r="AH32" s="576"/>
      <c r="AI32" s="576"/>
      <c r="AJ32" s="576"/>
      <c r="AK32" s="577"/>
      <c r="AL32" s="38"/>
      <c r="AM32" s="159"/>
      <c r="AN32" s="159"/>
      <c r="AO32" s="159"/>
      <c r="AP32" s="159"/>
      <c r="AQ32" s="159"/>
      <c r="AR32" s="159"/>
      <c r="AS32" s="159"/>
      <c r="AT32" s="159"/>
      <c r="AU32" s="159"/>
      <c r="AV32" s="159"/>
    </row>
    <row r="33" spans="9:48" ht="12.75" customHeight="1">
      <c r="I33" s="788"/>
      <c r="J33" s="788"/>
      <c r="K33" s="788"/>
      <c r="L33" s="788"/>
      <c r="M33" s="788"/>
      <c r="N33" s="788"/>
      <c r="O33" s="788"/>
      <c r="P33" s="788"/>
      <c r="Q33" s="788"/>
      <c r="R33" s="788"/>
      <c r="S33" s="788"/>
      <c r="T33" s="788"/>
      <c r="U33" s="788"/>
      <c r="V33" s="788"/>
      <c r="W33" s="788"/>
      <c r="X33" s="567"/>
      <c r="Y33" s="568"/>
      <c r="Z33" s="568"/>
      <c r="AA33" s="568"/>
      <c r="AB33" s="568"/>
      <c r="AC33" s="568"/>
      <c r="AD33" s="568"/>
      <c r="AE33" s="572">
        <f>IF($AH$21="Yes",X33,X33*SUM($U$9:$X$10))</f>
        <v>0</v>
      </c>
      <c r="AF33" s="573"/>
      <c r="AG33" s="573"/>
      <c r="AH33" s="573"/>
      <c r="AI33" s="573"/>
      <c r="AJ33" s="573"/>
      <c r="AK33" s="574"/>
      <c r="AM33" s="159"/>
      <c r="AN33" s="159"/>
      <c r="AO33" s="159"/>
      <c r="AP33" s="159"/>
      <c r="AQ33" s="159"/>
      <c r="AR33" s="159"/>
      <c r="AS33" s="159"/>
      <c r="AT33" s="159"/>
      <c r="AU33" s="159"/>
      <c r="AV33" s="159"/>
    </row>
    <row r="34" spans="1:48" ht="12.75" customHeight="1">
      <c r="A34" s="99"/>
      <c r="B34" s="99"/>
      <c r="C34" s="99"/>
      <c r="D34" s="99"/>
      <c r="E34" s="99"/>
      <c r="F34" s="99"/>
      <c r="G34" s="99"/>
      <c r="H34" s="99"/>
      <c r="I34" s="788"/>
      <c r="J34" s="788"/>
      <c r="K34" s="788"/>
      <c r="L34" s="788"/>
      <c r="M34" s="788"/>
      <c r="N34" s="788"/>
      <c r="O34" s="788"/>
      <c r="P34" s="788"/>
      <c r="Q34" s="788"/>
      <c r="R34" s="788"/>
      <c r="S34" s="788"/>
      <c r="T34" s="788"/>
      <c r="U34" s="788"/>
      <c r="V34" s="788"/>
      <c r="W34" s="788"/>
      <c r="X34" s="569"/>
      <c r="Y34" s="570"/>
      <c r="Z34" s="570"/>
      <c r="AA34" s="570"/>
      <c r="AB34" s="570"/>
      <c r="AC34" s="570"/>
      <c r="AD34" s="570"/>
      <c r="AE34" s="575">
        <f>IF($AH$21="Yes",AE33,AE33*$AL$9)</f>
        <v>0</v>
      </c>
      <c r="AF34" s="576"/>
      <c r="AG34" s="576"/>
      <c r="AH34" s="576"/>
      <c r="AI34" s="576"/>
      <c r="AJ34" s="576"/>
      <c r="AK34" s="577"/>
      <c r="AL34" s="99"/>
      <c r="AM34" s="159"/>
      <c r="AN34" s="159"/>
      <c r="AO34" s="159"/>
      <c r="AP34" s="159"/>
      <c r="AQ34" s="159"/>
      <c r="AR34" s="159"/>
      <c r="AS34" s="159"/>
      <c r="AT34" s="159"/>
      <c r="AU34" s="159"/>
      <c r="AV34" s="159"/>
    </row>
    <row r="35" spans="1:48" ht="12.75" customHeight="1">
      <c r="A35" s="99"/>
      <c r="B35" s="99"/>
      <c r="C35" s="99"/>
      <c r="D35" s="99"/>
      <c r="E35" s="99"/>
      <c r="F35" s="99"/>
      <c r="G35" s="99"/>
      <c r="H35" s="99"/>
      <c r="I35" s="578" t="s">
        <v>542</v>
      </c>
      <c r="J35" s="578"/>
      <c r="K35" s="578"/>
      <c r="L35" s="578"/>
      <c r="M35" s="578"/>
      <c r="N35" s="578"/>
      <c r="O35" s="578"/>
      <c r="P35" s="578"/>
      <c r="Q35" s="578"/>
      <c r="R35" s="578"/>
      <c r="S35" s="578"/>
      <c r="T35" s="578"/>
      <c r="U35" s="578"/>
      <c r="V35" s="578"/>
      <c r="W35" s="578"/>
      <c r="X35" s="581">
        <f>SUM(X25:AD34)</f>
        <v>8000</v>
      </c>
      <c r="Y35" s="520"/>
      <c r="Z35" s="520"/>
      <c r="AA35" s="520"/>
      <c r="AB35" s="520"/>
      <c r="AC35" s="520"/>
      <c r="AD35" s="521"/>
      <c r="AE35" s="803">
        <f>SUM(AE26,AE28,AE30,AE32,AE34)</f>
        <v>6000</v>
      </c>
      <c r="AF35" s="821"/>
      <c r="AG35" s="821"/>
      <c r="AH35" s="821"/>
      <c r="AI35" s="821"/>
      <c r="AJ35" s="821"/>
      <c r="AK35" s="822"/>
      <c r="AL35" s="99"/>
      <c r="AM35" s="159"/>
      <c r="AN35" s="159"/>
      <c r="AO35" s="159"/>
      <c r="AP35" s="159"/>
      <c r="AQ35" s="159"/>
      <c r="AR35" s="159"/>
      <c r="AS35" s="159"/>
      <c r="AT35" s="159"/>
      <c r="AU35" s="159"/>
      <c r="AV35" s="159"/>
    </row>
    <row r="36" spans="1:48" s="99" customFormat="1" ht="12.75" customHeight="1">
      <c r="A36" s="117"/>
      <c r="B36" s="105"/>
      <c r="C36" s="105"/>
      <c r="D36" s="105"/>
      <c r="E36" s="105"/>
      <c r="F36" s="105"/>
      <c r="G36" s="105"/>
      <c r="H36" s="105"/>
      <c r="I36" s="578"/>
      <c r="J36" s="578"/>
      <c r="K36" s="578"/>
      <c r="L36" s="578"/>
      <c r="M36" s="578"/>
      <c r="N36" s="578"/>
      <c r="O36" s="578"/>
      <c r="P36" s="578"/>
      <c r="Q36" s="578"/>
      <c r="R36" s="578"/>
      <c r="S36" s="578"/>
      <c r="T36" s="578"/>
      <c r="U36" s="578"/>
      <c r="V36" s="578"/>
      <c r="W36" s="578"/>
      <c r="X36" s="582"/>
      <c r="Y36" s="522"/>
      <c r="Z36" s="522"/>
      <c r="AA36" s="522"/>
      <c r="AB36" s="522"/>
      <c r="AC36" s="522"/>
      <c r="AD36" s="523"/>
      <c r="AE36" s="823"/>
      <c r="AF36" s="824"/>
      <c r="AG36" s="824"/>
      <c r="AH36" s="824"/>
      <c r="AI36" s="824"/>
      <c r="AJ36" s="824"/>
      <c r="AK36" s="825"/>
      <c r="AL36" s="105"/>
      <c r="AM36" s="159"/>
      <c r="AN36" s="159"/>
      <c r="AO36" s="159"/>
      <c r="AP36" s="159"/>
      <c r="AQ36" s="159"/>
      <c r="AR36" s="159"/>
      <c r="AS36" s="159"/>
      <c r="AT36" s="159"/>
      <c r="AU36" s="159"/>
      <c r="AV36" s="159"/>
    </row>
    <row r="37" spans="1:48" ht="12.75" customHeight="1">
      <c r="A37" s="105"/>
      <c r="B37" s="105"/>
      <c r="C37" s="105"/>
      <c r="D37" s="105"/>
      <c r="E37" s="105"/>
      <c r="F37" s="105"/>
      <c r="G37" s="105"/>
      <c r="H37" s="105"/>
      <c r="I37" s="130"/>
      <c r="J37" s="130"/>
      <c r="K37" s="130"/>
      <c r="L37" s="130"/>
      <c r="M37" s="130"/>
      <c r="N37" s="130"/>
      <c r="O37" s="130"/>
      <c r="P37" s="130"/>
      <c r="Q37" s="130"/>
      <c r="R37" s="130"/>
      <c r="S37" s="130"/>
      <c r="T37" s="130"/>
      <c r="U37" s="130"/>
      <c r="V37" s="130"/>
      <c r="W37" s="130"/>
      <c r="AL37" s="99"/>
      <c r="AM37" s="99"/>
      <c r="AN37" s="99"/>
      <c r="AO37" s="99"/>
      <c r="AP37" s="99"/>
      <c r="AQ37" s="99"/>
      <c r="AR37" s="99"/>
      <c r="AS37" s="105"/>
      <c r="AT37" s="105"/>
      <c r="AU37" s="105"/>
      <c r="AV37" s="105"/>
    </row>
    <row r="38" spans="1:48" ht="12.75" customHeight="1" thickBot="1">
      <c r="A38" s="806" t="s">
        <v>387</v>
      </c>
      <c r="B38" s="806"/>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213"/>
      <c r="AU38" s="213"/>
      <c r="AV38" s="213"/>
    </row>
    <row r="39" spans="1:48" ht="12.7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row>
    <row r="40" spans="1:36" ht="12.75">
      <c r="A40" s="38" t="s">
        <v>462</v>
      </c>
      <c r="AH40" s="257" t="s">
        <v>482</v>
      </c>
      <c r="AI40" s="257"/>
      <c r="AJ40" s="257"/>
    </row>
    <row r="41" spans="1:48" ht="12.75"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row>
    <row r="42" spans="2:48" ht="12.75" customHeight="1">
      <c r="B42" s="457" t="s">
        <v>384</v>
      </c>
      <c r="C42" s="458"/>
      <c r="D42" s="458"/>
      <c r="E42" s="458"/>
      <c r="F42" s="458"/>
      <c r="G42" s="458"/>
      <c r="H42" s="458"/>
      <c r="I42" s="458"/>
      <c r="J42" s="458"/>
      <c r="K42" s="458"/>
      <c r="L42" s="458"/>
      <c r="M42" s="458"/>
      <c r="N42" s="458"/>
      <c r="O42" s="458"/>
      <c r="P42" s="459"/>
      <c r="Q42" s="463" t="s">
        <v>225</v>
      </c>
      <c r="R42" s="464"/>
      <c r="S42" s="464"/>
      <c r="T42" s="464"/>
      <c r="U42" s="464"/>
      <c r="V42" s="464"/>
      <c r="W42" s="465"/>
      <c r="X42" s="463" t="s">
        <v>226</v>
      </c>
      <c r="Y42" s="464"/>
      <c r="Z42" s="464"/>
      <c r="AA42" s="464"/>
      <c r="AB42" s="464"/>
      <c r="AC42" s="464"/>
      <c r="AD42" s="465"/>
      <c r="AE42" s="463" t="s">
        <v>385</v>
      </c>
      <c r="AF42" s="464"/>
      <c r="AG42" s="464"/>
      <c r="AH42" s="464"/>
      <c r="AI42" s="464"/>
      <c r="AJ42" s="464"/>
      <c r="AK42" s="465"/>
      <c r="AL42" s="457" t="s">
        <v>227</v>
      </c>
      <c r="AM42" s="458"/>
      <c r="AN42" s="458"/>
      <c r="AO42" s="458"/>
      <c r="AP42" s="458"/>
      <c r="AQ42" s="458"/>
      <c r="AR42" s="459"/>
      <c r="AS42" s="159"/>
      <c r="AT42" s="159"/>
      <c r="AU42" s="159"/>
      <c r="AV42" s="159"/>
    </row>
    <row r="43" spans="2:48" ht="14.25" customHeight="1">
      <c r="B43" s="460"/>
      <c r="C43" s="461"/>
      <c r="D43" s="461"/>
      <c r="E43" s="461"/>
      <c r="F43" s="461"/>
      <c r="G43" s="461"/>
      <c r="H43" s="461"/>
      <c r="I43" s="461"/>
      <c r="J43" s="461"/>
      <c r="K43" s="461"/>
      <c r="L43" s="461"/>
      <c r="M43" s="461"/>
      <c r="N43" s="461"/>
      <c r="O43" s="461"/>
      <c r="P43" s="462"/>
      <c r="Q43" s="466"/>
      <c r="R43" s="467"/>
      <c r="S43" s="467"/>
      <c r="T43" s="467"/>
      <c r="U43" s="467"/>
      <c r="V43" s="467"/>
      <c r="W43" s="468"/>
      <c r="X43" s="466"/>
      <c r="Y43" s="467"/>
      <c r="Z43" s="467"/>
      <c r="AA43" s="467"/>
      <c r="AB43" s="467"/>
      <c r="AC43" s="467"/>
      <c r="AD43" s="468"/>
      <c r="AE43" s="466"/>
      <c r="AF43" s="467"/>
      <c r="AG43" s="467"/>
      <c r="AH43" s="467"/>
      <c r="AI43" s="467"/>
      <c r="AJ43" s="467"/>
      <c r="AK43" s="468"/>
      <c r="AL43" s="460"/>
      <c r="AM43" s="461"/>
      <c r="AN43" s="461"/>
      <c r="AO43" s="461"/>
      <c r="AP43" s="461"/>
      <c r="AQ43" s="461"/>
      <c r="AR43" s="462"/>
      <c r="AS43" s="159"/>
      <c r="AT43" s="159"/>
      <c r="AU43" s="159"/>
      <c r="AV43" s="159"/>
    </row>
    <row r="44" spans="2:48" ht="12.75" customHeight="1">
      <c r="B44" s="783" t="s">
        <v>83</v>
      </c>
      <c r="C44" s="784"/>
      <c r="D44" s="784"/>
      <c r="E44" s="784"/>
      <c r="F44" s="784"/>
      <c r="G44" s="784"/>
      <c r="H44" s="784"/>
      <c r="I44" s="784"/>
      <c r="J44" s="784"/>
      <c r="K44" s="784"/>
      <c r="L44" s="784"/>
      <c r="M44" s="784"/>
      <c r="N44" s="784"/>
      <c r="O44" s="784"/>
      <c r="P44" s="785"/>
      <c r="Q44" s="567">
        <v>150</v>
      </c>
      <c r="R44" s="568"/>
      <c r="S44" s="568"/>
      <c r="T44" s="568"/>
      <c r="U44" s="568"/>
      <c r="V44" s="568"/>
      <c r="W44" s="568"/>
      <c r="X44" s="789">
        <v>20</v>
      </c>
      <c r="Y44" s="790"/>
      <c r="Z44" s="790"/>
      <c r="AA44" s="790"/>
      <c r="AB44" s="790"/>
      <c r="AC44" s="790"/>
      <c r="AD44" s="790"/>
      <c r="AE44" s="793">
        <f>X44*Q44</f>
        <v>3000</v>
      </c>
      <c r="AF44" s="794"/>
      <c r="AG44" s="794"/>
      <c r="AH44" s="794"/>
      <c r="AI44" s="794"/>
      <c r="AJ44" s="794"/>
      <c r="AK44" s="794"/>
      <c r="AL44" s="572">
        <f>IF($AH$21="Yes",AE44,AE44*SUM($U$9:$X$10))</f>
        <v>3000</v>
      </c>
      <c r="AM44" s="573"/>
      <c r="AN44" s="573"/>
      <c r="AO44" s="573"/>
      <c r="AP44" s="573"/>
      <c r="AQ44" s="573"/>
      <c r="AR44" s="574"/>
      <c r="AS44" s="159"/>
      <c r="AT44" s="159"/>
      <c r="AU44" s="159"/>
      <c r="AV44" s="159"/>
    </row>
    <row r="45" spans="2:48" ht="12.75" customHeight="1">
      <c r="B45" s="786"/>
      <c r="C45" s="257"/>
      <c r="D45" s="257"/>
      <c r="E45" s="257"/>
      <c r="F45" s="257"/>
      <c r="G45" s="257"/>
      <c r="H45" s="257"/>
      <c r="I45" s="257"/>
      <c r="J45" s="257"/>
      <c r="K45" s="257"/>
      <c r="L45" s="257"/>
      <c r="M45" s="257"/>
      <c r="N45" s="257"/>
      <c r="O45" s="257"/>
      <c r="P45" s="787"/>
      <c r="Q45" s="569"/>
      <c r="R45" s="570"/>
      <c r="S45" s="570"/>
      <c r="T45" s="570"/>
      <c r="U45" s="570"/>
      <c r="V45" s="570"/>
      <c r="W45" s="570"/>
      <c r="X45" s="791"/>
      <c r="Y45" s="792"/>
      <c r="Z45" s="792"/>
      <c r="AA45" s="792"/>
      <c r="AB45" s="792"/>
      <c r="AC45" s="792"/>
      <c r="AD45" s="792"/>
      <c r="AE45" s="575"/>
      <c r="AF45" s="576"/>
      <c r="AG45" s="576"/>
      <c r="AH45" s="576"/>
      <c r="AI45" s="576"/>
      <c r="AJ45" s="576"/>
      <c r="AK45" s="576"/>
      <c r="AL45" s="575">
        <f>IF($AH$21="Yes",AL44,AL44*$AL$9)</f>
        <v>2250</v>
      </c>
      <c r="AM45" s="576"/>
      <c r="AN45" s="576"/>
      <c r="AO45" s="576"/>
      <c r="AP45" s="576"/>
      <c r="AQ45" s="576"/>
      <c r="AR45" s="577"/>
      <c r="AS45" s="159"/>
      <c r="AT45" s="159"/>
      <c r="AU45" s="159"/>
      <c r="AV45" s="159"/>
    </row>
    <row r="46" spans="2:48" ht="12.75" customHeight="1">
      <c r="B46" s="788"/>
      <c r="C46" s="788"/>
      <c r="D46" s="788"/>
      <c r="E46" s="788"/>
      <c r="F46" s="788"/>
      <c r="G46" s="788"/>
      <c r="H46" s="788"/>
      <c r="I46" s="788"/>
      <c r="J46" s="788"/>
      <c r="K46" s="788"/>
      <c r="L46" s="788"/>
      <c r="M46" s="788"/>
      <c r="N46" s="788"/>
      <c r="O46" s="788"/>
      <c r="P46" s="788"/>
      <c r="Q46" s="567"/>
      <c r="R46" s="568"/>
      <c r="S46" s="568"/>
      <c r="T46" s="568"/>
      <c r="U46" s="568"/>
      <c r="V46" s="568"/>
      <c r="W46" s="568"/>
      <c r="X46" s="789"/>
      <c r="Y46" s="790"/>
      <c r="Z46" s="790"/>
      <c r="AA46" s="790"/>
      <c r="AB46" s="790"/>
      <c r="AC46" s="790"/>
      <c r="AD46" s="790"/>
      <c r="AE46" s="793">
        <f>X46*Q46</f>
        <v>0</v>
      </c>
      <c r="AF46" s="794"/>
      <c r="AG46" s="794"/>
      <c r="AH46" s="794"/>
      <c r="AI46" s="794"/>
      <c r="AJ46" s="794"/>
      <c r="AK46" s="794"/>
      <c r="AL46" s="572">
        <f>IF($AH$21="Yes",AE46,AE46*SUM($U$9:$X$10))</f>
        <v>0</v>
      </c>
      <c r="AM46" s="573"/>
      <c r="AN46" s="573"/>
      <c r="AO46" s="573"/>
      <c r="AP46" s="573"/>
      <c r="AQ46" s="573"/>
      <c r="AR46" s="574"/>
      <c r="AS46" s="159"/>
      <c r="AT46" s="159"/>
      <c r="AU46" s="159"/>
      <c r="AV46" s="159"/>
    </row>
    <row r="47" spans="2:48" ht="12.75" customHeight="1">
      <c r="B47" s="788"/>
      <c r="C47" s="788"/>
      <c r="D47" s="788"/>
      <c r="E47" s="788"/>
      <c r="F47" s="788"/>
      <c r="G47" s="788"/>
      <c r="H47" s="788"/>
      <c r="I47" s="788"/>
      <c r="J47" s="788"/>
      <c r="K47" s="788"/>
      <c r="L47" s="788"/>
      <c r="M47" s="788"/>
      <c r="N47" s="788"/>
      <c r="O47" s="788"/>
      <c r="P47" s="788"/>
      <c r="Q47" s="569"/>
      <c r="R47" s="570"/>
      <c r="S47" s="570"/>
      <c r="T47" s="570"/>
      <c r="U47" s="570"/>
      <c r="V47" s="570"/>
      <c r="W47" s="570"/>
      <c r="X47" s="791"/>
      <c r="Y47" s="792"/>
      <c r="Z47" s="792"/>
      <c r="AA47" s="792"/>
      <c r="AB47" s="792"/>
      <c r="AC47" s="792"/>
      <c r="AD47" s="792"/>
      <c r="AE47" s="575"/>
      <c r="AF47" s="576"/>
      <c r="AG47" s="576"/>
      <c r="AH47" s="576"/>
      <c r="AI47" s="576"/>
      <c r="AJ47" s="576"/>
      <c r="AK47" s="576"/>
      <c r="AL47" s="575">
        <f>IF($AH$21="Yes",AL46,AL46*$AL$9)</f>
        <v>0</v>
      </c>
      <c r="AM47" s="576"/>
      <c r="AN47" s="576"/>
      <c r="AO47" s="576"/>
      <c r="AP47" s="576"/>
      <c r="AQ47" s="576"/>
      <c r="AR47" s="577"/>
      <c r="AS47" s="159"/>
      <c r="AT47" s="159"/>
      <c r="AU47" s="159"/>
      <c r="AV47" s="159"/>
    </row>
    <row r="48" spans="2:48" ht="12.75" customHeight="1">
      <c r="B48" s="788"/>
      <c r="C48" s="788"/>
      <c r="D48" s="788"/>
      <c r="E48" s="788"/>
      <c r="F48" s="788"/>
      <c r="G48" s="788"/>
      <c r="H48" s="788"/>
      <c r="I48" s="788"/>
      <c r="J48" s="788"/>
      <c r="K48" s="788"/>
      <c r="L48" s="788"/>
      <c r="M48" s="788"/>
      <c r="N48" s="788"/>
      <c r="O48" s="788"/>
      <c r="P48" s="788"/>
      <c r="Q48" s="567"/>
      <c r="R48" s="568"/>
      <c r="S48" s="568"/>
      <c r="T48" s="568"/>
      <c r="U48" s="568"/>
      <c r="V48" s="568"/>
      <c r="W48" s="568"/>
      <c r="X48" s="789"/>
      <c r="Y48" s="790"/>
      <c r="Z48" s="790"/>
      <c r="AA48" s="790"/>
      <c r="AB48" s="790"/>
      <c r="AC48" s="790"/>
      <c r="AD48" s="790"/>
      <c r="AE48" s="793">
        <f>X48*Q48</f>
        <v>0</v>
      </c>
      <c r="AF48" s="794"/>
      <c r="AG48" s="794"/>
      <c r="AH48" s="794"/>
      <c r="AI48" s="794"/>
      <c r="AJ48" s="794"/>
      <c r="AK48" s="794"/>
      <c r="AL48" s="572">
        <f>IF($AH$21="Yes",AE48,AE48*SUM($U$9:$X$10))</f>
        <v>0</v>
      </c>
      <c r="AM48" s="573"/>
      <c r="AN48" s="573"/>
      <c r="AO48" s="573"/>
      <c r="AP48" s="573"/>
      <c r="AQ48" s="573"/>
      <c r="AR48" s="574"/>
      <c r="AS48" s="159"/>
      <c r="AT48" s="159"/>
      <c r="AU48" s="159"/>
      <c r="AV48" s="159"/>
    </row>
    <row r="49" spans="2:48" ht="12.75" customHeight="1">
      <c r="B49" s="788"/>
      <c r="C49" s="788"/>
      <c r="D49" s="788"/>
      <c r="E49" s="788"/>
      <c r="F49" s="788"/>
      <c r="G49" s="788"/>
      <c r="H49" s="788"/>
      <c r="I49" s="788"/>
      <c r="J49" s="788"/>
      <c r="K49" s="788"/>
      <c r="L49" s="788"/>
      <c r="M49" s="788"/>
      <c r="N49" s="788"/>
      <c r="O49" s="788"/>
      <c r="P49" s="788"/>
      <c r="Q49" s="569"/>
      <c r="R49" s="570"/>
      <c r="S49" s="570"/>
      <c r="T49" s="570"/>
      <c r="U49" s="570"/>
      <c r="V49" s="570"/>
      <c r="W49" s="570"/>
      <c r="X49" s="791"/>
      <c r="Y49" s="792"/>
      <c r="Z49" s="792"/>
      <c r="AA49" s="792"/>
      <c r="AB49" s="792"/>
      <c r="AC49" s="792"/>
      <c r="AD49" s="792"/>
      <c r="AE49" s="575"/>
      <c r="AF49" s="576"/>
      <c r="AG49" s="576"/>
      <c r="AH49" s="576"/>
      <c r="AI49" s="576"/>
      <c r="AJ49" s="576"/>
      <c r="AK49" s="576"/>
      <c r="AL49" s="575">
        <f>IF($AH$21="Yes",AL48,AL48*$AL$9)</f>
        <v>0</v>
      </c>
      <c r="AM49" s="576"/>
      <c r="AN49" s="576"/>
      <c r="AO49" s="576"/>
      <c r="AP49" s="576"/>
      <c r="AQ49" s="576"/>
      <c r="AR49" s="577"/>
      <c r="AS49" s="159"/>
      <c r="AT49" s="159"/>
      <c r="AU49" s="159"/>
      <c r="AV49" s="159"/>
    </row>
    <row r="50" spans="2:48" ht="12.75" customHeight="1">
      <c r="B50" s="788"/>
      <c r="C50" s="788"/>
      <c r="D50" s="788"/>
      <c r="E50" s="788"/>
      <c r="F50" s="788"/>
      <c r="G50" s="788"/>
      <c r="H50" s="788"/>
      <c r="I50" s="788"/>
      <c r="J50" s="788"/>
      <c r="K50" s="788"/>
      <c r="L50" s="788"/>
      <c r="M50" s="788"/>
      <c r="N50" s="788"/>
      <c r="O50" s="788"/>
      <c r="P50" s="788"/>
      <c r="Q50" s="567"/>
      <c r="R50" s="568"/>
      <c r="S50" s="568"/>
      <c r="T50" s="568"/>
      <c r="U50" s="568"/>
      <c r="V50" s="568"/>
      <c r="W50" s="568"/>
      <c r="X50" s="789"/>
      <c r="Y50" s="790"/>
      <c r="Z50" s="790"/>
      <c r="AA50" s="790"/>
      <c r="AB50" s="790"/>
      <c r="AC50" s="790"/>
      <c r="AD50" s="790"/>
      <c r="AE50" s="793">
        <f>X50*Q50</f>
        <v>0</v>
      </c>
      <c r="AF50" s="794"/>
      <c r="AG50" s="794"/>
      <c r="AH50" s="794"/>
      <c r="AI50" s="794"/>
      <c r="AJ50" s="794"/>
      <c r="AK50" s="794"/>
      <c r="AL50" s="572">
        <f>IF($AH$21="Yes",AE50,AE50*SUM($U$9:$X$10))</f>
        <v>0</v>
      </c>
      <c r="AM50" s="573"/>
      <c r="AN50" s="573"/>
      <c r="AO50" s="573"/>
      <c r="AP50" s="573"/>
      <c r="AQ50" s="573"/>
      <c r="AR50" s="574"/>
      <c r="AS50" s="159"/>
      <c r="AT50" s="159"/>
      <c r="AU50" s="159"/>
      <c r="AV50" s="159"/>
    </row>
    <row r="51" spans="2:48" ht="12.75" customHeight="1">
      <c r="B51" s="788"/>
      <c r="C51" s="788"/>
      <c r="D51" s="788"/>
      <c r="E51" s="788"/>
      <c r="F51" s="788"/>
      <c r="G51" s="788"/>
      <c r="H51" s="788"/>
      <c r="I51" s="788"/>
      <c r="J51" s="788"/>
      <c r="K51" s="788"/>
      <c r="L51" s="788"/>
      <c r="M51" s="788"/>
      <c r="N51" s="788"/>
      <c r="O51" s="788"/>
      <c r="P51" s="788"/>
      <c r="Q51" s="569"/>
      <c r="R51" s="570"/>
      <c r="S51" s="570"/>
      <c r="T51" s="570"/>
      <c r="U51" s="570"/>
      <c r="V51" s="570"/>
      <c r="W51" s="570"/>
      <c r="X51" s="791"/>
      <c r="Y51" s="792"/>
      <c r="Z51" s="792"/>
      <c r="AA51" s="792"/>
      <c r="AB51" s="792"/>
      <c r="AC51" s="792"/>
      <c r="AD51" s="792"/>
      <c r="AE51" s="575"/>
      <c r="AF51" s="576"/>
      <c r="AG51" s="576"/>
      <c r="AH51" s="576"/>
      <c r="AI51" s="576"/>
      <c r="AJ51" s="576"/>
      <c r="AK51" s="576"/>
      <c r="AL51" s="575">
        <f>IF($AH$21="Yes",AL50,AL50*$AL$9)</f>
        <v>0</v>
      </c>
      <c r="AM51" s="576"/>
      <c r="AN51" s="576"/>
      <c r="AO51" s="576"/>
      <c r="AP51" s="576"/>
      <c r="AQ51" s="576"/>
      <c r="AR51" s="577"/>
      <c r="AS51" s="214"/>
      <c r="AT51" s="159"/>
      <c r="AU51" s="159"/>
      <c r="AV51" s="159"/>
    </row>
    <row r="52" spans="2:48" ht="12.75" customHeight="1">
      <c r="B52" s="788"/>
      <c r="C52" s="788"/>
      <c r="D52" s="788"/>
      <c r="E52" s="788"/>
      <c r="F52" s="788"/>
      <c r="G52" s="788"/>
      <c r="H52" s="788"/>
      <c r="I52" s="788"/>
      <c r="J52" s="788"/>
      <c r="K52" s="788"/>
      <c r="L52" s="788"/>
      <c r="M52" s="788"/>
      <c r="N52" s="788"/>
      <c r="O52" s="788"/>
      <c r="P52" s="788"/>
      <c r="Q52" s="567"/>
      <c r="R52" s="568"/>
      <c r="S52" s="568"/>
      <c r="T52" s="568"/>
      <c r="U52" s="568"/>
      <c r="V52" s="568"/>
      <c r="W52" s="568"/>
      <c r="X52" s="789"/>
      <c r="Y52" s="790"/>
      <c r="Z52" s="790"/>
      <c r="AA52" s="790"/>
      <c r="AB52" s="790"/>
      <c r="AC52" s="790"/>
      <c r="AD52" s="790"/>
      <c r="AE52" s="793">
        <f>X52*Q52</f>
        <v>0</v>
      </c>
      <c r="AF52" s="794"/>
      <c r="AG52" s="794"/>
      <c r="AH52" s="794"/>
      <c r="AI52" s="794"/>
      <c r="AJ52" s="794"/>
      <c r="AK52" s="794"/>
      <c r="AL52" s="572">
        <f>IF($AH$21="Yes",AE52,AE52*SUM($U$9:$X$10))</f>
        <v>0</v>
      </c>
      <c r="AM52" s="573"/>
      <c r="AN52" s="573"/>
      <c r="AO52" s="573"/>
      <c r="AP52" s="573"/>
      <c r="AQ52" s="573"/>
      <c r="AR52" s="574"/>
      <c r="AS52" s="159"/>
      <c r="AT52" s="159"/>
      <c r="AU52" s="159"/>
      <c r="AV52" s="159"/>
    </row>
    <row r="53" spans="2:48" ht="12.75" customHeight="1">
      <c r="B53" s="788"/>
      <c r="C53" s="788"/>
      <c r="D53" s="788"/>
      <c r="E53" s="788"/>
      <c r="F53" s="788"/>
      <c r="G53" s="788"/>
      <c r="H53" s="788"/>
      <c r="I53" s="788"/>
      <c r="J53" s="788"/>
      <c r="K53" s="788"/>
      <c r="L53" s="788"/>
      <c r="M53" s="788"/>
      <c r="N53" s="788"/>
      <c r="O53" s="788"/>
      <c r="P53" s="788"/>
      <c r="Q53" s="569"/>
      <c r="R53" s="570"/>
      <c r="S53" s="570"/>
      <c r="T53" s="570"/>
      <c r="U53" s="570"/>
      <c r="V53" s="570"/>
      <c r="W53" s="570"/>
      <c r="X53" s="791"/>
      <c r="Y53" s="792"/>
      <c r="Z53" s="792"/>
      <c r="AA53" s="792"/>
      <c r="AB53" s="792"/>
      <c r="AC53" s="792"/>
      <c r="AD53" s="792"/>
      <c r="AE53" s="575"/>
      <c r="AF53" s="576"/>
      <c r="AG53" s="576"/>
      <c r="AH53" s="576"/>
      <c r="AI53" s="576"/>
      <c r="AJ53" s="576"/>
      <c r="AK53" s="576"/>
      <c r="AL53" s="575">
        <f>IF($AH$21="Yes",AL52,AL52*$AL$9)</f>
        <v>0</v>
      </c>
      <c r="AM53" s="576"/>
      <c r="AN53" s="576"/>
      <c r="AO53" s="576"/>
      <c r="AP53" s="576"/>
      <c r="AQ53" s="576"/>
      <c r="AR53" s="577"/>
      <c r="AS53" s="159"/>
      <c r="AT53" s="159"/>
      <c r="AU53" s="159"/>
      <c r="AV53" s="159"/>
    </row>
    <row r="54" spans="1:48" ht="12.75" customHeight="1">
      <c r="A54" s="99"/>
      <c r="B54" s="578" t="s">
        <v>542</v>
      </c>
      <c r="C54" s="578"/>
      <c r="D54" s="578"/>
      <c r="E54" s="578"/>
      <c r="F54" s="578"/>
      <c r="G54" s="578"/>
      <c r="H54" s="578"/>
      <c r="I54" s="578"/>
      <c r="J54" s="578"/>
      <c r="K54" s="578"/>
      <c r="L54" s="578"/>
      <c r="M54" s="578"/>
      <c r="N54" s="578"/>
      <c r="O54" s="578"/>
      <c r="P54" s="578"/>
      <c r="Q54" s="807"/>
      <c r="R54" s="808"/>
      <c r="S54" s="808"/>
      <c r="T54" s="808"/>
      <c r="U54" s="808"/>
      <c r="V54" s="808"/>
      <c r="W54" s="809"/>
      <c r="X54" s="807"/>
      <c r="Y54" s="808"/>
      <c r="Z54" s="808"/>
      <c r="AA54" s="808"/>
      <c r="AB54" s="808"/>
      <c r="AC54" s="808"/>
      <c r="AD54" s="809"/>
      <c r="AE54" s="581">
        <f>SUM(AE44:AK53)</f>
        <v>3000</v>
      </c>
      <c r="AF54" s="520"/>
      <c r="AG54" s="520"/>
      <c r="AH54" s="520"/>
      <c r="AI54" s="520"/>
      <c r="AJ54" s="520"/>
      <c r="AK54" s="521"/>
      <c r="AL54" s="803">
        <f>SUM(AL45,AL47,AL49,AL51,AL53)</f>
        <v>2250</v>
      </c>
      <c r="AM54" s="550"/>
      <c r="AN54" s="550"/>
      <c r="AO54" s="550"/>
      <c r="AP54" s="550"/>
      <c r="AQ54" s="550"/>
      <c r="AR54" s="804"/>
      <c r="AS54" s="159"/>
      <c r="AT54" s="159"/>
      <c r="AU54" s="159"/>
      <c r="AV54" s="159"/>
    </row>
    <row r="55" spans="1:48" s="101" customFormat="1" ht="12.75" customHeight="1">
      <c r="A55" s="117"/>
      <c r="B55" s="578"/>
      <c r="C55" s="578"/>
      <c r="D55" s="578"/>
      <c r="E55" s="578"/>
      <c r="F55" s="578"/>
      <c r="G55" s="578"/>
      <c r="H55" s="578"/>
      <c r="I55" s="578"/>
      <c r="J55" s="578"/>
      <c r="K55" s="578"/>
      <c r="L55" s="578"/>
      <c r="M55" s="578"/>
      <c r="N55" s="578"/>
      <c r="O55" s="578"/>
      <c r="P55" s="578"/>
      <c r="Q55" s="810"/>
      <c r="R55" s="811"/>
      <c r="S55" s="811"/>
      <c r="T55" s="811"/>
      <c r="U55" s="811"/>
      <c r="V55" s="811"/>
      <c r="W55" s="812"/>
      <c r="X55" s="810"/>
      <c r="Y55" s="811"/>
      <c r="Z55" s="811"/>
      <c r="AA55" s="811"/>
      <c r="AB55" s="811"/>
      <c r="AC55" s="811"/>
      <c r="AD55" s="812"/>
      <c r="AE55" s="582"/>
      <c r="AF55" s="522"/>
      <c r="AG55" s="522"/>
      <c r="AH55" s="522"/>
      <c r="AI55" s="522"/>
      <c r="AJ55" s="522"/>
      <c r="AK55" s="523"/>
      <c r="AL55" s="551"/>
      <c r="AM55" s="552"/>
      <c r="AN55" s="552"/>
      <c r="AO55" s="552"/>
      <c r="AP55" s="552"/>
      <c r="AQ55" s="552"/>
      <c r="AR55" s="805"/>
      <c r="AS55" s="159"/>
      <c r="AT55" s="159"/>
      <c r="AU55" s="159"/>
      <c r="AV55" s="159"/>
    </row>
    <row r="56" spans="1:48" ht="12.7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row>
    <row r="57" spans="1:7" ht="12.75">
      <c r="A57" s="116" t="s">
        <v>512</v>
      </c>
      <c r="G57" s="101"/>
    </row>
    <row r="58" spans="1:48" ht="12.75">
      <c r="A58" s="444" t="s">
        <v>84</v>
      </c>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6"/>
      <c r="AT58" s="215"/>
      <c r="AU58" s="215"/>
      <c r="AV58" s="215"/>
    </row>
    <row r="59" spans="1:48" ht="12.75">
      <c r="A59" s="797"/>
      <c r="B59" s="798"/>
      <c r="C59" s="798"/>
      <c r="D59" s="798"/>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9"/>
      <c r="AT59" s="215"/>
      <c r="AU59" s="215"/>
      <c r="AV59" s="215"/>
    </row>
    <row r="60" spans="1:48" ht="12.75">
      <c r="A60" s="797"/>
      <c r="B60" s="798"/>
      <c r="C60" s="798"/>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9"/>
      <c r="AT60" s="215"/>
      <c r="AU60" s="215"/>
      <c r="AV60" s="215"/>
    </row>
    <row r="61" spans="1:48" ht="12.75">
      <c r="A61" s="797"/>
      <c r="B61" s="798"/>
      <c r="C61" s="798"/>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9"/>
      <c r="AT61" s="215"/>
      <c r="AU61" s="215"/>
      <c r="AV61" s="215"/>
    </row>
    <row r="62" spans="1:48" ht="12.75">
      <c r="A62" s="800"/>
      <c r="B62" s="801"/>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1"/>
      <c r="AO62" s="801"/>
      <c r="AP62" s="801"/>
      <c r="AQ62" s="801"/>
      <c r="AR62" s="801"/>
      <c r="AS62" s="802"/>
      <c r="AT62" s="215"/>
      <c r="AU62" s="215"/>
      <c r="AV62" s="215"/>
    </row>
    <row r="63" spans="1:48" ht="15.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row>
    <row r="64" spans="1:45" ht="12.75" customHeight="1" thickBot="1">
      <c r="A64" s="781" t="s">
        <v>446</v>
      </c>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row>
    <row r="65" ht="12.75" customHeight="1" thickTop="1">
      <c r="AS65" s="184"/>
    </row>
    <row r="66" spans="1:45" ht="26.25" customHeight="1">
      <c r="A66" s="150">
        <v>27</v>
      </c>
      <c r="B66" s="780" t="s">
        <v>429</v>
      </c>
      <c r="C66" s="780"/>
      <c r="D66" s="780"/>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row>
    <row r="67" spans="1:45" ht="13.5" customHeight="1">
      <c r="A67" s="183">
        <v>28</v>
      </c>
      <c r="B67" s="780" t="s">
        <v>430</v>
      </c>
      <c r="C67" s="780"/>
      <c r="D67" s="780"/>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row>
    <row r="68" spans="1:45" ht="39" customHeight="1">
      <c r="A68" s="137">
        <v>29</v>
      </c>
      <c r="B68" s="782" t="s">
        <v>460</v>
      </c>
      <c r="C68" s="782"/>
      <c r="D68" s="782"/>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2"/>
      <c r="AM68" s="782"/>
      <c r="AN68" s="782"/>
      <c r="AO68" s="782"/>
      <c r="AP68" s="782"/>
      <c r="AQ68" s="782"/>
      <c r="AR68" s="782"/>
      <c r="AS68" s="782"/>
    </row>
    <row r="69" spans="1:45" ht="15.75">
      <c r="A69" s="150">
        <v>30</v>
      </c>
      <c r="B69" s="780" t="s">
        <v>431</v>
      </c>
      <c r="C69" s="780"/>
      <c r="D69" s="780"/>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8" spans="1:48" ht="26.25" customHeight="1">
      <c r="A108" s="150">
        <v>68</v>
      </c>
      <c r="B108" s="780" t="s">
        <v>429</v>
      </c>
      <c r="C108" s="780"/>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184"/>
      <c r="AU108" s="184"/>
      <c r="AV108" s="184"/>
    </row>
    <row r="109" spans="1:48" s="152" customFormat="1" ht="16.5" customHeight="1">
      <c r="A109" s="183">
        <v>69</v>
      </c>
      <c r="B109" s="780" t="s">
        <v>430</v>
      </c>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184"/>
      <c r="AU109" s="184"/>
      <c r="AV109" s="184"/>
    </row>
    <row r="110" spans="1:48" s="152" customFormat="1" ht="40.5" customHeight="1">
      <c r="A110" s="137">
        <v>70</v>
      </c>
      <c r="B110" s="782" t="s">
        <v>460</v>
      </c>
      <c r="C110" s="782"/>
      <c r="D110" s="782"/>
      <c r="E110" s="782"/>
      <c r="F110" s="782"/>
      <c r="G110" s="782"/>
      <c r="H110" s="782"/>
      <c r="I110" s="782"/>
      <c r="J110" s="782"/>
      <c r="K110" s="782"/>
      <c r="L110" s="782"/>
      <c r="M110" s="782"/>
      <c r="N110" s="782"/>
      <c r="O110" s="782"/>
      <c r="P110" s="782"/>
      <c r="Q110" s="782"/>
      <c r="R110" s="782"/>
      <c r="S110" s="782"/>
      <c r="T110" s="782"/>
      <c r="U110" s="782"/>
      <c r="V110" s="782"/>
      <c r="W110" s="782"/>
      <c r="X110" s="782"/>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156"/>
      <c r="AU110" s="156"/>
      <c r="AV110" s="156"/>
    </row>
    <row r="111" spans="1:48" ht="15.75">
      <c r="A111" s="150">
        <v>71</v>
      </c>
      <c r="B111" s="780" t="s">
        <v>431</v>
      </c>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780"/>
      <c r="AA111" s="780"/>
      <c r="AB111" s="780"/>
      <c r="AC111" s="780"/>
      <c r="AD111" s="780"/>
      <c r="AE111" s="780"/>
      <c r="AF111" s="780"/>
      <c r="AG111" s="780"/>
      <c r="AH111" s="780"/>
      <c r="AI111" s="780"/>
      <c r="AJ111" s="780"/>
      <c r="AK111" s="780"/>
      <c r="AL111" s="780"/>
      <c r="AM111" s="780"/>
      <c r="AN111" s="780"/>
      <c r="AO111" s="780"/>
      <c r="AP111" s="780"/>
      <c r="AQ111" s="780"/>
      <c r="AR111" s="780"/>
      <c r="AS111" s="780"/>
      <c r="AT111" s="184"/>
      <c r="AU111" s="184"/>
      <c r="AV111" s="184"/>
    </row>
  </sheetData>
  <sheetProtection password="C780" sheet="1" objects="1" scenarios="1"/>
  <mergeCells count="119">
    <mergeCell ref="AL44:AR44"/>
    <mergeCell ref="AL45:AR45"/>
    <mergeCell ref="B46:P47"/>
    <mergeCell ref="Q46:W47"/>
    <mergeCell ref="X46:AD47"/>
    <mergeCell ref="AE46:AK47"/>
    <mergeCell ref="AL46:AR46"/>
    <mergeCell ref="AL47:AR47"/>
    <mergeCell ref="AE44:AK45"/>
    <mergeCell ref="B42:P43"/>
    <mergeCell ref="Q42:W43"/>
    <mergeCell ref="X29:AD30"/>
    <mergeCell ref="I33:W34"/>
    <mergeCell ref="I35:W36"/>
    <mergeCell ref="I29:W30"/>
    <mergeCell ref="I31:W32"/>
    <mergeCell ref="AE35:AK36"/>
    <mergeCell ref="X33:AD34"/>
    <mergeCell ref="AL42:AR43"/>
    <mergeCell ref="AL9:AP9"/>
    <mergeCell ref="AG9:AK9"/>
    <mergeCell ref="AL10:AP10"/>
    <mergeCell ref="AG10:AK10"/>
    <mergeCell ref="AE23:AK24"/>
    <mergeCell ref="AE29:AK29"/>
    <mergeCell ref="AE30:AK30"/>
    <mergeCell ref="X27:AD28"/>
    <mergeCell ref="AE27:AK27"/>
    <mergeCell ref="AE28:AK28"/>
    <mergeCell ref="I25:W26"/>
    <mergeCell ref="X25:AD26"/>
    <mergeCell ref="AE25:AK25"/>
    <mergeCell ref="AE26:AK26"/>
    <mergeCell ref="U10:X10"/>
    <mergeCell ref="Q54:W55"/>
    <mergeCell ref="X42:AD43"/>
    <mergeCell ref="AE42:AK43"/>
    <mergeCell ref="AC16:AI16"/>
    <mergeCell ref="N17:AB17"/>
    <mergeCell ref="AC17:AI17"/>
    <mergeCell ref="X23:AD24"/>
    <mergeCell ref="Q44:W45"/>
    <mergeCell ref="X44:AD45"/>
    <mergeCell ref="A19:AS19"/>
    <mergeCell ref="N14:AB14"/>
    <mergeCell ref="AC14:AI14"/>
    <mergeCell ref="N15:AB15"/>
    <mergeCell ref="AC15:AI15"/>
    <mergeCell ref="N16:AB16"/>
    <mergeCell ref="U11:X11"/>
    <mergeCell ref="U7:X8"/>
    <mergeCell ref="C12:P12"/>
    <mergeCell ref="Q12:T12"/>
    <mergeCell ref="U12:X12"/>
    <mergeCell ref="C9:P9"/>
    <mergeCell ref="Q9:T9"/>
    <mergeCell ref="U9:X9"/>
    <mergeCell ref="C10:P10"/>
    <mergeCell ref="Q10:T10"/>
    <mergeCell ref="AE32:AK32"/>
    <mergeCell ref="X31:AD32"/>
    <mergeCell ref="AB7:AF8"/>
    <mergeCell ref="AG7:AK8"/>
    <mergeCell ref="A1:AS1"/>
    <mergeCell ref="M3:Z3"/>
    <mergeCell ref="M4:Z4"/>
    <mergeCell ref="M5:Z5"/>
    <mergeCell ref="AJ3:AR3"/>
    <mergeCell ref="AJ4:AR4"/>
    <mergeCell ref="C7:P8"/>
    <mergeCell ref="Q7:T8"/>
    <mergeCell ref="C11:P11"/>
    <mergeCell ref="Q11:T11"/>
    <mergeCell ref="AL7:AP8"/>
    <mergeCell ref="AE33:AK33"/>
    <mergeCell ref="AG11:AK11"/>
    <mergeCell ref="AL11:AP11"/>
    <mergeCell ref="AB11:AF11"/>
    <mergeCell ref="AE31:AK31"/>
    <mergeCell ref="B111:AS111"/>
    <mergeCell ref="B52:P53"/>
    <mergeCell ref="AE52:AK53"/>
    <mergeCell ref="AL52:AR52"/>
    <mergeCell ref="AL53:AR53"/>
    <mergeCell ref="Q52:W53"/>
    <mergeCell ref="X52:AD53"/>
    <mergeCell ref="B54:P55"/>
    <mergeCell ref="AE54:AK55"/>
    <mergeCell ref="X54:AD55"/>
    <mergeCell ref="B109:AS109"/>
    <mergeCell ref="X35:AD36"/>
    <mergeCell ref="AL50:AR50"/>
    <mergeCell ref="AE34:AK34"/>
    <mergeCell ref="AL51:AR51"/>
    <mergeCell ref="A38:AS38"/>
    <mergeCell ref="B48:P49"/>
    <mergeCell ref="AE48:AK49"/>
    <mergeCell ref="AL48:AR48"/>
    <mergeCell ref="AL49:AR49"/>
    <mergeCell ref="B110:AS110"/>
    <mergeCell ref="Q48:W49"/>
    <mergeCell ref="Q50:W51"/>
    <mergeCell ref="X48:AD49"/>
    <mergeCell ref="X50:AD51"/>
    <mergeCell ref="B50:P51"/>
    <mergeCell ref="AE50:AK51"/>
    <mergeCell ref="A58:AS62"/>
    <mergeCell ref="AL54:AR55"/>
    <mergeCell ref="B108:AS108"/>
    <mergeCell ref="B69:AS69"/>
    <mergeCell ref="A64:AS64"/>
    <mergeCell ref="AH21:AJ21"/>
    <mergeCell ref="AH40:AJ40"/>
    <mergeCell ref="B66:AS66"/>
    <mergeCell ref="B67:AS67"/>
    <mergeCell ref="B68:AS68"/>
    <mergeCell ref="I23:W24"/>
    <mergeCell ref="B44:P45"/>
    <mergeCell ref="I27:W28"/>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12.xml><?xml version="1.0" encoding="utf-8"?>
<worksheet xmlns="http://schemas.openxmlformats.org/spreadsheetml/2006/main" xmlns:r="http://schemas.openxmlformats.org/officeDocument/2006/relationships">
  <dimension ref="A1:GM540"/>
  <sheetViews>
    <sheetView zoomScalePageLayoutView="0" workbookViewId="0" topLeftCell="A1">
      <selection activeCell="A1" sqref="A1:AS1"/>
    </sheetView>
  </sheetViews>
  <sheetFormatPr defaultColWidth="9.140625" defaultRowHeight="12.75"/>
  <cols>
    <col min="1" max="1" width="3.7109375" style="38" customWidth="1"/>
    <col min="2" max="47" width="2.00390625" style="38" customWidth="1"/>
    <col min="48" max="48" width="2.00390625" style="224" customWidth="1"/>
    <col min="49" max="59" width="2.00390625" style="223" customWidth="1"/>
    <col min="60" max="60" width="3.00390625" style="223" customWidth="1"/>
    <col min="61" max="192" width="2.00390625" style="223" customWidth="1"/>
    <col min="193" max="196" width="2.00390625" style="38" customWidth="1"/>
    <col min="197" max="16384" width="9.140625" style="38" customWidth="1"/>
  </cols>
  <sheetData>
    <row r="1" spans="1:161" ht="19.5" thickBot="1">
      <c r="A1" s="245" t="s">
        <v>518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10"/>
      <c r="AU1" s="110"/>
      <c r="AV1" s="222"/>
      <c r="AW1" s="839" t="s">
        <v>421</v>
      </c>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c r="BW1" s="839"/>
      <c r="BX1" s="839"/>
      <c r="BY1" s="839"/>
      <c r="BZ1" s="839"/>
      <c r="CA1" s="839"/>
      <c r="CB1" s="839"/>
      <c r="CC1" s="839"/>
      <c r="CD1" s="839"/>
      <c r="CE1" s="839"/>
      <c r="CF1" s="839"/>
      <c r="CG1" s="839"/>
      <c r="CH1" s="839"/>
      <c r="CI1" s="839"/>
      <c r="DS1" s="839" t="s">
        <v>422</v>
      </c>
      <c r="DT1" s="839"/>
      <c r="DU1" s="839"/>
      <c r="DV1" s="839"/>
      <c r="DW1" s="839"/>
      <c r="DX1" s="839"/>
      <c r="DY1" s="839"/>
      <c r="DZ1" s="839"/>
      <c r="EA1" s="839"/>
      <c r="EB1" s="839"/>
      <c r="EC1" s="839"/>
      <c r="ED1" s="839"/>
      <c r="EE1" s="839"/>
      <c r="EF1" s="839"/>
      <c r="EG1" s="839"/>
      <c r="EH1" s="839"/>
      <c r="EI1" s="839"/>
      <c r="EJ1" s="839"/>
      <c r="EK1" s="839"/>
      <c r="EL1" s="839"/>
      <c r="EM1" s="839"/>
      <c r="EN1" s="839"/>
      <c r="EO1" s="839"/>
      <c r="EP1" s="839"/>
      <c r="EQ1" s="839"/>
      <c r="ER1" s="839"/>
      <c r="ES1" s="839"/>
      <c r="ET1" s="839"/>
      <c r="EU1" s="839"/>
      <c r="EV1" s="839"/>
      <c r="EW1" s="839"/>
      <c r="EX1" s="839"/>
      <c r="EY1" s="839"/>
      <c r="EZ1" s="839"/>
      <c r="FA1" s="839"/>
      <c r="FB1" s="839"/>
      <c r="FC1" s="839"/>
      <c r="FD1" s="839"/>
      <c r="FE1" s="839"/>
    </row>
    <row r="2" spans="1:45" ht="13.5" thickTop="1">
      <c r="A2" s="842" t="s">
        <v>291</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row>
    <row r="3" spans="1:195" ht="12.75" customHeight="1">
      <c r="A3" s="100" t="s">
        <v>419</v>
      </c>
      <c r="M3" s="453" t="str">
        <f>'Development Information'!M4:Z4</f>
        <v>HM-007-099</v>
      </c>
      <c r="N3" s="453"/>
      <c r="O3" s="453"/>
      <c r="P3" s="453"/>
      <c r="Q3" s="453"/>
      <c r="R3" s="453"/>
      <c r="S3" s="453"/>
      <c r="T3" s="453"/>
      <c r="U3" s="453"/>
      <c r="V3" s="453"/>
      <c r="W3" s="453"/>
      <c r="X3" s="453"/>
      <c r="Y3" s="453"/>
      <c r="Z3" s="453"/>
      <c r="AB3" s="39" t="s">
        <v>488</v>
      </c>
      <c r="AJ3" s="455" t="str">
        <f>'Development Information'!M8</f>
        <v>Brian Philps</v>
      </c>
      <c r="AK3" s="455"/>
      <c r="AL3" s="455"/>
      <c r="AM3" s="455"/>
      <c r="AN3" s="455"/>
      <c r="AO3" s="455"/>
      <c r="AP3" s="455"/>
      <c r="AQ3" s="455"/>
      <c r="AR3" s="455"/>
      <c r="AS3" s="455"/>
      <c r="AT3" s="105"/>
      <c r="AU3" s="105"/>
      <c r="AV3" s="225"/>
      <c r="BA3" s="841"/>
      <c r="BB3" s="841"/>
      <c r="BC3" s="841"/>
      <c r="BD3" s="841"/>
      <c r="BE3" s="841"/>
      <c r="BF3" s="841"/>
      <c r="BG3" s="841"/>
      <c r="BH3" s="841"/>
      <c r="BI3" s="843" t="s">
        <v>292</v>
      </c>
      <c r="BJ3" s="843"/>
      <c r="BK3" s="843"/>
      <c r="BL3" s="843"/>
      <c r="BM3" s="843"/>
      <c r="BN3" s="843"/>
      <c r="BO3" s="843"/>
      <c r="BP3" s="843"/>
      <c r="BQ3" s="844" t="s">
        <v>293</v>
      </c>
      <c r="BR3" s="845"/>
      <c r="BS3" s="845"/>
      <c r="BT3" s="845"/>
      <c r="BU3" s="845"/>
      <c r="BV3" s="845"/>
      <c r="BW3" s="845"/>
      <c r="BX3" s="846"/>
      <c r="BZ3" s="233" t="s">
        <v>148</v>
      </c>
      <c r="CA3" s="226" t="s">
        <v>37</v>
      </c>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W3" s="841"/>
      <c r="DX3" s="841"/>
      <c r="DY3" s="841"/>
      <c r="DZ3" s="841"/>
      <c r="EA3" s="841"/>
      <c r="EB3" s="841"/>
      <c r="EC3" s="841"/>
      <c r="ED3" s="841"/>
      <c r="EE3" s="843" t="s">
        <v>292</v>
      </c>
      <c r="EF3" s="843"/>
      <c r="EG3" s="843"/>
      <c r="EH3" s="843"/>
      <c r="EI3" s="843"/>
      <c r="EJ3" s="843"/>
      <c r="EK3" s="843"/>
      <c r="EL3" s="843"/>
      <c r="EM3" s="844" t="s">
        <v>293</v>
      </c>
      <c r="EN3" s="845"/>
      <c r="EO3" s="845"/>
      <c r="EP3" s="845"/>
      <c r="EQ3" s="845"/>
      <c r="ER3" s="845"/>
      <c r="ES3" s="845"/>
      <c r="ET3" s="846"/>
      <c r="EV3" s="233" t="s">
        <v>148</v>
      </c>
      <c r="EW3" s="226" t="s">
        <v>37</v>
      </c>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K3" s="223"/>
      <c r="GL3" s="236"/>
      <c r="GM3" s="236"/>
    </row>
    <row r="4" spans="1:195" ht="12.75">
      <c r="A4" s="100" t="s">
        <v>520</v>
      </c>
      <c r="M4" s="454" t="str">
        <f>'Development Information'!M5:Z5</f>
        <v>Swipler Valley Apartments</v>
      </c>
      <c r="N4" s="454"/>
      <c r="O4" s="454"/>
      <c r="P4" s="454"/>
      <c r="Q4" s="454"/>
      <c r="R4" s="454"/>
      <c r="S4" s="454"/>
      <c r="T4" s="454"/>
      <c r="U4" s="454"/>
      <c r="V4" s="454"/>
      <c r="W4" s="454"/>
      <c r="X4" s="454"/>
      <c r="Y4" s="454"/>
      <c r="Z4" s="454"/>
      <c r="AB4" s="39" t="s">
        <v>489</v>
      </c>
      <c r="AJ4" s="455" t="str">
        <f>'Development Information'!M9</f>
        <v>Whitney Simic</v>
      </c>
      <c r="AK4" s="455"/>
      <c r="AL4" s="455"/>
      <c r="AM4" s="455"/>
      <c r="AN4" s="455"/>
      <c r="AO4" s="455"/>
      <c r="AP4" s="455"/>
      <c r="AQ4" s="455"/>
      <c r="AR4" s="455"/>
      <c r="AS4" s="455"/>
      <c r="AT4" s="105"/>
      <c r="AU4" s="105"/>
      <c r="AV4" s="225"/>
      <c r="BA4" s="841"/>
      <c r="BB4" s="841"/>
      <c r="BC4" s="841"/>
      <c r="BD4" s="841"/>
      <c r="BE4" s="841"/>
      <c r="BF4" s="841"/>
      <c r="BG4" s="841"/>
      <c r="BH4" s="841"/>
      <c r="BI4" s="843"/>
      <c r="BJ4" s="843"/>
      <c r="BK4" s="843"/>
      <c r="BL4" s="843"/>
      <c r="BM4" s="843"/>
      <c r="BN4" s="843"/>
      <c r="BO4" s="843"/>
      <c r="BP4" s="843"/>
      <c r="BQ4" s="847"/>
      <c r="BR4" s="848"/>
      <c r="BS4" s="848"/>
      <c r="BT4" s="848"/>
      <c r="BU4" s="848"/>
      <c r="BV4" s="848"/>
      <c r="BW4" s="848"/>
      <c r="BX4" s="849"/>
      <c r="BZ4" s="233" t="s">
        <v>150</v>
      </c>
      <c r="CA4" s="226" t="s">
        <v>152</v>
      </c>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W4" s="841"/>
      <c r="DX4" s="841"/>
      <c r="DY4" s="841"/>
      <c r="DZ4" s="841"/>
      <c r="EA4" s="841"/>
      <c r="EB4" s="841"/>
      <c r="EC4" s="841"/>
      <c r="ED4" s="841"/>
      <c r="EE4" s="843"/>
      <c r="EF4" s="843"/>
      <c r="EG4" s="843"/>
      <c r="EH4" s="843"/>
      <c r="EI4" s="843"/>
      <c r="EJ4" s="843"/>
      <c r="EK4" s="843"/>
      <c r="EL4" s="843"/>
      <c r="EM4" s="847"/>
      <c r="EN4" s="848"/>
      <c r="EO4" s="848"/>
      <c r="EP4" s="848"/>
      <c r="EQ4" s="848"/>
      <c r="ER4" s="848"/>
      <c r="ES4" s="848"/>
      <c r="ET4" s="849"/>
      <c r="EV4" s="233" t="s">
        <v>150</v>
      </c>
      <c r="EW4" s="226" t="s">
        <v>152</v>
      </c>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K4" s="223"/>
      <c r="GL4" s="236"/>
      <c r="GM4" s="236"/>
    </row>
    <row r="5" spans="1:195" ht="12.75" customHeight="1">
      <c r="A5" s="100" t="s">
        <v>521</v>
      </c>
      <c r="M5" s="454" t="str">
        <f>'Development Information'!M6:Z6</f>
        <v>Swipler Services, Inc.</v>
      </c>
      <c r="N5" s="454"/>
      <c r="O5" s="454"/>
      <c r="P5" s="454"/>
      <c r="Q5" s="454"/>
      <c r="R5" s="454"/>
      <c r="S5" s="454"/>
      <c r="T5" s="454"/>
      <c r="U5" s="454"/>
      <c r="V5" s="454"/>
      <c r="W5" s="454"/>
      <c r="X5" s="454"/>
      <c r="Y5" s="454"/>
      <c r="Z5" s="454"/>
      <c r="BA5" s="850" t="s">
        <v>147</v>
      </c>
      <c r="BB5" s="851"/>
      <c r="BC5" s="851"/>
      <c r="BD5" s="851"/>
      <c r="BE5" s="851"/>
      <c r="BF5" s="851"/>
      <c r="BG5" s="851"/>
      <c r="BH5" s="852"/>
      <c r="BI5" s="856">
        <f>W38</f>
        <v>12</v>
      </c>
      <c r="BJ5" s="856"/>
      <c r="BK5" s="856"/>
      <c r="BL5" s="856"/>
      <c r="BM5" s="856"/>
      <c r="BN5" s="856"/>
      <c r="BO5" s="856"/>
      <c r="BP5" s="856"/>
      <c r="BQ5" s="856">
        <f>BI5</f>
        <v>12</v>
      </c>
      <c r="BR5" s="856"/>
      <c r="BS5" s="856"/>
      <c r="BT5" s="856"/>
      <c r="BU5" s="856"/>
      <c r="BV5" s="856"/>
      <c r="BW5" s="856"/>
      <c r="BX5" s="856"/>
      <c r="BZ5" s="233" t="s">
        <v>149</v>
      </c>
      <c r="CA5" s="826" t="s">
        <v>154</v>
      </c>
      <c r="CB5" s="826"/>
      <c r="CC5" s="826"/>
      <c r="CD5" s="826"/>
      <c r="CE5" s="826"/>
      <c r="CF5" s="826"/>
      <c r="CG5" s="826"/>
      <c r="CH5" s="826"/>
      <c r="CI5" s="826"/>
      <c r="CJ5" s="826"/>
      <c r="CK5" s="826"/>
      <c r="CL5" s="826"/>
      <c r="CM5" s="826"/>
      <c r="CN5" s="826"/>
      <c r="CO5" s="826"/>
      <c r="CP5" s="826"/>
      <c r="CQ5" s="826"/>
      <c r="CR5" s="826"/>
      <c r="CS5" s="826"/>
      <c r="CT5" s="826"/>
      <c r="CU5" s="826"/>
      <c r="CV5" s="826"/>
      <c r="CW5" s="826"/>
      <c r="CX5" s="826"/>
      <c r="CY5" s="826"/>
      <c r="CZ5" s="826"/>
      <c r="DA5" s="826"/>
      <c r="DB5" s="826"/>
      <c r="DC5" s="826"/>
      <c r="DD5" s="826"/>
      <c r="DE5" s="826"/>
      <c r="DF5" s="826"/>
      <c r="DG5" s="826"/>
      <c r="DH5" s="826"/>
      <c r="DI5" s="826"/>
      <c r="DJ5" s="826"/>
      <c r="DK5" s="826"/>
      <c r="DL5" s="826"/>
      <c r="DM5" s="826"/>
      <c r="DN5" s="826"/>
      <c r="DO5" s="826"/>
      <c r="DP5" s="232"/>
      <c r="DQ5" s="232"/>
      <c r="DW5" s="850" t="s">
        <v>294</v>
      </c>
      <c r="DX5" s="851"/>
      <c r="DY5" s="851"/>
      <c r="DZ5" s="851"/>
      <c r="EA5" s="851"/>
      <c r="EB5" s="851"/>
      <c r="EC5" s="851"/>
      <c r="ED5" s="852"/>
      <c r="EE5" s="856">
        <f>AD38</f>
        <v>0</v>
      </c>
      <c r="EF5" s="856"/>
      <c r="EG5" s="856"/>
      <c r="EH5" s="856"/>
      <c r="EI5" s="856"/>
      <c r="EJ5" s="856"/>
      <c r="EK5" s="856"/>
      <c r="EL5" s="856"/>
      <c r="EM5" s="856">
        <f>EE5</f>
        <v>0</v>
      </c>
      <c r="EN5" s="856"/>
      <c r="EO5" s="856"/>
      <c r="EP5" s="856"/>
      <c r="EQ5" s="856"/>
      <c r="ER5" s="856"/>
      <c r="ES5" s="856"/>
      <c r="ET5" s="856"/>
      <c r="EV5" s="233" t="s">
        <v>149</v>
      </c>
      <c r="EW5" s="826" t="s">
        <v>154</v>
      </c>
      <c r="EX5" s="826"/>
      <c r="EY5" s="826"/>
      <c r="EZ5" s="826"/>
      <c r="FA5" s="826"/>
      <c r="FB5" s="826"/>
      <c r="FC5" s="826"/>
      <c r="FD5" s="826"/>
      <c r="FE5" s="826"/>
      <c r="FF5" s="826"/>
      <c r="FG5" s="826"/>
      <c r="FH5" s="826"/>
      <c r="FI5" s="826"/>
      <c r="FJ5" s="826"/>
      <c r="FK5" s="826"/>
      <c r="FL5" s="826"/>
      <c r="FM5" s="826"/>
      <c r="FN5" s="826"/>
      <c r="FO5" s="826"/>
      <c r="FP5" s="826"/>
      <c r="FQ5" s="826"/>
      <c r="FR5" s="826"/>
      <c r="FS5" s="826"/>
      <c r="FT5" s="826"/>
      <c r="FU5" s="826"/>
      <c r="FV5" s="826"/>
      <c r="FW5" s="826"/>
      <c r="FX5" s="826"/>
      <c r="FY5" s="826"/>
      <c r="FZ5" s="826"/>
      <c r="GA5" s="826"/>
      <c r="GB5" s="826"/>
      <c r="GC5" s="826"/>
      <c r="GD5" s="826"/>
      <c r="GE5" s="826"/>
      <c r="GF5" s="826"/>
      <c r="GG5" s="826"/>
      <c r="GH5" s="826"/>
      <c r="GI5" s="826"/>
      <c r="GJ5" s="826"/>
      <c r="GK5" s="826"/>
      <c r="GL5" s="237"/>
      <c r="GM5" s="237"/>
    </row>
    <row r="6" spans="13:195" ht="12.75" customHeight="1">
      <c r="M6" s="101"/>
      <c r="N6" s="101"/>
      <c r="O6" s="101"/>
      <c r="BA6" s="853"/>
      <c r="BB6" s="854"/>
      <c r="BC6" s="854"/>
      <c r="BD6" s="854"/>
      <c r="BE6" s="854"/>
      <c r="BF6" s="854"/>
      <c r="BG6" s="854"/>
      <c r="BH6" s="855"/>
      <c r="BI6" s="856"/>
      <c r="BJ6" s="856"/>
      <c r="BK6" s="856"/>
      <c r="BL6" s="856"/>
      <c r="BM6" s="856"/>
      <c r="BN6" s="856"/>
      <c r="BO6" s="856"/>
      <c r="BP6" s="856"/>
      <c r="BQ6" s="856"/>
      <c r="BR6" s="856"/>
      <c r="BS6" s="856"/>
      <c r="BT6" s="856"/>
      <c r="BU6" s="856"/>
      <c r="BV6" s="856"/>
      <c r="BW6" s="856"/>
      <c r="BX6" s="856"/>
      <c r="BZ6" s="233"/>
      <c r="CA6" s="826"/>
      <c r="CB6" s="826"/>
      <c r="CC6" s="826"/>
      <c r="CD6" s="826"/>
      <c r="CE6" s="826"/>
      <c r="CF6" s="826"/>
      <c r="CG6" s="826"/>
      <c r="CH6" s="826"/>
      <c r="CI6" s="826"/>
      <c r="CJ6" s="826"/>
      <c r="CK6" s="826"/>
      <c r="CL6" s="826"/>
      <c r="CM6" s="826"/>
      <c r="CN6" s="826"/>
      <c r="CO6" s="826"/>
      <c r="CP6" s="826"/>
      <c r="CQ6" s="826"/>
      <c r="CR6" s="826"/>
      <c r="CS6" s="826"/>
      <c r="CT6" s="826"/>
      <c r="CU6" s="826"/>
      <c r="CV6" s="826"/>
      <c r="CW6" s="826"/>
      <c r="CX6" s="826"/>
      <c r="CY6" s="826"/>
      <c r="CZ6" s="826"/>
      <c r="DA6" s="826"/>
      <c r="DB6" s="826"/>
      <c r="DC6" s="826"/>
      <c r="DD6" s="826"/>
      <c r="DE6" s="826"/>
      <c r="DF6" s="826"/>
      <c r="DG6" s="826"/>
      <c r="DH6" s="826"/>
      <c r="DI6" s="826"/>
      <c r="DJ6" s="826"/>
      <c r="DK6" s="826"/>
      <c r="DL6" s="826"/>
      <c r="DM6" s="826"/>
      <c r="DN6" s="826"/>
      <c r="DO6" s="826"/>
      <c r="DP6" s="232"/>
      <c r="DQ6" s="232"/>
      <c r="DW6" s="853"/>
      <c r="DX6" s="854"/>
      <c r="DY6" s="854"/>
      <c r="DZ6" s="854"/>
      <c r="EA6" s="854"/>
      <c r="EB6" s="854"/>
      <c r="EC6" s="854"/>
      <c r="ED6" s="855"/>
      <c r="EE6" s="856"/>
      <c r="EF6" s="856"/>
      <c r="EG6" s="856"/>
      <c r="EH6" s="856"/>
      <c r="EI6" s="856"/>
      <c r="EJ6" s="856"/>
      <c r="EK6" s="856"/>
      <c r="EL6" s="856"/>
      <c r="EM6" s="856"/>
      <c r="EN6" s="856"/>
      <c r="EO6" s="856"/>
      <c r="EP6" s="856"/>
      <c r="EQ6" s="856"/>
      <c r="ER6" s="856"/>
      <c r="ES6" s="856"/>
      <c r="ET6" s="856"/>
      <c r="EV6" s="233"/>
      <c r="EW6" s="826"/>
      <c r="EX6" s="826"/>
      <c r="EY6" s="826"/>
      <c r="EZ6" s="826"/>
      <c r="FA6" s="826"/>
      <c r="FB6" s="826"/>
      <c r="FC6" s="826"/>
      <c r="FD6" s="826"/>
      <c r="FE6" s="826"/>
      <c r="FF6" s="826"/>
      <c r="FG6" s="826"/>
      <c r="FH6" s="826"/>
      <c r="FI6" s="826"/>
      <c r="FJ6" s="826"/>
      <c r="FK6" s="826"/>
      <c r="FL6" s="826"/>
      <c r="FM6" s="826"/>
      <c r="FN6" s="826"/>
      <c r="FO6" s="826"/>
      <c r="FP6" s="826"/>
      <c r="FQ6" s="826"/>
      <c r="FR6" s="826"/>
      <c r="FS6" s="826"/>
      <c r="FT6" s="826"/>
      <c r="FU6" s="826"/>
      <c r="FV6" s="826"/>
      <c r="FW6" s="826"/>
      <c r="FX6" s="826"/>
      <c r="FY6" s="826"/>
      <c r="FZ6" s="826"/>
      <c r="GA6" s="826"/>
      <c r="GB6" s="826"/>
      <c r="GC6" s="826"/>
      <c r="GD6" s="826"/>
      <c r="GE6" s="826"/>
      <c r="GF6" s="826"/>
      <c r="GG6" s="826"/>
      <c r="GH6" s="826"/>
      <c r="GI6" s="826"/>
      <c r="GJ6" s="826"/>
      <c r="GK6" s="826"/>
      <c r="GL6" s="237"/>
      <c r="GM6" s="237"/>
    </row>
    <row r="7" spans="3:195" ht="12.75">
      <c r="C7" s="457" t="s">
        <v>596</v>
      </c>
      <c r="D7" s="458"/>
      <c r="E7" s="458"/>
      <c r="F7" s="458"/>
      <c r="G7" s="458"/>
      <c r="H7" s="458"/>
      <c r="I7" s="458"/>
      <c r="J7" s="458"/>
      <c r="K7" s="458"/>
      <c r="L7" s="458"/>
      <c r="M7" s="458"/>
      <c r="N7" s="458"/>
      <c r="O7" s="458"/>
      <c r="P7" s="459"/>
      <c r="Q7" s="531" t="s">
        <v>592</v>
      </c>
      <c r="R7" s="531"/>
      <c r="S7" s="531"/>
      <c r="T7" s="531"/>
      <c r="U7" s="531" t="s">
        <v>572</v>
      </c>
      <c r="V7" s="531"/>
      <c r="W7" s="531"/>
      <c r="X7" s="531"/>
      <c r="AB7" s="531" t="s">
        <v>607</v>
      </c>
      <c r="AC7" s="531"/>
      <c r="AD7" s="531"/>
      <c r="AE7" s="531"/>
      <c r="AF7" s="531"/>
      <c r="AG7" s="532" t="s">
        <v>599</v>
      </c>
      <c r="AH7" s="532"/>
      <c r="AI7" s="532"/>
      <c r="AJ7" s="532"/>
      <c r="AK7" s="532"/>
      <c r="AL7" s="532" t="s">
        <v>600</v>
      </c>
      <c r="AM7" s="533"/>
      <c r="AN7" s="533"/>
      <c r="AO7" s="533"/>
      <c r="AP7" s="533"/>
      <c r="BA7" s="841" t="s">
        <v>151</v>
      </c>
      <c r="BB7" s="841"/>
      <c r="BC7" s="841"/>
      <c r="BD7" s="841"/>
      <c r="BE7" s="841"/>
      <c r="BF7" s="841"/>
      <c r="BG7" s="841"/>
      <c r="BH7" s="841"/>
      <c r="BI7" s="840">
        <f>IF(R32=0,0,PMT(R32/$BI$5,R34*$BI$5,-$R$28))</f>
        <v>1264.8121011883652</v>
      </c>
      <c r="BJ7" s="840"/>
      <c r="BK7" s="840"/>
      <c r="BL7" s="840"/>
      <c r="BM7" s="840"/>
      <c r="BN7" s="840"/>
      <c r="BO7" s="840"/>
      <c r="BP7" s="840"/>
      <c r="BQ7" s="840">
        <f>IF(R32=0,0,PMT(R53/BQ5,R34*BQ5,-R28))</f>
        <v>2132.675745763378</v>
      </c>
      <c r="BR7" s="840"/>
      <c r="BS7" s="840"/>
      <c r="BT7" s="840"/>
      <c r="BU7" s="840"/>
      <c r="BV7" s="840"/>
      <c r="BW7" s="840"/>
      <c r="BX7" s="840"/>
      <c r="BZ7" s="233"/>
      <c r="CA7" s="827" t="s">
        <v>38</v>
      </c>
      <c r="CB7" s="827"/>
      <c r="CC7" s="827"/>
      <c r="CD7" s="827"/>
      <c r="CE7" s="827"/>
      <c r="CF7" s="827"/>
      <c r="CG7" s="827"/>
      <c r="CH7" s="827"/>
      <c r="CI7" s="827"/>
      <c r="CJ7" s="827"/>
      <c r="CK7" s="827"/>
      <c r="CL7" s="827"/>
      <c r="CM7" s="827"/>
      <c r="CN7" s="827"/>
      <c r="CO7" s="827"/>
      <c r="CP7" s="827"/>
      <c r="CQ7" s="827"/>
      <c r="CR7" s="827"/>
      <c r="CS7" s="827"/>
      <c r="CT7" s="827"/>
      <c r="CU7" s="827"/>
      <c r="CV7" s="827"/>
      <c r="CW7" s="827"/>
      <c r="CX7" s="827"/>
      <c r="CY7" s="827"/>
      <c r="CZ7" s="827"/>
      <c r="DA7" s="827"/>
      <c r="DB7" s="827"/>
      <c r="DC7" s="827"/>
      <c r="DD7" s="827"/>
      <c r="DE7" s="827"/>
      <c r="DF7" s="827"/>
      <c r="DG7" s="827"/>
      <c r="DH7" s="827"/>
      <c r="DI7" s="827"/>
      <c r="DJ7" s="827"/>
      <c r="DK7" s="827"/>
      <c r="DL7" s="827"/>
      <c r="DM7" s="827"/>
      <c r="DN7" s="827"/>
      <c r="DO7" s="827"/>
      <c r="DW7" s="841" t="s">
        <v>295</v>
      </c>
      <c r="DX7" s="841"/>
      <c r="DY7" s="841"/>
      <c r="DZ7" s="841"/>
      <c r="EA7" s="841"/>
      <c r="EB7" s="841"/>
      <c r="EC7" s="841"/>
      <c r="ED7" s="841"/>
      <c r="EE7" s="840">
        <f>IF($Y$25=0,0,PMT($Y$25/BI5,$Y$27*BI5,-$Y$21))</f>
        <v>0</v>
      </c>
      <c r="EF7" s="840"/>
      <c r="EG7" s="840"/>
      <c r="EH7" s="840"/>
      <c r="EI7" s="840"/>
      <c r="EJ7" s="840"/>
      <c r="EK7" s="840"/>
      <c r="EL7" s="840"/>
      <c r="EM7" s="840">
        <f>IF($Y$25=0,0,PMT(W46/BQ5,$Y$27*BQ5,-$Y$21))</f>
        <v>0</v>
      </c>
      <c r="EN7" s="840"/>
      <c r="EO7" s="840"/>
      <c r="EP7" s="840"/>
      <c r="EQ7" s="840"/>
      <c r="ER7" s="840"/>
      <c r="ES7" s="840"/>
      <c r="ET7" s="840"/>
      <c r="EV7" s="233"/>
      <c r="EW7" s="827" t="s">
        <v>38</v>
      </c>
      <c r="EX7" s="827"/>
      <c r="EY7" s="827"/>
      <c r="EZ7" s="827"/>
      <c r="FA7" s="827"/>
      <c r="FB7" s="827"/>
      <c r="FC7" s="827"/>
      <c r="FD7" s="827"/>
      <c r="FE7" s="827"/>
      <c r="FF7" s="827"/>
      <c r="FG7" s="827"/>
      <c r="FH7" s="827"/>
      <c r="FI7" s="827"/>
      <c r="FJ7" s="827"/>
      <c r="FK7" s="827"/>
      <c r="FL7" s="827"/>
      <c r="FM7" s="827"/>
      <c r="FN7" s="827"/>
      <c r="FO7" s="827"/>
      <c r="FP7" s="827"/>
      <c r="FQ7" s="827"/>
      <c r="FR7" s="827"/>
      <c r="FS7" s="827"/>
      <c r="FT7" s="827"/>
      <c r="FU7" s="827"/>
      <c r="FV7" s="827"/>
      <c r="FW7" s="827"/>
      <c r="FX7" s="827"/>
      <c r="FY7" s="827"/>
      <c r="FZ7" s="827"/>
      <c r="GA7" s="827"/>
      <c r="GB7" s="827"/>
      <c r="GC7" s="827"/>
      <c r="GD7" s="827"/>
      <c r="GE7" s="827"/>
      <c r="GF7" s="827"/>
      <c r="GG7" s="827"/>
      <c r="GH7" s="827"/>
      <c r="GI7" s="827"/>
      <c r="GJ7" s="827"/>
      <c r="GK7" s="827"/>
      <c r="GL7" s="236"/>
      <c r="GM7" s="236"/>
    </row>
    <row r="8" spans="3:195" ht="12.75">
      <c r="C8" s="460"/>
      <c r="D8" s="461"/>
      <c r="E8" s="461"/>
      <c r="F8" s="461"/>
      <c r="G8" s="461"/>
      <c r="H8" s="461"/>
      <c r="I8" s="461"/>
      <c r="J8" s="461"/>
      <c r="K8" s="461"/>
      <c r="L8" s="461"/>
      <c r="M8" s="461"/>
      <c r="N8" s="461"/>
      <c r="O8" s="461"/>
      <c r="P8" s="462"/>
      <c r="Q8" s="531"/>
      <c r="R8" s="531"/>
      <c r="S8" s="531"/>
      <c r="T8" s="531"/>
      <c r="U8" s="531"/>
      <c r="V8" s="531"/>
      <c r="W8" s="531"/>
      <c r="X8" s="531"/>
      <c r="AB8" s="531"/>
      <c r="AC8" s="531"/>
      <c r="AD8" s="531"/>
      <c r="AE8" s="531"/>
      <c r="AF8" s="531"/>
      <c r="AG8" s="532"/>
      <c r="AH8" s="532"/>
      <c r="AI8" s="532"/>
      <c r="AJ8" s="532"/>
      <c r="AK8" s="532"/>
      <c r="AL8" s="533"/>
      <c r="AM8" s="533"/>
      <c r="AN8" s="533"/>
      <c r="AO8" s="533"/>
      <c r="AP8" s="533"/>
      <c r="BA8" s="841"/>
      <c r="BB8" s="841"/>
      <c r="BC8" s="841"/>
      <c r="BD8" s="841"/>
      <c r="BE8" s="841"/>
      <c r="BF8" s="841"/>
      <c r="BG8" s="841"/>
      <c r="BH8" s="841"/>
      <c r="BI8" s="840"/>
      <c r="BJ8" s="840"/>
      <c r="BK8" s="840"/>
      <c r="BL8" s="840"/>
      <c r="BM8" s="840"/>
      <c r="BN8" s="840"/>
      <c r="BO8" s="840"/>
      <c r="BP8" s="840"/>
      <c r="BQ8" s="840"/>
      <c r="BR8" s="840"/>
      <c r="BS8" s="840"/>
      <c r="BT8" s="840"/>
      <c r="BU8" s="840"/>
      <c r="BV8" s="840"/>
      <c r="BW8" s="840"/>
      <c r="BX8" s="840"/>
      <c r="BZ8" s="233"/>
      <c r="CA8" s="827"/>
      <c r="CB8" s="827"/>
      <c r="CC8" s="827"/>
      <c r="CD8" s="827"/>
      <c r="CE8" s="827"/>
      <c r="CF8" s="827"/>
      <c r="CG8" s="827"/>
      <c r="CH8" s="827"/>
      <c r="CI8" s="827"/>
      <c r="CJ8" s="827"/>
      <c r="CK8" s="827"/>
      <c r="CL8" s="827"/>
      <c r="CM8" s="827"/>
      <c r="CN8" s="827"/>
      <c r="CO8" s="827"/>
      <c r="CP8" s="827"/>
      <c r="CQ8" s="827"/>
      <c r="CR8" s="827"/>
      <c r="CS8" s="827"/>
      <c r="CT8" s="827"/>
      <c r="CU8" s="827"/>
      <c r="CV8" s="827"/>
      <c r="CW8" s="827"/>
      <c r="CX8" s="827"/>
      <c r="CY8" s="827"/>
      <c r="CZ8" s="827"/>
      <c r="DA8" s="827"/>
      <c r="DB8" s="827"/>
      <c r="DC8" s="827"/>
      <c r="DD8" s="827"/>
      <c r="DE8" s="827"/>
      <c r="DF8" s="827"/>
      <c r="DG8" s="827"/>
      <c r="DH8" s="827"/>
      <c r="DI8" s="827"/>
      <c r="DJ8" s="827"/>
      <c r="DK8" s="827"/>
      <c r="DL8" s="827"/>
      <c r="DM8" s="827"/>
      <c r="DN8" s="827"/>
      <c r="DO8" s="827"/>
      <c r="DW8" s="841"/>
      <c r="DX8" s="841"/>
      <c r="DY8" s="841"/>
      <c r="DZ8" s="841"/>
      <c r="EA8" s="841"/>
      <c r="EB8" s="841"/>
      <c r="EC8" s="841"/>
      <c r="ED8" s="841"/>
      <c r="EE8" s="840"/>
      <c r="EF8" s="840"/>
      <c r="EG8" s="840"/>
      <c r="EH8" s="840"/>
      <c r="EI8" s="840"/>
      <c r="EJ8" s="840"/>
      <c r="EK8" s="840"/>
      <c r="EL8" s="840"/>
      <c r="EM8" s="840"/>
      <c r="EN8" s="840"/>
      <c r="EO8" s="840"/>
      <c r="EP8" s="840"/>
      <c r="EQ8" s="840"/>
      <c r="ER8" s="840"/>
      <c r="ES8" s="840"/>
      <c r="ET8" s="840"/>
      <c r="EV8" s="233"/>
      <c r="EW8" s="827"/>
      <c r="EX8" s="827"/>
      <c r="EY8" s="827"/>
      <c r="EZ8" s="827"/>
      <c r="FA8" s="827"/>
      <c r="FB8" s="827"/>
      <c r="FC8" s="827"/>
      <c r="FD8" s="827"/>
      <c r="FE8" s="827"/>
      <c r="FF8" s="827"/>
      <c r="FG8" s="827"/>
      <c r="FH8" s="827"/>
      <c r="FI8" s="827"/>
      <c r="FJ8" s="827"/>
      <c r="FK8" s="827"/>
      <c r="FL8" s="827"/>
      <c r="FM8" s="827"/>
      <c r="FN8" s="827"/>
      <c r="FO8" s="827"/>
      <c r="FP8" s="827"/>
      <c r="FQ8" s="827"/>
      <c r="FR8" s="827"/>
      <c r="FS8" s="827"/>
      <c r="FT8" s="827"/>
      <c r="FU8" s="827"/>
      <c r="FV8" s="827"/>
      <c r="FW8" s="827"/>
      <c r="FX8" s="827"/>
      <c r="FY8" s="827"/>
      <c r="FZ8" s="827"/>
      <c r="GA8" s="827"/>
      <c r="GB8" s="827"/>
      <c r="GC8" s="827"/>
      <c r="GD8" s="827"/>
      <c r="GE8" s="827"/>
      <c r="GF8" s="827"/>
      <c r="GG8" s="827"/>
      <c r="GH8" s="827"/>
      <c r="GI8" s="827"/>
      <c r="GJ8" s="827"/>
      <c r="GK8" s="827"/>
      <c r="GL8" s="236"/>
      <c r="GM8" s="236"/>
    </row>
    <row r="9" spans="3:195" ht="12" customHeight="1">
      <c r="C9" s="539" t="s">
        <v>588</v>
      </c>
      <c r="D9" s="539"/>
      <c r="E9" s="539"/>
      <c r="F9" s="539"/>
      <c r="G9" s="539"/>
      <c r="H9" s="539"/>
      <c r="I9" s="539"/>
      <c r="J9" s="539"/>
      <c r="K9" s="539"/>
      <c r="L9" s="539"/>
      <c r="M9" s="539"/>
      <c r="N9" s="539"/>
      <c r="O9" s="539"/>
      <c r="P9" s="539"/>
      <c r="Q9" s="258">
        <f>'Development Information'!AI31</f>
        <v>11</v>
      </c>
      <c r="R9" s="258"/>
      <c r="S9" s="258"/>
      <c r="T9" s="258"/>
      <c r="U9" s="538">
        <f>Q9/$Q$12</f>
        <v>1</v>
      </c>
      <c r="V9" s="538"/>
      <c r="W9" s="538"/>
      <c r="X9" s="538"/>
      <c r="AB9" s="112" t="s">
        <v>598</v>
      </c>
      <c r="AC9" s="112"/>
      <c r="AD9" s="112"/>
      <c r="AE9" s="112"/>
      <c r="AF9" s="112"/>
      <c r="AG9" s="536">
        <f>'Development Information'!H44</f>
        <v>7500</v>
      </c>
      <c r="AH9" s="258"/>
      <c r="AI9" s="258"/>
      <c r="AJ9" s="258"/>
      <c r="AK9" s="258"/>
      <c r="AL9" s="535">
        <f>AG9/AG11</f>
        <v>0.75</v>
      </c>
      <c r="AM9" s="535"/>
      <c r="AN9" s="535"/>
      <c r="AO9" s="535"/>
      <c r="AP9" s="535"/>
      <c r="BA9" s="841" t="s">
        <v>153</v>
      </c>
      <c r="BB9" s="857"/>
      <c r="BC9" s="857"/>
      <c r="BD9" s="857"/>
      <c r="BE9" s="857"/>
      <c r="BF9" s="857"/>
      <c r="BG9" s="857"/>
      <c r="BH9" s="858"/>
      <c r="BI9" s="841">
        <f>IF($R$24="Yes",(BI5*$R$36)+1,BI5*$R$36)</f>
        <v>181</v>
      </c>
      <c r="BJ9" s="841"/>
      <c r="BK9" s="841"/>
      <c r="BL9" s="841"/>
      <c r="BM9" s="841"/>
      <c r="BN9" s="841"/>
      <c r="BO9" s="841"/>
      <c r="BP9" s="841"/>
      <c r="BQ9" s="841">
        <f>IF($R$24="Yes",(BQ5*$R$36)+1,BQ5*$R$36)</f>
        <v>181</v>
      </c>
      <c r="BR9" s="841"/>
      <c r="BS9" s="841"/>
      <c r="BT9" s="841"/>
      <c r="BU9" s="841"/>
      <c r="BV9" s="841"/>
      <c r="BW9" s="841"/>
      <c r="BX9" s="841"/>
      <c r="BZ9" s="233" t="s">
        <v>156</v>
      </c>
      <c r="CA9" s="826" t="s">
        <v>157</v>
      </c>
      <c r="CB9" s="826"/>
      <c r="CC9" s="826"/>
      <c r="CD9" s="826"/>
      <c r="CE9" s="826"/>
      <c r="CF9" s="826"/>
      <c r="CG9" s="826"/>
      <c r="CH9" s="826"/>
      <c r="CI9" s="826"/>
      <c r="CJ9" s="826"/>
      <c r="CK9" s="826"/>
      <c r="CL9" s="826"/>
      <c r="CM9" s="826"/>
      <c r="CN9" s="826"/>
      <c r="CO9" s="826"/>
      <c r="CP9" s="826"/>
      <c r="CQ9" s="826"/>
      <c r="CR9" s="826"/>
      <c r="CS9" s="826"/>
      <c r="CT9" s="826"/>
      <c r="CU9" s="826"/>
      <c r="CV9" s="826"/>
      <c r="CW9" s="826"/>
      <c r="CX9" s="826"/>
      <c r="CY9" s="826"/>
      <c r="CZ9" s="826"/>
      <c r="DA9" s="826"/>
      <c r="DB9" s="826"/>
      <c r="DC9" s="826"/>
      <c r="DD9" s="826"/>
      <c r="DE9" s="826"/>
      <c r="DF9" s="826"/>
      <c r="DG9" s="826"/>
      <c r="DH9" s="826"/>
      <c r="DI9" s="826"/>
      <c r="DJ9" s="826"/>
      <c r="DK9" s="826"/>
      <c r="DL9" s="826"/>
      <c r="DM9" s="826"/>
      <c r="DN9" s="826"/>
      <c r="DO9" s="826"/>
      <c r="DP9" s="232"/>
      <c r="DQ9" s="232"/>
      <c r="DW9" s="841" t="s">
        <v>296</v>
      </c>
      <c r="DX9" s="857"/>
      <c r="DY9" s="857"/>
      <c r="DZ9" s="857"/>
      <c r="EA9" s="857"/>
      <c r="EB9" s="857"/>
      <c r="EC9" s="857"/>
      <c r="ED9" s="858"/>
      <c r="EE9" s="841">
        <f>IF(CL17="Yes",(EE5*$R$29)+1,EE5*$R$29)</f>
        <v>0</v>
      </c>
      <c r="EF9" s="841"/>
      <c r="EG9" s="841"/>
      <c r="EH9" s="841"/>
      <c r="EI9" s="841"/>
      <c r="EJ9" s="841"/>
      <c r="EK9" s="841"/>
      <c r="EL9" s="841"/>
      <c r="EM9" s="841">
        <f>IF(CL17="Yes",(EM5*$R$29)+1,EM5*$R$29)</f>
        <v>0</v>
      </c>
      <c r="EN9" s="841"/>
      <c r="EO9" s="841"/>
      <c r="EP9" s="841"/>
      <c r="EQ9" s="841"/>
      <c r="ER9" s="841"/>
      <c r="ES9" s="841"/>
      <c r="ET9" s="841"/>
      <c r="EV9" s="233" t="s">
        <v>156</v>
      </c>
      <c r="EW9" s="826" t="s">
        <v>157</v>
      </c>
      <c r="EX9" s="826"/>
      <c r="EY9" s="826"/>
      <c r="EZ9" s="826"/>
      <c r="FA9" s="826"/>
      <c r="FB9" s="826"/>
      <c r="FC9" s="826"/>
      <c r="FD9" s="826"/>
      <c r="FE9" s="826"/>
      <c r="FF9" s="826"/>
      <c r="FG9" s="826"/>
      <c r="FH9" s="826"/>
      <c r="FI9" s="826"/>
      <c r="FJ9" s="826"/>
      <c r="FK9" s="826"/>
      <c r="FL9" s="826"/>
      <c r="FM9" s="826"/>
      <c r="FN9" s="826"/>
      <c r="FO9" s="826"/>
      <c r="FP9" s="826"/>
      <c r="FQ9" s="826"/>
      <c r="FR9" s="826"/>
      <c r="FS9" s="826"/>
      <c r="FT9" s="826"/>
      <c r="FU9" s="826"/>
      <c r="FV9" s="826"/>
      <c r="FW9" s="826"/>
      <c r="FX9" s="826"/>
      <c r="FY9" s="826"/>
      <c r="FZ9" s="826"/>
      <c r="GA9" s="826"/>
      <c r="GB9" s="826"/>
      <c r="GC9" s="826"/>
      <c r="GD9" s="826"/>
      <c r="GE9" s="826"/>
      <c r="GF9" s="826"/>
      <c r="GG9" s="826"/>
      <c r="GH9" s="826"/>
      <c r="GI9" s="826"/>
      <c r="GJ9" s="826"/>
      <c r="GK9" s="826"/>
      <c r="GL9" s="237"/>
      <c r="GM9" s="237"/>
    </row>
    <row r="10" spans="3:195" ht="12.75" customHeight="1">
      <c r="C10" s="537" t="s">
        <v>608</v>
      </c>
      <c r="D10" s="537"/>
      <c r="E10" s="537"/>
      <c r="F10" s="537"/>
      <c r="G10" s="537"/>
      <c r="H10" s="537"/>
      <c r="I10" s="537"/>
      <c r="J10" s="537"/>
      <c r="K10" s="537"/>
      <c r="L10" s="537"/>
      <c r="M10" s="537"/>
      <c r="N10" s="537"/>
      <c r="O10" s="537"/>
      <c r="P10" s="537"/>
      <c r="Q10" s="258">
        <f>'Development Information'!AI33</f>
        <v>0</v>
      </c>
      <c r="R10" s="258"/>
      <c r="S10" s="258"/>
      <c r="T10" s="258"/>
      <c r="U10" s="538">
        <f>Q10/$Q$12</f>
        <v>0</v>
      </c>
      <c r="V10" s="538"/>
      <c r="W10" s="538"/>
      <c r="X10" s="538"/>
      <c r="AB10" s="112" t="s">
        <v>597</v>
      </c>
      <c r="AC10" s="112"/>
      <c r="AD10" s="112"/>
      <c r="AE10" s="112"/>
      <c r="AF10" s="112"/>
      <c r="AG10" s="536">
        <f>'Development Information'!H46</f>
        <v>2500</v>
      </c>
      <c r="AH10" s="258"/>
      <c r="AI10" s="258"/>
      <c r="AJ10" s="258"/>
      <c r="AK10" s="258"/>
      <c r="AL10" s="535">
        <f>AG10/AG11</f>
        <v>0.25</v>
      </c>
      <c r="AM10" s="535"/>
      <c r="AN10" s="535"/>
      <c r="AO10" s="535"/>
      <c r="AP10" s="535"/>
      <c r="BA10" s="859"/>
      <c r="BB10" s="860"/>
      <c r="BC10" s="860"/>
      <c r="BD10" s="860"/>
      <c r="BE10" s="860"/>
      <c r="BF10" s="860"/>
      <c r="BG10" s="860"/>
      <c r="BH10" s="861"/>
      <c r="BI10" s="841"/>
      <c r="BJ10" s="841"/>
      <c r="BK10" s="841"/>
      <c r="BL10" s="841"/>
      <c r="BM10" s="841"/>
      <c r="BN10" s="841"/>
      <c r="BO10" s="841"/>
      <c r="BP10" s="841"/>
      <c r="BQ10" s="841"/>
      <c r="BR10" s="841"/>
      <c r="BS10" s="841"/>
      <c r="BT10" s="841"/>
      <c r="BU10" s="841"/>
      <c r="BV10" s="841"/>
      <c r="BW10" s="841"/>
      <c r="BX10" s="841"/>
      <c r="BZ10" s="233"/>
      <c r="CA10" s="826"/>
      <c r="CB10" s="826"/>
      <c r="CC10" s="826"/>
      <c r="CD10" s="826"/>
      <c r="CE10" s="826"/>
      <c r="CF10" s="826"/>
      <c r="CG10" s="826"/>
      <c r="CH10" s="826"/>
      <c r="CI10" s="826"/>
      <c r="CJ10" s="826"/>
      <c r="CK10" s="826"/>
      <c r="CL10" s="826"/>
      <c r="CM10" s="826"/>
      <c r="CN10" s="826"/>
      <c r="CO10" s="826"/>
      <c r="CP10" s="826"/>
      <c r="CQ10" s="826"/>
      <c r="CR10" s="826"/>
      <c r="CS10" s="826"/>
      <c r="CT10" s="826"/>
      <c r="CU10" s="826"/>
      <c r="CV10" s="826"/>
      <c r="CW10" s="826"/>
      <c r="CX10" s="826"/>
      <c r="CY10" s="826"/>
      <c r="CZ10" s="826"/>
      <c r="DA10" s="826"/>
      <c r="DB10" s="826"/>
      <c r="DC10" s="826"/>
      <c r="DD10" s="826"/>
      <c r="DE10" s="826"/>
      <c r="DF10" s="826"/>
      <c r="DG10" s="826"/>
      <c r="DH10" s="826"/>
      <c r="DI10" s="826"/>
      <c r="DJ10" s="826"/>
      <c r="DK10" s="826"/>
      <c r="DL10" s="826"/>
      <c r="DM10" s="826"/>
      <c r="DN10" s="826"/>
      <c r="DO10" s="826"/>
      <c r="DP10" s="232"/>
      <c r="DQ10" s="232"/>
      <c r="DW10" s="859"/>
      <c r="DX10" s="860"/>
      <c r="DY10" s="860"/>
      <c r="DZ10" s="860"/>
      <c r="EA10" s="860"/>
      <c r="EB10" s="860"/>
      <c r="EC10" s="860"/>
      <c r="ED10" s="861"/>
      <c r="EE10" s="841"/>
      <c r="EF10" s="841"/>
      <c r="EG10" s="841"/>
      <c r="EH10" s="841"/>
      <c r="EI10" s="841"/>
      <c r="EJ10" s="841"/>
      <c r="EK10" s="841"/>
      <c r="EL10" s="841"/>
      <c r="EM10" s="841"/>
      <c r="EN10" s="841"/>
      <c r="EO10" s="841"/>
      <c r="EP10" s="841"/>
      <c r="EQ10" s="841"/>
      <c r="ER10" s="841"/>
      <c r="ES10" s="841"/>
      <c r="ET10" s="841"/>
      <c r="EV10" s="233"/>
      <c r="EW10" s="826"/>
      <c r="EX10" s="826"/>
      <c r="EY10" s="826"/>
      <c r="EZ10" s="826"/>
      <c r="FA10" s="826"/>
      <c r="FB10" s="826"/>
      <c r="FC10" s="826"/>
      <c r="FD10" s="826"/>
      <c r="FE10" s="826"/>
      <c r="FF10" s="826"/>
      <c r="FG10" s="826"/>
      <c r="FH10" s="826"/>
      <c r="FI10" s="826"/>
      <c r="FJ10" s="826"/>
      <c r="FK10" s="826"/>
      <c r="FL10" s="826"/>
      <c r="FM10" s="826"/>
      <c r="FN10" s="826"/>
      <c r="FO10" s="826"/>
      <c r="FP10" s="826"/>
      <c r="FQ10" s="826"/>
      <c r="FR10" s="826"/>
      <c r="FS10" s="826"/>
      <c r="FT10" s="826"/>
      <c r="FU10" s="826"/>
      <c r="FV10" s="826"/>
      <c r="FW10" s="826"/>
      <c r="FX10" s="826"/>
      <c r="FY10" s="826"/>
      <c r="FZ10" s="826"/>
      <c r="GA10" s="826"/>
      <c r="GB10" s="826"/>
      <c r="GC10" s="826"/>
      <c r="GD10" s="826"/>
      <c r="GE10" s="826"/>
      <c r="GF10" s="826"/>
      <c r="GG10" s="826"/>
      <c r="GH10" s="826"/>
      <c r="GI10" s="826"/>
      <c r="GJ10" s="826"/>
      <c r="GK10" s="826"/>
      <c r="GL10" s="237"/>
      <c r="GM10" s="237"/>
    </row>
    <row r="11" spans="3:195" ht="12.75" customHeight="1">
      <c r="C11" s="540" t="s">
        <v>595</v>
      </c>
      <c r="D11" s="540"/>
      <c r="E11" s="540"/>
      <c r="F11" s="540"/>
      <c r="G11" s="540"/>
      <c r="H11" s="540"/>
      <c r="I11" s="540"/>
      <c r="J11" s="540"/>
      <c r="K11" s="540"/>
      <c r="L11" s="540"/>
      <c r="M11" s="540"/>
      <c r="N11" s="540"/>
      <c r="O11" s="540"/>
      <c r="P11" s="540"/>
      <c r="Q11" s="258">
        <f>'Development Information'!AI35</f>
        <v>0</v>
      </c>
      <c r="R11" s="258"/>
      <c r="S11" s="258"/>
      <c r="T11" s="258"/>
      <c r="U11" s="538">
        <f>Q11/$Q$12</f>
        <v>0</v>
      </c>
      <c r="V11" s="538"/>
      <c r="W11" s="538"/>
      <c r="X11" s="538"/>
      <c r="AB11" s="531" t="s">
        <v>542</v>
      </c>
      <c r="AC11" s="531"/>
      <c r="AD11" s="531"/>
      <c r="AE11" s="531"/>
      <c r="AF11" s="531"/>
      <c r="AG11" s="536">
        <f>'Development Information'!H48</f>
        <v>10000</v>
      </c>
      <c r="AH11" s="258"/>
      <c r="AI11" s="258"/>
      <c r="AJ11" s="258"/>
      <c r="AK11" s="258"/>
      <c r="AL11" s="535">
        <f>AG11/AG11</f>
        <v>1</v>
      </c>
      <c r="AM11" s="535"/>
      <c r="AN11" s="535"/>
      <c r="AO11" s="535"/>
      <c r="AP11" s="535"/>
      <c r="BA11" s="841" t="s">
        <v>155</v>
      </c>
      <c r="BB11" s="841"/>
      <c r="BC11" s="841"/>
      <c r="BD11" s="841"/>
      <c r="BE11" s="841"/>
      <c r="BF11" s="841"/>
      <c r="BG11" s="841"/>
      <c r="BH11" s="841"/>
      <c r="BI11" s="862">
        <f>SUMIF($AV$25:$AV$265,"B",BI25:BN265)</f>
        <v>457.8792815427245</v>
      </c>
      <c r="BJ11" s="863"/>
      <c r="BK11" s="863"/>
      <c r="BL11" s="863"/>
      <c r="BM11" s="863"/>
      <c r="BN11" s="863"/>
      <c r="BO11" s="863"/>
      <c r="BP11" s="864"/>
      <c r="BQ11" s="862">
        <f>SUMIF($AV$25:$AV$265,"B",CP25:CU265)</f>
        <v>1455.2540941562645</v>
      </c>
      <c r="BR11" s="863"/>
      <c r="BS11" s="863"/>
      <c r="BT11" s="863"/>
      <c r="BU11" s="863"/>
      <c r="BV11" s="863"/>
      <c r="BW11" s="863"/>
      <c r="BX11" s="864"/>
      <c r="BZ11" s="233"/>
      <c r="CA11" s="826"/>
      <c r="CB11" s="826"/>
      <c r="CC11" s="826"/>
      <c r="CD11" s="826"/>
      <c r="CE11" s="826"/>
      <c r="CF11" s="826"/>
      <c r="CG11" s="826"/>
      <c r="CH11" s="826"/>
      <c r="CI11" s="826"/>
      <c r="CJ11" s="826"/>
      <c r="CK11" s="826"/>
      <c r="CL11" s="826"/>
      <c r="CM11" s="826"/>
      <c r="CN11" s="826"/>
      <c r="CO11" s="826"/>
      <c r="CP11" s="826"/>
      <c r="CQ11" s="826"/>
      <c r="CR11" s="826"/>
      <c r="CS11" s="826"/>
      <c r="CT11" s="826"/>
      <c r="CU11" s="826"/>
      <c r="CV11" s="826"/>
      <c r="CW11" s="826"/>
      <c r="CX11" s="826"/>
      <c r="CY11" s="826"/>
      <c r="CZ11" s="826"/>
      <c r="DA11" s="826"/>
      <c r="DB11" s="826"/>
      <c r="DC11" s="826"/>
      <c r="DD11" s="826"/>
      <c r="DE11" s="826"/>
      <c r="DF11" s="826"/>
      <c r="DG11" s="826"/>
      <c r="DH11" s="826"/>
      <c r="DI11" s="826"/>
      <c r="DJ11" s="826"/>
      <c r="DK11" s="826"/>
      <c r="DL11" s="826"/>
      <c r="DM11" s="826"/>
      <c r="DN11" s="826"/>
      <c r="DO11" s="826"/>
      <c r="DP11" s="232"/>
      <c r="DQ11" s="232"/>
      <c r="DW11" s="841" t="s">
        <v>297</v>
      </c>
      <c r="DX11" s="841"/>
      <c r="DY11" s="841"/>
      <c r="DZ11" s="841"/>
      <c r="EA11" s="841"/>
      <c r="EB11" s="841"/>
      <c r="EC11" s="841"/>
      <c r="ED11" s="841"/>
      <c r="EE11" s="862">
        <f>SUMIF(DR25:DR265,"B",EE25:EJ265)</f>
        <v>0</v>
      </c>
      <c r="EF11" s="863"/>
      <c r="EG11" s="863"/>
      <c r="EH11" s="863"/>
      <c r="EI11" s="863"/>
      <c r="EJ11" s="863"/>
      <c r="EK11" s="863"/>
      <c r="EL11" s="864"/>
      <c r="EM11" s="862">
        <f>SUMIF(DR25:DR265,"B",FL25:FQ265)</f>
        <v>0</v>
      </c>
      <c r="EN11" s="863"/>
      <c r="EO11" s="863"/>
      <c r="EP11" s="863"/>
      <c r="EQ11" s="863"/>
      <c r="ER11" s="863"/>
      <c r="ES11" s="863"/>
      <c r="ET11" s="864"/>
      <c r="EV11" s="233"/>
      <c r="EW11" s="826"/>
      <c r="EX11" s="826"/>
      <c r="EY11" s="826"/>
      <c r="EZ11" s="826"/>
      <c r="FA11" s="826"/>
      <c r="FB11" s="826"/>
      <c r="FC11" s="826"/>
      <c r="FD11" s="826"/>
      <c r="FE11" s="826"/>
      <c r="FF11" s="826"/>
      <c r="FG11" s="826"/>
      <c r="FH11" s="826"/>
      <c r="FI11" s="826"/>
      <c r="FJ11" s="826"/>
      <c r="FK11" s="826"/>
      <c r="FL11" s="826"/>
      <c r="FM11" s="826"/>
      <c r="FN11" s="826"/>
      <c r="FO11" s="826"/>
      <c r="FP11" s="826"/>
      <c r="FQ11" s="826"/>
      <c r="FR11" s="826"/>
      <c r="FS11" s="826"/>
      <c r="FT11" s="826"/>
      <c r="FU11" s="826"/>
      <c r="FV11" s="826"/>
      <c r="FW11" s="826"/>
      <c r="FX11" s="826"/>
      <c r="FY11" s="826"/>
      <c r="FZ11" s="826"/>
      <c r="GA11" s="826"/>
      <c r="GB11" s="826"/>
      <c r="GC11" s="826"/>
      <c r="GD11" s="826"/>
      <c r="GE11" s="826"/>
      <c r="GF11" s="826"/>
      <c r="GG11" s="826"/>
      <c r="GH11" s="826"/>
      <c r="GI11" s="826"/>
      <c r="GJ11" s="826"/>
      <c r="GK11" s="826"/>
      <c r="GL11" s="237"/>
      <c r="GM11" s="237"/>
    </row>
    <row r="12" spans="1:195" ht="12.75" customHeight="1">
      <c r="A12" s="113"/>
      <c r="C12" s="547" t="s">
        <v>481</v>
      </c>
      <c r="D12" s="547"/>
      <c r="E12" s="547"/>
      <c r="F12" s="547"/>
      <c r="G12" s="547"/>
      <c r="H12" s="547"/>
      <c r="I12" s="547"/>
      <c r="J12" s="547"/>
      <c r="K12" s="547"/>
      <c r="L12" s="547"/>
      <c r="M12" s="547"/>
      <c r="N12" s="547"/>
      <c r="O12" s="547"/>
      <c r="P12" s="547"/>
      <c r="Q12" s="548">
        <f>'Development Information'!AI37</f>
        <v>11</v>
      </c>
      <c r="R12" s="548"/>
      <c r="S12" s="548"/>
      <c r="T12" s="548"/>
      <c r="U12" s="538">
        <f>Q12/$Q$12</f>
        <v>1</v>
      </c>
      <c r="V12" s="538"/>
      <c r="W12" s="538"/>
      <c r="X12" s="538"/>
      <c r="BA12" s="841"/>
      <c r="BB12" s="841"/>
      <c r="BC12" s="841"/>
      <c r="BD12" s="841"/>
      <c r="BE12" s="841"/>
      <c r="BF12" s="841"/>
      <c r="BG12" s="841"/>
      <c r="BH12" s="841"/>
      <c r="BI12" s="865">
        <f>SUMIF($AV$25:$AV$265,"B",BU25:BZ265)</f>
        <v>183609.59189863253</v>
      </c>
      <c r="BJ12" s="866"/>
      <c r="BK12" s="866"/>
      <c r="BL12" s="866"/>
      <c r="BM12" s="866"/>
      <c r="BN12" s="866"/>
      <c r="BO12" s="866"/>
      <c r="BP12" s="867"/>
      <c r="BQ12" s="865">
        <f>SUMIF($AV$25:$AV$265,"B",DB25:DG265)</f>
        <v>229135.16452277655</v>
      </c>
      <c r="BR12" s="866"/>
      <c r="BS12" s="866"/>
      <c r="BT12" s="866"/>
      <c r="BU12" s="866"/>
      <c r="BV12" s="866"/>
      <c r="BW12" s="866"/>
      <c r="BX12" s="867"/>
      <c r="BZ12" s="233" t="s">
        <v>159</v>
      </c>
      <c r="CA12" s="828" t="s">
        <v>160</v>
      </c>
      <c r="CB12" s="828"/>
      <c r="CC12" s="828"/>
      <c r="CD12" s="828"/>
      <c r="CE12" s="828"/>
      <c r="CF12" s="828"/>
      <c r="CG12" s="828"/>
      <c r="CH12" s="828"/>
      <c r="CI12" s="828"/>
      <c r="CJ12" s="828"/>
      <c r="CK12" s="828"/>
      <c r="CL12" s="828"/>
      <c r="CM12" s="828"/>
      <c r="CN12" s="828"/>
      <c r="CO12" s="828"/>
      <c r="CP12" s="828"/>
      <c r="CQ12" s="828"/>
      <c r="CR12" s="828"/>
      <c r="CS12" s="828"/>
      <c r="CT12" s="828"/>
      <c r="CU12" s="828"/>
      <c r="CV12" s="828"/>
      <c r="CW12" s="828"/>
      <c r="CX12" s="828"/>
      <c r="CY12" s="828"/>
      <c r="CZ12" s="828"/>
      <c r="DA12" s="828"/>
      <c r="DB12" s="828"/>
      <c r="DC12" s="828"/>
      <c r="DD12" s="828"/>
      <c r="DE12" s="828"/>
      <c r="DF12" s="828"/>
      <c r="DG12" s="828"/>
      <c r="DH12" s="828"/>
      <c r="DI12" s="828"/>
      <c r="DJ12" s="828"/>
      <c r="DK12" s="828"/>
      <c r="DL12" s="828"/>
      <c r="DM12" s="828"/>
      <c r="DN12" s="828"/>
      <c r="DO12" s="828"/>
      <c r="DP12" s="235"/>
      <c r="DQ12" s="235"/>
      <c r="DW12" s="841"/>
      <c r="DX12" s="841"/>
      <c r="DY12" s="841"/>
      <c r="DZ12" s="841"/>
      <c r="EA12" s="841"/>
      <c r="EB12" s="841"/>
      <c r="EC12" s="841"/>
      <c r="ED12" s="841"/>
      <c r="EE12" s="865">
        <f>SUMIF(DR25:DR265,"B",EQ25:EV265)</f>
        <v>0</v>
      </c>
      <c r="EF12" s="866"/>
      <c r="EG12" s="866"/>
      <c r="EH12" s="866"/>
      <c r="EI12" s="866"/>
      <c r="EJ12" s="866"/>
      <c r="EK12" s="866"/>
      <c r="EL12" s="867"/>
      <c r="EM12" s="865">
        <f>SUMIF(DR25:DR265,"B",FX25:GC265)</f>
        <v>0</v>
      </c>
      <c r="EN12" s="866"/>
      <c r="EO12" s="866"/>
      <c r="EP12" s="866"/>
      <c r="EQ12" s="866"/>
      <c r="ER12" s="866"/>
      <c r="ES12" s="866"/>
      <c r="ET12" s="867"/>
      <c r="EV12" s="233" t="s">
        <v>159</v>
      </c>
      <c r="EW12" s="828" t="s">
        <v>160</v>
      </c>
      <c r="EX12" s="828"/>
      <c r="EY12" s="828"/>
      <c r="EZ12" s="828"/>
      <c r="FA12" s="828"/>
      <c r="FB12" s="828"/>
      <c r="FC12" s="828"/>
      <c r="FD12" s="828"/>
      <c r="FE12" s="828"/>
      <c r="FF12" s="828"/>
      <c r="FG12" s="828"/>
      <c r="FH12" s="828"/>
      <c r="FI12" s="828"/>
      <c r="FJ12" s="828"/>
      <c r="FK12" s="828"/>
      <c r="FL12" s="828"/>
      <c r="FM12" s="828"/>
      <c r="FN12" s="828"/>
      <c r="FO12" s="828"/>
      <c r="FP12" s="828"/>
      <c r="FQ12" s="828"/>
      <c r="FR12" s="828"/>
      <c r="FS12" s="828"/>
      <c r="FT12" s="828"/>
      <c r="FU12" s="828"/>
      <c r="FV12" s="828"/>
      <c r="FW12" s="828"/>
      <c r="FX12" s="828"/>
      <c r="FY12" s="828"/>
      <c r="FZ12" s="828"/>
      <c r="GA12" s="828"/>
      <c r="GB12" s="828"/>
      <c r="GC12" s="828"/>
      <c r="GD12" s="828"/>
      <c r="GE12" s="828"/>
      <c r="GF12" s="828"/>
      <c r="GG12" s="828"/>
      <c r="GH12" s="828"/>
      <c r="GI12" s="828"/>
      <c r="GJ12" s="828"/>
      <c r="GK12" s="828"/>
      <c r="GL12" s="235"/>
      <c r="GM12" s="235"/>
    </row>
    <row r="13" spans="1:195" ht="12.75">
      <c r="A13" s="113"/>
      <c r="C13" s="114"/>
      <c r="D13" s="114"/>
      <c r="E13" s="114"/>
      <c r="F13" s="114"/>
      <c r="G13" s="114"/>
      <c r="H13" s="114"/>
      <c r="I13" s="114"/>
      <c r="J13" s="114"/>
      <c r="K13" s="114"/>
      <c r="L13" s="114"/>
      <c r="M13" s="114"/>
      <c r="N13" s="114"/>
      <c r="O13" s="114"/>
      <c r="P13" s="114"/>
      <c r="Q13" s="115"/>
      <c r="R13" s="115"/>
      <c r="S13" s="115"/>
      <c r="T13" s="115"/>
      <c r="U13" s="106"/>
      <c r="V13" s="106"/>
      <c r="W13" s="106"/>
      <c r="X13" s="106"/>
      <c r="BA13" s="868" t="s">
        <v>158</v>
      </c>
      <c r="BB13" s="868"/>
      <c r="BC13" s="868"/>
      <c r="BD13" s="868"/>
      <c r="BE13" s="868"/>
      <c r="BF13" s="868"/>
      <c r="BG13" s="868"/>
      <c r="BH13" s="868"/>
      <c r="BI13" s="1046">
        <f>SUM(BI25:BN265)</f>
        <v>111275.77011253838</v>
      </c>
      <c r="BJ13" s="868"/>
      <c r="BK13" s="868"/>
      <c r="BL13" s="868"/>
      <c r="BM13" s="868"/>
      <c r="BN13" s="868"/>
      <c r="BO13" s="868"/>
      <c r="BP13" s="868"/>
      <c r="BQ13" s="1046">
        <f>SUM(CP25:CP265)</f>
        <v>313016.7987601841</v>
      </c>
      <c r="BR13" s="868"/>
      <c r="BS13" s="868"/>
      <c r="BT13" s="868"/>
      <c r="BU13" s="868"/>
      <c r="BV13" s="868"/>
      <c r="BW13" s="868"/>
      <c r="BX13" s="868"/>
      <c r="BZ13" s="234"/>
      <c r="CA13" s="828"/>
      <c r="CB13" s="828"/>
      <c r="CC13" s="828"/>
      <c r="CD13" s="828"/>
      <c r="CE13" s="828"/>
      <c r="CF13" s="828"/>
      <c r="CG13" s="828"/>
      <c r="CH13" s="828"/>
      <c r="CI13" s="828"/>
      <c r="CJ13" s="828"/>
      <c r="CK13" s="828"/>
      <c r="CL13" s="828"/>
      <c r="CM13" s="828"/>
      <c r="CN13" s="828"/>
      <c r="CO13" s="828"/>
      <c r="CP13" s="828"/>
      <c r="CQ13" s="828"/>
      <c r="CR13" s="828"/>
      <c r="CS13" s="828"/>
      <c r="CT13" s="828"/>
      <c r="CU13" s="828"/>
      <c r="CV13" s="828"/>
      <c r="CW13" s="828"/>
      <c r="CX13" s="828"/>
      <c r="CY13" s="828"/>
      <c r="CZ13" s="828"/>
      <c r="DA13" s="828"/>
      <c r="DB13" s="828"/>
      <c r="DC13" s="828"/>
      <c r="DD13" s="828"/>
      <c r="DE13" s="828"/>
      <c r="DF13" s="828"/>
      <c r="DG13" s="828"/>
      <c r="DH13" s="828"/>
      <c r="DI13" s="828"/>
      <c r="DJ13" s="828"/>
      <c r="DK13" s="828"/>
      <c r="DL13" s="828"/>
      <c r="DM13" s="828"/>
      <c r="DN13" s="828"/>
      <c r="DO13" s="828"/>
      <c r="DP13" s="235"/>
      <c r="DQ13" s="235"/>
      <c r="DW13" s="868" t="s">
        <v>298</v>
      </c>
      <c r="DX13" s="868"/>
      <c r="DY13" s="868"/>
      <c r="DZ13" s="868"/>
      <c r="EA13" s="868"/>
      <c r="EB13" s="868"/>
      <c r="EC13" s="868"/>
      <c r="ED13" s="868"/>
      <c r="EE13" s="1046">
        <f>SUM(EE25:EJ265)</f>
        <v>0</v>
      </c>
      <c r="EF13" s="868"/>
      <c r="EG13" s="868"/>
      <c r="EH13" s="868"/>
      <c r="EI13" s="868"/>
      <c r="EJ13" s="868"/>
      <c r="EK13" s="868"/>
      <c r="EL13" s="868"/>
      <c r="EM13" s="1046">
        <f>SUM(FL25:FL265)</f>
        <v>0</v>
      </c>
      <c r="EN13" s="868"/>
      <c r="EO13" s="868"/>
      <c r="EP13" s="868"/>
      <c r="EQ13" s="868"/>
      <c r="ER13" s="868"/>
      <c r="ES13" s="868"/>
      <c r="ET13" s="868"/>
      <c r="EV13" s="234"/>
      <c r="EW13" s="828"/>
      <c r="EX13" s="828"/>
      <c r="EY13" s="828"/>
      <c r="EZ13" s="828"/>
      <c r="FA13" s="828"/>
      <c r="FB13" s="828"/>
      <c r="FC13" s="828"/>
      <c r="FD13" s="828"/>
      <c r="FE13" s="828"/>
      <c r="FF13" s="828"/>
      <c r="FG13" s="828"/>
      <c r="FH13" s="828"/>
      <c r="FI13" s="828"/>
      <c r="FJ13" s="828"/>
      <c r="FK13" s="828"/>
      <c r="FL13" s="828"/>
      <c r="FM13" s="828"/>
      <c r="FN13" s="828"/>
      <c r="FO13" s="828"/>
      <c r="FP13" s="828"/>
      <c r="FQ13" s="828"/>
      <c r="FR13" s="828"/>
      <c r="FS13" s="828"/>
      <c r="FT13" s="828"/>
      <c r="FU13" s="828"/>
      <c r="FV13" s="828"/>
      <c r="FW13" s="828"/>
      <c r="FX13" s="828"/>
      <c r="FY13" s="828"/>
      <c r="FZ13" s="828"/>
      <c r="GA13" s="828"/>
      <c r="GB13" s="828"/>
      <c r="GC13" s="828"/>
      <c r="GD13" s="828"/>
      <c r="GE13" s="828"/>
      <c r="GF13" s="828"/>
      <c r="GG13" s="828"/>
      <c r="GH13" s="828"/>
      <c r="GI13" s="828"/>
      <c r="GJ13" s="828"/>
      <c r="GK13" s="828"/>
      <c r="GL13" s="235"/>
      <c r="GM13" s="235"/>
    </row>
    <row r="14" spans="1:195" ht="12.75">
      <c r="A14" s="116" t="s">
        <v>57</v>
      </c>
      <c r="G14" s="101"/>
      <c r="AT14" s="105"/>
      <c r="AU14" s="105"/>
      <c r="BA14" s="841"/>
      <c r="BB14" s="841"/>
      <c r="BC14" s="841"/>
      <c r="BD14" s="841"/>
      <c r="BE14" s="841"/>
      <c r="BF14" s="841"/>
      <c r="BG14" s="841"/>
      <c r="BH14" s="841"/>
      <c r="BI14" s="841"/>
      <c r="BJ14" s="841"/>
      <c r="BK14" s="841"/>
      <c r="BL14" s="841"/>
      <c r="BM14" s="841"/>
      <c r="BN14" s="841"/>
      <c r="BO14" s="841"/>
      <c r="BP14" s="841"/>
      <c r="BQ14" s="841"/>
      <c r="BR14" s="841"/>
      <c r="BS14" s="841"/>
      <c r="BT14" s="841"/>
      <c r="BU14" s="841"/>
      <c r="BV14" s="841"/>
      <c r="BW14" s="841"/>
      <c r="BX14" s="841"/>
      <c r="BZ14" s="233" t="s">
        <v>161</v>
      </c>
      <c r="CA14" s="828" t="s">
        <v>39</v>
      </c>
      <c r="CB14" s="828"/>
      <c r="CC14" s="828"/>
      <c r="CD14" s="828"/>
      <c r="CE14" s="828"/>
      <c r="CF14" s="828"/>
      <c r="CG14" s="828"/>
      <c r="CH14" s="828"/>
      <c r="CI14" s="828"/>
      <c r="CJ14" s="828"/>
      <c r="CK14" s="828"/>
      <c r="CL14" s="828"/>
      <c r="CM14" s="828"/>
      <c r="CN14" s="828"/>
      <c r="CO14" s="828"/>
      <c r="CP14" s="828"/>
      <c r="CQ14" s="828"/>
      <c r="CR14" s="828"/>
      <c r="CS14" s="828"/>
      <c r="CT14" s="828"/>
      <c r="CU14" s="828"/>
      <c r="CV14" s="828"/>
      <c r="CW14" s="828"/>
      <c r="CX14" s="828"/>
      <c r="CY14" s="828"/>
      <c r="CZ14" s="828"/>
      <c r="DA14" s="828"/>
      <c r="DB14" s="828"/>
      <c r="DC14" s="828"/>
      <c r="DD14" s="828"/>
      <c r="DE14" s="828"/>
      <c r="DF14" s="828"/>
      <c r="DG14" s="828"/>
      <c r="DH14" s="828"/>
      <c r="DI14" s="828"/>
      <c r="DJ14" s="828"/>
      <c r="DK14" s="828"/>
      <c r="DL14" s="828"/>
      <c r="DM14" s="828"/>
      <c r="DN14" s="828"/>
      <c r="DO14" s="828"/>
      <c r="DP14" s="235"/>
      <c r="DQ14" s="235"/>
      <c r="DW14" s="841"/>
      <c r="DX14" s="841"/>
      <c r="DY14" s="841"/>
      <c r="DZ14" s="841"/>
      <c r="EA14" s="841"/>
      <c r="EB14" s="841"/>
      <c r="EC14" s="841"/>
      <c r="ED14" s="841"/>
      <c r="EE14" s="841"/>
      <c r="EF14" s="841"/>
      <c r="EG14" s="841"/>
      <c r="EH14" s="841"/>
      <c r="EI14" s="841"/>
      <c r="EJ14" s="841"/>
      <c r="EK14" s="841"/>
      <c r="EL14" s="841"/>
      <c r="EM14" s="841"/>
      <c r="EN14" s="841"/>
      <c r="EO14" s="841"/>
      <c r="EP14" s="841"/>
      <c r="EQ14" s="841"/>
      <c r="ER14" s="841"/>
      <c r="ES14" s="841"/>
      <c r="ET14" s="841"/>
      <c r="EV14" s="233" t="s">
        <v>161</v>
      </c>
      <c r="EW14" s="828" t="s">
        <v>39</v>
      </c>
      <c r="EX14" s="828"/>
      <c r="EY14" s="828"/>
      <c r="EZ14" s="828"/>
      <c r="FA14" s="828"/>
      <c r="FB14" s="828"/>
      <c r="FC14" s="828"/>
      <c r="FD14" s="828"/>
      <c r="FE14" s="828"/>
      <c r="FF14" s="828"/>
      <c r="FG14" s="828"/>
      <c r="FH14" s="828"/>
      <c r="FI14" s="828"/>
      <c r="FJ14" s="828"/>
      <c r="FK14" s="828"/>
      <c r="FL14" s="828"/>
      <c r="FM14" s="828"/>
      <c r="FN14" s="828"/>
      <c r="FO14" s="828"/>
      <c r="FP14" s="828"/>
      <c r="FQ14" s="828"/>
      <c r="FR14" s="828"/>
      <c r="FS14" s="828"/>
      <c r="FT14" s="828"/>
      <c r="FU14" s="828"/>
      <c r="FV14" s="828"/>
      <c r="FW14" s="828"/>
      <c r="FX14" s="828"/>
      <c r="FY14" s="828"/>
      <c r="FZ14" s="828"/>
      <c r="GA14" s="828"/>
      <c r="GB14" s="828"/>
      <c r="GC14" s="828"/>
      <c r="GD14" s="828"/>
      <c r="GE14" s="828"/>
      <c r="GF14" s="828"/>
      <c r="GG14" s="828"/>
      <c r="GH14" s="828"/>
      <c r="GI14" s="828"/>
      <c r="GJ14" s="828"/>
      <c r="GK14" s="828"/>
      <c r="GL14" s="235"/>
      <c r="GM14" s="235"/>
    </row>
    <row r="15" spans="1:195" ht="12.75">
      <c r="A15" s="444" t="s">
        <v>40</v>
      </c>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6"/>
      <c r="AS15" s="123"/>
      <c r="AT15" s="105"/>
      <c r="AU15" s="105"/>
      <c r="BA15" s="841" t="s">
        <v>162</v>
      </c>
      <c r="BB15" s="841"/>
      <c r="BC15" s="841"/>
      <c r="BD15" s="841"/>
      <c r="BE15" s="841"/>
      <c r="BF15" s="841"/>
      <c r="BG15" s="841"/>
      <c r="BH15" s="841"/>
      <c r="BI15" s="1045">
        <f>SUM(BO25:BT265)</f>
        <v>300000</v>
      </c>
      <c r="BJ15" s="841"/>
      <c r="BK15" s="841"/>
      <c r="BL15" s="841"/>
      <c r="BM15" s="841"/>
      <c r="BN15" s="841"/>
      <c r="BO15" s="841"/>
      <c r="BP15" s="841"/>
      <c r="BQ15" s="1045">
        <f>SUM(CV25:DA265)</f>
        <v>300000.0000000003</v>
      </c>
      <c r="BR15" s="841"/>
      <c r="BS15" s="841"/>
      <c r="BT15" s="841"/>
      <c r="BU15" s="841"/>
      <c r="BV15" s="841"/>
      <c r="BW15" s="841"/>
      <c r="BX15" s="841"/>
      <c r="BZ15" s="226"/>
      <c r="CA15" s="828"/>
      <c r="CB15" s="828"/>
      <c r="CC15" s="828"/>
      <c r="CD15" s="828"/>
      <c r="CE15" s="828"/>
      <c r="CF15" s="828"/>
      <c r="CG15" s="828"/>
      <c r="CH15" s="828"/>
      <c r="CI15" s="828"/>
      <c r="CJ15" s="828"/>
      <c r="CK15" s="828"/>
      <c r="CL15" s="828"/>
      <c r="CM15" s="828"/>
      <c r="CN15" s="828"/>
      <c r="CO15" s="828"/>
      <c r="CP15" s="828"/>
      <c r="CQ15" s="828"/>
      <c r="CR15" s="828"/>
      <c r="CS15" s="828"/>
      <c r="CT15" s="828"/>
      <c r="CU15" s="828"/>
      <c r="CV15" s="828"/>
      <c r="CW15" s="828"/>
      <c r="CX15" s="828"/>
      <c r="CY15" s="828"/>
      <c r="CZ15" s="828"/>
      <c r="DA15" s="828"/>
      <c r="DB15" s="828"/>
      <c r="DC15" s="828"/>
      <c r="DD15" s="828"/>
      <c r="DE15" s="828"/>
      <c r="DF15" s="828"/>
      <c r="DG15" s="828"/>
      <c r="DH15" s="828"/>
      <c r="DI15" s="828"/>
      <c r="DJ15" s="828"/>
      <c r="DK15" s="828"/>
      <c r="DL15" s="828"/>
      <c r="DM15" s="828"/>
      <c r="DN15" s="828"/>
      <c r="DO15" s="828"/>
      <c r="DP15" s="235"/>
      <c r="DQ15" s="235"/>
      <c r="DW15" s="841" t="s">
        <v>299</v>
      </c>
      <c r="DX15" s="841"/>
      <c r="DY15" s="841"/>
      <c r="DZ15" s="841"/>
      <c r="EA15" s="841"/>
      <c r="EB15" s="841"/>
      <c r="EC15" s="841"/>
      <c r="ED15" s="841"/>
      <c r="EE15" s="1045">
        <f>SUM(EK25:EP265)</f>
        <v>0</v>
      </c>
      <c r="EF15" s="841"/>
      <c r="EG15" s="841"/>
      <c r="EH15" s="841"/>
      <c r="EI15" s="841"/>
      <c r="EJ15" s="841"/>
      <c r="EK15" s="841"/>
      <c r="EL15" s="841"/>
      <c r="EM15" s="1045">
        <f>SUM(FR25:FW265)</f>
        <v>0</v>
      </c>
      <c r="EN15" s="841"/>
      <c r="EO15" s="841"/>
      <c r="EP15" s="841"/>
      <c r="EQ15" s="841"/>
      <c r="ER15" s="841"/>
      <c r="ES15" s="841"/>
      <c r="ET15" s="841"/>
      <c r="EV15" s="226"/>
      <c r="EW15" s="828"/>
      <c r="EX15" s="828"/>
      <c r="EY15" s="828"/>
      <c r="EZ15" s="828"/>
      <c r="FA15" s="828"/>
      <c r="FB15" s="828"/>
      <c r="FC15" s="828"/>
      <c r="FD15" s="828"/>
      <c r="FE15" s="828"/>
      <c r="FF15" s="828"/>
      <c r="FG15" s="828"/>
      <c r="FH15" s="828"/>
      <c r="FI15" s="828"/>
      <c r="FJ15" s="828"/>
      <c r="FK15" s="828"/>
      <c r="FL15" s="828"/>
      <c r="FM15" s="828"/>
      <c r="FN15" s="828"/>
      <c r="FO15" s="828"/>
      <c r="FP15" s="828"/>
      <c r="FQ15" s="828"/>
      <c r="FR15" s="828"/>
      <c r="FS15" s="828"/>
      <c r="FT15" s="828"/>
      <c r="FU15" s="828"/>
      <c r="FV15" s="828"/>
      <c r="FW15" s="828"/>
      <c r="FX15" s="828"/>
      <c r="FY15" s="828"/>
      <c r="FZ15" s="828"/>
      <c r="GA15" s="828"/>
      <c r="GB15" s="828"/>
      <c r="GC15" s="828"/>
      <c r="GD15" s="828"/>
      <c r="GE15" s="828"/>
      <c r="GF15" s="828"/>
      <c r="GG15" s="828"/>
      <c r="GH15" s="828"/>
      <c r="GI15" s="828"/>
      <c r="GJ15" s="828"/>
      <c r="GK15" s="828"/>
      <c r="GL15" s="235"/>
      <c r="GM15" s="235"/>
    </row>
    <row r="16" spans="1:150" ht="12.75">
      <c r="A16" s="447"/>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9"/>
      <c r="AS16" s="123"/>
      <c r="AT16" s="105"/>
      <c r="AU16" s="105"/>
      <c r="BA16" s="841"/>
      <c r="BB16" s="841"/>
      <c r="BC16" s="841"/>
      <c r="BD16" s="841"/>
      <c r="BE16" s="841"/>
      <c r="BF16" s="841"/>
      <c r="BG16" s="841"/>
      <c r="BH16" s="841"/>
      <c r="BI16" s="841"/>
      <c r="BJ16" s="841"/>
      <c r="BK16" s="841"/>
      <c r="BL16" s="841"/>
      <c r="BM16" s="841"/>
      <c r="BN16" s="841"/>
      <c r="BO16" s="841"/>
      <c r="BP16" s="841"/>
      <c r="BQ16" s="841"/>
      <c r="BR16" s="841"/>
      <c r="BS16" s="841"/>
      <c r="BT16" s="841"/>
      <c r="BU16" s="841"/>
      <c r="BV16" s="841"/>
      <c r="BW16" s="841"/>
      <c r="BX16" s="841"/>
      <c r="DW16" s="841"/>
      <c r="DX16" s="841"/>
      <c r="DY16" s="841"/>
      <c r="DZ16" s="841"/>
      <c r="EA16" s="841"/>
      <c r="EB16" s="841"/>
      <c r="EC16" s="841"/>
      <c r="ED16" s="841"/>
      <c r="EE16" s="841"/>
      <c r="EF16" s="841"/>
      <c r="EG16" s="841"/>
      <c r="EH16" s="841"/>
      <c r="EI16" s="841"/>
      <c r="EJ16" s="841"/>
      <c r="EK16" s="841"/>
      <c r="EL16" s="841"/>
      <c r="EM16" s="841"/>
      <c r="EN16" s="841"/>
      <c r="EO16" s="841"/>
      <c r="EP16" s="841"/>
      <c r="EQ16" s="841"/>
      <c r="ER16" s="841"/>
      <c r="ES16" s="841"/>
      <c r="ET16" s="841"/>
    </row>
    <row r="17" spans="1:47" ht="6" customHeight="1">
      <c r="A17" s="447"/>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9"/>
      <c r="AS17" s="123"/>
      <c r="AT17" s="105"/>
      <c r="AU17" s="105"/>
    </row>
    <row r="18" spans="1:149" ht="6.75" customHeight="1">
      <c r="A18" s="447"/>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9"/>
      <c r="AS18" s="123"/>
      <c r="AT18" s="105"/>
      <c r="AU18" s="105"/>
      <c r="BH18" s="228"/>
      <c r="BI18" s="228"/>
      <c r="BJ18" s="228"/>
      <c r="BK18" s="228"/>
      <c r="BL18" s="228"/>
      <c r="BM18" s="228"/>
      <c r="BN18" s="228"/>
      <c r="BO18" s="228"/>
      <c r="BP18" s="228"/>
      <c r="BQ18" s="228"/>
      <c r="BR18" s="228"/>
      <c r="BS18" s="228"/>
      <c r="BT18" s="228"/>
      <c r="BU18" s="228"/>
      <c r="BV18" s="228"/>
      <c r="BW18" s="228"/>
      <c r="DW18" s="227"/>
      <c r="ED18" s="228"/>
      <c r="EE18" s="228"/>
      <c r="EF18" s="228"/>
      <c r="EG18" s="228"/>
      <c r="EH18" s="228"/>
      <c r="EI18" s="228"/>
      <c r="EJ18" s="228"/>
      <c r="EK18" s="228"/>
      <c r="EL18" s="228"/>
      <c r="EM18" s="228"/>
      <c r="EN18" s="228"/>
      <c r="EO18" s="228"/>
      <c r="EP18" s="228"/>
      <c r="EQ18" s="228"/>
      <c r="ER18" s="228"/>
      <c r="ES18" s="228"/>
    </row>
    <row r="19" spans="1:192" ht="12.75" customHeight="1">
      <c r="A19" s="450"/>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2"/>
      <c r="AS19" s="123"/>
      <c r="AT19" s="101"/>
      <c r="AU19" s="101"/>
      <c r="AW19" s="869" t="s">
        <v>310</v>
      </c>
      <c r="AX19" s="869"/>
      <c r="AY19" s="869"/>
      <c r="AZ19" s="869"/>
      <c r="BA19" s="869"/>
      <c r="BB19" s="869"/>
      <c r="BC19" s="869"/>
      <c r="BD19" s="869"/>
      <c r="BE19" s="869"/>
      <c r="BF19" s="869"/>
      <c r="BG19" s="869"/>
      <c r="BH19" s="869"/>
      <c r="BI19" s="869"/>
      <c r="BJ19" s="869"/>
      <c r="BK19" s="869"/>
      <c r="BL19" s="869"/>
      <c r="BM19" s="869"/>
      <c r="BN19" s="869"/>
      <c r="BO19" s="869"/>
      <c r="BP19" s="869"/>
      <c r="BQ19" s="869"/>
      <c r="BR19" s="869"/>
      <c r="BS19" s="869"/>
      <c r="BT19" s="869"/>
      <c r="BU19" s="869"/>
      <c r="BV19" s="869"/>
      <c r="BW19" s="869"/>
      <c r="BX19" s="869"/>
      <c r="BY19" s="869"/>
      <c r="BZ19" s="869"/>
      <c r="CA19" s="869"/>
      <c r="CB19" s="869"/>
      <c r="CC19" s="869"/>
      <c r="CD19" s="869"/>
      <c r="CE19" s="869"/>
      <c r="CF19" s="869"/>
      <c r="CG19" s="869"/>
      <c r="CI19" s="869" t="s">
        <v>311</v>
      </c>
      <c r="CJ19" s="869"/>
      <c r="CK19" s="869"/>
      <c r="CL19" s="869"/>
      <c r="CM19" s="869"/>
      <c r="CN19" s="869"/>
      <c r="CO19" s="869"/>
      <c r="CP19" s="869"/>
      <c r="CQ19" s="869"/>
      <c r="CR19" s="869"/>
      <c r="CS19" s="869"/>
      <c r="CT19" s="869"/>
      <c r="CU19" s="869"/>
      <c r="CV19" s="869"/>
      <c r="CW19" s="869"/>
      <c r="CX19" s="869"/>
      <c r="CY19" s="869"/>
      <c r="CZ19" s="869"/>
      <c r="DA19" s="869"/>
      <c r="DB19" s="869"/>
      <c r="DC19" s="869"/>
      <c r="DD19" s="869"/>
      <c r="DE19" s="869"/>
      <c r="DF19" s="869"/>
      <c r="DG19" s="869"/>
      <c r="DH19" s="869"/>
      <c r="DI19" s="869"/>
      <c r="DJ19" s="869"/>
      <c r="DK19" s="869"/>
      <c r="DL19" s="869"/>
      <c r="DM19" s="869"/>
      <c r="DN19" s="869"/>
      <c r="DO19" s="229"/>
      <c r="DP19" s="229"/>
      <c r="DQ19" s="229"/>
      <c r="DR19" s="229"/>
      <c r="DS19" s="869" t="s">
        <v>310</v>
      </c>
      <c r="DT19" s="869"/>
      <c r="DU19" s="869"/>
      <c r="DV19" s="869"/>
      <c r="DW19" s="869"/>
      <c r="DX19" s="869"/>
      <c r="DY19" s="869"/>
      <c r="DZ19" s="869"/>
      <c r="EA19" s="869"/>
      <c r="EB19" s="869"/>
      <c r="EC19" s="869"/>
      <c r="ED19" s="869"/>
      <c r="EE19" s="869"/>
      <c r="EF19" s="869"/>
      <c r="EG19" s="869"/>
      <c r="EH19" s="869"/>
      <c r="EI19" s="869"/>
      <c r="EJ19" s="869"/>
      <c r="EK19" s="869"/>
      <c r="EL19" s="869"/>
      <c r="EM19" s="869"/>
      <c r="EN19" s="869"/>
      <c r="EO19" s="869"/>
      <c r="EP19" s="869"/>
      <c r="EQ19" s="869"/>
      <c r="ER19" s="869"/>
      <c r="ES19" s="869"/>
      <c r="ET19" s="869"/>
      <c r="EU19" s="869"/>
      <c r="EV19" s="869"/>
      <c r="EW19" s="869"/>
      <c r="EX19" s="869"/>
      <c r="EY19" s="869"/>
      <c r="EZ19" s="869"/>
      <c r="FA19" s="869"/>
      <c r="FB19" s="869"/>
      <c r="FC19" s="869"/>
      <c r="FE19" s="869" t="s">
        <v>311</v>
      </c>
      <c r="FF19" s="869"/>
      <c r="FG19" s="869"/>
      <c r="FH19" s="869"/>
      <c r="FI19" s="869"/>
      <c r="FJ19" s="869"/>
      <c r="FK19" s="869"/>
      <c r="FL19" s="869"/>
      <c r="FM19" s="869"/>
      <c r="FN19" s="869"/>
      <c r="FO19" s="869"/>
      <c r="FP19" s="869"/>
      <c r="FQ19" s="869"/>
      <c r="FR19" s="869"/>
      <c r="FS19" s="869"/>
      <c r="FT19" s="869"/>
      <c r="FU19" s="869"/>
      <c r="FV19" s="869"/>
      <c r="FW19" s="869"/>
      <c r="FX19" s="869"/>
      <c r="FY19" s="869"/>
      <c r="FZ19" s="869"/>
      <c r="GA19" s="869"/>
      <c r="GB19" s="869"/>
      <c r="GC19" s="869"/>
      <c r="GD19" s="869"/>
      <c r="GE19" s="869"/>
      <c r="GF19" s="869"/>
      <c r="GG19" s="869"/>
      <c r="GH19" s="869"/>
      <c r="GI19" s="869"/>
      <c r="GJ19" s="869"/>
    </row>
    <row r="20" spans="1:192" ht="27.75" customHeight="1" thickBot="1">
      <c r="A20" s="1048" t="s">
        <v>231</v>
      </c>
      <c r="B20" s="1049"/>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49"/>
      <c r="AJ20" s="1049"/>
      <c r="AK20" s="1049"/>
      <c r="AL20" s="1049"/>
      <c r="AM20" s="1049"/>
      <c r="AN20" s="1049"/>
      <c r="AO20" s="1049"/>
      <c r="AP20" s="1049"/>
      <c r="AQ20" s="1049"/>
      <c r="AR20" s="1049"/>
      <c r="AS20" s="1049"/>
      <c r="AT20" s="101"/>
      <c r="AU20" s="101"/>
      <c r="AW20" s="1047"/>
      <c r="AX20" s="1047"/>
      <c r="AY20" s="1047"/>
      <c r="AZ20" s="1047"/>
      <c r="BA20" s="1047"/>
      <c r="BB20" s="1047"/>
      <c r="BC20" s="1047"/>
      <c r="BD20" s="1047"/>
      <c r="BE20" s="1047"/>
      <c r="BF20" s="1047"/>
      <c r="BG20" s="1047"/>
      <c r="BH20" s="1047"/>
      <c r="BI20" s="1047"/>
      <c r="BJ20" s="1047"/>
      <c r="BK20" s="1047"/>
      <c r="BL20" s="1047"/>
      <c r="BM20" s="1047"/>
      <c r="BN20" s="1047"/>
      <c r="BO20" s="1047"/>
      <c r="BP20" s="1047"/>
      <c r="BQ20" s="1047"/>
      <c r="BR20" s="1047"/>
      <c r="BS20" s="1047"/>
      <c r="BT20" s="1047"/>
      <c r="BU20" s="1047"/>
      <c r="BV20" s="1047"/>
      <c r="BW20" s="1047"/>
      <c r="BX20" s="1047"/>
      <c r="BY20" s="1047"/>
      <c r="BZ20" s="1047"/>
      <c r="CA20" s="1047"/>
      <c r="CB20" s="1047"/>
      <c r="CC20" s="1047"/>
      <c r="CD20" s="1047"/>
      <c r="CE20" s="1047"/>
      <c r="CF20" s="1047"/>
      <c r="CG20" s="1047"/>
      <c r="CI20" s="1047"/>
      <c r="CJ20" s="1047"/>
      <c r="CK20" s="1047"/>
      <c r="CL20" s="1047"/>
      <c r="CM20" s="1047"/>
      <c r="CN20" s="1047"/>
      <c r="CO20" s="1047"/>
      <c r="CP20" s="1047"/>
      <c r="CQ20" s="1047"/>
      <c r="CR20" s="1047"/>
      <c r="CS20" s="1047"/>
      <c r="CT20" s="1047"/>
      <c r="CU20" s="1047"/>
      <c r="CV20" s="1047"/>
      <c r="CW20" s="1047"/>
      <c r="CX20" s="1047"/>
      <c r="CY20" s="1047"/>
      <c r="CZ20" s="1047"/>
      <c r="DA20" s="1047"/>
      <c r="DB20" s="1047"/>
      <c r="DC20" s="1047"/>
      <c r="DD20" s="1047"/>
      <c r="DE20" s="1047"/>
      <c r="DF20" s="1047"/>
      <c r="DG20" s="1047"/>
      <c r="DH20" s="1047"/>
      <c r="DI20" s="1047"/>
      <c r="DJ20" s="1047"/>
      <c r="DK20" s="1047"/>
      <c r="DL20" s="1047"/>
      <c r="DM20" s="1047"/>
      <c r="DN20" s="1047"/>
      <c r="DO20" s="229"/>
      <c r="DP20" s="229"/>
      <c r="DQ20" s="229"/>
      <c r="DR20" s="229"/>
      <c r="DS20" s="1047"/>
      <c r="DT20" s="1047"/>
      <c r="DU20" s="1047"/>
      <c r="DV20" s="1047"/>
      <c r="DW20" s="1047"/>
      <c r="DX20" s="1047"/>
      <c r="DY20" s="1047"/>
      <c r="DZ20" s="1047"/>
      <c r="EA20" s="1047"/>
      <c r="EB20" s="1047"/>
      <c r="EC20" s="1047"/>
      <c r="ED20" s="1047"/>
      <c r="EE20" s="1047"/>
      <c r="EF20" s="1047"/>
      <c r="EG20" s="1047"/>
      <c r="EH20" s="1047"/>
      <c r="EI20" s="1047"/>
      <c r="EJ20" s="1047"/>
      <c r="EK20" s="1047"/>
      <c r="EL20" s="1047"/>
      <c r="EM20" s="1047"/>
      <c r="EN20" s="1047"/>
      <c r="EO20" s="1047"/>
      <c r="EP20" s="1047"/>
      <c r="EQ20" s="1047"/>
      <c r="ER20" s="1047"/>
      <c r="ES20" s="1047"/>
      <c r="ET20" s="1047"/>
      <c r="EU20" s="1047"/>
      <c r="EV20" s="1047"/>
      <c r="EW20" s="1047"/>
      <c r="EX20" s="1047"/>
      <c r="EY20" s="1047"/>
      <c r="EZ20" s="1047"/>
      <c r="FA20" s="1047"/>
      <c r="FB20" s="1047"/>
      <c r="FC20" s="1047"/>
      <c r="FE20" s="1047"/>
      <c r="FF20" s="1047"/>
      <c r="FG20" s="1047"/>
      <c r="FH20" s="1047"/>
      <c r="FI20" s="1047"/>
      <c r="FJ20" s="1047"/>
      <c r="FK20" s="1047"/>
      <c r="FL20" s="1047"/>
      <c r="FM20" s="1047"/>
      <c r="FN20" s="1047"/>
      <c r="FO20" s="1047"/>
      <c r="FP20" s="1047"/>
      <c r="FQ20" s="1047"/>
      <c r="FR20" s="1047"/>
      <c r="FS20" s="1047"/>
      <c r="FT20" s="1047"/>
      <c r="FU20" s="1047"/>
      <c r="FV20" s="1047"/>
      <c r="FW20" s="1047"/>
      <c r="FX20" s="1047"/>
      <c r="FY20" s="1047"/>
      <c r="FZ20" s="1047"/>
      <c r="GA20" s="1047"/>
      <c r="GB20" s="1047"/>
      <c r="GC20" s="1047"/>
      <c r="GD20" s="1047"/>
      <c r="GE20" s="1047"/>
      <c r="GF20" s="1047"/>
      <c r="GG20" s="1047"/>
      <c r="GH20" s="1047"/>
      <c r="GI20" s="1047"/>
      <c r="GJ20" s="1047"/>
    </row>
    <row r="21" spans="1:192" ht="12.75" customHeight="1">
      <c r="A21" s="763"/>
      <c r="B21" s="764"/>
      <c r="C21" s="764"/>
      <c r="D21" s="764"/>
      <c r="E21" s="764"/>
      <c r="F21" s="764"/>
      <c r="G21" s="764"/>
      <c r="H21" s="764"/>
      <c r="I21" s="764"/>
      <c r="J21" s="764"/>
      <c r="K21" s="764"/>
      <c r="L21" s="764"/>
      <c r="M21" s="764"/>
      <c r="N21" s="764"/>
      <c r="O21" s="764"/>
      <c r="P21" s="764"/>
      <c r="Q21" s="765"/>
      <c r="R21" s="898" t="s">
        <v>388</v>
      </c>
      <c r="S21" s="899"/>
      <c r="T21" s="899"/>
      <c r="U21" s="899"/>
      <c r="V21" s="899"/>
      <c r="W21" s="899"/>
      <c r="X21" s="900"/>
      <c r="Y21" s="898" t="s">
        <v>389</v>
      </c>
      <c r="Z21" s="899"/>
      <c r="AA21" s="899"/>
      <c r="AB21" s="899"/>
      <c r="AC21" s="899"/>
      <c r="AD21" s="899"/>
      <c r="AE21" s="900"/>
      <c r="AF21" s="898" t="s">
        <v>390</v>
      </c>
      <c r="AG21" s="899"/>
      <c r="AH21" s="899"/>
      <c r="AI21" s="899"/>
      <c r="AJ21" s="899"/>
      <c r="AK21" s="899"/>
      <c r="AL21" s="900"/>
      <c r="AM21" s="763" t="s">
        <v>542</v>
      </c>
      <c r="AN21" s="764"/>
      <c r="AO21" s="764"/>
      <c r="AP21" s="764"/>
      <c r="AQ21" s="764"/>
      <c r="AR21" s="764"/>
      <c r="AS21" s="765"/>
      <c r="AT21" s="1"/>
      <c r="AU21" s="1"/>
      <c r="AW21" s="871" t="s">
        <v>313</v>
      </c>
      <c r="AX21" s="871"/>
      <c r="AY21" s="871"/>
      <c r="AZ21" s="871"/>
      <c r="BA21" s="871"/>
      <c r="BB21" s="871" t="s">
        <v>314</v>
      </c>
      <c r="BC21" s="871"/>
      <c r="BD21" s="871"/>
      <c r="BE21" s="871"/>
      <c r="BF21" s="871"/>
      <c r="BG21" s="871"/>
      <c r="BH21" s="871"/>
      <c r="BI21" s="871" t="s">
        <v>315</v>
      </c>
      <c r="BJ21" s="871"/>
      <c r="BK21" s="871"/>
      <c r="BL21" s="871"/>
      <c r="BM21" s="871"/>
      <c r="BN21" s="871"/>
      <c r="BO21" s="869" t="s">
        <v>316</v>
      </c>
      <c r="BP21" s="869"/>
      <c r="BQ21" s="869"/>
      <c r="BR21" s="869"/>
      <c r="BS21" s="869"/>
      <c r="BT21" s="869"/>
      <c r="BU21" s="871" t="s">
        <v>295</v>
      </c>
      <c r="BV21" s="871"/>
      <c r="BW21" s="871"/>
      <c r="BX21" s="871"/>
      <c r="BY21" s="871"/>
      <c r="BZ21" s="871"/>
      <c r="CA21" s="871" t="s">
        <v>317</v>
      </c>
      <c r="CB21" s="871"/>
      <c r="CC21" s="871"/>
      <c r="CD21" s="871"/>
      <c r="CE21" s="871"/>
      <c r="CF21" s="871"/>
      <c r="CG21" s="871"/>
      <c r="CI21" s="871" t="s">
        <v>314</v>
      </c>
      <c r="CJ21" s="871"/>
      <c r="CK21" s="871"/>
      <c r="CL21" s="871"/>
      <c r="CM21" s="871"/>
      <c r="CN21" s="871"/>
      <c r="CO21" s="871"/>
      <c r="CP21" s="871" t="s">
        <v>318</v>
      </c>
      <c r="CQ21" s="871"/>
      <c r="CR21" s="871"/>
      <c r="CS21" s="871"/>
      <c r="CT21" s="871"/>
      <c r="CU21" s="871"/>
      <c r="CV21" s="869" t="s">
        <v>316</v>
      </c>
      <c r="CW21" s="869"/>
      <c r="CX21" s="869"/>
      <c r="CY21" s="869"/>
      <c r="CZ21" s="869"/>
      <c r="DA21" s="869"/>
      <c r="DB21" s="871" t="s">
        <v>295</v>
      </c>
      <c r="DC21" s="871"/>
      <c r="DD21" s="871"/>
      <c r="DE21" s="871"/>
      <c r="DF21" s="871"/>
      <c r="DG21" s="871"/>
      <c r="DH21" s="871" t="s">
        <v>317</v>
      </c>
      <c r="DI21" s="871"/>
      <c r="DJ21" s="871"/>
      <c r="DK21" s="871"/>
      <c r="DL21" s="871"/>
      <c r="DM21" s="871"/>
      <c r="DN21" s="871"/>
      <c r="DO21" s="226"/>
      <c r="DP21" s="226"/>
      <c r="DQ21" s="226"/>
      <c r="DR21" s="226"/>
      <c r="DS21" s="871" t="s">
        <v>313</v>
      </c>
      <c r="DT21" s="871"/>
      <c r="DU21" s="871"/>
      <c r="DV21" s="871"/>
      <c r="DW21" s="871"/>
      <c r="DX21" s="871" t="s">
        <v>314</v>
      </c>
      <c r="DY21" s="871"/>
      <c r="DZ21" s="871"/>
      <c r="EA21" s="871"/>
      <c r="EB21" s="871"/>
      <c r="EC21" s="871"/>
      <c r="ED21" s="871"/>
      <c r="EE21" s="871" t="s">
        <v>315</v>
      </c>
      <c r="EF21" s="871"/>
      <c r="EG21" s="871"/>
      <c r="EH21" s="871"/>
      <c r="EI21" s="871"/>
      <c r="EJ21" s="871"/>
      <c r="EK21" s="869" t="s">
        <v>316</v>
      </c>
      <c r="EL21" s="869"/>
      <c r="EM21" s="869"/>
      <c r="EN21" s="869"/>
      <c r="EO21" s="869"/>
      <c r="EP21" s="869"/>
      <c r="EQ21" s="871" t="s">
        <v>312</v>
      </c>
      <c r="ER21" s="871"/>
      <c r="ES21" s="871"/>
      <c r="ET21" s="871"/>
      <c r="EU21" s="871"/>
      <c r="EV21" s="871"/>
      <c r="EW21" s="871" t="s">
        <v>317</v>
      </c>
      <c r="EX21" s="871"/>
      <c r="EY21" s="871"/>
      <c r="EZ21" s="871"/>
      <c r="FA21" s="871"/>
      <c r="FB21" s="871"/>
      <c r="FC21" s="871"/>
      <c r="FE21" s="871" t="s">
        <v>314</v>
      </c>
      <c r="FF21" s="871"/>
      <c r="FG21" s="871"/>
      <c r="FH21" s="871"/>
      <c r="FI21" s="871"/>
      <c r="FJ21" s="871"/>
      <c r="FK21" s="871"/>
      <c r="FL21" s="871" t="s">
        <v>318</v>
      </c>
      <c r="FM21" s="871"/>
      <c r="FN21" s="871"/>
      <c r="FO21" s="871"/>
      <c r="FP21" s="871"/>
      <c r="FQ21" s="871"/>
      <c r="FR21" s="869" t="s">
        <v>316</v>
      </c>
      <c r="FS21" s="869"/>
      <c r="FT21" s="869"/>
      <c r="FU21" s="869"/>
      <c r="FV21" s="869"/>
      <c r="FW21" s="869"/>
      <c r="FX21" s="871" t="s">
        <v>312</v>
      </c>
      <c r="FY21" s="871"/>
      <c r="FZ21" s="871"/>
      <c r="GA21" s="871"/>
      <c r="GB21" s="871"/>
      <c r="GC21" s="871"/>
      <c r="GD21" s="871" t="s">
        <v>317</v>
      </c>
      <c r="GE21" s="871"/>
      <c r="GF21" s="871"/>
      <c r="GG21" s="871"/>
      <c r="GH21" s="871"/>
      <c r="GI21" s="871"/>
      <c r="GJ21" s="871"/>
    </row>
    <row r="22" spans="1:192" ht="12.75">
      <c r="A22" s="895"/>
      <c r="B22" s="896"/>
      <c r="C22" s="896"/>
      <c r="D22" s="896"/>
      <c r="E22" s="896"/>
      <c r="F22" s="896"/>
      <c r="G22" s="896"/>
      <c r="H22" s="896"/>
      <c r="I22" s="896"/>
      <c r="J22" s="896"/>
      <c r="K22" s="896"/>
      <c r="L22" s="896"/>
      <c r="M22" s="896"/>
      <c r="N22" s="896"/>
      <c r="O22" s="896"/>
      <c r="P22" s="896"/>
      <c r="Q22" s="897"/>
      <c r="R22" s="901"/>
      <c r="S22" s="902"/>
      <c r="T22" s="902"/>
      <c r="U22" s="902"/>
      <c r="V22" s="902"/>
      <c r="W22" s="902"/>
      <c r="X22" s="903"/>
      <c r="Y22" s="901"/>
      <c r="Z22" s="902"/>
      <c r="AA22" s="902"/>
      <c r="AB22" s="902"/>
      <c r="AC22" s="902"/>
      <c r="AD22" s="902"/>
      <c r="AE22" s="903"/>
      <c r="AF22" s="901"/>
      <c r="AG22" s="902"/>
      <c r="AH22" s="902"/>
      <c r="AI22" s="902"/>
      <c r="AJ22" s="902"/>
      <c r="AK22" s="902"/>
      <c r="AL22" s="903"/>
      <c r="AM22" s="895"/>
      <c r="AN22" s="896"/>
      <c r="AO22" s="896"/>
      <c r="AP22" s="896"/>
      <c r="AQ22" s="896"/>
      <c r="AR22" s="896"/>
      <c r="AS22" s="897"/>
      <c r="AT22" s="1"/>
      <c r="AU22" s="1"/>
      <c r="AW22" s="871"/>
      <c r="AX22" s="871"/>
      <c r="AY22" s="871"/>
      <c r="AZ22" s="871"/>
      <c r="BA22" s="871"/>
      <c r="BB22" s="871"/>
      <c r="BC22" s="871"/>
      <c r="BD22" s="871"/>
      <c r="BE22" s="871"/>
      <c r="BF22" s="871"/>
      <c r="BG22" s="871"/>
      <c r="BH22" s="871"/>
      <c r="BI22" s="871"/>
      <c r="BJ22" s="871"/>
      <c r="BK22" s="871"/>
      <c r="BL22" s="871"/>
      <c r="BM22" s="871"/>
      <c r="BN22" s="871"/>
      <c r="BO22" s="869"/>
      <c r="BP22" s="869"/>
      <c r="BQ22" s="869"/>
      <c r="BR22" s="869"/>
      <c r="BS22" s="869"/>
      <c r="BT22" s="869"/>
      <c r="BU22" s="871"/>
      <c r="BV22" s="871"/>
      <c r="BW22" s="871"/>
      <c r="BX22" s="871"/>
      <c r="BY22" s="871"/>
      <c r="BZ22" s="871"/>
      <c r="CA22" s="871"/>
      <c r="CB22" s="871"/>
      <c r="CC22" s="871"/>
      <c r="CD22" s="871"/>
      <c r="CE22" s="871"/>
      <c r="CF22" s="871"/>
      <c r="CG22" s="871"/>
      <c r="CI22" s="871"/>
      <c r="CJ22" s="871"/>
      <c r="CK22" s="871"/>
      <c r="CL22" s="871"/>
      <c r="CM22" s="871"/>
      <c r="CN22" s="871"/>
      <c r="CO22" s="871"/>
      <c r="CP22" s="871"/>
      <c r="CQ22" s="871"/>
      <c r="CR22" s="871"/>
      <c r="CS22" s="871"/>
      <c r="CT22" s="871"/>
      <c r="CU22" s="871"/>
      <c r="CV22" s="869"/>
      <c r="CW22" s="869"/>
      <c r="CX22" s="869"/>
      <c r="CY22" s="869"/>
      <c r="CZ22" s="869"/>
      <c r="DA22" s="869"/>
      <c r="DB22" s="871"/>
      <c r="DC22" s="871"/>
      <c r="DD22" s="871"/>
      <c r="DE22" s="871"/>
      <c r="DF22" s="871"/>
      <c r="DG22" s="871"/>
      <c r="DH22" s="871"/>
      <c r="DI22" s="871"/>
      <c r="DJ22" s="871"/>
      <c r="DK22" s="871"/>
      <c r="DL22" s="871"/>
      <c r="DM22" s="871"/>
      <c r="DN22" s="871"/>
      <c r="DS22" s="871"/>
      <c r="DT22" s="871"/>
      <c r="DU22" s="871"/>
      <c r="DV22" s="871"/>
      <c r="DW22" s="871"/>
      <c r="DX22" s="871"/>
      <c r="DY22" s="871"/>
      <c r="DZ22" s="871"/>
      <c r="EA22" s="871"/>
      <c r="EB22" s="871"/>
      <c r="EC22" s="871"/>
      <c r="ED22" s="871"/>
      <c r="EE22" s="871"/>
      <c r="EF22" s="871"/>
      <c r="EG22" s="871"/>
      <c r="EH22" s="871"/>
      <c r="EI22" s="871"/>
      <c r="EJ22" s="871"/>
      <c r="EK22" s="869"/>
      <c r="EL22" s="869"/>
      <c r="EM22" s="869"/>
      <c r="EN22" s="869"/>
      <c r="EO22" s="869"/>
      <c r="EP22" s="869"/>
      <c r="EQ22" s="871"/>
      <c r="ER22" s="871"/>
      <c r="ES22" s="871"/>
      <c r="ET22" s="871"/>
      <c r="EU22" s="871"/>
      <c r="EV22" s="871"/>
      <c r="EW22" s="871"/>
      <c r="EX22" s="871"/>
      <c r="EY22" s="871"/>
      <c r="EZ22" s="871"/>
      <c r="FA22" s="871"/>
      <c r="FB22" s="871"/>
      <c r="FC22" s="871"/>
      <c r="FE22" s="871"/>
      <c r="FF22" s="871"/>
      <c r="FG22" s="871"/>
      <c r="FH22" s="871"/>
      <c r="FI22" s="871"/>
      <c r="FJ22" s="871"/>
      <c r="FK22" s="871"/>
      <c r="FL22" s="871"/>
      <c r="FM22" s="871"/>
      <c r="FN22" s="871"/>
      <c r="FO22" s="871"/>
      <c r="FP22" s="871"/>
      <c r="FQ22" s="871"/>
      <c r="FR22" s="869"/>
      <c r="FS22" s="869"/>
      <c r="FT22" s="869"/>
      <c r="FU22" s="869"/>
      <c r="FV22" s="869"/>
      <c r="FW22" s="869"/>
      <c r="FX22" s="871"/>
      <c r="FY22" s="871"/>
      <c r="FZ22" s="871"/>
      <c r="GA22" s="871"/>
      <c r="GB22" s="871"/>
      <c r="GC22" s="871"/>
      <c r="GD22" s="871"/>
      <c r="GE22" s="871"/>
      <c r="GF22" s="871"/>
      <c r="GG22" s="871"/>
      <c r="GH22" s="871"/>
      <c r="GI22" s="871"/>
      <c r="GJ22" s="871"/>
    </row>
    <row r="23" spans="1:192" ht="12.75">
      <c r="A23" s="904" t="s">
        <v>392</v>
      </c>
      <c r="B23" s="905"/>
      <c r="C23" s="905"/>
      <c r="D23" s="905"/>
      <c r="E23" s="905"/>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5"/>
      <c r="AR23" s="905"/>
      <c r="AS23" s="906"/>
      <c r="AT23" s="1"/>
      <c r="AU23" s="1"/>
      <c r="AW23" s="871"/>
      <c r="AX23" s="871"/>
      <c r="AY23" s="871"/>
      <c r="AZ23" s="871"/>
      <c r="BA23" s="871"/>
      <c r="BB23" s="871"/>
      <c r="BC23" s="871"/>
      <c r="BD23" s="871"/>
      <c r="BE23" s="871"/>
      <c r="BF23" s="871"/>
      <c r="BG23" s="871"/>
      <c r="BH23" s="871"/>
      <c r="BI23" s="871"/>
      <c r="BJ23" s="871"/>
      <c r="BK23" s="871"/>
      <c r="BL23" s="871"/>
      <c r="BM23" s="871"/>
      <c r="BN23" s="871"/>
      <c r="BO23" s="869"/>
      <c r="BP23" s="869"/>
      <c r="BQ23" s="869"/>
      <c r="BR23" s="869"/>
      <c r="BS23" s="869"/>
      <c r="BT23" s="869"/>
      <c r="BU23" s="871"/>
      <c r="BV23" s="871"/>
      <c r="BW23" s="871"/>
      <c r="BX23" s="871"/>
      <c r="BY23" s="871"/>
      <c r="BZ23" s="871"/>
      <c r="CA23" s="871"/>
      <c r="CB23" s="871"/>
      <c r="CC23" s="871"/>
      <c r="CD23" s="871"/>
      <c r="CE23" s="871"/>
      <c r="CF23" s="871"/>
      <c r="CG23" s="871"/>
      <c r="CI23" s="871"/>
      <c r="CJ23" s="871"/>
      <c r="CK23" s="871"/>
      <c r="CL23" s="871"/>
      <c r="CM23" s="871"/>
      <c r="CN23" s="871"/>
      <c r="CO23" s="871"/>
      <c r="CP23" s="871"/>
      <c r="CQ23" s="871"/>
      <c r="CR23" s="871"/>
      <c r="CS23" s="871"/>
      <c r="CT23" s="871"/>
      <c r="CU23" s="871"/>
      <c r="CV23" s="869"/>
      <c r="CW23" s="869"/>
      <c r="CX23" s="869"/>
      <c r="CY23" s="869"/>
      <c r="CZ23" s="869"/>
      <c r="DA23" s="869"/>
      <c r="DB23" s="871"/>
      <c r="DC23" s="871"/>
      <c r="DD23" s="871"/>
      <c r="DE23" s="871"/>
      <c r="DF23" s="871"/>
      <c r="DG23" s="871"/>
      <c r="DH23" s="871"/>
      <c r="DI23" s="871"/>
      <c r="DJ23" s="871"/>
      <c r="DK23" s="871"/>
      <c r="DL23" s="871"/>
      <c r="DM23" s="871"/>
      <c r="DN23" s="871"/>
      <c r="DS23" s="871"/>
      <c r="DT23" s="871"/>
      <c r="DU23" s="871"/>
      <c r="DV23" s="871"/>
      <c r="DW23" s="871"/>
      <c r="DX23" s="871"/>
      <c r="DY23" s="871"/>
      <c r="DZ23" s="871"/>
      <c r="EA23" s="871"/>
      <c r="EB23" s="871"/>
      <c r="EC23" s="871"/>
      <c r="ED23" s="871"/>
      <c r="EE23" s="871"/>
      <c r="EF23" s="871"/>
      <c r="EG23" s="871"/>
      <c r="EH23" s="871"/>
      <c r="EI23" s="871"/>
      <c r="EJ23" s="871"/>
      <c r="EK23" s="869"/>
      <c r="EL23" s="869"/>
      <c r="EM23" s="869"/>
      <c r="EN23" s="869"/>
      <c r="EO23" s="869"/>
      <c r="EP23" s="869"/>
      <c r="EQ23" s="871"/>
      <c r="ER23" s="871"/>
      <c r="ES23" s="871"/>
      <c r="ET23" s="871"/>
      <c r="EU23" s="871"/>
      <c r="EV23" s="871"/>
      <c r="EW23" s="871"/>
      <c r="EX23" s="871"/>
      <c r="EY23" s="871"/>
      <c r="EZ23" s="871"/>
      <c r="FA23" s="871"/>
      <c r="FB23" s="871"/>
      <c r="FC23" s="871"/>
      <c r="FE23" s="871"/>
      <c r="FF23" s="871"/>
      <c r="FG23" s="871"/>
      <c r="FH23" s="871"/>
      <c r="FI23" s="871"/>
      <c r="FJ23" s="871"/>
      <c r="FK23" s="871"/>
      <c r="FL23" s="871"/>
      <c r="FM23" s="871"/>
      <c r="FN23" s="871"/>
      <c r="FO23" s="871"/>
      <c r="FP23" s="871"/>
      <c r="FQ23" s="871"/>
      <c r="FR23" s="869"/>
      <c r="FS23" s="869"/>
      <c r="FT23" s="869"/>
      <c r="FU23" s="869"/>
      <c r="FV23" s="869"/>
      <c r="FW23" s="869"/>
      <c r="FX23" s="871"/>
      <c r="FY23" s="871"/>
      <c r="FZ23" s="871"/>
      <c r="GA23" s="871"/>
      <c r="GB23" s="871"/>
      <c r="GC23" s="871"/>
      <c r="GD23" s="871"/>
      <c r="GE23" s="871"/>
      <c r="GF23" s="871"/>
      <c r="GG23" s="871"/>
      <c r="GH23" s="871"/>
      <c r="GI23" s="871"/>
      <c r="GJ23" s="871"/>
    </row>
    <row r="24" spans="1:192" ht="13.5" thickBot="1">
      <c r="A24" s="668" t="s">
        <v>300</v>
      </c>
      <c r="B24" s="669"/>
      <c r="C24" s="669"/>
      <c r="D24" s="669"/>
      <c r="E24" s="669"/>
      <c r="F24" s="669"/>
      <c r="G24" s="669"/>
      <c r="H24" s="669"/>
      <c r="I24" s="669"/>
      <c r="J24" s="669"/>
      <c r="K24" s="669"/>
      <c r="L24" s="669"/>
      <c r="M24" s="669"/>
      <c r="N24" s="669"/>
      <c r="O24" s="669"/>
      <c r="P24" s="669"/>
      <c r="Q24" s="670"/>
      <c r="R24" s="907" t="s">
        <v>459</v>
      </c>
      <c r="S24" s="908"/>
      <c r="T24" s="908"/>
      <c r="U24" s="908"/>
      <c r="V24" s="908"/>
      <c r="W24" s="908"/>
      <c r="X24" s="909"/>
      <c r="Y24" s="907"/>
      <c r="Z24" s="908"/>
      <c r="AA24" s="908"/>
      <c r="AB24" s="908"/>
      <c r="AC24" s="908"/>
      <c r="AD24" s="908"/>
      <c r="AE24" s="909"/>
      <c r="AF24" s="913" t="s">
        <v>301</v>
      </c>
      <c r="AG24" s="914"/>
      <c r="AH24" s="914"/>
      <c r="AI24" s="914"/>
      <c r="AJ24" s="914"/>
      <c r="AK24" s="914"/>
      <c r="AL24" s="915"/>
      <c r="AM24" s="925"/>
      <c r="AN24" s="926"/>
      <c r="AO24" s="926"/>
      <c r="AP24" s="926"/>
      <c r="AQ24" s="926"/>
      <c r="AR24" s="926"/>
      <c r="AS24" s="927"/>
      <c r="AT24" s="1"/>
      <c r="AU24" s="1"/>
      <c r="AW24" s="872"/>
      <c r="AX24" s="872"/>
      <c r="AY24" s="872"/>
      <c r="AZ24" s="872"/>
      <c r="BA24" s="872"/>
      <c r="BB24" s="872"/>
      <c r="BC24" s="872"/>
      <c r="BD24" s="872"/>
      <c r="BE24" s="872"/>
      <c r="BF24" s="872"/>
      <c r="BG24" s="872"/>
      <c r="BH24" s="872"/>
      <c r="BI24" s="872"/>
      <c r="BJ24" s="872"/>
      <c r="BK24" s="872"/>
      <c r="BL24" s="872"/>
      <c r="BM24" s="872"/>
      <c r="BN24" s="872"/>
      <c r="BO24" s="870"/>
      <c r="BP24" s="870"/>
      <c r="BQ24" s="870"/>
      <c r="BR24" s="870"/>
      <c r="BS24" s="870"/>
      <c r="BT24" s="870"/>
      <c r="BU24" s="872"/>
      <c r="BV24" s="872"/>
      <c r="BW24" s="872"/>
      <c r="BX24" s="872"/>
      <c r="BY24" s="872"/>
      <c r="BZ24" s="872"/>
      <c r="CA24" s="872"/>
      <c r="CB24" s="872"/>
      <c r="CC24" s="872"/>
      <c r="CD24" s="872"/>
      <c r="CE24" s="872"/>
      <c r="CF24" s="872"/>
      <c r="CG24" s="872"/>
      <c r="CI24" s="872"/>
      <c r="CJ24" s="872"/>
      <c r="CK24" s="872"/>
      <c r="CL24" s="872"/>
      <c r="CM24" s="872"/>
      <c r="CN24" s="872"/>
      <c r="CO24" s="872"/>
      <c r="CP24" s="872"/>
      <c r="CQ24" s="872"/>
      <c r="CR24" s="872"/>
      <c r="CS24" s="872"/>
      <c r="CT24" s="872"/>
      <c r="CU24" s="872"/>
      <c r="CV24" s="870"/>
      <c r="CW24" s="870"/>
      <c r="CX24" s="870"/>
      <c r="CY24" s="870"/>
      <c r="CZ24" s="870"/>
      <c r="DA24" s="870"/>
      <c r="DB24" s="872"/>
      <c r="DC24" s="872"/>
      <c r="DD24" s="872"/>
      <c r="DE24" s="872"/>
      <c r="DF24" s="872"/>
      <c r="DG24" s="872"/>
      <c r="DH24" s="872"/>
      <c r="DI24" s="872"/>
      <c r="DJ24" s="872"/>
      <c r="DK24" s="872"/>
      <c r="DL24" s="872"/>
      <c r="DM24" s="872"/>
      <c r="DN24" s="872"/>
      <c r="DS24" s="872"/>
      <c r="DT24" s="872"/>
      <c r="DU24" s="872"/>
      <c r="DV24" s="872"/>
      <c r="DW24" s="872"/>
      <c r="DX24" s="872"/>
      <c r="DY24" s="872"/>
      <c r="DZ24" s="872"/>
      <c r="EA24" s="872"/>
      <c r="EB24" s="872"/>
      <c r="EC24" s="872"/>
      <c r="ED24" s="872"/>
      <c r="EE24" s="872"/>
      <c r="EF24" s="872"/>
      <c r="EG24" s="872"/>
      <c r="EH24" s="872"/>
      <c r="EI24" s="872"/>
      <c r="EJ24" s="872"/>
      <c r="EK24" s="870"/>
      <c r="EL24" s="870"/>
      <c r="EM24" s="870"/>
      <c r="EN24" s="870"/>
      <c r="EO24" s="870"/>
      <c r="EP24" s="870"/>
      <c r="EQ24" s="872"/>
      <c r="ER24" s="872"/>
      <c r="ES24" s="872"/>
      <c r="ET24" s="872"/>
      <c r="EU24" s="872"/>
      <c r="EV24" s="872"/>
      <c r="EW24" s="872"/>
      <c r="EX24" s="872"/>
      <c r="EY24" s="872"/>
      <c r="EZ24" s="872"/>
      <c r="FA24" s="872"/>
      <c r="FB24" s="872"/>
      <c r="FC24" s="872"/>
      <c r="FE24" s="872"/>
      <c r="FF24" s="872"/>
      <c r="FG24" s="872"/>
      <c r="FH24" s="872"/>
      <c r="FI24" s="872"/>
      <c r="FJ24" s="872"/>
      <c r="FK24" s="872"/>
      <c r="FL24" s="872"/>
      <c r="FM24" s="872"/>
      <c r="FN24" s="872"/>
      <c r="FO24" s="872"/>
      <c r="FP24" s="872"/>
      <c r="FQ24" s="872"/>
      <c r="FR24" s="870"/>
      <c r="FS24" s="870"/>
      <c r="FT24" s="870"/>
      <c r="FU24" s="870"/>
      <c r="FV24" s="870"/>
      <c r="FW24" s="870"/>
      <c r="FX24" s="872"/>
      <c r="FY24" s="872"/>
      <c r="FZ24" s="872"/>
      <c r="GA24" s="872"/>
      <c r="GB24" s="872"/>
      <c r="GC24" s="872"/>
      <c r="GD24" s="872"/>
      <c r="GE24" s="872"/>
      <c r="GF24" s="872"/>
      <c r="GG24" s="872"/>
      <c r="GH24" s="872"/>
      <c r="GI24" s="872"/>
      <c r="GJ24" s="872"/>
    </row>
    <row r="25" spans="1:192" ht="12.75" customHeight="1" thickTop="1">
      <c r="A25" s="671"/>
      <c r="B25" s="672"/>
      <c r="C25" s="672"/>
      <c r="D25" s="672"/>
      <c r="E25" s="672"/>
      <c r="F25" s="672"/>
      <c r="G25" s="672"/>
      <c r="H25" s="672"/>
      <c r="I25" s="672"/>
      <c r="J25" s="672"/>
      <c r="K25" s="672"/>
      <c r="L25" s="672"/>
      <c r="M25" s="672"/>
      <c r="N25" s="672"/>
      <c r="O25" s="672"/>
      <c r="P25" s="672"/>
      <c r="Q25" s="673"/>
      <c r="R25" s="910"/>
      <c r="S25" s="911"/>
      <c r="T25" s="911"/>
      <c r="U25" s="911"/>
      <c r="V25" s="911"/>
      <c r="W25" s="911"/>
      <c r="X25" s="912"/>
      <c r="Y25" s="910"/>
      <c r="Z25" s="911"/>
      <c r="AA25" s="911"/>
      <c r="AB25" s="911"/>
      <c r="AC25" s="911"/>
      <c r="AD25" s="911"/>
      <c r="AE25" s="912"/>
      <c r="AF25" s="916"/>
      <c r="AG25" s="917"/>
      <c r="AH25" s="917"/>
      <c r="AI25" s="917"/>
      <c r="AJ25" s="917"/>
      <c r="AK25" s="917"/>
      <c r="AL25" s="918"/>
      <c r="AM25" s="928"/>
      <c r="AN25" s="929"/>
      <c r="AO25" s="929"/>
      <c r="AP25" s="929"/>
      <c r="AQ25" s="929"/>
      <c r="AR25" s="929"/>
      <c r="AS25" s="930"/>
      <c r="AT25" s="1"/>
      <c r="AU25" s="1"/>
      <c r="AV25" s="230" t="str">
        <f aca="true" t="shared" si="0" ref="AV25:AV88">IF($R$24="Yes",IF(AW25=$BI$9,"B","-"),"-")</f>
        <v>-</v>
      </c>
      <c r="AW25" s="875">
        <f>IF(ROWS($AW$25:$AW25)&gt;$BI$9,0,ROWS(AW$25:$AW25))</f>
        <v>1</v>
      </c>
      <c r="AX25" s="875"/>
      <c r="AY25" s="875"/>
      <c r="AZ25" s="875"/>
      <c r="BA25" s="875"/>
      <c r="BB25" s="876">
        <f>IF(AW25=0,0,$R$28)</f>
        <v>300000</v>
      </c>
      <c r="BC25" s="875"/>
      <c r="BD25" s="875"/>
      <c r="BE25" s="875"/>
      <c r="BF25" s="875"/>
      <c r="BG25" s="875"/>
      <c r="BH25" s="875"/>
      <c r="BI25" s="877">
        <f aca="true" t="shared" si="1" ref="BI25:BI88">IF(AW25=0,0,(BB25*$R$32/$BI$5))</f>
        <v>750</v>
      </c>
      <c r="BJ25" s="875"/>
      <c r="BK25" s="875"/>
      <c r="BL25" s="875"/>
      <c r="BM25" s="875"/>
      <c r="BN25" s="875"/>
      <c r="BO25" s="873">
        <f aca="true" t="shared" si="2" ref="BO25:BO88">IF(AV25="B",BB25,IF(AW25=0,0,BU25-BI25))</f>
        <v>514.8121011883652</v>
      </c>
      <c r="BP25" s="874"/>
      <c r="BQ25" s="874"/>
      <c r="BR25" s="874"/>
      <c r="BS25" s="874"/>
      <c r="BT25" s="874"/>
      <c r="BU25" s="873">
        <f aca="true" t="shared" si="3" ref="BU25:BU88">IF(AV25="B",SUM(BI25:BT25),IF(AW25=0,0,$BI$7))</f>
        <v>1264.8121011883652</v>
      </c>
      <c r="BV25" s="874"/>
      <c r="BW25" s="874"/>
      <c r="BX25" s="874"/>
      <c r="BY25" s="874"/>
      <c r="BZ25" s="874"/>
      <c r="CA25" s="878">
        <f>IF(AW25=0,0,BB25-BO25)</f>
        <v>299485.18789881165</v>
      </c>
      <c r="CB25" s="874"/>
      <c r="CC25" s="874"/>
      <c r="CD25" s="874"/>
      <c r="CE25" s="874"/>
      <c r="CF25" s="874"/>
      <c r="CG25" s="874"/>
      <c r="CI25" s="876">
        <f>IF(AW25=0,0,BB25)</f>
        <v>300000</v>
      </c>
      <c r="CJ25" s="875"/>
      <c r="CK25" s="875"/>
      <c r="CL25" s="875"/>
      <c r="CM25" s="875"/>
      <c r="CN25" s="875"/>
      <c r="CO25" s="875"/>
      <c r="CP25" s="877">
        <f aca="true" t="shared" si="4" ref="CP25:CP88">IF(AW25=0,0,CI25*$R$53/$BQ$5)</f>
        <v>1917.4999999999998</v>
      </c>
      <c r="CQ25" s="875"/>
      <c r="CR25" s="875"/>
      <c r="CS25" s="875"/>
      <c r="CT25" s="875"/>
      <c r="CU25" s="875"/>
      <c r="CV25" s="873">
        <f aca="true" t="shared" si="5" ref="CV25:CV88">IF(AV25="B",CI25,IF(AW25=0,0,DB25-CP25))</f>
        <v>215.17574576337825</v>
      </c>
      <c r="CW25" s="874"/>
      <c r="CX25" s="874"/>
      <c r="CY25" s="874"/>
      <c r="CZ25" s="874"/>
      <c r="DA25" s="874"/>
      <c r="DB25" s="873">
        <f aca="true" t="shared" si="6" ref="DB25:DB88">IF(AV25="B",SUM(CP25:DA25),IF(AW25=0,0,$BQ$7))</f>
        <v>2132.675745763378</v>
      </c>
      <c r="DC25" s="874"/>
      <c r="DD25" s="874"/>
      <c r="DE25" s="874"/>
      <c r="DF25" s="874"/>
      <c r="DG25" s="874"/>
      <c r="DH25" s="878">
        <f>IF(AW25=0,0,CI25-CV25)</f>
        <v>299784.82425423665</v>
      </c>
      <c r="DI25" s="874"/>
      <c r="DJ25" s="874"/>
      <c r="DK25" s="874"/>
      <c r="DL25" s="874"/>
      <c r="DM25" s="874"/>
      <c r="DN25" s="874"/>
      <c r="DR25" s="230" t="str">
        <f aca="true" t="shared" si="7" ref="DR25:DR88">IF($Y$17="Yes",IF(DS25=$EG$9,"B","-"),"-")</f>
        <v>-</v>
      </c>
      <c r="DS25" s="875">
        <f>IF(ROWS(DS$25:$DU25)&gt;$EG$9,0,ROWS(DS$25:$DU25))</f>
        <v>0</v>
      </c>
      <c r="DT25" s="875"/>
      <c r="DU25" s="875"/>
      <c r="DV25" s="875"/>
      <c r="DW25" s="875"/>
      <c r="DX25" s="876">
        <f>IF(DS25=0,0,P21)</f>
        <v>0</v>
      </c>
      <c r="DY25" s="875"/>
      <c r="DZ25" s="875"/>
      <c r="EA25" s="875"/>
      <c r="EB25" s="875"/>
      <c r="EC25" s="875"/>
      <c r="ED25" s="875"/>
      <c r="EE25" s="877">
        <f aca="true" t="shared" si="8" ref="EE25:EE88">IF(DS25=0,0,DX25*$Y$25/$EG$5)</f>
        <v>0</v>
      </c>
      <c r="EF25" s="875"/>
      <c r="EG25" s="875"/>
      <c r="EH25" s="875"/>
      <c r="EI25" s="875"/>
      <c r="EJ25" s="875"/>
      <c r="EK25" s="873">
        <f aca="true" t="shared" si="9" ref="EK25:EK88">IF(DR25="B",DX25,IF(DS25=0,0,EQ25-EE25))</f>
        <v>0</v>
      </c>
      <c r="EL25" s="874"/>
      <c r="EM25" s="874"/>
      <c r="EN25" s="874"/>
      <c r="EO25" s="874"/>
      <c r="EP25" s="874"/>
      <c r="EQ25" s="873">
        <f aca="true" t="shared" si="10" ref="EQ25:EQ88">IF(DR25="B",SUM(EE25:EP25),IF(DS25=0,0,$EG$7))</f>
        <v>0</v>
      </c>
      <c r="ER25" s="874"/>
      <c r="ES25" s="874"/>
      <c r="ET25" s="874"/>
      <c r="EU25" s="874"/>
      <c r="EV25" s="874"/>
      <c r="EW25" s="878">
        <f>IF(DS25=0,0,DX25-EK25)</f>
        <v>0</v>
      </c>
      <c r="EX25" s="874"/>
      <c r="EY25" s="874"/>
      <c r="EZ25" s="874"/>
      <c r="FA25" s="874"/>
      <c r="FB25" s="874"/>
      <c r="FC25" s="874"/>
      <c r="FE25" s="876">
        <f>IF(DS25=0,0,DX25)</f>
        <v>0</v>
      </c>
      <c r="FF25" s="875"/>
      <c r="FG25" s="875"/>
      <c r="FH25" s="875"/>
      <c r="FI25" s="875"/>
      <c r="FJ25" s="875"/>
      <c r="FK25" s="875"/>
      <c r="FL25" s="877">
        <f aca="true" t="shared" si="11" ref="FL25:FL88">IF(DS25=0,0,FE25*$Y$46/$EO$5)</f>
        <v>0</v>
      </c>
      <c r="FM25" s="875"/>
      <c r="FN25" s="875"/>
      <c r="FO25" s="875"/>
      <c r="FP25" s="875"/>
      <c r="FQ25" s="875"/>
      <c r="FR25" s="873">
        <f aca="true" t="shared" si="12" ref="FR25:FR88">IF(DR25="B",FE25,IF(DS25=0,0,FX25-FL25))</f>
        <v>0</v>
      </c>
      <c r="FS25" s="874"/>
      <c r="FT25" s="874"/>
      <c r="FU25" s="874"/>
      <c r="FV25" s="874"/>
      <c r="FW25" s="874"/>
      <c r="FX25" s="873">
        <f aca="true" t="shared" si="13" ref="FX25:FX88">IF(DR25="B",SUM(FL25:FW25),IF(DS25=0,0,$EO$7))</f>
        <v>0</v>
      </c>
      <c r="FY25" s="874"/>
      <c r="FZ25" s="874"/>
      <c r="GA25" s="874"/>
      <c r="GB25" s="874"/>
      <c r="GC25" s="874"/>
      <c r="GD25" s="878">
        <f>IF(DS25=0,0,FE25-FR25)</f>
        <v>0</v>
      </c>
      <c r="GE25" s="874"/>
      <c r="GF25" s="874"/>
      <c r="GG25" s="874"/>
      <c r="GH25" s="874"/>
      <c r="GI25" s="874"/>
      <c r="GJ25" s="874"/>
    </row>
    <row r="26" spans="1:192" ht="12.75" customHeight="1">
      <c r="A26" s="931" t="s">
        <v>228</v>
      </c>
      <c r="B26" s="932"/>
      <c r="C26" s="932"/>
      <c r="D26" s="932"/>
      <c r="E26" s="932"/>
      <c r="F26" s="932"/>
      <c r="G26" s="932"/>
      <c r="H26" s="932"/>
      <c r="I26" s="932"/>
      <c r="J26" s="932"/>
      <c r="K26" s="932"/>
      <c r="L26" s="932"/>
      <c r="M26" s="932"/>
      <c r="N26" s="932"/>
      <c r="O26" s="932"/>
      <c r="P26" s="932"/>
      <c r="Q26" s="933"/>
      <c r="R26" s="937"/>
      <c r="S26" s="938"/>
      <c r="T26" s="938"/>
      <c r="U26" s="938"/>
      <c r="V26" s="938"/>
      <c r="W26" s="938"/>
      <c r="X26" s="939"/>
      <c r="Y26" s="943"/>
      <c r="Z26" s="944"/>
      <c r="AA26" s="944"/>
      <c r="AB26" s="944"/>
      <c r="AC26" s="944"/>
      <c r="AD26" s="944"/>
      <c r="AE26" s="945"/>
      <c r="AF26" s="919"/>
      <c r="AG26" s="920"/>
      <c r="AH26" s="920"/>
      <c r="AI26" s="920"/>
      <c r="AJ26" s="920"/>
      <c r="AK26" s="920"/>
      <c r="AL26" s="921"/>
      <c r="AM26" s="925"/>
      <c r="AN26" s="926"/>
      <c r="AO26" s="926"/>
      <c r="AP26" s="926"/>
      <c r="AQ26" s="926"/>
      <c r="AR26" s="926"/>
      <c r="AS26" s="927"/>
      <c r="AT26" s="1"/>
      <c r="AU26" s="1"/>
      <c r="AV26" s="230" t="str">
        <f t="shared" si="0"/>
        <v>-</v>
      </c>
      <c r="AW26" s="875">
        <f>IF(ROWS($AW$25:$AW26)&gt;$BI$9,0,ROWS(AW$25:$AW26))</f>
        <v>2</v>
      </c>
      <c r="AX26" s="875"/>
      <c r="AY26" s="875"/>
      <c r="AZ26" s="875"/>
      <c r="BA26" s="875"/>
      <c r="BB26" s="876">
        <f>IF(AW26=0,0,CA25)</f>
        <v>299485.18789881165</v>
      </c>
      <c r="BC26" s="875"/>
      <c r="BD26" s="875"/>
      <c r="BE26" s="875"/>
      <c r="BF26" s="875"/>
      <c r="BG26" s="875"/>
      <c r="BH26" s="875"/>
      <c r="BI26" s="877">
        <f t="shared" si="1"/>
        <v>748.7129697470291</v>
      </c>
      <c r="BJ26" s="875"/>
      <c r="BK26" s="875"/>
      <c r="BL26" s="875"/>
      <c r="BM26" s="875"/>
      <c r="BN26" s="875"/>
      <c r="BO26" s="873">
        <f t="shared" si="2"/>
        <v>516.0991314413361</v>
      </c>
      <c r="BP26" s="874"/>
      <c r="BQ26" s="874"/>
      <c r="BR26" s="874"/>
      <c r="BS26" s="874"/>
      <c r="BT26" s="874"/>
      <c r="BU26" s="873">
        <f t="shared" si="3"/>
        <v>1264.8121011883652</v>
      </c>
      <c r="BV26" s="874"/>
      <c r="BW26" s="874"/>
      <c r="BX26" s="874"/>
      <c r="BY26" s="874"/>
      <c r="BZ26" s="874"/>
      <c r="CA26" s="878">
        <f aca="true" t="shared" si="14" ref="CA26:CA89">IF(AW26=0,0,BB26-BO26)</f>
        <v>298969.0887673703</v>
      </c>
      <c r="CB26" s="874"/>
      <c r="CC26" s="874"/>
      <c r="CD26" s="874"/>
      <c r="CE26" s="874"/>
      <c r="CF26" s="874"/>
      <c r="CG26" s="874"/>
      <c r="CI26" s="876">
        <f>IF(AW26=0,0,DH25)</f>
        <v>299784.82425423665</v>
      </c>
      <c r="CJ26" s="875"/>
      <c r="CK26" s="875"/>
      <c r="CL26" s="875"/>
      <c r="CM26" s="875"/>
      <c r="CN26" s="875"/>
      <c r="CO26" s="875"/>
      <c r="CP26" s="877">
        <f t="shared" si="4"/>
        <v>1916.1246683583288</v>
      </c>
      <c r="CQ26" s="875"/>
      <c r="CR26" s="875"/>
      <c r="CS26" s="875"/>
      <c r="CT26" s="875"/>
      <c r="CU26" s="875"/>
      <c r="CV26" s="873">
        <f t="shared" si="5"/>
        <v>216.55107740504923</v>
      </c>
      <c r="CW26" s="874"/>
      <c r="CX26" s="874"/>
      <c r="CY26" s="874"/>
      <c r="CZ26" s="874"/>
      <c r="DA26" s="874"/>
      <c r="DB26" s="873">
        <f t="shared" si="6"/>
        <v>2132.675745763378</v>
      </c>
      <c r="DC26" s="874"/>
      <c r="DD26" s="874"/>
      <c r="DE26" s="874"/>
      <c r="DF26" s="874"/>
      <c r="DG26" s="874"/>
      <c r="DH26" s="878">
        <f aca="true" t="shared" si="15" ref="DH26:DH89">IF(AW26=0,0,CI26-CV26)</f>
        <v>299568.2731768316</v>
      </c>
      <c r="DI26" s="874"/>
      <c r="DJ26" s="874"/>
      <c r="DK26" s="874"/>
      <c r="DL26" s="874"/>
      <c r="DM26" s="874"/>
      <c r="DN26" s="874"/>
      <c r="DR26" s="230" t="str">
        <f t="shared" si="7"/>
        <v>-</v>
      </c>
      <c r="DS26" s="875">
        <f>IF(ROWS(DS$25:$DU26)&gt;$EG$9,0,ROWS(DS$25:$DU26))</f>
        <v>0</v>
      </c>
      <c r="DT26" s="875"/>
      <c r="DU26" s="875"/>
      <c r="DV26" s="875"/>
      <c r="DW26" s="875"/>
      <c r="DX26" s="876">
        <f>IF(DS26=0,0,EW25)</f>
        <v>0</v>
      </c>
      <c r="DY26" s="875"/>
      <c r="DZ26" s="875"/>
      <c r="EA26" s="875"/>
      <c r="EB26" s="875"/>
      <c r="EC26" s="875"/>
      <c r="ED26" s="875"/>
      <c r="EE26" s="877">
        <f t="shared" si="8"/>
        <v>0</v>
      </c>
      <c r="EF26" s="875"/>
      <c r="EG26" s="875"/>
      <c r="EH26" s="875"/>
      <c r="EI26" s="875"/>
      <c r="EJ26" s="875"/>
      <c r="EK26" s="873">
        <f t="shared" si="9"/>
        <v>0</v>
      </c>
      <c r="EL26" s="874"/>
      <c r="EM26" s="874"/>
      <c r="EN26" s="874"/>
      <c r="EO26" s="874"/>
      <c r="EP26" s="874"/>
      <c r="EQ26" s="873">
        <f t="shared" si="10"/>
        <v>0</v>
      </c>
      <c r="ER26" s="874"/>
      <c r="ES26" s="874"/>
      <c r="ET26" s="874"/>
      <c r="EU26" s="874"/>
      <c r="EV26" s="874"/>
      <c r="EW26" s="878">
        <f aca="true" t="shared" si="16" ref="EW26:EW54">DX26-EK26</f>
        <v>0</v>
      </c>
      <c r="EX26" s="874"/>
      <c r="EY26" s="874"/>
      <c r="EZ26" s="874"/>
      <c r="FA26" s="874"/>
      <c r="FB26" s="874"/>
      <c r="FC26" s="874"/>
      <c r="FE26" s="876">
        <f>IF(DS26=0,0,GD25)</f>
        <v>0</v>
      </c>
      <c r="FF26" s="875"/>
      <c r="FG26" s="875"/>
      <c r="FH26" s="875"/>
      <c r="FI26" s="875"/>
      <c r="FJ26" s="875"/>
      <c r="FK26" s="875"/>
      <c r="FL26" s="877">
        <f t="shared" si="11"/>
        <v>0</v>
      </c>
      <c r="FM26" s="875"/>
      <c r="FN26" s="875"/>
      <c r="FO26" s="875"/>
      <c r="FP26" s="875"/>
      <c r="FQ26" s="875"/>
      <c r="FR26" s="873">
        <f t="shared" si="12"/>
        <v>0</v>
      </c>
      <c r="FS26" s="874"/>
      <c r="FT26" s="874"/>
      <c r="FU26" s="874"/>
      <c r="FV26" s="874"/>
      <c r="FW26" s="874"/>
      <c r="FX26" s="873">
        <f t="shared" si="13"/>
        <v>0</v>
      </c>
      <c r="FY26" s="874"/>
      <c r="FZ26" s="874"/>
      <c r="GA26" s="874"/>
      <c r="GB26" s="874"/>
      <c r="GC26" s="874"/>
      <c r="GD26" s="878">
        <f aca="true" t="shared" si="17" ref="GD26:GD89">IF(DS26=0,0,FE26-FR26)</f>
        <v>0</v>
      </c>
      <c r="GE26" s="874"/>
      <c r="GF26" s="874"/>
      <c r="GG26" s="874"/>
      <c r="GH26" s="874"/>
      <c r="GI26" s="874"/>
      <c r="GJ26" s="874"/>
    </row>
    <row r="27" spans="1:192" ht="12.75" customHeight="1">
      <c r="A27" s="934"/>
      <c r="B27" s="935"/>
      <c r="C27" s="935"/>
      <c r="D27" s="935"/>
      <c r="E27" s="935"/>
      <c r="F27" s="935"/>
      <c r="G27" s="935"/>
      <c r="H27" s="935"/>
      <c r="I27" s="935"/>
      <c r="J27" s="935"/>
      <c r="K27" s="935"/>
      <c r="L27" s="935"/>
      <c r="M27" s="935"/>
      <c r="N27" s="935"/>
      <c r="O27" s="935"/>
      <c r="P27" s="935"/>
      <c r="Q27" s="936"/>
      <c r="R27" s="940"/>
      <c r="S27" s="941"/>
      <c r="T27" s="941"/>
      <c r="U27" s="941"/>
      <c r="V27" s="941"/>
      <c r="W27" s="941"/>
      <c r="X27" s="942"/>
      <c r="Y27" s="946"/>
      <c r="Z27" s="947"/>
      <c r="AA27" s="947"/>
      <c r="AB27" s="947"/>
      <c r="AC27" s="947"/>
      <c r="AD27" s="947"/>
      <c r="AE27" s="948"/>
      <c r="AF27" s="919"/>
      <c r="AG27" s="920"/>
      <c r="AH27" s="920"/>
      <c r="AI27" s="920"/>
      <c r="AJ27" s="920"/>
      <c r="AK27" s="920"/>
      <c r="AL27" s="921"/>
      <c r="AM27" s="928"/>
      <c r="AN27" s="929"/>
      <c r="AO27" s="929"/>
      <c r="AP27" s="929"/>
      <c r="AQ27" s="929"/>
      <c r="AR27" s="929"/>
      <c r="AS27" s="930"/>
      <c r="AT27" s="1"/>
      <c r="AU27" s="1"/>
      <c r="AV27" s="230" t="str">
        <f t="shared" si="0"/>
        <v>-</v>
      </c>
      <c r="AW27" s="875">
        <f>IF(ROWS($AW$25:$AW27)&gt;$BI$9,0,ROWS(AW$25:$AW27))</f>
        <v>3</v>
      </c>
      <c r="AX27" s="875"/>
      <c r="AY27" s="875"/>
      <c r="AZ27" s="875"/>
      <c r="BA27" s="875"/>
      <c r="BB27" s="876">
        <f aca="true" t="shared" si="18" ref="BB27:BB90">IF(AW27=0,0,CA26)</f>
        <v>298969.0887673703</v>
      </c>
      <c r="BC27" s="875"/>
      <c r="BD27" s="875"/>
      <c r="BE27" s="875"/>
      <c r="BF27" s="875"/>
      <c r="BG27" s="875"/>
      <c r="BH27" s="875"/>
      <c r="BI27" s="877">
        <f t="shared" si="1"/>
        <v>747.4227219184259</v>
      </c>
      <c r="BJ27" s="875"/>
      <c r="BK27" s="875"/>
      <c r="BL27" s="875"/>
      <c r="BM27" s="875"/>
      <c r="BN27" s="875"/>
      <c r="BO27" s="873">
        <f t="shared" si="2"/>
        <v>517.3893792699394</v>
      </c>
      <c r="BP27" s="874"/>
      <c r="BQ27" s="874"/>
      <c r="BR27" s="874"/>
      <c r="BS27" s="874"/>
      <c r="BT27" s="874"/>
      <c r="BU27" s="873">
        <f t="shared" si="3"/>
        <v>1264.8121011883652</v>
      </c>
      <c r="BV27" s="874"/>
      <c r="BW27" s="874"/>
      <c r="BX27" s="874"/>
      <c r="BY27" s="874"/>
      <c r="BZ27" s="874"/>
      <c r="CA27" s="878">
        <f t="shared" si="14"/>
        <v>298451.69938810036</v>
      </c>
      <c r="CB27" s="874"/>
      <c r="CC27" s="874"/>
      <c r="CD27" s="874"/>
      <c r="CE27" s="874"/>
      <c r="CF27" s="874"/>
      <c r="CG27" s="874"/>
      <c r="CI27" s="876">
        <f aca="true" t="shared" si="19" ref="CI27:CI90">IF(AW27=0,0,DH26)</f>
        <v>299568.2731768316</v>
      </c>
      <c r="CJ27" s="875"/>
      <c r="CK27" s="875"/>
      <c r="CL27" s="875"/>
      <c r="CM27" s="875"/>
      <c r="CN27" s="875"/>
      <c r="CO27" s="875"/>
      <c r="CP27" s="877">
        <f t="shared" si="4"/>
        <v>1914.7405460552484</v>
      </c>
      <c r="CQ27" s="875"/>
      <c r="CR27" s="875"/>
      <c r="CS27" s="875"/>
      <c r="CT27" s="875"/>
      <c r="CU27" s="875"/>
      <c r="CV27" s="873">
        <f t="shared" si="5"/>
        <v>217.93519970812963</v>
      </c>
      <c r="CW27" s="874"/>
      <c r="CX27" s="874"/>
      <c r="CY27" s="874"/>
      <c r="CZ27" s="874"/>
      <c r="DA27" s="874"/>
      <c r="DB27" s="873">
        <f t="shared" si="6"/>
        <v>2132.675745763378</v>
      </c>
      <c r="DC27" s="874"/>
      <c r="DD27" s="874"/>
      <c r="DE27" s="874"/>
      <c r="DF27" s="874"/>
      <c r="DG27" s="874"/>
      <c r="DH27" s="878">
        <f t="shared" si="15"/>
        <v>299350.33797712345</v>
      </c>
      <c r="DI27" s="874"/>
      <c r="DJ27" s="874"/>
      <c r="DK27" s="874"/>
      <c r="DL27" s="874"/>
      <c r="DM27" s="874"/>
      <c r="DN27" s="874"/>
      <c r="DR27" s="230" t="str">
        <f t="shared" si="7"/>
        <v>-</v>
      </c>
      <c r="DS27" s="875">
        <f>IF(ROWS(DS$25:$DU27)&gt;$EG$9,0,ROWS(DS$25:$DU27))</f>
        <v>0</v>
      </c>
      <c r="DT27" s="875"/>
      <c r="DU27" s="875"/>
      <c r="DV27" s="875"/>
      <c r="DW27" s="875"/>
      <c r="DX27" s="876">
        <f aca="true" t="shared" si="20" ref="DX27:DX90">IF(DS27=0,0,EW26)</f>
        <v>0</v>
      </c>
      <c r="DY27" s="875"/>
      <c r="DZ27" s="875"/>
      <c r="EA27" s="875"/>
      <c r="EB27" s="875"/>
      <c r="EC27" s="875"/>
      <c r="ED27" s="875"/>
      <c r="EE27" s="877">
        <f t="shared" si="8"/>
        <v>0</v>
      </c>
      <c r="EF27" s="875"/>
      <c r="EG27" s="875"/>
      <c r="EH27" s="875"/>
      <c r="EI27" s="875"/>
      <c r="EJ27" s="875"/>
      <c r="EK27" s="873">
        <f t="shared" si="9"/>
        <v>0</v>
      </c>
      <c r="EL27" s="874"/>
      <c r="EM27" s="874"/>
      <c r="EN27" s="874"/>
      <c r="EO27" s="874"/>
      <c r="EP27" s="874"/>
      <c r="EQ27" s="873">
        <f t="shared" si="10"/>
        <v>0</v>
      </c>
      <c r="ER27" s="874"/>
      <c r="ES27" s="874"/>
      <c r="ET27" s="874"/>
      <c r="EU27" s="874"/>
      <c r="EV27" s="874"/>
      <c r="EW27" s="878">
        <f t="shared" si="16"/>
        <v>0</v>
      </c>
      <c r="EX27" s="874"/>
      <c r="EY27" s="874"/>
      <c r="EZ27" s="874"/>
      <c r="FA27" s="874"/>
      <c r="FB27" s="874"/>
      <c r="FC27" s="874"/>
      <c r="FE27" s="876">
        <f aca="true" t="shared" si="21" ref="FE27:FE90">IF(DS27=0,0,GD26)</f>
        <v>0</v>
      </c>
      <c r="FF27" s="875"/>
      <c r="FG27" s="875"/>
      <c r="FH27" s="875"/>
      <c r="FI27" s="875"/>
      <c r="FJ27" s="875"/>
      <c r="FK27" s="875"/>
      <c r="FL27" s="877">
        <f t="shared" si="11"/>
        <v>0</v>
      </c>
      <c r="FM27" s="875"/>
      <c r="FN27" s="875"/>
      <c r="FO27" s="875"/>
      <c r="FP27" s="875"/>
      <c r="FQ27" s="875"/>
      <c r="FR27" s="873">
        <f t="shared" si="12"/>
        <v>0</v>
      </c>
      <c r="FS27" s="874"/>
      <c r="FT27" s="874"/>
      <c r="FU27" s="874"/>
      <c r="FV27" s="874"/>
      <c r="FW27" s="874"/>
      <c r="FX27" s="873">
        <f t="shared" si="13"/>
        <v>0</v>
      </c>
      <c r="FY27" s="874"/>
      <c r="FZ27" s="874"/>
      <c r="GA27" s="874"/>
      <c r="GB27" s="874"/>
      <c r="GC27" s="874"/>
      <c r="GD27" s="878">
        <f t="shared" si="17"/>
        <v>0</v>
      </c>
      <c r="GE27" s="874"/>
      <c r="GF27" s="874"/>
      <c r="GG27" s="874"/>
      <c r="GH27" s="874"/>
      <c r="GI27" s="874"/>
      <c r="GJ27" s="874"/>
    </row>
    <row r="28" spans="1:192" ht="12.75" customHeight="1">
      <c r="A28" s="931" t="s">
        <v>229</v>
      </c>
      <c r="B28" s="932"/>
      <c r="C28" s="932"/>
      <c r="D28" s="932"/>
      <c r="E28" s="932"/>
      <c r="F28" s="932"/>
      <c r="G28" s="932"/>
      <c r="H28" s="932"/>
      <c r="I28" s="932"/>
      <c r="J28" s="932"/>
      <c r="K28" s="932"/>
      <c r="L28" s="932"/>
      <c r="M28" s="932"/>
      <c r="N28" s="932"/>
      <c r="O28" s="932"/>
      <c r="P28" s="932"/>
      <c r="Q28" s="933"/>
      <c r="R28" s="907">
        <v>300000</v>
      </c>
      <c r="S28" s="908"/>
      <c r="T28" s="908"/>
      <c r="U28" s="908"/>
      <c r="V28" s="908"/>
      <c r="W28" s="908"/>
      <c r="X28" s="909"/>
      <c r="Y28" s="907"/>
      <c r="Z28" s="908"/>
      <c r="AA28" s="908"/>
      <c r="AB28" s="908"/>
      <c r="AC28" s="908"/>
      <c r="AD28" s="908"/>
      <c r="AE28" s="909"/>
      <c r="AF28" s="919"/>
      <c r="AG28" s="920"/>
      <c r="AH28" s="920"/>
      <c r="AI28" s="920"/>
      <c r="AJ28" s="920"/>
      <c r="AK28" s="920"/>
      <c r="AL28" s="921"/>
      <c r="AM28" s="925"/>
      <c r="AN28" s="926"/>
      <c r="AO28" s="926"/>
      <c r="AP28" s="926"/>
      <c r="AQ28" s="926"/>
      <c r="AR28" s="926"/>
      <c r="AS28" s="927"/>
      <c r="AT28" s="1"/>
      <c r="AU28" s="1"/>
      <c r="AV28" s="230" t="str">
        <f t="shared" si="0"/>
        <v>-</v>
      </c>
      <c r="AW28" s="875">
        <f>IF(ROWS($AW$25:$AW28)&gt;$BI$9,0,ROWS(AW$25:$AW28))</f>
        <v>4</v>
      </c>
      <c r="AX28" s="875"/>
      <c r="AY28" s="875"/>
      <c r="AZ28" s="875"/>
      <c r="BA28" s="875"/>
      <c r="BB28" s="876">
        <f t="shared" si="18"/>
        <v>298451.69938810036</v>
      </c>
      <c r="BC28" s="875"/>
      <c r="BD28" s="875"/>
      <c r="BE28" s="875"/>
      <c r="BF28" s="875"/>
      <c r="BG28" s="875"/>
      <c r="BH28" s="875"/>
      <c r="BI28" s="877">
        <f t="shared" si="1"/>
        <v>746.1292484702509</v>
      </c>
      <c r="BJ28" s="875"/>
      <c r="BK28" s="875"/>
      <c r="BL28" s="875"/>
      <c r="BM28" s="875"/>
      <c r="BN28" s="875"/>
      <c r="BO28" s="873">
        <f t="shared" si="2"/>
        <v>518.6828527181143</v>
      </c>
      <c r="BP28" s="874"/>
      <c r="BQ28" s="874"/>
      <c r="BR28" s="874"/>
      <c r="BS28" s="874"/>
      <c r="BT28" s="874"/>
      <c r="BU28" s="873">
        <f t="shared" si="3"/>
        <v>1264.8121011883652</v>
      </c>
      <c r="BV28" s="874"/>
      <c r="BW28" s="874"/>
      <c r="BX28" s="874"/>
      <c r="BY28" s="874"/>
      <c r="BZ28" s="874"/>
      <c r="CA28" s="878">
        <f t="shared" si="14"/>
        <v>297933.01653538225</v>
      </c>
      <c r="CB28" s="874"/>
      <c r="CC28" s="874"/>
      <c r="CD28" s="874"/>
      <c r="CE28" s="874"/>
      <c r="CF28" s="874"/>
      <c r="CG28" s="874"/>
      <c r="CI28" s="876">
        <f t="shared" si="19"/>
        <v>299350.33797712345</v>
      </c>
      <c r="CJ28" s="875"/>
      <c r="CK28" s="875"/>
      <c r="CL28" s="875"/>
      <c r="CM28" s="875"/>
      <c r="CN28" s="875"/>
      <c r="CO28" s="875"/>
      <c r="CP28" s="877">
        <f t="shared" si="4"/>
        <v>1913.3475769037805</v>
      </c>
      <c r="CQ28" s="875"/>
      <c r="CR28" s="875"/>
      <c r="CS28" s="875"/>
      <c r="CT28" s="875"/>
      <c r="CU28" s="875"/>
      <c r="CV28" s="873">
        <f t="shared" si="5"/>
        <v>219.32816885959755</v>
      </c>
      <c r="CW28" s="874"/>
      <c r="CX28" s="874"/>
      <c r="CY28" s="874"/>
      <c r="CZ28" s="874"/>
      <c r="DA28" s="874"/>
      <c r="DB28" s="873">
        <f t="shared" si="6"/>
        <v>2132.675745763378</v>
      </c>
      <c r="DC28" s="874"/>
      <c r="DD28" s="874"/>
      <c r="DE28" s="874"/>
      <c r="DF28" s="874"/>
      <c r="DG28" s="874"/>
      <c r="DH28" s="878">
        <f t="shared" si="15"/>
        <v>299131.00980826386</v>
      </c>
      <c r="DI28" s="874"/>
      <c r="DJ28" s="874"/>
      <c r="DK28" s="874"/>
      <c r="DL28" s="874"/>
      <c r="DM28" s="874"/>
      <c r="DN28" s="874"/>
      <c r="DR28" s="230" t="str">
        <f t="shared" si="7"/>
        <v>-</v>
      </c>
      <c r="DS28" s="875">
        <f>IF(ROWS(DS$25:$DU28)&gt;$EG$9,0,ROWS(DS$25:$DU28))</f>
        <v>0</v>
      </c>
      <c r="DT28" s="875"/>
      <c r="DU28" s="875"/>
      <c r="DV28" s="875"/>
      <c r="DW28" s="875"/>
      <c r="DX28" s="876">
        <f t="shared" si="20"/>
        <v>0</v>
      </c>
      <c r="DY28" s="875"/>
      <c r="DZ28" s="875"/>
      <c r="EA28" s="875"/>
      <c r="EB28" s="875"/>
      <c r="EC28" s="875"/>
      <c r="ED28" s="875"/>
      <c r="EE28" s="877">
        <f t="shared" si="8"/>
        <v>0</v>
      </c>
      <c r="EF28" s="875"/>
      <c r="EG28" s="875"/>
      <c r="EH28" s="875"/>
      <c r="EI28" s="875"/>
      <c r="EJ28" s="875"/>
      <c r="EK28" s="873">
        <f t="shared" si="9"/>
        <v>0</v>
      </c>
      <c r="EL28" s="874"/>
      <c r="EM28" s="874"/>
      <c r="EN28" s="874"/>
      <c r="EO28" s="874"/>
      <c r="EP28" s="874"/>
      <c r="EQ28" s="873">
        <f t="shared" si="10"/>
        <v>0</v>
      </c>
      <c r="ER28" s="874"/>
      <c r="ES28" s="874"/>
      <c r="ET28" s="874"/>
      <c r="EU28" s="874"/>
      <c r="EV28" s="874"/>
      <c r="EW28" s="878">
        <f t="shared" si="16"/>
        <v>0</v>
      </c>
      <c r="EX28" s="874"/>
      <c r="EY28" s="874"/>
      <c r="EZ28" s="874"/>
      <c r="FA28" s="874"/>
      <c r="FB28" s="874"/>
      <c r="FC28" s="874"/>
      <c r="FE28" s="876">
        <f t="shared" si="21"/>
        <v>0</v>
      </c>
      <c r="FF28" s="875"/>
      <c r="FG28" s="875"/>
      <c r="FH28" s="875"/>
      <c r="FI28" s="875"/>
      <c r="FJ28" s="875"/>
      <c r="FK28" s="875"/>
      <c r="FL28" s="877">
        <f t="shared" si="11"/>
        <v>0</v>
      </c>
      <c r="FM28" s="875"/>
      <c r="FN28" s="875"/>
      <c r="FO28" s="875"/>
      <c r="FP28" s="875"/>
      <c r="FQ28" s="875"/>
      <c r="FR28" s="873">
        <f t="shared" si="12"/>
        <v>0</v>
      </c>
      <c r="FS28" s="874"/>
      <c r="FT28" s="874"/>
      <c r="FU28" s="874"/>
      <c r="FV28" s="874"/>
      <c r="FW28" s="874"/>
      <c r="FX28" s="873">
        <f t="shared" si="13"/>
        <v>0</v>
      </c>
      <c r="FY28" s="874"/>
      <c r="FZ28" s="874"/>
      <c r="GA28" s="874"/>
      <c r="GB28" s="874"/>
      <c r="GC28" s="874"/>
      <c r="GD28" s="878">
        <f t="shared" si="17"/>
        <v>0</v>
      </c>
      <c r="GE28" s="874"/>
      <c r="GF28" s="874"/>
      <c r="GG28" s="874"/>
      <c r="GH28" s="874"/>
      <c r="GI28" s="874"/>
      <c r="GJ28" s="874"/>
    </row>
    <row r="29" spans="1:192" ht="12.75" customHeight="1">
      <c r="A29" s="934"/>
      <c r="B29" s="935"/>
      <c r="C29" s="935"/>
      <c r="D29" s="935"/>
      <c r="E29" s="935"/>
      <c r="F29" s="935"/>
      <c r="G29" s="935"/>
      <c r="H29" s="935"/>
      <c r="I29" s="935"/>
      <c r="J29" s="935"/>
      <c r="K29" s="935"/>
      <c r="L29" s="935"/>
      <c r="M29" s="935"/>
      <c r="N29" s="935"/>
      <c r="O29" s="935"/>
      <c r="P29" s="935"/>
      <c r="Q29" s="936"/>
      <c r="R29" s="910"/>
      <c r="S29" s="911"/>
      <c r="T29" s="911"/>
      <c r="U29" s="911"/>
      <c r="V29" s="911"/>
      <c r="W29" s="911"/>
      <c r="X29" s="912"/>
      <c r="Y29" s="910"/>
      <c r="Z29" s="911"/>
      <c r="AA29" s="911"/>
      <c r="AB29" s="911"/>
      <c r="AC29" s="911"/>
      <c r="AD29" s="911"/>
      <c r="AE29" s="912"/>
      <c r="AF29" s="919"/>
      <c r="AG29" s="920"/>
      <c r="AH29" s="920"/>
      <c r="AI29" s="920"/>
      <c r="AJ29" s="920"/>
      <c r="AK29" s="920"/>
      <c r="AL29" s="921"/>
      <c r="AM29" s="928"/>
      <c r="AN29" s="929"/>
      <c r="AO29" s="929"/>
      <c r="AP29" s="929"/>
      <c r="AQ29" s="929"/>
      <c r="AR29" s="929"/>
      <c r="AS29" s="930"/>
      <c r="AT29" s="1"/>
      <c r="AU29" s="1"/>
      <c r="AV29" s="230" t="str">
        <f t="shared" si="0"/>
        <v>-</v>
      </c>
      <c r="AW29" s="875">
        <f>IF(ROWS($AW$25:$AW29)&gt;$BI$9,0,ROWS(AW$25:$AW29))</f>
        <v>5</v>
      </c>
      <c r="AX29" s="875"/>
      <c r="AY29" s="875"/>
      <c r="AZ29" s="875"/>
      <c r="BA29" s="875"/>
      <c r="BB29" s="876">
        <f t="shared" si="18"/>
        <v>297933.01653538225</v>
      </c>
      <c r="BC29" s="875"/>
      <c r="BD29" s="875"/>
      <c r="BE29" s="875"/>
      <c r="BF29" s="875"/>
      <c r="BG29" s="875"/>
      <c r="BH29" s="875"/>
      <c r="BI29" s="877">
        <f t="shared" si="1"/>
        <v>744.8325413384556</v>
      </c>
      <c r="BJ29" s="875"/>
      <c r="BK29" s="875"/>
      <c r="BL29" s="875"/>
      <c r="BM29" s="875"/>
      <c r="BN29" s="875"/>
      <c r="BO29" s="873">
        <f t="shared" si="2"/>
        <v>519.9795598499096</v>
      </c>
      <c r="BP29" s="874"/>
      <c r="BQ29" s="874"/>
      <c r="BR29" s="874"/>
      <c r="BS29" s="874"/>
      <c r="BT29" s="874"/>
      <c r="BU29" s="873">
        <f t="shared" si="3"/>
        <v>1264.8121011883652</v>
      </c>
      <c r="BV29" s="874"/>
      <c r="BW29" s="874"/>
      <c r="BX29" s="874"/>
      <c r="BY29" s="874"/>
      <c r="BZ29" s="874"/>
      <c r="CA29" s="878">
        <f t="shared" si="14"/>
        <v>297413.03697553236</v>
      </c>
      <c r="CB29" s="874"/>
      <c r="CC29" s="874"/>
      <c r="CD29" s="874"/>
      <c r="CE29" s="874"/>
      <c r="CF29" s="874"/>
      <c r="CG29" s="874"/>
      <c r="CI29" s="876">
        <f t="shared" si="19"/>
        <v>299131.00980826386</v>
      </c>
      <c r="CJ29" s="875"/>
      <c r="CK29" s="875"/>
      <c r="CL29" s="875"/>
      <c r="CM29" s="875"/>
      <c r="CN29" s="875"/>
      <c r="CO29" s="875"/>
      <c r="CP29" s="877">
        <f t="shared" si="4"/>
        <v>1911.9457043578195</v>
      </c>
      <c r="CQ29" s="875"/>
      <c r="CR29" s="875"/>
      <c r="CS29" s="875"/>
      <c r="CT29" s="875"/>
      <c r="CU29" s="875"/>
      <c r="CV29" s="873">
        <f t="shared" si="5"/>
        <v>220.7300414055585</v>
      </c>
      <c r="CW29" s="874"/>
      <c r="CX29" s="874"/>
      <c r="CY29" s="874"/>
      <c r="CZ29" s="874"/>
      <c r="DA29" s="874"/>
      <c r="DB29" s="873">
        <f t="shared" si="6"/>
        <v>2132.675745763378</v>
      </c>
      <c r="DC29" s="874"/>
      <c r="DD29" s="874"/>
      <c r="DE29" s="874"/>
      <c r="DF29" s="874"/>
      <c r="DG29" s="874"/>
      <c r="DH29" s="878">
        <f t="shared" si="15"/>
        <v>298910.2797668583</v>
      </c>
      <c r="DI29" s="874"/>
      <c r="DJ29" s="874"/>
      <c r="DK29" s="874"/>
      <c r="DL29" s="874"/>
      <c r="DM29" s="874"/>
      <c r="DN29" s="874"/>
      <c r="DR29" s="230" t="str">
        <f t="shared" si="7"/>
        <v>-</v>
      </c>
      <c r="DS29" s="875">
        <f>IF(ROWS(DS$25:$DU29)&gt;$EG$9,0,ROWS(DS$25:$DU29))</f>
        <v>0</v>
      </c>
      <c r="DT29" s="875"/>
      <c r="DU29" s="875"/>
      <c r="DV29" s="875"/>
      <c r="DW29" s="875"/>
      <c r="DX29" s="876">
        <f t="shared" si="20"/>
        <v>0</v>
      </c>
      <c r="DY29" s="875"/>
      <c r="DZ29" s="875"/>
      <c r="EA29" s="875"/>
      <c r="EB29" s="875"/>
      <c r="EC29" s="875"/>
      <c r="ED29" s="875"/>
      <c r="EE29" s="877">
        <f t="shared" si="8"/>
        <v>0</v>
      </c>
      <c r="EF29" s="875"/>
      <c r="EG29" s="875"/>
      <c r="EH29" s="875"/>
      <c r="EI29" s="875"/>
      <c r="EJ29" s="875"/>
      <c r="EK29" s="873">
        <f t="shared" si="9"/>
        <v>0</v>
      </c>
      <c r="EL29" s="874"/>
      <c r="EM29" s="874"/>
      <c r="EN29" s="874"/>
      <c r="EO29" s="874"/>
      <c r="EP29" s="874"/>
      <c r="EQ29" s="873">
        <f t="shared" si="10"/>
        <v>0</v>
      </c>
      <c r="ER29" s="874"/>
      <c r="ES29" s="874"/>
      <c r="ET29" s="874"/>
      <c r="EU29" s="874"/>
      <c r="EV29" s="874"/>
      <c r="EW29" s="878">
        <f t="shared" si="16"/>
        <v>0</v>
      </c>
      <c r="EX29" s="874"/>
      <c r="EY29" s="874"/>
      <c r="EZ29" s="874"/>
      <c r="FA29" s="874"/>
      <c r="FB29" s="874"/>
      <c r="FC29" s="874"/>
      <c r="FE29" s="876">
        <f t="shared" si="21"/>
        <v>0</v>
      </c>
      <c r="FF29" s="875"/>
      <c r="FG29" s="875"/>
      <c r="FH29" s="875"/>
      <c r="FI29" s="875"/>
      <c r="FJ29" s="875"/>
      <c r="FK29" s="875"/>
      <c r="FL29" s="877">
        <f t="shared" si="11"/>
        <v>0</v>
      </c>
      <c r="FM29" s="875"/>
      <c r="FN29" s="875"/>
      <c r="FO29" s="875"/>
      <c r="FP29" s="875"/>
      <c r="FQ29" s="875"/>
      <c r="FR29" s="873">
        <f t="shared" si="12"/>
        <v>0</v>
      </c>
      <c r="FS29" s="874"/>
      <c r="FT29" s="874"/>
      <c r="FU29" s="874"/>
      <c r="FV29" s="874"/>
      <c r="FW29" s="874"/>
      <c r="FX29" s="873">
        <f t="shared" si="13"/>
        <v>0</v>
      </c>
      <c r="FY29" s="874"/>
      <c r="FZ29" s="874"/>
      <c r="GA29" s="874"/>
      <c r="GB29" s="874"/>
      <c r="GC29" s="874"/>
      <c r="GD29" s="878">
        <f t="shared" si="17"/>
        <v>0</v>
      </c>
      <c r="GE29" s="874"/>
      <c r="GF29" s="874"/>
      <c r="GG29" s="874"/>
      <c r="GH29" s="874"/>
      <c r="GI29" s="874"/>
      <c r="GJ29" s="874"/>
    </row>
    <row r="30" spans="1:192" ht="12.75" customHeight="1">
      <c r="A30" s="931" t="s">
        <v>230</v>
      </c>
      <c r="B30" s="932"/>
      <c r="C30" s="932"/>
      <c r="D30" s="932"/>
      <c r="E30" s="932"/>
      <c r="F30" s="932"/>
      <c r="G30" s="932"/>
      <c r="H30" s="932"/>
      <c r="I30" s="932"/>
      <c r="J30" s="932"/>
      <c r="K30" s="932"/>
      <c r="L30" s="932"/>
      <c r="M30" s="932"/>
      <c r="N30" s="932"/>
      <c r="O30" s="932"/>
      <c r="P30" s="932"/>
      <c r="Q30" s="933"/>
      <c r="R30" s="907"/>
      <c r="S30" s="908"/>
      <c r="T30" s="908"/>
      <c r="U30" s="908"/>
      <c r="V30" s="908"/>
      <c r="W30" s="908"/>
      <c r="X30" s="909"/>
      <c r="Y30" s="907"/>
      <c r="Z30" s="908"/>
      <c r="AA30" s="908"/>
      <c r="AB30" s="908"/>
      <c r="AC30" s="908"/>
      <c r="AD30" s="908"/>
      <c r="AE30" s="909"/>
      <c r="AF30" s="919"/>
      <c r="AG30" s="920"/>
      <c r="AH30" s="920"/>
      <c r="AI30" s="920"/>
      <c r="AJ30" s="920"/>
      <c r="AK30" s="920"/>
      <c r="AL30" s="921"/>
      <c r="AM30" s="216"/>
      <c r="AN30" s="217"/>
      <c r="AO30" s="217"/>
      <c r="AP30" s="217"/>
      <c r="AQ30" s="217"/>
      <c r="AR30" s="217"/>
      <c r="AS30" s="218"/>
      <c r="AT30" s="1"/>
      <c r="AU30" s="1"/>
      <c r="AV30" s="230" t="str">
        <f t="shared" si="0"/>
        <v>-</v>
      </c>
      <c r="AW30" s="875">
        <f>IF(ROWS($AW$25:$AW30)&gt;$BI$9,0,ROWS(AW$25:$AW30))</f>
        <v>6</v>
      </c>
      <c r="AX30" s="875"/>
      <c r="AY30" s="875"/>
      <c r="AZ30" s="875"/>
      <c r="BA30" s="875"/>
      <c r="BB30" s="876">
        <f t="shared" si="18"/>
        <v>297413.03697553236</v>
      </c>
      <c r="BC30" s="875"/>
      <c r="BD30" s="875"/>
      <c r="BE30" s="875"/>
      <c r="BF30" s="875"/>
      <c r="BG30" s="875"/>
      <c r="BH30" s="875"/>
      <c r="BI30" s="877">
        <f t="shared" si="1"/>
        <v>743.5325924388309</v>
      </c>
      <c r="BJ30" s="875"/>
      <c r="BK30" s="875"/>
      <c r="BL30" s="875"/>
      <c r="BM30" s="875"/>
      <c r="BN30" s="875"/>
      <c r="BO30" s="873">
        <f t="shared" si="2"/>
        <v>521.2795087495343</v>
      </c>
      <c r="BP30" s="874"/>
      <c r="BQ30" s="874"/>
      <c r="BR30" s="874"/>
      <c r="BS30" s="874"/>
      <c r="BT30" s="874"/>
      <c r="BU30" s="873">
        <f t="shared" si="3"/>
        <v>1264.8121011883652</v>
      </c>
      <c r="BV30" s="874"/>
      <c r="BW30" s="874"/>
      <c r="BX30" s="874"/>
      <c r="BY30" s="874"/>
      <c r="BZ30" s="874"/>
      <c r="CA30" s="878">
        <f t="shared" si="14"/>
        <v>296891.7574667828</v>
      </c>
      <c r="CB30" s="874"/>
      <c r="CC30" s="874"/>
      <c r="CD30" s="874"/>
      <c r="CE30" s="874"/>
      <c r="CF30" s="874"/>
      <c r="CG30" s="874"/>
      <c r="CI30" s="876">
        <f t="shared" si="19"/>
        <v>298910.2797668583</v>
      </c>
      <c r="CJ30" s="875"/>
      <c r="CK30" s="875"/>
      <c r="CL30" s="875"/>
      <c r="CM30" s="875"/>
      <c r="CN30" s="875"/>
      <c r="CO30" s="875"/>
      <c r="CP30" s="877">
        <f t="shared" si="4"/>
        <v>1910.534871509836</v>
      </c>
      <c r="CQ30" s="875"/>
      <c r="CR30" s="875"/>
      <c r="CS30" s="875"/>
      <c r="CT30" s="875"/>
      <c r="CU30" s="875"/>
      <c r="CV30" s="873">
        <f t="shared" si="5"/>
        <v>222.14087425354205</v>
      </c>
      <c r="CW30" s="874"/>
      <c r="CX30" s="874"/>
      <c r="CY30" s="874"/>
      <c r="CZ30" s="874"/>
      <c r="DA30" s="874"/>
      <c r="DB30" s="873">
        <f t="shared" si="6"/>
        <v>2132.675745763378</v>
      </c>
      <c r="DC30" s="874"/>
      <c r="DD30" s="874"/>
      <c r="DE30" s="874"/>
      <c r="DF30" s="874"/>
      <c r="DG30" s="874"/>
      <c r="DH30" s="878">
        <f t="shared" si="15"/>
        <v>298688.1388926048</v>
      </c>
      <c r="DI30" s="874"/>
      <c r="DJ30" s="874"/>
      <c r="DK30" s="874"/>
      <c r="DL30" s="874"/>
      <c r="DM30" s="874"/>
      <c r="DN30" s="874"/>
      <c r="DR30" s="230" t="str">
        <f t="shared" si="7"/>
        <v>-</v>
      </c>
      <c r="DS30" s="875">
        <f>IF(ROWS(DS$25:$DU30)&gt;$EG$9,0,ROWS(DS$25:$DU30))</f>
        <v>0</v>
      </c>
      <c r="DT30" s="875"/>
      <c r="DU30" s="875"/>
      <c r="DV30" s="875"/>
      <c r="DW30" s="875"/>
      <c r="DX30" s="876">
        <f t="shared" si="20"/>
        <v>0</v>
      </c>
      <c r="DY30" s="875"/>
      <c r="DZ30" s="875"/>
      <c r="EA30" s="875"/>
      <c r="EB30" s="875"/>
      <c r="EC30" s="875"/>
      <c r="ED30" s="875"/>
      <c r="EE30" s="877">
        <f t="shared" si="8"/>
        <v>0</v>
      </c>
      <c r="EF30" s="875"/>
      <c r="EG30" s="875"/>
      <c r="EH30" s="875"/>
      <c r="EI30" s="875"/>
      <c r="EJ30" s="875"/>
      <c r="EK30" s="873">
        <f t="shared" si="9"/>
        <v>0</v>
      </c>
      <c r="EL30" s="874"/>
      <c r="EM30" s="874"/>
      <c r="EN30" s="874"/>
      <c r="EO30" s="874"/>
      <c r="EP30" s="874"/>
      <c r="EQ30" s="873">
        <f t="shared" si="10"/>
        <v>0</v>
      </c>
      <c r="ER30" s="874"/>
      <c r="ES30" s="874"/>
      <c r="ET30" s="874"/>
      <c r="EU30" s="874"/>
      <c r="EV30" s="874"/>
      <c r="EW30" s="878">
        <f t="shared" si="16"/>
        <v>0</v>
      </c>
      <c r="EX30" s="874"/>
      <c r="EY30" s="874"/>
      <c r="EZ30" s="874"/>
      <c r="FA30" s="874"/>
      <c r="FB30" s="874"/>
      <c r="FC30" s="874"/>
      <c r="FE30" s="876">
        <f t="shared" si="21"/>
        <v>0</v>
      </c>
      <c r="FF30" s="875"/>
      <c r="FG30" s="875"/>
      <c r="FH30" s="875"/>
      <c r="FI30" s="875"/>
      <c r="FJ30" s="875"/>
      <c r="FK30" s="875"/>
      <c r="FL30" s="877">
        <f t="shared" si="11"/>
        <v>0</v>
      </c>
      <c r="FM30" s="875"/>
      <c r="FN30" s="875"/>
      <c r="FO30" s="875"/>
      <c r="FP30" s="875"/>
      <c r="FQ30" s="875"/>
      <c r="FR30" s="873">
        <f t="shared" si="12"/>
        <v>0</v>
      </c>
      <c r="FS30" s="874"/>
      <c r="FT30" s="874"/>
      <c r="FU30" s="874"/>
      <c r="FV30" s="874"/>
      <c r="FW30" s="874"/>
      <c r="FX30" s="873">
        <f t="shared" si="13"/>
        <v>0</v>
      </c>
      <c r="FY30" s="874"/>
      <c r="FZ30" s="874"/>
      <c r="GA30" s="874"/>
      <c r="GB30" s="874"/>
      <c r="GC30" s="874"/>
      <c r="GD30" s="878">
        <f t="shared" si="17"/>
        <v>0</v>
      </c>
      <c r="GE30" s="874"/>
      <c r="GF30" s="874"/>
      <c r="GG30" s="874"/>
      <c r="GH30" s="874"/>
      <c r="GI30" s="874"/>
      <c r="GJ30" s="874"/>
    </row>
    <row r="31" spans="1:192" ht="12.75" customHeight="1">
      <c r="A31" s="934"/>
      <c r="B31" s="935"/>
      <c r="C31" s="935"/>
      <c r="D31" s="935"/>
      <c r="E31" s="935"/>
      <c r="F31" s="935"/>
      <c r="G31" s="935"/>
      <c r="H31" s="935"/>
      <c r="I31" s="935"/>
      <c r="J31" s="935"/>
      <c r="K31" s="935"/>
      <c r="L31" s="935"/>
      <c r="M31" s="935"/>
      <c r="N31" s="935"/>
      <c r="O31" s="935"/>
      <c r="P31" s="935"/>
      <c r="Q31" s="936"/>
      <c r="R31" s="910"/>
      <c r="S31" s="911"/>
      <c r="T31" s="911"/>
      <c r="U31" s="911"/>
      <c r="V31" s="911"/>
      <c r="W31" s="911"/>
      <c r="X31" s="912"/>
      <c r="Y31" s="910"/>
      <c r="Z31" s="911"/>
      <c r="AA31" s="911"/>
      <c r="AB31" s="911"/>
      <c r="AC31" s="911"/>
      <c r="AD31" s="911"/>
      <c r="AE31" s="912"/>
      <c r="AF31" s="919"/>
      <c r="AG31" s="920"/>
      <c r="AH31" s="920"/>
      <c r="AI31" s="920"/>
      <c r="AJ31" s="920"/>
      <c r="AK31" s="920"/>
      <c r="AL31" s="921"/>
      <c r="AM31" s="216"/>
      <c r="AN31" s="217"/>
      <c r="AO31" s="217"/>
      <c r="AP31" s="217"/>
      <c r="AQ31" s="217"/>
      <c r="AR31" s="217"/>
      <c r="AS31" s="218"/>
      <c r="AT31" s="1"/>
      <c r="AU31" s="1"/>
      <c r="AV31" s="230" t="str">
        <f t="shared" si="0"/>
        <v>-</v>
      </c>
      <c r="AW31" s="875">
        <f>IF(ROWS($AW$25:$AW31)&gt;$BI$9,0,ROWS(AW$25:$AW31))</f>
        <v>7</v>
      </c>
      <c r="AX31" s="875"/>
      <c r="AY31" s="875"/>
      <c r="AZ31" s="875"/>
      <c r="BA31" s="875"/>
      <c r="BB31" s="876">
        <f t="shared" si="18"/>
        <v>296891.7574667828</v>
      </c>
      <c r="BC31" s="875"/>
      <c r="BD31" s="875"/>
      <c r="BE31" s="875"/>
      <c r="BF31" s="875"/>
      <c r="BG31" s="875"/>
      <c r="BH31" s="875"/>
      <c r="BI31" s="877">
        <f t="shared" si="1"/>
        <v>742.229393666957</v>
      </c>
      <c r="BJ31" s="875"/>
      <c r="BK31" s="875"/>
      <c r="BL31" s="875"/>
      <c r="BM31" s="875"/>
      <c r="BN31" s="875"/>
      <c r="BO31" s="873">
        <f t="shared" si="2"/>
        <v>522.5827075214082</v>
      </c>
      <c r="BP31" s="874"/>
      <c r="BQ31" s="874"/>
      <c r="BR31" s="874"/>
      <c r="BS31" s="874"/>
      <c r="BT31" s="874"/>
      <c r="BU31" s="873">
        <f t="shared" si="3"/>
        <v>1264.8121011883652</v>
      </c>
      <c r="BV31" s="874"/>
      <c r="BW31" s="874"/>
      <c r="BX31" s="874"/>
      <c r="BY31" s="874"/>
      <c r="BZ31" s="874"/>
      <c r="CA31" s="878">
        <f t="shared" si="14"/>
        <v>296369.1747592614</v>
      </c>
      <c r="CB31" s="874"/>
      <c r="CC31" s="874"/>
      <c r="CD31" s="874"/>
      <c r="CE31" s="874"/>
      <c r="CF31" s="874"/>
      <c r="CG31" s="874"/>
      <c r="CI31" s="876">
        <f t="shared" si="19"/>
        <v>298688.1388926048</v>
      </c>
      <c r="CJ31" s="875"/>
      <c r="CK31" s="875"/>
      <c r="CL31" s="875"/>
      <c r="CM31" s="875"/>
      <c r="CN31" s="875"/>
      <c r="CO31" s="875"/>
      <c r="CP31" s="877">
        <f t="shared" si="4"/>
        <v>1909.1150210885653</v>
      </c>
      <c r="CQ31" s="875"/>
      <c r="CR31" s="875"/>
      <c r="CS31" s="875"/>
      <c r="CT31" s="875"/>
      <c r="CU31" s="875"/>
      <c r="CV31" s="873">
        <f t="shared" si="5"/>
        <v>223.56072467481272</v>
      </c>
      <c r="CW31" s="874"/>
      <c r="CX31" s="874"/>
      <c r="CY31" s="874"/>
      <c r="CZ31" s="874"/>
      <c r="DA31" s="874"/>
      <c r="DB31" s="873">
        <f t="shared" si="6"/>
        <v>2132.675745763378</v>
      </c>
      <c r="DC31" s="874"/>
      <c r="DD31" s="874"/>
      <c r="DE31" s="874"/>
      <c r="DF31" s="874"/>
      <c r="DG31" s="874"/>
      <c r="DH31" s="878">
        <f t="shared" si="15"/>
        <v>298464.57816792995</v>
      </c>
      <c r="DI31" s="874"/>
      <c r="DJ31" s="874"/>
      <c r="DK31" s="874"/>
      <c r="DL31" s="874"/>
      <c r="DM31" s="874"/>
      <c r="DN31" s="874"/>
      <c r="DR31" s="230" t="str">
        <f t="shared" si="7"/>
        <v>-</v>
      </c>
      <c r="DS31" s="875">
        <f>IF(ROWS(DS$25:$DU31)&gt;$EG$9,0,ROWS(DS$25:$DU31))</f>
        <v>0</v>
      </c>
      <c r="DT31" s="875"/>
      <c r="DU31" s="875"/>
      <c r="DV31" s="875"/>
      <c r="DW31" s="875"/>
      <c r="DX31" s="876">
        <f t="shared" si="20"/>
        <v>0</v>
      </c>
      <c r="DY31" s="875"/>
      <c r="DZ31" s="875"/>
      <c r="EA31" s="875"/>
      <c r="EB31" s="875"/>
      <c r="EC31" s="875"/>
      <c r="ED31" s="875"/>
      <c r="EE31" s="877">
        <f t="shared" si="8"/>
        <v>0</v>
      </c>
      <c r="EF31" s="875"/>
      <c r="EG31" s="875"/>
      <c r="EH31" s="875"/>
      <c r="EI31" s="875"/>
      <c r="EJ31" s="875"/>
      <c r="EK31" s="873">
        <f t="shared" si="9"/>
        <v>0</v>
      </c>
      <c r="EL31" s="874"/>
      <c r="EM31" s="874"/>
      <c r="EN31" s="874"/>
      <c r="EO31" s="874"/>
      <c r="EP31" s="874"/>
      <c r="EQ31" s="873">
        <f t="shared" si="10"/>
        <v>0</v>
      </c>
      <c r="ER31" s="874"/>
      <c r="ES31" s="874"/>
      <c r="ET31" s="874"/>
      <c r="EU31" s="874"/>
      <c r="EV31" s="874"/>
      <c r="EW31" s="878">
        <f t="shared" si="16"/>
        <v>0</v>
      </c>
      <c r="EX31" s="874"/>
      <c r="EY31" s="874"/>
      <c r="EZ31" s="874"/>
      <c r="FA31" s="874"/>
      <c r="FB31" s="874"/>
      <c r="FC31" s="874"/>
      <c r="FE31" s="876">
        <f t="shared" si="21"/>
        <v>0</v>
      </c>
      <c r="FF31" s="875"/>
      <c r="FG31" s="875"/>
      <c r="FH31" s="875"/>
      <c r="FI31" s="875"/>
      <c r="FJ31" s="875"/>
      <c r="FK31" s="875"/>
      <c r="FL31" s="877">
        <f t="shared" si="11"/>
        <v>0</v>
      </c>
      <c r="FM31" s="875"/>
      <c r="FN31" s="875"/>
      <c r="FO31" s="875"/>
      <c r="FP31" s="875"/>
      <c r="FQ31" s="875"/>
      <c r="FR31" s="873">
        <f t="shared" si="12"/>
        <v>0</v>
      </c>
      <c r="FS31" s="874"/>
      <c r="FT31" s="874"/>
      <c r="FU31" s="874"/>
      <c r="FV31" s="874"/>
      <c r="FW31" s="874"/>
      <c r="FX31" s="873">
        <f t="shared" si="13"/>
        <v>0</v>
      </c>
      <c r="FY31" s="874"/>
      <c r="FZ31" s="874"/>
      <c r="GA31" s="874"/>
      <c r="GB31" s="874"/>
      <c r="GC31" s="874"/>
      <c r="GD31" s="878">
        <f t="shared" si="17"/>
        <v>0</v>
      </c>
      <c r="GE31" s="874"/>
      <c r="GF31" s="874"/>
      <c r="GG31" s="874"/>
      <c r="GH31" s="874"/>
      <c r="GI31" s="874"/>
      <c r="GJ31" s="874"/>
    </row>
    <row r="32" spans="1:192" ht="12.75" customHeight="1">
      <c r="A32" s="931" t="s">
        <v>232</v>
      </c>
      <c r="B32" s="932"/>
      <c r="C32" s="932"/>
      <c r="D32" s="932"/>
      <c r="E32" s="932"/>
      <c r="F32" s="932"/>
      <c r="G32" s="932"/>
      <c r="H32" s="932"/>
      <c r="I32" s="932"/>
      <c r="J32" s="932"/>
      <c r="K32" s="932"/>
      <c r="L32" s="932"/>
      <c r="M32" s="932"/>
      <c r="N32" s="932"/>
      <c r="O32" s="932"/>
      <c r="P32" s="932"/>
      <c r="Q32" s="933"/>
      <c r="R32" s="949">
        <v>0.03</v>
      </c>
      <c r="S32" s="950"/>
      <c r="T32" s="950"/>
      <c r="U32" s="950"/>
      <c r="V32" s="950"/>
      <c r="W32" s="950"/>
      <c r="X32" s="951"/>
      <c r="Y32" s="949"/>
      <c r="Z32" s="950"/>
      <c r="AA32" s="950"/>
      <c r="AB32" s="950"/>
      <c r="AC32" s="950"/>
      <c r="AD32" s="950"/>
      <c r="AE32" s="951"/>
      <c r="AF32" s="919"/>
      <c r="AG32" s="920"/>
      <c r="AH32" s="920"/>
      <c r="AI32" s="920"/>
      <c r="AJ32" s="920"/>
      <c r="AK32" s="920"/>
      <c r="AL32" s="921"/>
      <c r="AM32" s="955"/>
      <c r="AN32" s="956"/>
      <c r="AO32" s="956"/>
      <c r="AP32" s="956"/>
      <c r="AQ32" s="956"/>
      <c r="AR32" s="956"/>
      <c r="AS32" s="957"/>
      <c r="AT32" s="1"/>
      <c r="AU32" s="1"/>
      <c r="AV32" s="230" t="str">
        <f t="shared" si="0"/>
        <v>-</v>
      </c>
      <c r="AW32" s="875">
        <f>IF(ROWS($AW$25:$AW32)&gt;$BI$9,0,ROWS(AW$25:$AW32))</f>
        <v>8</v>
      </c>
      <c r="AX32" s="875"/>
      <c r="AY32" s="875"/>
      <c r="AZ32" s="875"/>
      <c r="BA32" s="875"/>
      <c r="BB32" s="876">
        <f t="shared" si="18"/>
        <v>296369.1747592614</v>
      </c>
      <c r="BC32" s="875"/>
      <c r="BD32" s="875"/>
      <c r="BE32" s="875"/>
      <c r="BF32" s="875"/>
      <c r="BG32" s="875"/>
      <c r="BH32" s="875"/>
      <c r="BI32" s="877">
        <f t="shared" si="1"/>
        <v>740.9229368981536</v>
      </c>
      <c r="BJ32" s="875"/>
      <c r="BK32" s="875"/>
      <c r="BL32" s="875"/>
      <c r="BM32" s="875"/>
      <c r="BN32" s="875"/>
      <c r="BO32" s="873">
        <f t="shared" si="2"/>
        <v>523.8891642902116</v>
      </c>
      <c r="BP32" s="874"/>
      <c r="BQ32" s="874"/>
      <c r="BR32" s="874"/>
      <c r="BS32" s="874"/>
      <c r="BT32" s="874"/>
      <c r="BU32" s="873">
        <f t="shared" si="3"/>
        <v>1264.8121011883652</v>
      </c>
      <c r="BV32" s="874"/>
      <c r="BW32" s="874"/>
      <c r="BX32" s="874"/>
      <c r="BY32" s="874"/>
      <c r="BZ32" s="874"/>
      <c r="CA32" s="878">
        <f t="shared" si="14"/>
        <v>295845.2855949712</v>
      </c>
      <c r="CB32" s="874"/>
      <c r="CC32" s="874"/>
      <c r="CD32" s="874"/>
      <c r="CE32" s="874"/>
      <c r="CF32" s="874"/>
      <c r="CG32" s="874"/>
      <c r="CI32" s="876">
        <f t="shared" si="19"/>
        <v>298464.57816792995</v>
      </c>
      <c r="CJ32" s="875"/>
      <c r="CK32" s="875"/>
      <c r="CL32" s="875"/>
      <c r="CM32" s="875"/>
      <c r="CN32" s="875"/>
      <c r="CO32" s="875"/>
      <c r="CP32" s="877">
        <f t="shared" si="4"/>
        <v>1907.6860954566855</v>
      </c>
      <c r="CQ32" s="875"/>
      <c r="CR32" s="875"/>
      <c r="CS32" s="875"/>
      <c r="CT32" s="875"/>
      <c r="CU32" s="875"/>
      <c r="CV32" s="873">
        <f t="shared" si="5"/>
        <v>224.9896503066925</v>
      </c>
      <c r="CW32" s="874"/>
      <c r="CX32" s="874"/>
      <c r="CY32" s="874"/>
      <c r="CZ32" s="874"/>
      <c r="DA32" s="874"/>
      <c r="DB32" s="873">
        <f t="shared" si="6"/>
        <v>2132.675745763378</v>
      </c>
      <c r="DC32" s="874"/>
      <c r="DD32" s="874"/>
      <c r="DE32" s="874"/>
      <c r="DF32" s="874"/>
      <c r="DG32" s="874"/>
      <c r="DH32" s="878">
        <f t="shared" si="15"/>
        <v>298239.58851762326</v>
      </c>
      <c r="DI32" s="874"/>
      <c r="DJ32" s="874"/>
      <c r="DK32" s="874"/>
      <c r="DL32" s="874"/>
      <c r="DM32" s="874"/>
      <c r="DN32" s="874"/>
      <c r="DR32" s="230" t="str">
        <f t="shared" si="7"/>
        <v>-</v>
      </c>
      <c r="DS32" s="875">
        <f>IF(ROWS(DS$25:$DU32)&gt;$EG$9,0,ROWS(DS$25:$DU32))</f>
        <v>0</v>
      </c>
      <c r="DT32" s="875"/>
      <c r="DU32" s="875"/>
      <c r="DV32" s="875"/>
      <c r="DW32" s="875"/>
      <c r="DX32" s="876">
        <f t="shared" si="20"/>
        <v>0</v>
      </c>
      <c r="DY32" s="875"/>
      <c r="DZ32" s="875"/>
      <c r="EA32" s="875"/>
      <c r="EB32" s="875"/>
      <c r="EC32" s="875"/>
      <c r="ED32" s="875"/>
      <c r="EE32" s="877">
        <f t="shared" si="8"/>
        <v>0</v>
      </c>
      <c r="EF32" s="875"/>
      <c r="EG32" s="875"/>
      <c r="EH32" s="875"/>
      <c r="EI32" s="875"/>
      <c r="EJ32" s="875"/>
      <c r="EK32" s="873">
        <f t="shared" si="9"/>
        <v>0</v>
      </c>
      <c r="EL32" s="874"/>
      <c r="EM32" s="874"/>
      <c r="EN32" s="874"/>
      <c r="EO32" s="874"/>
      <c r="EP32" s="874"/>
      <c r="EQ32" s="873">
        <f t="shared" si="10"/>
        <v>0</v>
      </c>
      <c r="ER32" s="874"/>
      <c r="ES32" s="874"/>
      <c r="ET32" s="874"/>
      <c r="EU32" s="874"/>
      <c r="EV32" s="874"/>
      <c r="EW32" s="878">
        <f t="shared" si="16"/>
        <v>0</v>
      </c>
      <c r="EX32" s="874"/>
      <c r="EY32" s="874"/>
      <c r="EZ32" s="874"/>
      <c r="FA32" s="874"/>
      <c r="FB32" s="874"/>
      <c r="FC32" s="874"/>
      <c r="FE32" s="876">
        <f t="shared" si="21"/>
        <v>0</v>
      </c>
      <c r="FF32" s="875"/>
      <c r="FG32" s="875"/>
      <c r="FH32" s="875"/>
      <c r="FI32" s="875"/>
      <c r="FJ32" s="875"/>
      <c r="FK32" s="875"/>
      <c r="FL32" s="877">
        <f t="shared" si="11"/>
        <v>0</v>
      </c>
      <c r="FM32" s="875"/>
      <c r="FN32" s="875"/>
      <c r="FO32" s="875"/>
      <c r="FP32" s="875"/>
      <c r="FQ32" s="875"/>
      <c r="FR32" s="873">
        <f t="shared" si="12"/>
        <v>0</v>
      </c>
      <c r="FS32" s="874"/>
      <c r="FT32" s="874"/>
      <c r="FU32" s="874"/>
      <c r="FV32" s="874"/>
      <c r="FW32" s="874"/>
      <c r="FX32" s="873">
        <f t="shared" si="13"/>
        <v>0</v>
      </c>
      <c r="FY32" s="874"/>
      <c r="FZ32" s="874"/>
      <c r="GA32" s="874"/>
      <c r="GB32" s="874"/>
      <c r="GC32" s="874"/>
      <c r="GD32" s="878">
        <f t="shared" si="17"/>
        <v>0</v>
      </c>
      <c r="GE32" s="874"/>
      <c r="GF32" s="874"/>
      <c r="GG32" s="874"/>
      <c r="GH32" s="874"/>
      <c r="GI32" s="874"/>
      <c r="GJ32" s="874"/>
    </row>
    <row r="33" spans="1:192" ht="12.75" customHeight="1">
      <c r="A33" s="934"/>
      <c r="B33" s="935"/>
      <c r="C33" s="935"/>
      <c r="D33" s="935"/>
      <c r="E33" s="935"/>
      <c r="F33" s="935"/>
      <c r="G33" s="935"/>
      <c r="H33" s="935"/>
      <c r="I33" s="935"/>
      <c r="J33" s="935"/>
      <c r="K33" s="935"/>
      <c r="L33" s="935"/>
      <c r="M33" s="935"/>
      <c r="N33" s="935"/>
      <c r="O33" s="935"/>
      <c r="P33" s="935"/>
      <c r="Q33" s="936"/>
      <c r="R33" s="952"/>
      <c r="S33" s="953"/>
      <c r="T33" s="953"/>
      <c r="U33" s="953"/>
      <c r="V33" s="953"/>
      <c r="W33" s="953"/>
      <c r="X33" s="954"/>
      <c r="Y33" s="952"/>
      <c r="Z33" s="953"/>
      <c r="AA33" s="953"/>
      <c r="AB33" s="953"/>
      <c r="AC33" s="953"/>
      <c r="AD33" s="953"/>
      <c r="AE33" s="954"/>
      <c r="AF33" s="919"/>
      <c r="AG33" s="920"/>
      <c r="AH33" s="920"/>
      <c r="AI33" s="920"/>
      <c r="AJ33" s="920"/>
      <c r="AK33" s="920"/>
      <c r="AL33" s="921"/>
      <c r="AM33" s="958"/>
      <c r="AN33" s="959"/>
      <c r="AO33" s="959"/>
      <c r="AP33" s="959"/>
      <c r="AQ33" s="959"/>
      <c r="AR33" s="959"/>
      <c r="AS33" s="960"/>
      <c r="AT33" s="1"/>
      <c r="AU33" s="1"/>
      <c r="AV33" s="230" t="str">
        <f t="shared" si="0"/>
        <v>-</v>
      </c>
      <c r="AW33" s="875">
        <f>IF(ROWS($AW$25:$AW33)&gt;$BI$9,0,ROWS(AW$25:$AW33))</f>
        <v>9</v>
      </c>
      <c r="AX33" s="875"/>
      <c r="AY33" s="875"/>
      <c r="AZ33" s="875"/>
      <c r="BA33" s="875"/>
      <c r="BB33" s="876">
        <f t="shared" si="18"/>
        <v>295845.2855949712</v>
      </c>
      <c r="BC33" s="875"/>
      <c r="BD33" s="875"/>
      <c r="BE33" s="875"/>
      <c r="BF33" s="875"/>
      <c r="BG33" s="875"/>
      <c r="BH33" s="875"/>
      <c r="BI33" s="877">
        <f t="shared" si="1"/>
        <v>739.613213987428</v>
      </c>
      <c r="BJ33" s="875"/>
      <c r="BK33" s="875"/>
      <c r="BL33" s="875"/>
      <c r="BM33" s="875"/>
      <c r="BN33" s="875"/>
      <c r="BO33" s="873">
        <f t="shared" si="2"/>
        <v>525.1988872009372</v>
      </c>
      <c r="BP33" s="874"/>
      <c r="BQ33" s="874"/>
      <c r="BR33" s="874"/>
      <c r="BS33" s="874"/>
      <c r="BT33" s="874"/>
      <c r="BU33" s="873">
        <f t="shared" si="3"/>
        <v>1264.8121011883652</v>
      </c>
      <c r="BV33" s="874"/>
      <c r="BW33" s="874"/>
      <c r="BX33" s="874"/>
      <c r="BY33" s="874"/>
      <c r="BZ33" s="874"/>
      <c r="CA33" s="878">
        <f t="shared" si="14"/>
        <v>295320.0867077703</v>
      </c>
      <c r="CB33" s="874"/>
      <c r="CC33" s="874"/>
      <c r="CD33" s="874"/>
      <c r="CE33" s="874"/>
      <c r="CF33" s="874"/>
      <c r="CG33" s="874"/>
      <c r="CI33" s="876">
        <f t="shared" si="19"/>
        <v>298239.58851762326</v>
      </c>
      <c r="CJ33" s="875"/>
      <c r="CK33" s="875"/>
      <c r="CL33" s="875"/>
      <c r="CM33" s="875"/>
      <c r="CN33" s="875"/>
      <c r="CO33" s="875"/>
      <c r="CP33" s="877">
        <f t="shared" si="4"/>
        <v>1906.2480366084749</v>
      </c>
      <c r="CQ33" s="875"/>
      <c r="CR33" s="875"/>
      <c r="CS33" s="875"/>
      <c r="CT33" s="875"/>
      <c r="CU33" s="875"/>
      <c r="CV33" s="873">
        <f t="shared" si="5"/>
        <v>226.42770915490314</v>
      </c>
      <c r="CW33" s="874"/>
      <c r="CX33" s="874"/>
      <c r="CY33" s="874"/>
      <c r="CZ33" s="874"/>
      <c r="DA33" s="874"/>
      <c r="DB33" s="873">
        <f t="shared" si="6"/>
        <v>2132.675745763378</v>
      </c>
      <c r="DC33" s="874"/>
      <c r="DD33" s="874"/>
      <c r="DE33" s="874"/>
      <c r="DF33" s="874"/>
      <c r="DG33" s="874"/>
      <c r="DH33" s="878">
        <f t="shared" si="15"/>
        <v>298013.16080846835</v>
      </c>
      <c r="DI33" s="874"/>
      <c r="DJ33" s="874"/>
      <c r="DK33" s="874"/>
      <c r="DL33" s="874"/>
      <c r="DM33" s="874"/>
      <c r="DN33" s="874"/>
      <c r="DR33" s="230" t="str">
        <f t="shared" si="7"/>
        <v>-</v>
      </c>
      <c r="DS33" s="875">
        <f>IF(ROWS(DS$25:$DU33)&gt;$EG$9,0,ROWS(DS$25:$DU33))</f>
        <v>0</v>
      </c>
      <c r="DT33" s="875"/>
      <c r="DU33" s="875"/>
      <c r="DV33" s="875"/>
      <c r="DW33" s="875"/>
      <c r="DX33" s="876">
        <f t="shared" si="20"/>
        <v>0</v>
      </c>
      <c r="DY33" s="875"/>
      <c r="DZ33" s="875"/>
      <c r="EA33" s="875"/>
      <c r="EB33" s="875"/>
      <c r="EC33" s="875"/>
      <c r="ED33" s="875"/>
      <c r="EE33" s="877">
        <f t="shared" si="8"/>
        <v>0</v>
      </c>
      <c r="EF33" s="875"/>
      <c r="EG33" s="875"/>
      <c r="EH33" s="875"/>
      <c r="EI33" s="875"/>
      <c r="EJ33" s="875"/>
      <c r="EK33" s="873">
        <f t="shared" si="9"/>
        <v>0</v>
      </c>
      <c r="EL33" s="874"/>
      <c r="EM33" s="874"/>
      <c r="EN33" s="874"/>
      <c r="EO33" s="874"/>
      <c r="EP33" s="874"/>
      <c r="EQ33" s="873">
        <f t="shared" si="10"/>
        <v>0</v>
      </c>
      <c r="ER33" s="874"/>
      <c r="ES33" s="874"/>
      <c r="ET33" s="874"/>
      <c r="EU33" s="874"/>
      <c r="EV33" s="874"/>
      <c r="EW33" s="878">
        <f t="shared" si="16"/>
        <v>0</v>
      </c>
      <c r="EX33" s="874"/>
      <c r="EY33" s="874"/>
      <c r="EZ33" s="874"/>
      <c r="FA33" s="874"/>
      <c r="FB33" s="874"/>
      <c r="FC33" s="874"/>
      <c r="FE33" s="876">
        <f t="shared" si="21"/>
        <v>0</v>
      </c>
      <c r="FF33" s="875"/>
      <c r="FG33" s="875"/>
      <c r="FH33" s="875"/>
      <c r="FI33" s="875"/>
      <c r="FJ33" s="875"/>
      <c r="FK33" s="875"/>
      <c r="FL33" s="877">
        <f t="shared" si="11"/>
        <v>0</v>
      </c>
      <c r="FM33" s="875"/>
      <c r="FN33" s="875"/>
      <c r="FO33" s="875"/>
      <c r="FP33" s="875"/>
      <c r="FQ33" s="875"/>
      <c r="FR33" s="873">
        <f t="shared" si="12"/>
        <v>0</v>
      </c>
      <c r="FS33" s="874"/>
      <c r="FT33" s="874"/>
      <c r="FU33" s="874"/>
      <c r="FV33" s="874"/>
      <c r="FW33" s="874"/>
      <c r="FX33" s="873">
        <f t="shared" si="13"/>
        <v>0</v>
      </c>
      <c r="FY33" s="874"/>
      <c r="FZ33" s="874"/>
      <c r="GA33" s="874"/>
      <c r="GB33" s="874"/>
      <c r="GC33" s="874"/>
      <c r="GD33" s="878">
        <f t="shared" si="17"/>
        <v>0</v>
      </c>
      <c r="GE33" s="874"/>
      <c r="GF33" s="874"/>
      <c r="GG33" s="874"/>
      <c r="GH33" s="874"/>
      <c r="GI33" s="874"/>
      <c r="GJ33" s="874"/>
    </row>
    <row r="34" spans="1:192" ht="12.75" customHeight="1">
      <c r="A34" s="931" t="s">
        <v>302</v>
      </c>
      <c r="B34" s="932"/>
      <c r="C34" s="932"/>
      <c r="D34" s="932"/>
      <c r="E34" s="932"/>
      <c r="F34" s="932"/>
      <c r="G34" s="932"/>
      <c r="H34" s="932"/>
      <c r="I34" s="932"/>
      <c r="J34" s="932"/>
      <c r="K34" s="932"/>
      <c r="L34" s="932"/>
      <c r="M34" s="932"/>
      <c r="N34" s="932"/>
      <c r="O34" s="932"/>
      <c r="P34" s="932"/>
      <c r="Q34" s="933"/>
      <c r="R34" s="961">
        <v>30</v>
      </c>
      <c r="S34" s="962"/>
      <c r="T34" s="962"/>
      <c r="U34" s="962"/>
      <c r="V34" s="962"/>
      <c r="W34" s="962"/>
      <c r="X34" s="963"/>
      <c r="Y34" s="961"/>
      <c r="Z34" s="962"/>
      <c r="AA34" s="962"/>
      <c r="AB34" s="962"/>
      <c r="AC34" s="962"/>
      <c r="AD34" s="962"/>
      <c r="AE34" s="963"/>
      <c r="AF34" s="919"/>
      <c r="AG34" s="920"/>
      <c r="AH34" s="920"/>
      <c r="AI34" s="920"/>
      <c r="AJ34" s="920"/>
      <c r="AK34" s="920"/>
      <c r="AL34" s="921"/>
      <c r="AM34" s="219"/>
      <c r="AN34" s="220"/>
      <c r="AO34" s="220"/>
      <c r="AP34" s="220"/>
      <c r="AQ34" s="220"/>
      <c r="AR34" s="220"/>
      <c r="AS34" s="221"/>
      <c r="AT34" s="1"/>
      <c r="AU34" s="1"/>
      <c r="AV34" s="230" t="str">
        <f t="shared" si="0"/>
        <v>-</v>
      </c>
      <c r="AW34" s="875">
        <f>IF(ROWS($AW$25:$AW34)&gt;$BI$9,0,ROWS(AW$25:$AW34))</f>
        <v>10</v>
      </c>
      <c r="AX34" s="875"/>
      <c r="AY34" s="875"/>
      <c r="AZ34" s="875"/>
      <c r="BA34" s="875"/>
      <c r="BB34" s="876">
        <f t="shared" si="18"/>
        <v>295320.0867077703</v>
      </c>
      <c r="BC34" s="875"/>
      <c r="BD34" s="875"/>
      <c r="BE34" s="875"/>
      <c r="BF34" s="875"/>
      <c r="BG34" s="875"/>
      <c r="BH34" s="875"/>
      <c r="BI34" s="877">
        <f t="shared" si="1"/>
        <v>738.3002167694258</v>
      </c>
      <c r="BJ34" s="875"/>
      <c r="BK34" s="875"/>
      <c r="BL34" s="875"/>
      <c r="BM34" s="875"/>
      <c r="BN34" s="875"/>
      <c r="BO34" s="873">
        <f t="shared" si="2"/>
        <v>526.5118844189394</v>
      </c>
      <c r="BP34" s="874"/>
      <c r="BQ34" s="874"/>
      <c r="BR34" s="874"/>
      <c r="BS34" s="874"/>
      <c r="BT34" s="874"/>
      <c r="BU34" s="873">
        <f t="shared" si="3"/>
        <v>1264.8121011883652</v>
      </c>
      <c r="BV34" s="874"/>
      <c r="BW34" s="874"/>
      <c r="BX34" s="874"/>
      <c r="BY34" s="874"/>
      <c r="BZ34" s="874"/>
      <c r="CA34" s="878">
        <f t="shared" si="14"/>
        <v>294793.57482335134</v>
      </c>
      <c r="CB34" s="874"/>
      <c r="CC34" s="874"/>
      <c r="CD34" s="874"/>
      <c r="CE34" s="874"/>
      <c r="CF34" s="874"/>
      <c r="CG34" s="874"/>
      <c r="CI34" s="876">
        <f t="shared" si="19"/>
        <v>298013.16080846835</v>
      </c>
      <c r="CJ34" s="875"/>
      <c r="CK34" s="875"/>
      <c r="CL34" s="875"/>
      <c r="CM34" s="875"/>
      <c r="CN34" s="875"/>
      <c r="CO34" s="875"/>
      <c r="CP34" s="877">
        <f t="shared" si="4"/>
        <v>1904.8007861674598</v>
      </c>
      <c r="CQ34" s="875"/>
      <c r="CR34" s="875"/>
      <c r="CS34" s="875"/>
      <c r="CT34" s="875"/>
      <c r="CU34" s="875"/>
      <c r="CV34" s="873">
        <f t="shared" si="5"/>
        <v>227.8749595959182</v>
      </c>
      <c r="CW34" s="874"/>
      <c r="CX34" s="874"/>
      <c r="CY34" s="874"/>
      <c r="CZ34" s="874"/>
      <c r="DA34" s="874"/>
      <c r="DB34" s="873">
        <f t="shared" si="6"/>
        <v>2132.675745763378</v>
      </c>
      <c r="DC34" s="874"/>
      <c r="DD34" s="874"/>
      <c r="DE34" s="874"/>
      <c r="DF34" s="874"/>
      <c r="DG34" s="874"/>
      <c r="DH34" s="878">
        <f t="shared" si="15"/>
        <v>297785.28584887245</v>
      </c>
      <c r="DI34" s="874"/>
      <c r="DJ34" s="874"/>
      <c r="DK34" s="874"/>
      <c r="DL34" s="874"/>
      <c r="DM34" s="874"/>
      <c r="DN34" s="874"/>
      <c r="DR34" s="230" t="str">
        <f t="shared" si="7"/>
        <v>-</v>
      </c>
      <c r="DS34" s="875">
        <f>IF(ROWS(DS$25:$DU34)&gt;$EG$9,0,ROWS(DS$25:$DU34))</f>
        <v>0</v>
      </c>
      <c r="DT34" s="875"/>
      <c r="DU34" s="875"/>
      <c r="DV34" s="875"/>
      <c r="DW34" s="875"/>
      <c r="DX34" s="876">
        <f t="shared" si="20"/>
        <v>0</v>
      </c>
      <c r="DY34" s="875"/>
      <c r="DZ34" s="875"/>
      <c r="EA34" s="875"/>
      <c r="EB34" s="875"/>
      <c r="EC34" s="875"/>
      <c r="ED34" s="875"/>
      <c r="EE34" s="877">
        <f t="shared" si="8"/>
        <v>0</v>
      </c>
      <c r="EF34" s="875"/>
      <c r="EG34" s="875"/>
      <c r="EH34" s="875"/>
      <c r="EI34" s="875"/>
      <c r="EJ34" s="875"/>
      <c r="EK34" s="873">
        <f t="shared" si="9"/>
        <v>0</v>
      </c>
      <c r="EL34" s="874"/>
      <c r="EM34" s="874"/>
      <c r="EN34" s="874"/>
      <c r="EO34" s="874"/>
      <c r="EP34" s="874"/>
      <c r="EQ34" s="873">
        <f t="shared" si="10"/>
        <v>0</v>
      </c>
      <c r="ER34" s="874"/>
      <c r="ES34" s="874"/>
      <c r="ET34" s="874"/>
      <c r="EU34" s="874"/>
      <c r="EV34" s="874"/>
      <c r="EW34" s="878">
        <f t="shared" si="16"/>
        <v>0</v>
      </c>
      <c r="EX34" s="874"/>
      <c r="EY34" s="874"/>
      <c r="EZ34" s="874"/>
      <c r="FA34" s="874"/>
      <c r="FB34" s="874"/>
      <c r="FC34" s="874"/>
      <c r="FE34" s="876">
        <f t="shared" si="21"/>
        <v>0</v>
      </c>
      <c r="FF34" s="875"/>
      <c r="FG34" s="875"/>
      <c r="FH34" s="875"/>
      <c r="FI34" s="875"/>
      <c r="FJ34" s="875"/>
      <c r="FK34" s="875"/>
      <c r="FL34" s="877">
        <f t="shared" si="11"/>
        <v>0</v>
      </c>
      <c r="FM34" s="875"/>
      <c r="FN34" s="875"/>
      <c r="FO34" s="875"/>
      <c r="FP34" s="875"/>
      <c r="FQ34" s="875"/>
      <c r="FR34" s="873">
        <f t="shared" si="12"/>
        <v>0</v>
      </c>
      <c r="FS34" s="874"/>
      <c r="FT34" s="874"/>
      <c r="FU34" s="874"/>
      <c r="FV34" s="874"/>
      <c r="FW34" s="874"/>
      <c r="FX34" s="873">
        <f t="shared" si="13"/>
        <v>0</v>
      </c>
      <c r="FY34" s="874"/>
      <c r="FZ34" s="874"/>
      <c r="GA34" s="874"/>
      <c r="GB34" s="874"/>
      <c r="GC34" s="874"/>
      <c r="GD34" s="878">
        <f t="shared" si="17"/>
        <v>0</v>
      </c>
      <c r="GE34" s="874"/>
      <c r="GF34" s="874"/>
      <c r="GG34" s="874"/>
      <c r="GH34" s="874"/>
      <c r="GI34" s="874"/>
      <c r="GJ34" s="874"/>
    </row>
    <row r="35" spans="1:192" ht="12.75" customHeight="1">
      <c r="A35" s="934"/>
      <c r="B35" s="935"/>
      <c r="C35" s="935"/>
      <c r="D35" s="935"/>
      <c r="E35" s="935"/>
      <c r="F35" s="935"/>
      <c r="G35" s="935"/>
      <c r="H35" s="935"/>
      <c r="I35" s="935"/>
      <c r="J35" s="935"/>
      <c r="K35" s="935"/>
      <c r="L35" s="935"/>
      <c r="M35" s="935"/>
      <c r="N35" s="935"/>
      <c r="O35" s="935"/>
      <c r="P35" s="935"/>
      <c r="Q35" s="936"/>
      <c r="R35" s="964"/>
      <c r="S35" s="965"/>
      <c r="T35" s="965"/>
      <c r="U35" s="965"/>
      <c r="V35" s="965"/>
      <c r="W35" s="965"/>
      <c r="X35" s="966"/>
      <c r="Y35" s="964"/>
      <c r="Z35" s="965"/>
      <c r="AA35" s="965"/>
      <c r="AB35" s="965"/>
      <c r="AC35" s="965"/>
      <c r="AD35" s="965"/>
      <c r="AE35" s="966"/>
      <c r="AF35" s="919"/>
      <c r="AG35" s="920"/>
      <c r="AH35" s="920"/>
      <c r="AI35" s="920"/>
      <c r="AJ35" s="920"/>
      <c r="AK35" s="920"/>
      <c r="AL35" s="921"/>
      <c r="AM35" s="219"/>
      <c r="AN35" s="220"/>
      <c r="AO35" s="220"/>
      <c r="AP35" s="220"/>
      <c r="AQ35" s="220"/>
      <c r="AR35" s="220"/>
      <c r="AS35" s="221"/>
      <c r="AT35" s="1"/>
      <c r="AU35" s="1"/>
      <c r="AV35" s="230" t="str">
        <f t="shared" si="0"/>
        <v>-</v>
      </c>
      <c r="AW35" s="875">
        <f>IF(ROWS($AW$25:$AW35)&gt;$BI$9,0,ROWS(AW$25:$AW35))</f>
        <v>11</v>
      </c>
      <c r="AX35" s="875"/>
      <c r="AY35" s="875"/>
      <c r="AZ35" s="875"/>
      <c r="BA35" s="875"/>
      <c r="BB35" s="876">
        <f t="shared" si="18"/>
        <v>294793.57482335134</v>
      </c>
      <c r="BC35" s="875"/>
      <c r="BD35" s="875"/>
      <c r="BE35" s="875"/>
      <c r="BF35" s="875"/>
      <c r="BG35" s="875"/>
      <c r="BH35" s="875"/>
      <c r="BI35" s="877">
        <f t="shared" si="1"/>
        <v>736.9839370583783</v>
      </c>
      <c r="BJ35" s="875"/>
      <c r="BK35" s="875"/>
      <c r="BL35" s="875"/>
      <c r="BM35" s="875"/>
      <c r="BN35" s="875"/>
      <c r="BO35" s="873">
        <f t="shared" si="2"/>
        <v>527.8281641299869</v>
      </c>
      <c r="BP35" s="874"/>
      <c r="BQ35" s="874"/>
      <c r="BR35" s="874"/>
      <c r="BS35" s="874"/>
      <c r="BT35" s="874"/>
      <c r="BU35" s="873">
        <f t="shared" si="3"/>
        <v>1264.8121011883652</v>
      </c>
      <c r="BV35" s="874"/>
      <c r="BW35" s="874"/>
      <c r="BX35" s="874"/>
      <c r="BY35" s="874"/>
      <c r="BZ35" s="874"/>
      <c r="CA35" s="878">
        <f t="shared" si="14"/>
        <v>294265.74665922136</v>
      </c>
      <c r="CB35" s="874"/>
      <c r="CC35" s="874"/>
      <c r="CD35" s="874"/>
      <c r="CE35" s="874"/>
      <c r="CF35" s="874"/>
      <c r="CG35" s="874"/>
      <c r="CI35" s="876">
        <f t="shared" si="19"/>
        <v>297785.28584887245</v>
      </c>
      <c r="CJ35" s="875"/>
      <c r="CK35" s="875"/>
      <c r="CL35" s="875"/>
      <c r="CM35" s="875"/>
      <c r="CN35" s="875"/>
      <c r="CO35" s="875"/>
      <c r="CP35" s="877">
        <f t="shared" si="4"/>
        <v>1903.3442853840427</v>
      </c>
      <c r="CQ35" s="875"/>
      <c r="CR35" s="875"/>
      <c r="CS35" s="875"/>
      <c r="CT35" s="875"/>
      <c r="CU35" s="875"/>
      <c r="CV35" s="873">
        <f t="shared" si="5"/>
        <v>229.33146037933534</v>
      </c>
      <c r="CW35" s="874"/>
      <c r="CX35" s="874"/>
      <c r="CY35" s="874"/>
      <c r="CZ35" s="874"/>
      <c r="DA35" s="874"/>
      <c r="DB35" s="873">
        <f t="shared" si="6"/>
        <v>2132.675745763378</v>
      </c>
      <c r="DC35" s="874"/>
      <c r="DD35" s="874"/>
      <c r="DE35" s="874"/>
      <c r="DF35" s="874"/>
      <c r="DG35" s="874"/>
      <c r="DH35" s="878">
        <f t="shared" si="15"/>
        <v>297555.9543884931</v>
      </c>
      <c r="DI35" s="874"/>
      <c r="DJ35" s="874"/>
      <c r="DK35" s="874"/>
      <c r="DL35" s="874"/>
      <c r="DM35" s="874"/>
      <c r="DN35" s="874"/>
      <c r="DR35" s="230" t="str">
        <f t="shared" si="7"/>
        <v>-</v>
      </c>
      <c r="DS35" s="875">
        <f>IF(ROWS(DS$25:$DU35)&gt;$EG$9,0,ROWS(DS$25:$DU35))</f>
        <v>0</v>
      </c>
      <c r="DT35" s="875"/>
      <c r="DU35" s="875"/>
      <c r="DV35" s="875"/>
      <c r="DW35" s="875"/>
      <c r="DX35" s="876">
        <f t="shared" si="20"/>
        <v>0</v>
      </c>
      <c r="DY35" s="875"/>
      <c r="DZ35" s="875"/>
      <c r="EA35" s="875"/>
      <c r="EB35" s="875"/>
      <c r="EC35" s="875"/>
      <c r="ED35" s="875"/>
      <c r="EE35" s="877">
        <f t="shared" si="8"/>
        <v>0</v>
      </c>
      <c r="EF35" s="875"/>
      <c r="EG35" s="875"/>
      <c r="EH35" s="875"/>
      <c r="EI35" s="875"/>
      <c r="EJ35" s="875"/>
      <c r="EK35" s="873">
        <f t="shared" si="9"/>
        <v>0</v>
      </c>
      <c r="EL35" s="874"/>
      <c r="EM35" s="874"/>
      <c r="EN35" s="874"/>
      <c r="EO35" s="874"/>
      <c r="EP35" s="874"/>
      <c r="EQ35" s="873">
        <f t="shared" si="10"/>
        <v>0</v>
      </c>
      <c r="ER35" s="874"/>
      <c r="ES35" s="874"/>
      <c r="ET35" s="874"/>
      <c r="EU35" s="874"/>
      <c r="EV35" s="874"/>
      <c r="EW35" s="878">
        <f t="shared" si="16"/>
        <v>0</v>
      </c>
      <c r="EX35" s="874"/>
      <c r="EY35" s="874"/>
      <c r="EZ35" s="874"/>
      <c r="FA35" s="874"/>
      <c r="FB35" s="874"/>
      <c r="FC35" s="874"/>
      <c r="FE35" s="876">
        <f t="shared" si="21"/>
        <v>0</v>
      </c>
      <c r="FF35" s="875"/>
      <c r="FG35" s="875"/>
      <c r="FH35" s="875"/>
      <c r="FI35" s="875"/>
      <c r="FJ35" s="875"/>
      <c r="FK35" s="875"/>
      <c r="FL35" s="877">
        <f t="shared" si="11"/>
        <v>0</v>
      </c>
      <c r="FM35" s="875"/>
      <c r="FN35" s="875"/>
      <c r="FO35" s="875"/>
      <c r="FP35" s="875"/>
      <c r="FQ35" s="875"/>
      <c r="FR35" s="873">
        <f t="shared" si="12"/>
        <v>0</v>
      </c>
      <c r="FS35" s="874"/>
      <c r="FT35" s="874"/>
      <c r="FU35" s="874"/>
      <c r="FV35" s="874"/>
      <c r="FW35" s="874"/>
      <c r="FX35" s="873">
        <f t="shared" si="13"/>
        <v>0</v>
      </c>
      <c r="FY35" s="874"/>
      <c r="FZ35" s="874"/>
      <c r="GA35" s="874"/>
      <c r="GB35" s="874"/>
      <c r="GC35" s="874"/>
      <c r="GD35" s="878">
        <f t="shared" si="17"/>
        <v>0</v>
      </c>
      <c r="GE35" s="874"/>
      <c r="GF35" s="874"/>
      <c r="GG35" s="874"/>
      <c r="GH35" s="874"/>
      <c r="GI35" s="874"/>
      <c r="GJ35" s="874"/>
    </row>
    <row r="36" spans="1:192" ht="12.75" customHeight="1">
      <c r="A36" s="931" t="s">
        <v>303</v>
      </c>
      <c r="B36" s="932"/>
      <c r="C36" s="932"/>
      <c r="D36" s="932"/>
      <c r="E36" s="932"/>
      <c r="F36" s="932"/>
      <c r="G36" s="932"/>
      <c r="H36" s="932"/>
      <c r="I36" s="932"/>
      <c r="J36" s="932"/>
      <c r="K36" s="932"/>
      <c r="L36" s="932"/>
      <c r="M36" s="932"/>
      <c r="N36" s="932"/>
      <c r="O36" s="932"/>
      <c r="P36" s="932"/>
      <c r="Q36" s="933"/>
      <c r="R36" s="961">
        <v>15</v>
      </c>
      <c r="S36" s="962"/>
      <c r="T36" s="962"/>
      <c r="U36" s="962"/>
      <c r="V36" s="962"/>
      <c r="W36" s="962"/>
      <c r="X36" s="963"/>
      <c r="Y36" s="961"/>
      <c r="Z36" s="962"/>
      <c r="AA36" s="962"/>
      <c r="AB36" s="962"/>
      <c r="AC36" s="962"/>
      <c r="AD36" s="962"/>
      <c r="AE36" s="963"/>
      <c r="AF36" s="919"/>
      <c r="AG36" s="920"/>
      <c r="AH36" s="920"/>
      <c r="AI36" s="920"/>
      <c r="AJ36" s="920"/>
      <c r="AK36" s="920"/>
      <c r="AL36" s="921"/>
      <c r="AM36" s="955"/>
      <c r="AN36" s="956"/>
      <c r="AO36" s="956"/>
      <c r="AP36" s="956"/>
      <c r="AQ36" s="956"/>
      <c r="AR36" s="956"/>
      <c r="AS36" s="957"/>
      <c r="AT36" s="1"/>
      <c r="AU36" s="1"/>
      <c r="AV36" s="230" t="str">
        <f t="shared" si="0"/>
        <v>-</v>
      </c>
      <c r="AW36" s="875">
        <f>IF(ROWS($AW$25:$AW36)&gt;$BI$9,0,ROWS(AW$25:$AW36))</f>
        <v>12</v>
      </c>
      <c r="AX36" s="875"/>
      <c r="AY36" s="875"/>
      <c r="AZ36" s="875"/>
      <c r="BA36" s="875"/>
      <c r="BB36" s="876">
        <f t="shared" si="18"/>
        <v>294265.74665922136</v>
      </c>
      <c r="BC36" s="875"/>
      <c r="BD36" s="875"/>
      <c r="BE36" s="875"/>
      <c r="BF36" s="875"/>
      <c r="BG36" s="875"/>
      <c r="BH36" s="875"/>
      <c r="BI36" s="877">
        <f t="shared" si="1"/>
        <v>735.6643666480535</v>
      </c>
      <c r="BJ36" s="875"/>
      <c r="BK36" s="875"/>
      <c r="BL36" s="875"/>
      <c r="BM36" s="875"/>
      <c r="BN36" s="875"/>
      <c r="BO36" s="873">
        <f t="shared" si="2"/>
        <v>529.1477345403117</v>
      </c>
      <c r="BP36" s="874"/>
      <c r="BQ36" s="874"/>
      <c r="BR36" s="874"/>
      <c r="BS36" s="874"/>
      <c r="BT36" s="874"/>
      <c r="BU36" s="873">
        <f t="shared" si="3"/>
        <v>1264.8121011883652</v>
      </c>
      <c r="BV36" s="874"/>
      <c r="BW36" s="874"/>
      <c r="BX36" s="874"/>
      <c r="BY36" s="874"/>
      <c r="BZ36" s="874"/>
      <c r="CA36" s="878">
        <f t="shared" si="14"/>
        <v>293736.598924681</v>
      </c>
      <c r="CB36" s="874"/>
      <c r="CC36" s="874"/>
      <c r="CD36" s="874"/>
      <c r="CE36" s="874"/>
      <c r="CF36" s="874"/>
      <c r="CG36" s="874"/>
      <c r="CI36" s="876">
        <f t="shared" si="19"/>
        <v>297555.9543884931</v>
      </c>
      <c r="CJ36" s="875"/>
      <c r="CK36" s="875"/>
      <c r="CL36" s="875"/>
      <c r="CM36" s="875"/>
      <c r="CN36" s="875"/>
      <c r="CO36" s="875"/>
      <c r="CP36" s="877">
        <f t="shared" si="4"/>
        <v>1901.878475133118</v>
      </c>
      <c r="CQ36" s="875"/>
      <c r="CR36" s="875"/>
      <c r="CS36" s="875"/>
      <c r="CT36" s="875"/>
      <c r="CU36" s="875"/>
      <c r="CV36" s="873">
        <f t="shared" si="5"/>
        <v>230.79727063026007</v>
      </c>
      <c r="CW36" s="874"/>
      <c r="CX36" s="874"/>
      <c r="CY36" s="874"/>
      <c r="CZ36" s="874"/>
      <c r="DA36" s="874"/>
      <c r="DB36" s="873">
        <f t="shared" si="6"/>
        <v>2132.675745763378</v>
      </c>
      <c r="DC36" s="874"/>
      <c r="DD36" s="874"/>
      <c r="DE36" s="874"/>
      <c r="DF36" s="874"/>
      <c r="DG36" s="874"/>
      <c r="DH36" s="878">
        <f t="shared" si="15"/>
        <v>297325.15711786284</v>
      </c>
      <c r="DI36" s="874"/>
      <c r="DJ36" s="874"/>
      <c r="DK36" s="874"/>
      <c r="DL36" s="874"/>
      <c r="DM36" s="874"/>
      <c r="DN36" s="874"/>
      <c r="DR36" s="230" t="str">
        <f t="shared" si="7"/>
        <v>-</v>
      </c>
      <c r="DS36" s="875">
        <f>IF(ROWS(DS$25:$DU36)&gt;$EG$9,0,ROWS(DS$25:$DU36))</f>
        <v>0</v>
      </c>
      <c r="DT36" s="875"/>
      <c r="DU36" s="875"/>
      <c r="DV36" s="875"/>
      <c r="DW36" s="875"/>
      <c r="DX36" s="876">
        <f t="shared" si="20"/>
        <v>0</v>
      </c>
      <c r="DY36" s="875"/>
      <c r="DZ36" s="875"/>
      <c r="EA36" s="875"/>
      <c r="EB36" s="875"/>
      <c r="EC36" s="875"/>
      <c r="ED36" s="875"/>
      <c r="EE36" s="877">
        <f t="shared" si="8"/>
        <v>0</v>
      </c>
      <c r="EF36" s="875"/>
      <c r="EG36" s="875"/>
      <c r="EH36" s="875"/>
      <c r="EI36" s="875"/>
      <c r="EJ36" s="875"/>
      <c r="EK36" s="873">
        <f t="shared" si="9"/>
        <v>0</v>
      </c>
      <c r="EL36" s="874"/>
      <c r="EM36" s="874"/>
      <c r="EN36" s="874"/>
      <c r="EO36" s="874"/>
      <c r="EP36" s="874"/>
      <c r="EQ36" s="873">
        <f t="shared" si="10"/>
        <v>0</v>
      </c>
      <c r="ER36" s="874"/>
      <c r="ES36" s="874"/>
      <c r="ET36" s="874"/>
      <c r="EU36" s="874"/>
      <c r="EV36" s="874"/>
      <c r="EW36" s="878">
        <f t="shared" si="16"/>
        <v>0</v>
      </c>
      <c r="EX36" s="874"/>
      <c r="EY36" s="874"/>
      <c r="EZ36" s="874"/>
      <c r="FA36" s="874"/>
      <c r="FB36" s="874"/>
      <c r="FC36" s="874"/>
      <c r="FE36" s="876">
        <f t="shared" si="21"/>
        <v>0</v>
      </c>
      <c r="FF36" s="875"/>
      <c r="FG36" s="875"/>
      <c r="FH36" s="875"/>
      <c r="FI36" s="875"/>
      <c r="FJ36" s="875"/>
      <c r="FK36" s="875"/>
      <c r="FL36" s="877">
        <f t="shared" si="11"/>
        <v>0</v>
      </c>
      <c r="FM36" s="875"/>
      <c r="FN36" s="875"/>
      <c r="FO36" s="875"/>
      <c r="FP36" s="875"/>
      <c r="FQ36" s="875"/>
      <c r="FR36" s="873">
        <f t="shared" si="12"/>
        <v>0</v>
      </c>
      <c r="FS36" s="874"/>
      <c r="FT36" s="874"/>
      <c r="FU36" s="874"/>
      <c r="FV36" s="874"/>
      <c r="FW36" s="874"/>
      <c r="FX36" s="873">
        <f t="shared" si="13"/>
        <v>0</v>
      </c>
      <c r="FY36" s="874"/>
      <c r="FZ36" s="874"/>
      <c r="GA36" s="874"/>
      <c r="GB36" s="874"/>
      <c r="GC36" s="874"/>
      <c r="GD36" s="878">
        <f t="shared" si="17"/>
        <v>0</v>
      </c>
      <c r="GE36" s="874"/>
      <c r="GF36" s="874"/>
      <c r="GG36" s="874"/>
      <c r="GH36" s="874"/>
      <c r="GI36" s="874"/>
      <c r="GJ36" s="874"/>
    </row>
    <row r="37" spans="1:192" ht="12.75" customHeight="1">
      <c r="A37" s="934"/>
      <c r="B37" s="935"/>
      <c r="C37" s="935"/>
      <c r="D37" s="935"/>
      <c r="E37" s="935"/>
      <c r="F37" s="935"/>
      <c r="G37" s="935"/>
      <c r="H37" s="935"/>
      <c r="I37" s="935"/>
      <c r="J37" s="935"/>
      <c r="K37" s="935"/>
      <c r="L37" s="935"/>
      <c r="M37" s="935"/>
      <c r="N37" s="935"/>
      <c r="O37" s="935"/>
      <c r="P37" s="935"/>
      <c r="Q37" s="936"/>
      <c r="R37" s="964"/>
      <c r="S37" s="965"/>
      <c r="T37" s="965"/>
      <c r="U37" s="965"/>
      <c r="V37" s="965"/>
      <c r="W37" s="965"/>
      <c r="X37" s="966"/>
      <c r="Y37" s="964"/>
      <c r="Z37" s="965"/>
      <c r="AA37" s="965"/>
      <c r="AB37" s="965"/>
      <c r="AC37" s="965"/>
      <c r="AD37" s="965"/>
      <c r="AE37" s="966"/>
      <c r="AF37" s="919"/>
      <c r="AG37" s="920"/>
      <c r="AH37" s="920"/>
      <c r="AI37" s="920"/>
      <c r="AJ37" s="920"/>
      <c r="AK37" s="920"/>
      <c r="AL37" s="921"/>
      <c r="AM37" s="958"/>
      <c r="AN37" s="959"/>
      <c r="AO37" s="959"/>
      <c r="AP37" s="959"/>
      <c r="AQ37" s="959"/>
      <c r="AR37" s="959"/>
      <c r="AS37" s="960"/>
      <c r="AT37" s="1"/>
      <c r="AU37" s="1"/>
      <c r="AV37" s="230" t="str">
        <f t="shared" si="0"/>
        <v>-</v>
      </c>
      <c r="AW37" s="875">
        <f>IF(ROWS($AW$25:$AW37)&gt;$BI$9,0,ROWS(AW$25:$AW37))</f>
        <v>13</v>
      </c>
      <c r="AX37" s="875"/>
      <c r="AY37" s="875"/>
      <c r="AZ37" s="875"/>
      <c r="BA37" s="875"/>
      <c r="BB37" s="876">
        <f t="shared" si="18"/>
        <v>293736.598924681</v>
      </c>
      <c r="BC37" s="875"/>
      <c r="BD37" s="875"/>
      <c r="BE37" s="875"/>
      <c r="BF37" s="875"/>
      <c r="BG37" s="875"/>
      <c r="BH37" s="875"/>
      <c r="BI37" s="877">
        <f t="shared" si="1"/>
        <v>734.3414973117025</v>
      </c>
      <c r="BJ37" s="875"/>
      <c r="BK37" s="875"/>
      <c r="BL37" s="875"/>
      <c r="BM37" s="875"/>
      <c r="BN37" s="875"/>
      <c r="BO37" s="873">
        <f t="shared" si="2"/>
        <v>530.4706038766627</v>
      </c>
      <c r="BP37" s="874"/>
      <c r="BQ37" s="874"/>
      <c r="BR37" s="874"/>
      <c r="BS37" s="874"/>
      <c r="BT37" s="874"/>
      <c r="BU37" s="873">
        <f t="shared" si="3"/>
        <v>1264.8121011883652</v>
      </c>
      <c r="BV37" s="874"/>
      <c r="BW37" s="874"/>
      <c r="BX37" s="874"/>
      <c r="BY37" s="874"/>
      <c r="BZ37" s="874"/>
      <c r="CA37" s="878">
        <f t="shared" si="14"/>
        <v>293206.12832080433</v>
      </c>
      <c r="CB37" s="874"/>
      <c r="CC37" s="874"/>
      <c r="CD37" s="874"/>
      <c r="CE37" s="874"/>
      <c r="CF37" s="874"/>
      <c r="CG37" s="874"/>
      <c r="CI37" s="876">
        <f t="shared" si="19"/>
        <v>297325.15711786284</v>
      </c>
      <c r="CJ37" s="875"/>
      <c r="CK37" s="875"/>
      <c r="CL37" s="875"/>
      <c r="CM37" s="875"/>
      <c r="CN37" s="875"/>
      <c r="CO37" s="875"/>
      <c r="CP37" s="877">
        <f t="shared" si="4"/>
        <v>1900.403295911673</v>
      </c>
      <c r="CQ37" s="875"/>
      <c r="CR37" s="875"/>
      <c r="CS37" s="875"/>
      <c r="CT37" s="875"/>
      <c r="CU37" s="875"/>
      <c r="CV37" s="873">
        <f t="shared" si="5"/>
        <v>232.272449851705</v>
      </c>
      <c r="CW37" s="874"/>
      <c r="CX37" s="874"/>
      <c r="CY37" s="874"/>
      <c r="CZ37" s="874"/>
      <c r="DA37" s="874"/>
      <c r="DB37" s="873">
        <f t="shared" si="6"/>
        <v>2132.675745763378</v>
      </c>
      <c r="DC37" s="874"/>
      <c r="DD37" s="874"/>
      <c r="DE37" s="874"/>
      <c r="DF37" s="874"/>
      <c r="DG37" s="874"/>
      <c r="DH37" s="878">
        <f t="shared" si="15"/>
        <v>297092.88466801116</v>
      </c>
      <c r="DI37" s="874"/>
      <c r="DJ37" s="874"/>
      <c r="DK37" s="874"/>
      <c r="DL37" s="874"/>
      <c r="DM37" s="874"/>
      <c r="DN37" s="874"/>
      <c r="DR37" s="230" t="str">
        <f t="shared" si="7"/>
        <v>-</v>
      </c>
      <c r="DS37" s="875">
        <f>IF(ROWS(DS$25:$DU37)&gt;$EG$9,0,ROWS(DS$25:$DU37))</f>
        <v>0</v>
      </c>
      <c r="DT37" s="875"/>
      <c r="DU37" s="875"/>
      <c r="DV37" s="875"/>
      <c r="DW37" s="875"/>
      <c r="DX37" s="876">
        <f t="shared" si="20"/>
        <v>0</v>
      </c>
      <c r="DY37" s="875"/>
      <c r="DZ37" s="875"/>
      <c r="EA37" s="875"/>
      <c r="EB37" s="875"/>
      <c r="EC37" s="875"/>
      <c r="ED37" s="875"/>
      <c r="EE37" s="877">
        <f t="shared" si="8"/>
        <v>0</v>
      </c>
      <c r="EF37" s="875"/>
      <c r="EG37" s="875"/>
      <c r="EH37" s="875"/>
      <c r="EI37" s="875"/>
      <c r="EJ37" s="875"/>
      <c r="EK37" s="873">
        <f t="shared" si="9"/>
        <v>0</v>
      </c>
      <c r="EL37" s="874"/>
      <c r="EM37" s="874"/>
      <c r="EN37" s="874"/>
      <c r="EO37" s="874"/>
      <c r="EP37" s="874"/>
      <c r="EQ37" s="873">
        <f t="shared" si="10"/>
        <v>0</v>
      </c>
      <c r="ER37" s="874"/>
      <c r="ES37" s="874"/>
      <c r="ET37" s="874"/>
      <c r="EU37" s="874"/>
      <c r="EV37" s="874"/>
      <c r="EW37" s="878">
        <f t="shared" si="16"/>
        <v>0</v>
      </c>
      <c r="EX37" s="874"/>
      <c r="EY37" s="874"/>
      <c r="EZ37" s="874"/>
      <c r="FA37" s="874"/>
      <c r="FB37" s="874"/>
      <c r="FC37" s="874"/>
      <c r="FE37" s="876">
        <f t="shared" si="21"/>
        <v>0</v>
      </c>
      <c r="FF37" s="875"/>
      <c r="FG37" s="875"/>
      <c r="FH37" s="875"/>
      <c r="FI37" s="875"/>
      <c r="FJ37" s="875"/>
      <c r="FK37" s="875"/>
      <c r="FL37" s="877">
        <f t="shared" si="11"/>
        <v>0</v>
      </c>
      <c r="FM37" s="875"/>
      <c r="FN37" s="875"/>
      <c r="FO37" s="875"/>
      <c r="FP37" s="875"/>
      <c r="FQ37" s="875"/>
      <c r="FR37" s="873">
        <f t="shared" si="12"/>
        <v>0</v>
      </c>
      <c r="FS37" s="874"/>
      <c r="FT37" s="874"/>
      <c r="FU37" s="874"/>
      <c r="FV37" s="874"/>
      <c r="FW37" s="874"/>
      <c r="FX37" s="873">
        <f t="shared" si="13"/>
        <v>0</v>
      </c>
      <c r="FY37" s="874"/>
      <c r="FZ37" s="874"/>
      <c r="GA37" s="874"/>
      <c r="GB37" s="874"/>
      <c r="GC37" s="874"/>
      <c r="GD37" s="878">
        <f t="shared" si="17"/>
        <v>0</v>
      </c>
      <c r="GE37" s="874"/>
      <c r="GF37" s="874"/>
      <c r="GG37" s="874"/>
      <c r="GH37" s="874"/>
      <c r="GI37" s="874"/>
      <c r="GJ37" s="874"/>
    </row>
    <row r="38" spans="1:192" ht="12.75" customHeight="1">
      <c r="A38" s="668" t="s">
        <v>304</v>
      </c>
      <c r="B38" s="669"/>
      <c r="C38" s="669"/>
      <c r="D38" s="669"/>
      <c r="E38" s="669"/>
      <c r="F38" s="669"/>
      <c r="G38" s="669"/>
      <c r="H38" s="669"/>
      <c r="I38" s="669"/>
      <c r="J38" s="669"/>
      <c r="K38" s="669"/>
      <c r="L38" s="669"/>
      <c r="M38" s="669"/>
      <c r="N38" s="669"/>
      <c r="O38" s="669"/>
      <c r="P38" s="669"/>
      <c r="Q38" s="670"/>
      <c r="R38" s="967" t="s">
        <v>358</v>
      </c>
      <c r="S38" s="968"/>
      <c r="T38" s="968"/>
      <c r="U38" s="968"/>
      <c r="V38" s="968"/>
      <c r="W38" s="967">
        <v>12</v>
      </c>
      <c r="X38" s="971"/>
      <c r="Y38" s="967"/>
      <c r="Z38" s="968"/>
      <c r="AA38" s="968"/>
      <c r="AB38" s="968"/>
      <c r="AC38" s="968"/>
      <c r="AD38" s="967"/>
      <c r="AE38" s="971"/>
      <c r="AF38" s="919"/>
      <c r="AG38" s="920"/>
      <c r="AH38" s="920"/>
      <c r="AI38" s="920"/>
      <c r="AJ38" s="920"/>
      <c r="AK38" s="920"/>
      <c r="AL38" s="921"/>
      <c r="AM38" s="955"/>
      <c r="AN38" s="956"/>
      <c r="AO38" s="956"/>
      <c r="AP38" s="956"/>
      <c r="AQ38" s="956"/>
      <c r="AR38" s="956"/>
      <c r="AS38" s="957"/>
      <c r="AT38" s="1"/>
      <c r="AU38" s="1"/>
      <c r="AV38" s="230" t="str">
        <f t="shared" si="0"/>
        <v>-</v>
      </c>
      <c r="AW38" s="875">
        <f>IF(ROWS($AW$25:$AW38)&gt;$BI$9,0,ROWS(AW$25:$AW38))</f>
        <v>14</v>
      </c>
      <c r="AX38" s="875"/>
      <c r="AY38" s="875"/>
      <c r="AZ38" s="875"/>
      <c r="BA38" s="875"/>
      <c r="BB38" s="876">
        <f t="shared" si="18"/>
        <v>293206.12832080433</v>
      </c>
      <c r="BC38" s="875"/>
      <c r="BD38" s="875"/>
      <c r="BE38" s="875"/>
      <c r="BF38" s="875"/>
      <c r="BG38" s="875"/>
      <c r="BH38" s="875"/>
      <c r="BI38" s="877">
        <f t="shared" si="1"/>
        <v>733.0153208020107</v>
      </c>
      <c r="BJ38" s="875"/>
      <c r="BK38" s="875"/>
      <c r="BL38" s="875"/>
      <c r="BM38" s="875"/>
      <c r="BN38" s="875"/>
      <c r="BO38" s="873">
        <f t="shared" si="2"/>
        <v>531.7967803863545</v>
      </c>
      <c r="BP38" s="874"/>
      <c r="BQ38" s="874"/>
      <c r="BR38" s="874"/>
      <c r="BS38" s="874"/>
      <c r="BT38" s="874"/>
      <c r="BU38" s="873">
        <f t="shared" si="3"/>
        <v>1264.8121011883652</v>
      </c>
      <c r="BV38" s="874"/>
      <c r="BW38" s="874"/>
      <c r="BX38" s="874"/>
      <c r="BY38" s="874"/>
      <c r="BZ38" s="874"/>
      <c r="CA38" s="878">
        <f t="shared" si="14"/>
        <v>292674.331540418</v>
      </c>
      <c r="CB38" s="874"/>
      <c r="CC38" s="874"/>
      <c r="CD38" s="874"/>
      <c r="CE38" s="874"/>
      <c r="CF38" s="874"/>
      <c r="CG38" s="874"/>
      <c r="CI38" s="876">
        <f t="shared" si="19"/>
        <v>297092.88466801116</v>
      </c>
      <c r="CJ38" s="875"/>
      <c r="CK38" s="875"/>
      <c r="CL38" s="875"/>
      <c r="CM38" s="875"/>
      <c r="CN38" s="875"/>
      <c r="CO38" s="875"/>
      <c r="CP38" s="877">
        <f t="shared" si="4"/>
        <v>1898.918687836371</v>
      </c>
      <c r="CQ38" s="875"/>
      <c r="CR38" s="875"/>
      <c r="CS38" s="875"/>
      <c r="CT38" s="875"/>
      <c r="CU38" s="875"/>
      <c r="CV38" s="873">
        <f t="shared" si="5"/>
        <v>233.75705792700705</v>
      </c>
      <c r="CW38" s="874"/>
      <c r="CX38" s="874"/>
      <c r="CY38" s="874"/>
      <c r="CZ38" s="874"/>
      <c r="DA38" s="874"/>
      <c r="DB38" s="873">
        <f t="shared" si="6"/>
        <v>2132.675745763378</v>
      </c>
      <c r="DC38" s="874"/>
      <c r="DD38" s="874"/>
      <c r="DE38" s="874"/>
      <c r="DF38" s="874"/>
      <c r="DG38" s="874"/>
      <c r="DH38" s="878">
        <f t="shared" si="15"/>
        <v>296859.12761008414</v>
      </c>
      <c r="DI38" s="874"/>
      <c r="DJ38" s="874"/>
      <c r="DK38" s="874"/>
      <c r="DL38" s="874"/>
      <c r="DM38" s="874"/>
      <c r="DN38" s="874"/>
      <c r="DR38" s="230" t="str">
        <f t="shared" si="7"/>
        <v>-</v>
      </c>
      <c r="DS38" s="875">
        <f>IF(ROWS(DS$25:$DU38)&gt;$EG$9,0,ROWS(DS$25:$DU38))</f>
        <v>0</v>
      </c>
      <c r="DT38" s="875"/>
      <c r="DU38" s="875"/>
      <c r="DV38" s="875"/>
      <c r="DW38" s="875"/>
      <c r="DX38" s="876">
        <f t="shared" si="20"/>
        <v>0</v>
      </c>
      <c r="DY38" s="875"/>
      <c r="DZ38" s="875"/>
      <c r="EA38" s="875"/>
      <c r="EB38" s="875"/>
      <c r="EC38" s="875"/>
      <c r="ED38" s="875"/>
      <c r="EE38" s="877">
        <f t="shared" si="8"/>
        <v>0</v>
      </c>
      <c r="EF38" s="875"/>
      <c r="EG38" s="875"/>
      <c r="EH38" s="875"/>
      <c r="EI38" s="875"/>
      <c r="EJ38" s="875"/>
      <c r="EK38" s="873">
        <f t="shared" si="9"/>
        <v>0</v>
      </c>
      <c r="EL38" s="874"/>
      <c r="EM38" s="874"/>
      <c r="EN38" s="874"/>
      <c r="EO38" s="874"/>
      <c r="EP38" s="874"/>
      <c r="EQ38" s="873">
        <f t="shared" si="10"/>
        <v>0</v>
      </c>
      <c r="ER38" s="874"/>
      <c r="ES38" s="874"/>
      <c r="ET38" s="874"/>
      <c r="EU38" s="874"/>
      <c r="EV38" s="874"/>
      <c r="EW38" s="878">
        <f t="shared" si="16"/>
        <v>0</v>
      </c>
      <c r="EX38" s="874"/>
      <c r="EY38" s="874"/>
      <c r="EZ38" s="874"/>
      <c r="FA38" s="874"/>
      <c r="FB38" s="874"/>
      <c r="FC38" s="874"/>
      <c r="FE38" s="876">
        <f t="shared" si="21"/>
        <v>0</v>
      </c>
      <c r="FF38" s="875"/>
      <c r="FG38" s="875"/>
      <c r="FH38" s="875"/>
      <c r="FI38" s="875"/>
      <c r="FJ38" s="875"/>
      <c r="FK38" s="875"/>
      <c r="FL38" s="877">
        <f t="shared" si="11"/>
        <v>0</v>
      </c>
      <c r="FM38" s="875"/>
      <c r="FN38" s="875"/>
      <c r="FO38" s="875"/>
      <c r="FP38" s="875"/>
      <c r="FQ38" s="875"/>
      <c r="FR38" s="873">
        <f t="shared" si="12"/>
        <v>0</v>
      </c>
      <c r="FS38" s="874"/>
      <c r="FT38" s="874"/>
      <c r="FU38" s="874"/>
      <c r="FV38" s="874"/>
      <c r="FW38" s="874"/>
      <c r="FX38" s="873">
        <f t="shared" si="13"/>
        <v>0</v>
      </c>
      <c r="FY38" s="874"/>
      <c r="FZ38" s="874"/>
      <c r="GA38" s="874"/>
      <c r="GB38" s="874"/>
      <c r="GC38" s="874"/>
      <c r="GD38" s="878">
        <f t="shared" si="17"/>
        <v>0</v>
      </c>
      <c r="GE38" s="874"/>
      <c r="GF38" s="874"/>
      <c r="GG38" s="874"/>
      <c r="GH38" s="874"/>
      <c r="GI38" s="874"/>
      <c r="GJ38" s="874"/>
    </row>
    <row r="39" spans="1:192" ht="12.75" customHeight="1">
      <c r="A39" s="671"/>
      <c r="B39" s="672"/>
      <c r="C39" s="672"/>
      <c r="D39" s="672"/>
      <c r="E39" s="672"/>
      <c r="F39" s="672"/>
      <c r="G39" s="672"/>
      <c r="H39" s="672"/>
      <c r="I39" s="672"/>
      <c r="J39" s="672"/>
      <c r="K39" s="672"/>
      <c r="L39" s="672"/>
      <c r="M39" s="672"/>
      <c r="N39" s="672"/>
      <c r="O39" s="672"/>
      <c r="P39" s="672"/>
      <c r="Q39" s="673"/>
      <c r="R39" s="969"/>
      <c r="S39" s="970"/>
      <c r="T39" s="970"/>
      <c r="U39" s="970"/>
      <c r="V39" s="970"/>
      <c r="W39" s="969"/>
      <c r="X39" s="972"/>
      <c r="Y39" s="969"/>
      <c r="Z39" s="970"/>
      <c r="AA39" s="970"/>
      <c r="AB39" s="970"/>
      <c r="AC39" s="970"/>
      <c r="AD39" s="969"/>
      <c r="AE39" s="972"/>
      <c r="AF39" s="922"/>
      <c r="AG39" s="923"/>
      <c r="AH39" s="923"/>
      <c r="AI39" s="923"/>
      <c r="AJ39" s="923"/>
      <c r="AK39" s="923"/>
      <c r="AL39" s="924"/>
      <c r="AM39" s="958"/>
      <c r="AN39" s="959"/>
      <c r="AO39" s="959"/>
      <c r="AP39" s="959"/>
      <c r="AQ39" s="959"/>
      <c r="AR39" s="959"/>
      <c r="AS39" s="960"/>
      <c r="AT39" s="1"/>
      <c r="AU39" s="1"/>
      <c r="AV39" s="230" t="str">
        <f t="shared" si="0"/>
        <v>-</v>
      </c>
      <c r="AW39" s="875">
        <f>IF(ROWS($AW$25:$AW39)&gt;$BI$9,0,ROWS(AW$25:$AW39))</f>
        <v>15</v>
      </c>
      <c r="AX39" s="875"/>
      <c r="AY39" s="875"/>
      <c r="AZ39" s="875"/>
      <c r="BA39" s="875"/>
      <c r="BB39" s="876">
        <f t="shared" si="18"/>
        <v>292674.331540418</v>
      </c>
      <c r="BC39" s="875"/>
      <c r="BD39" s="875"/>
      <c r="BE39" s="875"/>
      <c r="BF39" s="875"/>
      <c r="BG39" s="875"/>
      <c r="BH39" s="875"/>
      <c r="BI39" s="877">
        <f t="shared" si="1"/>
        <v>731.6858288510449</v>
      </c>
      <c r="BJ39" s="875"/>
      <c r="BK39" s="875"/>
      <c r="BL39" s="875"/>
      <c r="BM39" s="875"/>
      <c r="BN39" s="875"/>
      <c r="BO39" s="873">
        <f t="shared" si="2"/>
        <v>533.1262723373203</v>
      </c>
      <c r="BP39" s="874"/>
      <c r="BQ39" s="874"/>
      <c r="BR39" s="874"/>
      <c r="BS39" s="874"/>
      <c r="BT39" s="874"/>
      <c r="BU39" s="873">
        <f t="shared" si="3"/>
        <v>1264.8121011883652</v>
      </c>
      <c r="BV39" s="874"/>
      <c r="BW39" s="874"/>
      <c r="BX39" s="874"/>
      <c r="BY39" s="874"/>
      <c r="BZ39" s="874"/>
      <c r="CA39" s="878">
        <f t="shared" si="14"/>
        <v>292141.20526808064</v>
      </c>
      <c r="CB39" s="874"/>
      <c r="CC39" s="874"/>
      <c r="CD39" s="874"/>
      <c r="CE39" s="874"/>
      <c r="CF39" s="874"/>
      <c r="CG39" s="874"/>
      <c r="CI39" s="876">
        <f t="shared" si="19"/>
        <v>296859.12761008414</v>
      </c>
      <c r="CJ39" s="875"/>
      <c r="CK39" s="875"/>
      <c r="CL39" s="875"/>
      <c r="CM39" s="875"/>
      <c r="CN39" s="875"/>
      <c r="CO39" s="875"/>
      <c r="CP39" s="877">
        <f t="shared" si="4"/>
        <v>1897.4245906411209</v>
      </c>
      <c r="CQ39" s="875"/>
      <c r="CR39" s="875"/>
      <c r="CS39" s="875"/>
      <c r="CT39" s="875"/>
      <c r="CU39" s="875"/>
      <c r="CV39" s="873">
        <f t="shared" si="5"/>
        <v>235.25115512225716</v>
      </c>
      <c r="CW39" s="874"/>
      <c r="CX39" s="874"/>
      <c r="CY39" s="874"/>
      <c r="CZ39" s="874"/>
      <c r="DA39" s="874"/>
      <c r="DB39" s="873">
        <f t="shared" si="6"/>
        <v>2132.675745763378</v>
      </c>
      <c r="DC39" s="874"/>
      <c r="DD39" s="874"/>
      <c r="DE39" s="874"/>
      <c r="DF39" s="874"/>
      <c r="DG39" s="874"/>
      <c r="DH39" s="878">
        <f t="shared" si="15"/>
        <v>296623.8764549619</v>
      </c>
      <c r="DI39" s="874"/>
      <c r="DJ39" s="874"/>
      <c r="DK39" s="874"/>
      <c r="DL39" s="874"/>
      <c r="DM39" s="874"/>
      <c r="DN39" s="874"/>
      <c r="DR39" s="230" t="str">
        <f t="shared" si="7"/>
        <v>-</v>
      </c>
      <c r="DS39" s="875">
        <f>IF(ROWS(DS$25:$DU39)&gt;$EG$9,0,ROWS(DS$25:$DU39))</f>
        <v>0</v>
      </c>
      <c r="DT39" s="875"/>
      <c r="DU39" s="875"/>
      <c r="DV39" s="875"/>
      <c r="DW39" s="875"/>
      <c r="DX39" s="876">
        <f t="shared" si="20"/>
        <v>0</v>
      </c>
      <c r="DY39" s="875"/>
      <c r="DZ39" s="875"/>
      <c r="EA39" s="875"/>
      <c r="EB39" s="875"/>
      <c r="EC39" s="875"/>
      <c r="ED39" s="875"/>
      <c r="EE39" s="877">
        <f t="shared" si="8"/>
        <v>0</v>
      </c>
      <c r="EF39" s="875"/>
      <c r="EG39" s="875"/>
      <c r="EH39" s="875"/>
      <c r="EI39" s="875"/>
      <c r="EJ39" s="875"/>
      <c r="EK39" s="873">
        <f t="shared" si="9"/>
        <v>0</v>
      </c>
      <c r="EL39" s="874"/>
      <c r="EM39" s="874"/>
      <c r="EN39" s="874"/>
      <c r="EO39" s="874"/>
      <c r="EP39" s="874"/>
      <c r="EQ39" s="873">
        <f t="shared" si="10"/>
        <v>0</v>
      </c>
      <c r="ER39" s="874"/>
      <c r="ES39" s="874"/>
      <c r="ET39" s="874"/>
      <c r="EU39" s="874"/>
      <c r="EV39" s="874"/>
      <c r="EW39" s="878">
        <f t="shared" si="16"/>
        <v>0</v>
      </c>
      <c r="EX39" s="874"/>
      <c r="EY39" s="874"/>
      <c r="EZ39" s="874"/>
      <c r="FA39" s="874"/>
      <c r="FB39" s="874"/>
      <c r="FC39" s="874"/>
      <c r="FE39" s="876">
        <f t="shared" si="21"/>
        <v>0</v>
      </c>
      <c r="FF39" s="875"/>
      <c r="FG39" s="875"/>
      <c r="FH39" s="875"/>
      <c r="FI39" s="875"/>
      <c r="FJ39" s="875"/>
      <c r="FK39" s="875"/>
      <c r="FL39" s="877">
        <f t="shared" si="11"/>
        <v>0</v>
      </c>
      <c r="FM39" s="875"/>
      <c r="FN39" s="875"/>
      <c r="FO39" s="875"/>
      <c r="FP39" s="875"/>
      <c r="FQ39" s="875"/>
      <c r="FR39" s="873">
        <f t="shared" si="12"/>
        <v>0</v>
      </c>
      <c r="FS39" s="874"/>
      <c r="FT39" s="874"/>
      <c r="FU39" s="874"/>
      <c r="FV39" s="874"/>
      <c r="FW39" s="874"/>
      <c r="FX39" s="873">
        <f t="shared" si="13"/>
        <v>0</v>
      </c>
      <c r="FY39" s="874"/>
      <c r="FZ39" s="874"/>
      <c r="GA39" s="874"/>
      <c r="GB39" s="874"/>
      <c r="GC39" s="874"/>
      <c r="GD39" s="878">
        <f t="shared" si="17"/>
        <v>0</v>
      </c>
      <c r="GE39" s="874"/>
      <c r="GF39" s="874"/>
      <c r="GG39" s="874"/>
      <c r="GH39" s="874"/>
      <c r="GI39" s="874"/>
      <c r="GJ39" s="874"/>
    </row>
    <row r="40" spans="1:192" ht="12.75" customHeight="1">
      <c r="A40" s="931" t="s">
        <v>234</v>
      </c>
      <c r="B40" s="932"/>
      <c r="C40" s="932"/>
      <c r="D40" s="932"/>
      <c r="E40" s="932"/>
      <c r="F40" s="932"/>
      <c r="G40" s="932"/>
      <c r="H40" s="932"/>
      <c r="I40" s="932"/>
      <c r="J40" s="932"/>
      <c r="K40" s="932"/>
      <c r="L40" s="932"/>
      <c r="M40" s="932"/>
      <c r="N40" s="932"/>
      <c r="O40" s="932"/>
      <c r="P40" s="932"/>
      <c r="Q40" s="933"/>
      <c r="R40" s="973">
        <f>W38*R36</f>
        <v>180</v>
      </c>
      <c r="S40" s="974"/>
      <c r="T40" s="974"/>
      <c r="U40" s="974"/>
      <c r="V40" s="974"/>
      <c r="W40" s="974"/>
      <c r="X40" s="975"/>
      <c r="Y40" s="973">
        <f>AD38*Y36</f>
        <v>0</v>
      </c>
      <c r="Z40" s="974"/>
      <c r="AA40" s="974"/>
      <c r="AB40" s="974"/>
      <c r="AC40" s="974"/>
      <c r="AD40" s="974"/>
      <c r="AE40" s="975"/>
      <c r="AF40" s="973">
        <f>AK38*AF36</f>
        <v>0</v>
      </c>
      <c r="AG40" s="974"/>
      <c r="AH40" s="974"/>
      <c r="AI40" s="974"/>
      <c r="AJ40" s="974"/>
      <c r="AK40" s="974"/>
      <c r="AL40" s="975"/>
      <c r="AM40" s="955"/>
      <c r="AN40" s="956"/>
      <c r="AO40" s="956"/>
      <c r="AP40" s="956"/>
      <c r="AQ40" s="956"/>
      <c r="AR40" s="956"/>
      <c r="AS40" s="957"/>
      <c r="AT40" s="1"/>
      <c r="AU40" s="1"/>
      <c r="AV40" s="230" t="str">
        <f t="shared" si="0"/>
        <v>-</v>
      </c>
      <c r="AW40" s="875">
        <f>IF(ROWS($AW$25:$AW40)&gt;$BI$9,0,ROWS(AW$25:$AW40))</f>
        <v>16</v>
      </c>
      <c r="AX40" s="875"/>
      <c r="AY40" s="875"/>
      <c r="AZ40" s="875"/>
      <c r="BA40" s="875"/>
      <c r="BB40" s="876">
        <f t="shared" si="18"/>
        <v>292141.20526808064</v>
      </c>
      <c r="BC40" s="875"/>
      <c r="BD40" s="875"/>
      <c r="BE40" s="875"/>
      <c r="BF40" s="875"/>
      <c r="BG40" s="875"/>
      <c r="BH40" s="875"/>
      <c r="BI40" s="877">
        <f t="shared" si="1"/>
        <v>730.3530131702015</v>
      </c>
      <c r="BJ40" s="875"/>
      <c r="BK40" s="875"/>
      <c r="BL40" s="875"/>
      <c r="BM40" s="875"/>
      <c r="BN40" s="875"/>
      <c r="BO40" s="873">
        <f t="shared" si="2"/>
        <v>534.4590880181637</v>
      </c>
      <c r="BP40" s="874"/>
      <c r="BQ40" s="874"/>
      <c r="BR40" s="874"/>
      <c r="BS40" s="874"/>
      <c r="BT40" s="874"/>
      <c r="BU40" s="873">
        <f t="shared" si="3"/>
        <v>1264.8121011883652</v>
      </c>
      <c r="BV40" s="874"/>
      <c r="BW40" s="874"/>
      <c r="BX40" s="874"/>
      <c r="BY40" s="874"/>
      <c r="BZ40" s="874"/>
      <c r="CA40" s="878">
        <f t="shared" si="14"/>
        <v>291606.7461800625</v>
      </c>
      <c r="CB40" s="874"/>
      <c r="CC40" s="874"/>
      <c r="CD40" s="874"/>
      <c r="CE40" s="874"/>
      <c r="CF40" s="874"/>
      <c r="CG40" s="874"/>
      <c r="CI40" s="876">
        <f t="shared" si="19"/>
        <v>296623.8764549619</v>
      </c>
      <c r="CJ40" s="875"/>
      <c r="CK40" s="875"/>
      <c r="CL40" s="875"/>
      <c r="CM40" s="875"/>
      <c r="CN40" s="875"/>
      <c r="CO40" s="875"/>
      <c r="CP40" s="877">
        <f t="shared" si="4"/>
        <v>1895.9209436746312</v>
      </c>
      <c r="CQ40" s="875"/>
      <c r="CR40" s="875"/>
      <c r="CS40" s="875"/>
      <c r="CT40" s="875"/>
      <c r="CU40" s="875"/>
      <c r="CV40" s="873">
        <f t="shared" si="5"/>
        <v>236.75480208874683</v>
      </c>
      <c r="CW40" s="874"/>
      <c r="CX40" s="874"/>
      <c r="CY40" s="874"/>
      <c r="CZ40" s="874"/>
      <c r="DA40" s="874"/>
      <c r="DB40" s="873">
        <f t="shared" si="6"/>
        <v>2132.675745763378</v>
      </c>
      <c r="DC40" s="874"/>
      <c r="DD40" s="874"/>
      <c r="DE40" s="874"/>
      <c r="DF40" s="874"/>
      <c r="DG40" s="874"/>
      <c r="DH40" s="878">
        <f t="shared" si="15"/>
        <v>296387.1216528732</v>
      </c>
      <c r="DI40" s="874"/>
      <c r="DJ40" s="874"/>
      <c r="DK40" s="874"/>
      <c r="DL40" s="874"/>
      <c r="DM40" s="874"/>
      <c r="DN40" s="874"/>
      <c r="DR40" s="230" t="str">
        <f t="shared" si="7"/>
        <v>-</v>
      </c>
      <c r="DS40" s="875">
        <f>IF(ROWS(DS$25:$DU40)&gt;$EG$9,0,ROWS(DS$25:$DU40))</f>
        <v>0</v>
      </c>
      <c r="DT40" s="875"/>
      <c r="DU40" s="875"/>
      <c r="DV40" s="875"/>
      <c r="DW40" s="875"/>
      <c r="DX40" s="876">
        <f t="shared" si="20"/>
        <v>0</v>
      </c>
      <c r="DY40" s="875"/>
      <c r="DZ40" s="875"/>
      <c r="EA40" s="875"/>
      <c r="EB40" s="875"/>
      <c r="EC40" s="875"/>
      <c r="ED40" s="875"/>
      <c r="EE40" s="877">
        <f t="shared" si="8"/>
        <v>0</v>
      </c>
      <c r="EF40" s="875"/>
      <c r="EG40" s="875"/>
      <c r="EH40" s="875"/>
      <c r="EI40" s="875"/>
      <c r="EJ40" s="875"/>
      <c r="EK40" s="873">
        <f t="shared" si="9"/>
        <v>0</v>
      </c>
      <c r="EL40" s="874"/>
      <c r="EM40" s="874"/>
      <c r="EN40" s="874"/>
      <c r="EO40" s="874"/>
      <c r="EP40" s="874"/>
      <c r="EQ40" s="873">
        <f t="shared" si="10"/>
        <v>0</v>
      </c>
      <c r="ER40" s="874"/>
      <c r="ES40" s="874"/>
      <c r="ET40" s="874"/>
      <c r="EU40" s="874"/>
      <c r="EV40" s="874"/>
      <c r="EW40" s="878">
        <f t="shared" si="16"/>
        <v>0</v>
      </c>
      <c r="EX40" s="874"/>
      <c r="EY40" s="874"/>
      <c r="EZ40" s="874"/>
      <c r="FA40" s="874"/>
      <c r="FB40" s="874"/>
      <c r="FC40" s="874"/>
      <c r="FE40" s="876">
        <f t="shared" si="21"/>
        <v>0</v>
      </c>
      <c r="FF40" s="875"/>
      <c r="FG40" s="875"/>
      <c r="FH40" s="875"/>
      <c r="FI40" s="875"/>
      <c r="FJ40" s="875"/>
      <c r="FK40" s="875"/>
      <c r="FL40" s="877">
        <f t="shared" si="11"/>
        <v>0</v>
      </c>
      <c r="FM40" s="875"/>
      <c r="FN40" s="875"/>
      <c r="FO40" s="875"/>
      <c r="FP40" s="875"/>
      <c r="FQ40" s="875"/>
      <c r="FR40" s="873">
        <f t="shared" si="12"/>
        <v>0</v>
      </c>
      <c r="FS40" s="874"/>
      <c r="FT40" s="874"/>
      <c r="FU40" s="874"/>
      <c r="FV40" s="874"/>
      <c r="FW40" s="874"/>
      <c r="FX40" s="873">
        <f t="shared" si="13"/>
        <v>0</v>
      </c>
      <c r="FY40" s="874"/>
      <c r="FZ40" s="874"/>
      <c r="GA40" s="874"/>
      <c r="GB40" s="874"/>
      <c r="GC40" s="874"/>
      <c r="GD40" s="878">
        <f t="shared" si="17"/>
        <v>0</v>
      </c>
      <c r="GE40" s="874"/>
      <c r="GF40" s="874"/>
      <c r="GG40" s="874"/>
      <c r="GH40" s="874"/>
      <c r="GI40" s="874"/>
      <c r="GJ40" s="874"/>
    </row>
    <row r="41" spans="1:192" ht="12.75" customHeight="1">
      <c r="A41" s="934"/>
      <c r="B41" s="935"/>
      <c r="C41" s="935"/>
      <c r="D41" s="935"/>
      <c r="E41" s="935"/>
      <c r="F41" s="935"/>
      <c r="G41" s="935"/>
      <c r="H41" s="935"/>
      <c r="I41" s="935"/>
      <c r="J41" s="935"/>
      <c r="K41" s="935"/>
      <c r="L41" s="935"/>
      <c r="M41" s="935"/>
      <c r="N41" s="935"/>
      <c r="O41" s="935"/>
      <c r="P41" s="935"/>
      <c r="Q41" s="936"/>
      <c r="R41" s="976"/>
      <c r="S41" s="341"/>
      <c r="T41" s="341"/>
      <c r="U41" s="341"/>
      <c r="V41" s="341"/>
      <c r="W41" s="341"/>
      <c r="X41" s="977"/>
      <c r="Y41" s="976"/>
      <c r="Z41" s="341"/>
      <c r="AA41" s="341"/>
      <c r="AB41" s="341"/>
      <c r="AC41" s="341"/>
      <c r="AD41" s="341"/>
      <c r="AE41" s="977"/>
      <c r="AF41" s="976"/>
      <c r="AG41" s="341"/>
      <c r="AH41" s="341"/>
      <c r="AI41" s="341"/>
      <c r="AJ41" s="341"/>
      <c r="AK41" s="341"/>
      <c r="AL41" s="977"/>
      <c r="AM41" s="958"/>
      <c r="AN41" s="959"/>
      <c r="AO41" s="959"/>
      <c r="AP41" s="959"/>
      <c r="AQ41" s="959"/>
      <c r="AR41" s="959"/>
      <c r="AS41" s="960"/>
      <c r="AT41" s="1"/>
      <c r="AU41" s="1"/>
      <c r="AV41" s="230" t="str">
        <f t="shared" si="0"/>
        <v>-</v>
      </c>
      <c r="AW41" s="875">
        <f>IF(ROWS($AW$25:$AW41)&gt;$BI$9,0,ROWS(AW$25:$AW41))</f>
        <v>17</v>
      </c>
      <c r="AX41" s="875"/>
      <c r="AY41" s="875"/>
      <c r="AZ41" s="875"/>
      <c r="BA41" s="875"/>
      <c r="BB41" s="876">
        <f t="shared" si="18"/>
        <v>291606.7461800625</v>
      </c>
      <c r="BC41" s="875"/>
      <c r="BD41" s="875"/>
      <c r="BE41" s="875"/>
      <c r="BF41" s="875"/>
      <c r="BG41" s="875"/>
      <c r="BH41" s="875"/>
      <c r="BI41" s="877">
        <f t="shared" si="1"/>
        <v>729.0168654501562</v>
      </c>
      <c r="BJ41" s="875"/>
      <c r="BK41" s="875"/>
      <c r="BL41" s="875"/>
      <c r="BM41" s="875"/>
      <c r="BN41" s="875"/>
      <c r="BO41" s="873">
        <f t="shared" si="2"/>
        <v>535.795235738209</v>
      </c>
      <c r="BP41" s="874"/>
      <c r="BQ41" s="874"/>
      <c r="BR41" s="874"/>
      <c r="BS41" s="874"/>
      <c r="BT41" s="874"/>
      <c r="BU41" s="873">
        <f t="shared" si="3"/>
        <v>1264.8121011883652</v>
      </c>
      <c r="BV41" s="874"/>
      <c r="BW41" s="874"/>
      <c r="BX41" s="874"/>
      <c r="BY41" s="874"/>
      <c r="BZ41" s="874"/>
      <c r="CA41" s="878">
        <f t="shared" si="14"/>
        <v>291070.95094432426</v>
      </c>
      <c r="CB41" s="874"/>
      <c r="CC41" s="874"/>
      <c r="CD41" s="874"/>
      <c r="CE41" s="874"/>
      <c r="CF41" s="874"/>
      <c r="CG41" s="874"/>
      <c r="CI41" s="876">
        <f t="shared" si="19"/>
        <v>296387.1216528732</v>
      </c>
      <c r="CJ41" s="875"/>
      <c r="CK41" s="875"/>
      <c r="CL41" s="875"/>
      <c r="CM41" s="875"/>
      <c r="CN41" s="875"/>
      <c r="CO41" s="875"/>
      <c r="CP41" s="877">
        <f t="shared" si="4"/>
        <v>1894.4076858979477</v>
      </c>
      <c r="CQ41" s="875"/>
      <c r="CR41" s="875"/>
      <c r="CS41" s="875"/>
      <c r="CT41" s="875"/>
      <c r="CU41" s="875"/>
      <c r="CV41" s="873">
        <f t="shared" si="5"/>
        <v>238.26805986543036</v>
      </c>
      <c r="CW41" s="874"/>
      <c r="CX41" s="874"/>
      <c r="CY41" s="874"/>
      <c r="CZ41" s="874"/>
      <c r="DA41" s="874"/>
      <c r="DB41" s="873">
        <f t="shared" si="6"/>
        <v>2132.675745763378</v>
      </c>
      <c r="DC41" s="874"/>
      <c r="DD41" s="874"/>
      <c r="DE41" s="874"/>
      <c r="DF41" s="874"/>
      <c r="DG41" s="874"/>
      <c r="DH41" s="878">
        <f t="shared" si="15"/>
        <v>296148.8535930077</v>
      </c>
      <c r="DI41" s="874"/>
      <c r="DJ41" s="874"/>
      <c r="DK41" s="874"/>
      <c r="DL41" s="874"/>
      <c r="DM41" s="874"/>
      <c r="DN41" s="874"/>
      <c r="DR41" s="230" t="str">
        <f t="shared" si="7"/>
        <v>-</v>
      </c>
      <c r="DS41" s="875">
        <f>IF(ROWS(DS$25:$DU41)&gt;$EG$9,0,ROWS(DS$25:$DU41))</f>
        <v>0</v>
      </c>
      <c r="DT41" s="875"/>
      <c r="DU41" s="875"/>
      <c r="DV41" s="875"/>
      <c r="DW41" s="875"/>
      <c r="DX41" s="876">
        <f t="shared" si="20"/>
        <v>0</v>
      </c>
      <c r="DY41" s="875"/>
      <c r="DZ41" s="875"/>
      <c r="EA41" s="875"/>
      <c r="EB41" s="875"/>
      <c r="EC41" s="875"/>
      <c r="ED41" s="875"/>
      <c r="EE41" s="877">
        <f t="shared" si="8"/>
        <v>0</v>
      </c>
      <c r="EF41" s="875"/>
      <c r="EG41" s="875"/>
      <c r="EH41" s="875"/>
      <c r="EI41" s="875"/>
      <c r="EJ41" s="875"/>
      <c r="EK41" s="873">
        <f t="shared" si="9"/>
        <v>0</v>
      </c>
      <c r="EL41" s="874"/>
      <c r="EM41" s="874"/>
      <c r="EN41" s="874"/>
      <c r="EO41" s="874"/>
      <c r="EP41" s="874"/>
      <c r="EQ41" s="873">
        <f t="shared" si="10"/>
        <v>0</v>
      </c>
      <c r="ER41" s="874"/>
      <c r="ES41" s="874"/>
      <c r="ET41" s="874"/>
      <c r="EU41" s="874"/>
      <c r="EV41" s="874"/>
      <c r="EW41" s="878">
        <f t="shared" si="16"/>
        <v>0</v>
      </c>
      <c r="EX41" s="874"/>
      <c r="EY41" s="874"/>
      <c r="EZ41" s="874"/>
      <c r="FA41" s="874"/>
      <c r="FB41" s="874"/>
      <c r="FC41" s="874"/>
      <c r="FE41" s="876">
        <f t="shared" si="21"/>
        <v>0</v>
      </c>
      <c r="FF41" s="875"/>
      <c r="FG41" s="875"/>
      <c r="FH41" s="875"/>
      <c r="FI41" s="875"/>
      <c r="FJ41" s="875"/>
      <c r="FK41" s="875"/>
      <c r="FL41" s="877">
        <f t="shared" si="11"/>
        <v>0</v>
      </c>
      <c r="FM41" s="875"/>
      <c r="FN41" s="875"/>
      <c r="FO41" s="875"/>
      <c r="FP41" s="875"/>
      <c r="FQ41" s="875"/>
      <c r="FR41" s="873">
        <f t="shared" si="12"/>
        <v>0</v>
      </c>
      <c r="FS41" s="874"/>
      <c r="FT41" s="874"/>
      <c r="FU41" s="874"/>
      <c r="FV41" s="874"/>
      <c r="FW41" s="874"/>
      <c r="FX41" s="873">
        <f t="shared" si="13"/>
        <v>0</v>
      </c>
      <c r="FY41" s="874"/>
      <c r="FZ41" s="874"/>
      <c r="GA41" s="874"/>
      <c r="GB41" s="874"/>
      <c r="GC41" s="874"/>
      <c r="GD41" s="878">
        <f t="shared" si="17"/>
        <v>0</v>
      </c>
      <c r="GE41" s="874"/>
      <c r="GF41" s="874"/>
      <c r="GG41" s="874"/>
      <c r="GH41" s="874"/>
      <c r="GI41" s="874"/>
      <c r="GJ41" s="874"/>
    </row>
    <row r="42" spans="1:192" ht="12.75" customHeight="1">
      <c r="A42" s="931" t="s">
        <v>235</v>
      </c>
      <c r="B42" s="932"/>
      <c r="C42" s="932"/>
      <c r="D42" s="932"/>
      <c r="E42" s="932"/>
      <c r="F42" s="932"/>
      <c r="G42" s="932"/>
      <c r="H42" s="932"/>
      <c r="I42" s="932"/>
      <c r="J42" s="932"/>
      <c r="K42" s="932"/>
      <c r="L42" s="932"/>
      <c r="M42" s="932"/>
      <c r="N42" s="932"/>
      <c r="O42" s="932"/>
      <c r="P42" s="932"/>
      <c r="Q42" s="933"/>
      <c r="R42" s="879">
        <f>SUM(BK19:BR23)</f>
        <v>0</v>
      </c>
      <c r="S42" s="880"/>
      <c r="T42" s="880"/>
      <c r="U42" s="880"/>
      <c r="V42" s="880"/>
      <c r="W42" s="880"/>
      <c r="X42" s="881"/>
      <c r="Y42" s="879">
        <f>SUM(EG19:EN23)</f>
        <v>0</v>
      </c>
      <c r="Z42" s="880"/>
      <c r="AA42" s="880"/>
      <c r="AB42" s="880"/>
      <c r="AC42" s="880"/>
      <c r="AD42" s="880"/>
      <c r="AE42" s="881"/>
      <c r="AF42" s="879" t="e">
        <f>AF$22*(1+AF32/AK$32)^AF$34</f>
        <v>#DIV/0!</v>
      </c>
      <c r="AG42" s="880"/>
      <c r="AH42" s="880"/>
      <c r="AI42" s="880"/>
      <c r="AJ42" s="880"/>
      <c r="AK42" s="880"/>
      <c r="AL42" s="881"/>
      <c r="AM42" s="978"/>
      <c r="AN42" s="926"/>
      <c r="AO42" s="926"/>
      <c r="AP42" s="926"/>
      <c r="AQ42" s="926"/>
      <c r="AR42" s="926"/>
      <c r="AS42" s="927"/>
      <c r="AT42" s="1"/>
      <c r="AU42" s="1"/>
      <c r="AV42" s="230" t="str">
        <f t="shared" si="0"/>
        <v>-</v>
      </c>
      <c r="AW42" s="875">
        <f>IF(ROWS($AW$25:$AW42)&gt;$BI$9,0,ROWS(AW$25:$AW42))</f>
        <v>18</v>
      </c>
      <c r="AX42" s="875"/>
      <c r="AY42" s="875"/>
      <c r="AZ42" s="875"/>
      <c r="BA42" s="875"/>
      <c r="BB42" s="876">
        <f t="shared" si="18"/>
        <v>291070.95094432426</v>
      </c>
      <c r="BC42" s="875"/>
      <c r="BD42" s="875"/>
      <c r="BE42" s="875"/>
      <c r="BF42" s="875"/>
      <c r="BG42" s="875"/>
      <c r="BH42" s="875"/>
      <c r="BI42" s="877">
        <f t="shared" si="1"/>
        <v>727.6773773608106</v>
      </c>
      <c r="BJ42" s="875"/>
      <c r="BK42" s="875"/>
      <c r="BL42" s="875"/>
      <c r="BM42" s="875"/>
      <c r="BN42" s="875"/>
      <c r="BO42" s="873">
        <f t="shared" si="2"/>
        <v>537.1347238275546</v>
      </c>
      <c r="BP42" s="874"/>
      <c r="BQ42" s="874"/>
      <c r="BR42" s="874"/>
      <c r="BS42" s="874"/>
      <c r="BT42" s="874"/>
      <c r="BU42" s="873">
        <f t="shared" si="3"/>
        <v>1264.8121011883652</v>
      </c>
      <c r="BV42" s="874"/>
      <c r="BW42" s="874"/>
      <c r="BX42" s="874"/>
      <c r="BY42" s="874"/>
      <c r="BZ42" s="874"/>
      <c r="CA42" s="878">
        <f t="shared" si="14"/>
        <v>290533.8162204967</v>
      </c>
      <c r="CB42" s="874"/>
      <c r="CC42" s="874"/>
      <c r="CD42" s="874"/>
      <c r="CE42" s="874"/>
      <c r="CF42" s="874"/>
      <c r="CG42" s="874"/>
      <c r="CI42" s="876">
        <f t="shared" si="19"/>
        <v>296148.8535930077</v>
      </c>
      <c r="CJ42" s="875"/>
      <c r="CK42" s="875"/>
      <c r="CL42" s="875"/>
      <c r="CM42" s="875"/>
      <c r="CN42" s="875"/>
      <c r="CO42" s="875"/>
      <c r="CP42" s="877">
        <f t="shared" si="4"/>
        <v>1892.8847558819741</v>
      </c>
      <c r="CQ42" s="875"/>
      <c r="CR42" s="875"/>
      <c r="CS42" s="875"/>
      <c r="CT42" s="875"/>
      <c r="CU42" s="875"/>
      <c r="CV42" s="873">
        <f t="shared" si="5"/>
        <v>239.7909898814039</v>
      </c>
      <c r="CW42" s="874"/>
      <c r="CX42" s="874"/>
      <c r="CY42" s="874"/>
      <c r="CZ42" s="874"/>
      <c r="DA42" s="874"/>
      <c r="DB42" s="873">
        <f t="shared" si="6"/>
        <v>2132.675745763378</v>
      </c>
      <c r="DC42" s="874"/>
      <c r="DD42" s="874"/>
      <c r="DE42" s="874"/>
      <c r="DF42" s="874"/>
      <c r="DG42" s="874"/>
      <c r="DH42" s="878">
        <f t="shared" si="15"/>
        <v>295909.06260312634</v>
      </c>
      <c r="DI42" s="874"/>
      <c r="DJ42" s="874"/>
      <c r="DK42" s="874"/>
      <c r="DL42" s="874"/>
      <c r="DM42" s="874"/>
      <c r="DN42" s="874"/>
      <c r="DR42" s="230" t="str">
        <f t="shared" si="7"/>
        <v>-</v>
      </c>
      <c r="DS42" s="875">
        <f>IF(ROWS(DS$25:$DU42)&gt;$EG$9,0,ROWS(DS$25:$DU42))</f>
        <v>0</v>
      </c>
      <c r="DT42" s="875"/>
      <c r="DU42" s="875"/>
      <c r="DV42" s="875"/>
      <c r="DW42" s="875"/>
      <c r="DX42" s="876">
        <f t="shared" si="20"/>
        <v>0</v>
      </c>
      <c r="DY42" s="875"/>
      <c r="DZ42" s="875"/>
      <c r="EA42" s="875"/>
      <c r="EB42" s="875"/>
      <c r="EC42" s="875"/>
      <c r="ED42" s="875"/>
      <c r="EE42" s="877">
        <f t="shared" si="8"/>
        <v>0</v>
      </c>
      <c r="EF42" s="875"/>
      <c r="EG42" s="875"/>
      <c r="EH42" s="875"/>
      <c r="EI42" s="875"/>
      <c r="EJ42" s="875"/>
      <c r="EK42" s="873">
        <f t="shared" si="9"/>
        <v>0</v>
      </c>
      <c r="EL42" s="874"/>
      <c r="EM42" s="874"/>
      <c r="EN42" s="874"/>
      <c r="EO42" s="874"/>
      <c r="EP42" s="874"/>
      <c r="EQ42" s="873">
        <f t="shared" si="10"/>
        <v>0</v>
      </c>
      <c r="ER42" s="874"/>
      <c r="ES42" s="874"/>
      <c r="ET42" s="874"/>
      <c r="EU42" s="874"/>
      <c r="EV42" s="874"/>
      <c r="EW42" s="878">
        <f t="shared" si="16"/>
        <v>0</v>
      </c>
      <c r="EX42" s="874"/>
      <c r="EY42" s="874"/>
      <c r="EZ42" s="874"/>
      <c r="FA42" s="874"/>
      <c r="FB42" s="874"/>
      <c r="FC42" s="874"/>
      <c r="FE42" s="876">
        <f t="shared" si="21"/>
        <v>0</v>
      </c>
      <c r="FF42" s="875"/>
      <c r="FG42" s="875"/>
      <c r="FH42" s="875"/>
      <c r="FI42" s="875"/>
      <c r="FJ42" s="875"/>
      <c r="FK42" s="875"/>
      <c r="FL42" s="877">
        <f t="shared" si="11"/>
        <v>0</v>
      </c>
      <c r="FM42" s="875"/>
      <c r="FN42" s="875"/>
      <c r="FO42" s="875"/>
      <c r="FP42" s="875"/>
      <c r="FQ42" s="875"/>
      <c r="FR42" s="873">
        <f t="shared" si="12"/>
        <v>0</v>
      </c>
      <c r="FS42" s="874"/>
      <c r="FT42" s="874"/>
      <c r="FU42" s="874"/>
      <c r="FV42" s="874"/>
      <c r="FW42" s="874"/>
      <c r="FX42" s="873">
        <f t="shared" si="13"/>
        <v>0</v>
      </c>
      <c r="FY42" s="874"/>
      <c r="FZ42" s="874"/>
      <c r="GA42" s="874"/>
      <c r="GB42" s="874"/>
      <c r="GC42" s="874"/>
      <c r="GD42" s="878">
        <f t="shared" si="17"/>
        <v>0</v>
      </c>
      <c r="GE42" s="874"/>
      <c r="GF42" s="874"/>
      <c r="GG42" s="874"/>
      <c r="GH42" s="874"/>
      <c r="GI42" s="874"/>
      <c r="GJ42" s="874"/>
    </row>
    <row r="43" spans="1:192" ht="12.75" customHeight="1">
      <c r="A43" s="934"/>
      <c r="B43" s="935"/>
      <c r="C43" s="935"/>
      <c r="D43" s="935"/>
      <c r="E43" s="935"/>
      <c r="F43" s="935"/>
      <c r="G43" s="935"/>
      <c r="H43" s="935"/>
      <c r="I43" s="935"/>
      <c r="J43" s="935"/>
      <c r="K43" s="935"/>
      <c r="L43" s="935"/>
      <c r="M43" s="935"/>
      <c r="N43" s="935"/>
      <c r="O43" s="935"/>
      <c r="P43" s="935"/>
      <c r="Q43" s="936"/>
      <c r="R43" s="979">
        <f>IF(R32&gt;0,R42,0)</f>
        <v>0</v>
      </c>
      <c r="S43" s="980"/>
      <c r="T43" s="980"/>
      <c r="U43" s="980"/>
      <c r="V43" s="980"/>
      <c r="W43" s="980"/>
      <c r="X43" s="981"/>
      <c r="Y43" s="979">
        <f>IF(Y32&gt;0,Y42,0)</f>
        <v>0</v>
      </c>
      <c r="Z43" s="980"/>
      <c r="AA43" s="980"/>
      <c r="AB43" s="980"/>
      <c r="AC43" s="980"/>
      <c r="AD43" s="980"/>
      <c r="AE43" s="981"/>
      <c r="AF43" s="979">
        <f>IF(AF32&gt;0,AF42,0)</f>
        <v>0</v>
      </c>
      <c r="AG43" s="980"/>
      <c r="AH43" s="980"/>
      <c r="AI43" s="980"/>
      <c r="AJ43" s="980"/>
      <c r="AK43" s="980"/>
      <c r="AL43" s="981"/>
      <c r="AM43" s="928"/>
      <c r="AN43" s="929"/>
      <c r="AO43" s="929"/>
      <c r="AP43" s="929"/>
      <c r="AQ43" s="929"/>
      <c r="AR43" s="929"/>
      <c r="AS43" s="930"/>
      <c r="AT43" s="1"/>
      <c r="AU43" s="1"/>
      <c r="AV43" s="230" t="str">
        <f t="shared" si="0"/>
        <v>-</v>
      </c>
      <c r="AW43" s="875">
        <f>IF(ROWS($AW$25:$AW43)&gt;$BI$9,0,ROWS(AW$25:$AW43))</f>
        <v>19</v>
      </c>
      <c r="AX43" s="875"/>
      <c r="AY43" s="875"/>
      <c r="AZ43" s="875"/>
      <c r="BA43" s="875"/>
      <c r="BB43" s="876">
        <f t="shared" si="18"/>
        <v>290533.8162204967</v>
      </c>
      <c r="BC43" s="875"/>
      <c r="BD43" s="875"/>
      <c r="BE43" s="875"/>
      <c r="BF43" s="875"/>
      <c r="BG43" s="875"/>
      <c r="BH43" s="875"/>
      <c r="BI43" s="877">
        <f t="shared" si="1"/>
        <v>726.3345405512418</v>
      </c>
      <c r="BJ43" s="875"/>
      <c r="BK43" s="875"/>
      <c r="BL43" s="875"/>
      <c r="BM43" s="875"/>
      <c r="BN43" s="875"/>
      <c r="BO43" s="873">
        <f t="shared" si="2"/>
        <v>538.4775606371234</v>
      </c>
      <c r="BP43" s="874"/>
      <c r="BQ43" s="874"/>
      <c r="BR43" s="874"/>
      <c r="BS43" s="874"/>
      <c r="BT43" s="874"/>
      <c r="BU43" s="873">
        <f t="shared" si="3"/>
        <v>1264.8121011883652</v>
      </c>
      <c r="BV43" s="874"/>
      <c r="BW43" s="874"/>
      <c r="BX43" s="874"/>
      <c r="BY43" s="874"/>
      <c r="BZ43" s="874"/>
      <c r="CA43" s="878">
        <f t="shared" si="14"/>
        <v>289995.3386598596</v>
      </c>
      <c r="CB43" s="874"/>
      <c r="CC43" s="874"/>
      <c r="CD43" s="874"/>
      <c r="CE43" s="874"/>
      <c r="CF43" s="874"/>
      <c r="CG43" s="874"/>
      <c r="CI43" s="876">
        <f t="shared" si="19"/>
        <v>295909.06260312634</v>
      </c>
      <c r="CJ43" s="875"/>
      <c r="CK43" s="875"/>
      <c r="CL43" s="875"/>
      <c r="CM43" s="875"/>
      <c r="CN43" s="875"/>
      <c r="CO43" s="875"/>
      <c r="CP43" s="877">
        <f t="shared" si="4"/>
        <v>1891.3520918049824</v>
      </c>
      <c r="CQ43" s="875"/>
      <c r="CR43" s="875"/>
      <c r="CS43" s="875"/>
      <c r="CT43" s="875"/>
      <c r="CU43" s="875"/>
      <c r="CV43" s="873">
        <f t="shared" si="5"/>
        <v>241.32365395839565</v>
      </c>
      <c r="CW43" s="874"/>
      <c r="CX43" s="874"/>
      <c r="CY43" s="874"/>
      <c r="CZ43" s="874"/>
      <c r="DA43" s="874"/>
      <c r="DB43" s="873">
        <f t="shared" si="6"/>
        <v>2132.675745763378</v>
      </c>
      <c r="DC43" s="874"/>
      <c r="DD43" s="874"/>
      <c r="DE43" s="874"/>
      <c r="DF43" s="874"/>
      <c r="DG43" s="874"/>
      <c r="DH43" s="878">
        <f t="shared" si="15"/>
        <v>295667.73894916795</v>
      </c>
      <c r="DI43" s="874"/>
      <c r="DJ43" s="874"/>
      <c r="DK43" s="874"/>
      <c r="DL43" s="874"/>
      <c r="DM43" s="874"/>
      <c r="DN43" s="874"/>
      <c r="DR43" s="230" t="str">
        <f t="shared" si="7"/>
        <v>-</v>
      </c>
      <c r="DS43" s="875">
        <f>IF(ROWS(DS$25:$DU43)&gt;$EG$9,0,ROWS(DS$25:$DU43))</f>
        <v>0</v>
      </c>
      <c r="DT43" s="875"/>
      <c r="DU43" s="875"/>
      <c r="DV43" s="875"/>
      <c r="DW43" s="875"/>
      <c r="DX43" s="876">
        <f t="shared" si="20"/>
        <v>0</v>
      </c>
      <c r="DY43" s="875"/>
      <c r="DZ43" s="875"/>
      <c r="EA43" s="875"/>
      <c r="EB43" s="875"/>
      <c r="EC43" s="875"/>
      <c r="ED43" s="875"/>
      <c r="EE43" s="877">
        <f t="shared" si="8"/>
        <v>0</v>
      </c>
      <c r="EF43" s="875"/>
      <c r="EG43" s="875"/>
      <c r="EH43" s="875"/>
      <c r="EI43" s="875"/>
      <c r="EJ43" s="875"/>
      <c r="EK43" s="873">
        <f t="shared" si="9"/>
        <v>0</v>
      </c>
      <c r="EL43" s="874"/>
      <c r="EM43" s="874"/>
      <c r="EN43" s="874"/>
      <c r="EO43" s="874"/>
      <c r="EP43" s="874"/>
      <c r="EQ43" s="873">
        <f t="shared" si="10"/>
        <v>0</v>
      </c>
      <c r="ER43" s="874"/>
      <c r="ES43" s="874"/>
      <c r="ET43" s="874"/>
      <c r="EU43" s="874"/>
      <c r="EV43" s="874"/>
      <c r="EW43" s="878">
        <f t="shared" si="16"/>
        <v>0</v>
      </c>
      <c r="EX43" s="874"/>
      <c r="EY43" s="874"/>
      <c r="EZ43" s="874"/>
      <c r="FA43" s="874"/>
      <c r="FB43" s="874"/>
      <c r="FC43" s="874"/>
      <c r="FE43" s="876">
        <f t="shared" si="21"/>
        <v>0</v>
      </c>
      <c r="FF43" s="875"/>
      <c r="FG43" s="875"/>
      <c r="FH43" s="875"/>
      <c r="FI43" s="875"/>
      <c r="FJ43" s="875"/>
      <c r="FK43" s="875"/>
      <c r="FL43" s="877">
        <f t="shared" si="11"/>
        <v>0</v>
      </c>
      <c r="FM43" s="875"/>
      <c r="FN43" s="875"/>
      <c r="FO43" s="875"/>
      <c r="FP43" s="875"/>
      <c r="FQ43" s="875"/>
      <c r="FR43" s="873">
        <f t="shared" si="12"/>
        <v>0</v>
      </c>
      <c r="FS43" s="874"/>
      <c r="FT43" s="874"/>
      <c r="FU43" s="874"/>
      <c r="FV43" s="874"/>
      <c r="FW43" s="874"/>
      <c r="FX43" s="873">
        <f t="shared" si="13"/>
        <v>0</v>
      </c>
      <c r="FY43" s="874"/>
      <c r="FZ43" s="874"/>
      <c r="GA43" s="874"/>
      <c r="GB43" s="874"/>
      <c r="GC43" s="874"/>
      <c r="GD43" s="878">
        <f t="shared" si="17"/>
        <v>0</v>
      </c>
      <c r="GE43" s="874"/>
      <c r="GF43" s="874"/>
      <c r="GG43" s="874"/>
      <c r="GH43" s="874"/>
      <c r="GI43" s="874"/>
      <c r="GJ43" s="874"/>
    </row>
    <row r="44" spans="1:192" ht="12.75" customHeight="1">
      <c r="A44" s="904" t="s">
        <v>393</v>
      </c>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5"/>
      <c r="AP44" s="905"/>
      <c r="AQ44" s="905"/>
      <c r="AR44" s="905"/>
      <c r="AS44" s="906"/>
      <c r="AT44" s="1"/>
      <c r="AU44" s="1"/>
      <c r="AV44" s="230" t="str">
        <f t="shared" si="0"/>
        <v>-</v>
      </c>
      <c r="AW44" s="875">
        <f>IF(ROWS($AW$25:$AW44)&gt;$BI$9,0,ROWS(AW$25:$AW44))</f>
        <v>20</v>
      </c>
      <c r="AX44" s="875"/>
      <c r="AY44" s="875"/>
      <c r="AZ44" s="875"/>
      <c r="BA44" s="875"/>
      <c r="BB44" s="876">
        <f t="shared" si="18"/>
        <v>289995.3386598596</v>
      </c>
      <c r="BC44" s="875"/>
      <c r="BD44" s="875"/>
      <c r="BE44" s="875"/>
      <c r="BF44" s="875"/>
      <c r="BG44" s="875"/>
      <c r="BH44" s="875"/>
      <c r="BI44" s="877">
        <f t="shared" si="1"/>
        <v>724.988346649649</v>
      </c>
      <c r="BJ44" s="875"/>
      <c r="BK44" s="875"/>
      <c r="BL44" s="875"/>
      <c r="BM44" s="875"/>
      <c r="BN44" s="875"/>
      <c r="BO44" s="873">
        <f t="shared" si="2"/>
        <v>539.8237545387162</v>
      </c>
      <c r="BP44" s="874"/>
      <c r="BQ44" s="874"/>
      <c r="BR44" s="874"/>
      <c r="BS44" s="874"/>
      <c r="BT44" s="874"/>
      <c r="BU44" s="873">
        <f t="shared" si="3"/>
        <v>1264.8121011883652</v>
      </c>
      <c r="BV44" s="874"/>
      <c r="BW44" s="874"/>
      <c r="BX44" s="874"/>
      <c r="BY44" s="874"/>
      <c r="BZ44" s="874"/>
      <c r="CA44" s="878">
        <f t="shared" si="14"/>
        <v>289455.5149053209</v>
      </c>
      <c r="CB44" s="874"/>
      <c r="CC44" s="874"/>
      <c r="CD44" s="874"/>
      <c r="CE44" s="874"/>
      <c r="CF44" s="874"/>
      <c r="CG44" s="874"/>
      <c r="CI44" s="876">
        <f t="shared" si="19"/>
        <v>295667.73894916795</v>
      </c>
      <c r="CJ44" s="875"/>
      <c r="CK44" s="875"/>
      <c r="CL44" s="875"/>
      <c r="CM44" s="875"/>
      <c r="CN44" s="875"/>
      <c r="CO44" s="875"/>
      <c r="CP44" s="877">
        <f t="shared" si="4"/>
        <v>1889.809631450098</v>
      </c>
      <c r="CQ44" s="875"/>
      <c r="CR44" s="875"/>
      <c r="CS44" s="875"/>
      <c r="CT44" s="875"/>
      <c r="CU44" s="875"/>
      <c r="CV44" s="873">
        <f t="shared" si="5"/>
        <v>242.86611431327992</v>
      </c>
      <c r="CW44" s="874"/>
      <c r="CX44" s="874"/>
      <c r="CY44" s="874"/>
      <c r="CZ44" s="874"/>
      <c r="DA44" s="874"/>
      <c r="DB44" s="873">
        <f t="shared" si="6"/>
        <v>2132.675745763378</v>
      </c>
      <c r="DC44" s="874"/>
      <c r="DD44" s="874"/>
      <c r="DE44" s="874"/>
      <c r="DF44" s="874"/>
      <c r="DG44" s="874"/>
      <c r="DH44" s="878">
        <f t="shared" si="15"/>
        <v>295424.87283485464</v>
      </c>
      <c r="DI44" s="874"/>
      <c r="DJ44" s="874"/>
      <c r="DK44" s="874"/>
      <c r="DL44" s="874"/>
      <c r="DM44" s="874"/>
      <c r="DN44" s="874"/>
      <c r="DR44" s="230" t="str">
        <f t="shared" si="7"/>
        <v>-</v>
      </c>
      <c r="DS44" s="875">
        <f>IF(ROWS(DS$25:$DU44)&gt;$EG$9,0,ROWS(DS$25:$DU44))</f>
        <v>0</v>
      </c>
      <c r="DT44" s="875"/>
      <c r="DU44" s="875"/>
      <c r="DV44" s="875"/>
      <c r="DW44" s="875"/>
      <c r="DX44" s="876">
        <f t="shared" si="20"/>
        <v>0</v>
      </c>
      <c r="DY44" s="875"/>
      <c r="DZ44" s="875"/>
      <c r="EA44" s="875"/>
      <c r="EB44" s="875"/>
      <c r="EC44" s="875"/>
      <c r="ED44" s="875"/>
      <c r="EE44" s="877">
        <f t="shared" si="8"/>
        <v>0</v>
      </c>
      <c r="EF44" s="875"/>
      <c r="EG44" s="875"/>
      <c r="EH44" s="875"/>
      <c r="EI44" s="875"/>
      <c r="EJ44" s="875"/>
      <c r="EK44" s="873">
        <f t="shared" si="9"/>
        <v>0</v>
      </c>
      <c r="EL44" s="874"/>
      <c r="EM44" s="874"/>
      <c r="EN44" s="874"/>
      <c r="EO44" s="874"/>
      <c r="EP44" s="874"/>
      <c r="EQ44" s="873">
        <f t="shared" si="10"/>
        <v>0</v>
      </c>
      <c r="ER44" s="874"/>
      <c r="ES44" s="874"/>
      <c r="ET44" s="874"/>
      <c r="EU44" s="874"/>
      <c r="EV44" s="874"/>
      <c r="EW44" s="878">
        <f t="shared" si="16"/>
        <v>0</v>
      </c>
      <c r="EX44" s="874"/>
      <c r="EY44" s="874"/>
      <c r="EZ44" s="874"/>
      <c r="FA44" s="874"/>
      <c r="FB44" s="874"/>
      <c r="FC44" s="874"/>
      <c r="FE44" s="876">
        <f t="shared" si="21"/>
        <v>0</v>
      </c>
      <c r="FF44" s="875"/>
      <c r="FG44" s="875"/>
      <c r="FH44" s="875"/>
      <c r="FI44" s="875"/>
      <c r="FJ44" s="875"/>
      <c r="FK44" s="875"/>
      <c r="FL44" s="877">
        <f t="shared" si="11"/>
        <v>0</v>
      </c>
      <c r="FM44" s="875"/>
      <c r="FN44" s="875"/>
      <c r="FO44" s="875"/>
      <c r="FP44" s="875"/>
      <c r="FQ44" s="875"/>
      <c r="FR44" s="873">
        <f t="shared" si="12"/>
        <v>0</v>
      </c>
      <c r="FS44" s="874"/>
      <c r="FT44" s="874"/>
      <c r="FU44" s="874"/>
      <c r="FV44" s="874"/>
      <c r="FW44" s="874"/>
      <c r="FX44" s="873">
        <f t="shared" si="13"/>
        <v>0</v>
      </c>
      <c r="FY44" s="874"/>
      <c r="FZ44" s="874"/>
      <c r="GA44" s="874"/>
      <c r="GB44" s="874"/>
      <c r="GC44" s="874"/>
      <c r="GD44" s="878">
        <f t="shared" si="17"/>
        <v>0</v>
      </c>
      <c r="GE44" s="874"/>
      <c r="GF44" s="874"/>
      <c r="GG44" s="874"/>
      <c r="GH44" s="874"/>
      <c r="GI44" s="874"/>
      <c r="GJ44" s="874"/>
    </row>
    <row r="45" spans="1:192" ht="12.75" customHeight="1">
      <c r="A45" s="662" t="s">
        <v>236</v>
      </c>
      <c r="B45" s="662"/>
      <c r="C45" s="662"/>
      <c r="D45" s="662"/>
      <c r="E45" s="662"/>
      <c r="F45" s="662"/>
      <c r="G45" s="662"/>
      <c r="H45" s="662"/>
      <c r="I45" s="662"/>
      <c r="J45" s="662"/>
      <c r="K45" s="662"/>
      <c r="L45" s="662"/>
      <c r="M45" s="662"/>
      <c r="N45" s="662"/>
      <c r="O45" s="662"/>
      <c r="P45" s="662"/>
      <c r="Q45" s="662"/>
      <c r="R45" s="982">
        <v>39197</v>
      </c>
      <c r="S45" s="983"/>
      <c r="T45" s="983"/>
      <c r="U45" s="983"/>
      <c r="V45" s="983"/>
      <c r="W45" s="983"/>
      <c r="X45" s="984"/>
      <c r="Y45" s="982"/>
      <c r="Z45" s="983"/>
      <c r="AA45" s="983"/>
      <c r="AB45" s="983"/>
      <c r="AC45" s="983"/>
      <c r="AD45" s="983"/>
      <c r="AE45" s="984"/>
      <c r="AF45" s="988"/>
      <c r="AG45" s="989"/>
      <c r="AH45" s="989"/>
      <c r="AI45" s="989"/>
      <c r="AJ45" s="989"/>
      <c r="AK45" s="989"/>
      <c r="AL45" s="990"/>
      <c r="AM45" s="925"/>
      <c r="AN45" s="926"/>
      <c r="AO45" s="926"/>
      <c r="AP45" s="926"/>
      <c r="AQ45" s="926"/>
      <c r="AR45" s="926"/>
      <c r="AS45" s="927"/>
      <c r="AT45" s="1"/>
      <c r="AU45" s="1"/>
      <c r="AV45" s="230" t="str">
        <f t="shared" si="0"/>
        <v>-</v>
      </c>
      <c r="AW45" s="875">
        <f>IF(ROWS($AW$25:$AW45)&gt;$BI$9,0,ROWS(AW$25:$AW45))</f>
        <v>21</v>
      </c>
      <c r="AX45" s="875"/>
      <c r="AY45" s="875"/>
      <c r="AZ45" s="875"/>
      <c r="BA45" s="875"/>
      <c r="BB45" s="876">
        <f t="shared" si="18"/>
        <v>289455.5149053209</v>
      </c>
      <c r="BC45" s="875"/>
      <c r="BD45" s="875"/>
      <c r="BE45" s="875"/>
      <c r="BF45" s="875"/>
      <c r="BG45" s="875"/>
      <c r="BH45" s="875"/>
      <c r="BI45" s="877">
        <f t="shared" si="1"/>
        <v>723.6387872633022</v>
      </c>
      <c r="BJ45" s="875"/>
      <c r="BK45" s="875"/>
      <c r="BL45" s="875"/>
      <c r="BM45" s="875"/>
      <c r="BN45" s="875"/>
      <c r="BO45" s="873">
        <f t="shared" si="2"/>
        <v>541.173313925063</v>
      </c>
      <c r="BP45" s="874"/>
      <c r="BQ45" s="874"/>
      <c r="BR45" s="874"/>
      <c r="BS45" s="874"/>
      <c r="BT45" s="874"/>
      <c r="BU45" s="873">
        <f t="shared" si="3"/>
        <v>1264.8121011883652</v>
      </c>
      <c r="BV45" s="874"/>
      <c r="BW45" s="874"/>
      <c r="BX45" s="874"/>
      <c r="BY45" s="874"/>
      <c r="BZ45" s="874"/>
      <c r="CA45" s="878">
        <f t="shared" si="14"/>
        <v>288914.34159139585</v>
      </c>
      <c r="CB45" s="874"/>
      <c r="CC45" s="874"/>
      <c r="CD45" s="874"/>
      <c r="CE45" s="874"/>
      <c r="CF45" s="874"/>
      <c r="CG45" s="874"/>
      <c r="CI45" s="876">
        <f t="shared" si="19"/>
        <v>295424.87283485464</v>
      </c>
      <c r="CJ45" s="875"/>
      <c r="CK45" s="875"/>
      <c r="CL45" s="875"/>
      <c r="CM45" s="875"/>
      <c r="CN45" s="875"/>
      <c r="CO45" s="875"/>
      <c r="CP45" s="877">
        <f t="shared" si="4"/>
        <v>1888.257312202779</v>
      </c>
      <c r="CQ45" s="875"/>
      <c r="CR45" s="875"/>
      <c r="CS45" s="875"/>
      <c r="CT45" s="875"/>
      <c r="CU45" s="875"/>
      <c r="CV45" s="873">
        <f t="shared" si="5"/>
        <v>244.41843356059894</v>
      </c>
      <c r="CW45" s="874"/>
      <c r="CX45" s="874"/>
      <c r="CY45" s="874"/>
      <c r="CZ45" s="874"/>
      <c r="DA45" s="874"/>
      <c r="DB45" s="873">
        <f t="shared" si="6"/>
        <v>2132.675745763378</v>
      </c>
      <c r="DC45" s="874"/>
      <c r="DD45" s="874"/>
      <c r="DE45" s="874"/>
      <c r="DF45" s="874"/>
      <c r="DG45" s="874"/>
      <c r="DH45" s="878">
        <f t="shared" si="15"/>
        <v>295180.45440129406</v>
      </c>
      <c r="DI45" s="874"/>
      <c r="DJ45" s="874"/>
      <c r="DK45" s="874"/>
      <c r="DL45" s="874"/>
      <c r="DM45" s="874"/>
      <c r="DN45" s="874"/>
      <c r="DR45" s="230" t="str">
        <f t="shared" si="7"/>
        <v>-</v>
      </c>
      <c r="DS45" s="875">
        <f>IF(ROWS(DS$25:$DU45)&gt;$EG$9,0,ROWS(DS$25:$DU45))</f>
        <v>0</v>
      </c>
      <c r="DT45" s="875"/>
      <c r="DU45" s="875"/>
      <c r="DV45" s="875"/>
      <c r="DW45" s="875"/>
      <c r="DX45" s="876">
        <f t="shared" si="20"/>
        <v>0</v>
      </c>
      <c r="DY45" s="875"/>
      <c r="DZ45" s="875"/>
      <c r="EA45" s="875"/>
      <c r="EB45" s="875"/>
      <c r="EC45" s="875"/>
      <c r="ED45" s="875"/>
      <c r="EE45" s="877">
        <f t="shared" si="8"/>
        <v>0</v>
      </c>
      <c r="EF45" s="875"/>
      <c r="EG45" s="875"/>
      <c r="EH45" s="875"/>
      <c r="EI45" s="875"/>
      <c r="EJ45" s="875"/>
      <c r="EK45" s="873">
        <f t="shared" si="9"/>
        <v>0</v>
      </c>
      <c r="EL45" s="874"/>
      <c r="EM45" s="874"/>
      <c r="EN45" s="874"/>
      <c r="EO45" s="874"/>
      <c r="EP45" s="874"/>
      <c r="EQ45" s="873">
        <f t="shared" si="10"/>
        <v>0</v>
      </c>
      <c r="ER45" s="874"/>
      <c r="ES45" s="874"/>
      <c r="ET45" s="874"/>
      <c r="EU45" s="874"/>
      <c r="EV45" s="874"/>
      <c r="EW45" s="878">
        <f t="shared" si="16"/>
        <v>0</v>
      </c>
      <c r="EX45" s="874"/>
      <c r="EY45" s="874"/>
      <c r="EZ45" s="874"/>
      <c r="FA45" s="874"/>
      <c r="FB45" s="874"/>
      <c r="FC45" s="874"/>
      <c r="FE45" s="876">
        <f t="shared" si="21"/>
        <v>0</v>
      </c>
      <c r="FF45" s="875"/>
      <c r="FG45" s="875"/>
      <c r="FH45" s="875"/>
      <c r="FI45" s="875"/>
      <c r="FJ45" s="875"/>
      <c r="FK45" s="875"/>
      <c r="FL45" s="877">
        <f t="shared" si="11"/>
        <v>0</v>
      </c>
      <c r="FM45" s="875"/>
      <c r="FN45" s="875"/>
      <c r="FO45" s="875"/>
      <c r="FP45" s="875"/>
      <c r="FQ45" s="875"/>
      <c r="FR45" s="873">
        <f t="shared" si="12"/>
        <v>0</v>
      </c>
      <c r="FS45" s="874"/>
      <c r="FT45" s="874"/>
      <c r="FU45" s="874"/>
      <c r="FV45" s="874"/>
      <c r="FW45" s="874"/>
      <c r="FX45" s="873">
        <f t="shared" si="13"/>
        <v>0</v>
      </c>
      <c r="FY45" s="874"/>
      <c r="FZ45" s="874"/>
      <c r="GA45" s="874"/>
      <c r="GB45" s="874"/>
      <c r="GC45" s="874"/>
      <c r="GD45" s="878">
        <f t="shared" si="17"/>
        <v>0</v>
      </c>
      <c r="GE45" s="874"/>
      <c r="GF45" s="874"/>
      <c r="GG45" s="874"/>
      <c r="GH45" s="874"/>
      <c r="GI45" s="874"/>
      <c r="GJ45" s="874"/>
    </row>
    <row r="46" spans="1:192" ht="12.75" customHeight="1">
      <c r="A46" s="662"/>
      <c r="B46" s="662"/>
      <c r="C46" s="662"/>
      <c r="D46" s="662"/>
      <c r="E46" s="662"/>
      <c r="F46" s="662"/>
      <c r="G46" s="662"/>
      <c r="H46" s="662"/>
      <c r="I46" s="662"/>
      <c r="J46" s="662"/>
      <c r="K46" s="662"/>
      <c r="L46" s="662"/>
      <c r="M46" s="662"/>
      <c r="N46" s="662"/>
      <c r="O46" s="662"/>
      <c r="P46" s="662"/>
      <c r="Q46" s="662"/>
      <c r="R46" s="985"/>
      <c r="S46" s="986"/>
      <c r="T46" s="986"/>
      <c r="U46" s="986"/>
      <c r="V46" s="986"/>
      <c r="W46" s="986"/>
      <c r="X46" s="987"/>
      <c r="Y46" s="985"/>
      <c r="Z46" s="986"/>
      <c r="AA46" s="986"/>
      <c r="AB46" s="986"/>
      <c r="AC46" s="986"/>
      <c r="AD46" s="986"/>
      <c r="AE46" s="987"/>
      <c r="AF46" s="991"/>
      <c r="AG46" s="992"/>
      <c r="AH46" s="992"/>
      <c r="AI46" s="992"/>
      <c r="AJ46" s="992"/>
      <c r="AK46" s="992"/>
      <c r="AL46" s="993"/>
      <c r="AM46" s="928"/>
      <c r="AN46" s="929"/>
      <c r="AO46" s="929"/>
      <c r="AP46" s="929"/>
      <c r="AQ46" s="929"/>
      <c r="AR46" s="929"/>
      <c r="AS46" s="930"/>
      <c r="AT46" s="1"/>
      <c r="AU46" s="1"/>
      <c r="AV46" s="230" t="str">
        <f t="shared" si="0"/>
        <v>-</v>
      </c>
      <c r="AW46" s="875">
        <f>IF(ROWS($AW$25:$AW46)&gt;$BI$9,0,ROWS(AW$25:$AW46))</f>
        <v>22</v>
      </c>
      <c r="AX46" s="875"/>
      <c r="AY46" s="875"/>
      <c r="AZ46" s="875"/>
      <c r="BA46" s="875"/>
      <c r="BB46" s="876">
        <f t="shared" si="18"/>
        <v>288914.34159139585</v>
      </c>
      <c r="BC46" s="875"/>
      <c r="BD46" s="875"/>
      <c r="BE46" s="875"/>
      <c r="BF46" s="875"/>
      <c r="BG46" s="875"/>
      <c r="BH46" s="875"/>
      <c r="BI46" s="877">
        <f t="shared" si="1"/>
        <v>722.2858539784896</v>
      </c>
      <c r="BJ46" s="875"/>
      <c r="BK46" s="875"/>
      <c r="BL46" s="875"/>
      <c r="BM46" s="875"/>
      <c r="BN46" s="875"/>
      <c r="BO46" s="873">
        <f t="shared" si="2"/>
        <v>542.5262472098756</v>
      </c>
      <c r="BP46" s="874"/>
      <c r="BQ46" s="874"/>
      <c r="BR46" s="874"/>
      <c r="BS46" s="874"/>
      <c r="BT46" s="874"/>
      <c r="BU46" s="873">
        <f t="shared" si="3"/>
        <v>1264.8121011883652</v>
      </c>
      <c r="BV46" s="874"/>
      <c r="BW46" s="874"/>
      <c r="BX46" s="874"/>
      <c r="BY46" s="874"/>
      <c r="BZ46" s="874"/>
      <c r="CA46" s="878">
        <f t="shared" si="14"/>
        <v>288371.815344186</v>
      </c>
      <c r="CB46" s="874"/>
      <c r="CC46" s="874"/>
      <c r="CD46" s="874"/>
      <c r="CE46" s="874"/>
      <c r="CF46" s="874"/>
      <c r="CG46" s="874"/>
      <c r="CI46" s="876">
        <f t="shared" si="19"/>
        <v>295180.45440129406</v>
      </c>
      <c r="CJ46" s="875"/>
      <c r="CK46" s="875"/>
      <c r="CL46" s="875"/>
      <c r="CM46" s="875"/>
      <c r="CN46" s="875"/>
      <c r="CO46" s="875"/>
      <c r="CP46" s="877">
        <f t="shared" si="4"/>
        <v>1886.6950710482708</v>
      </c>
      <c r="CQ46" s="875"/>
      <c r="CR46" s="875"/>
      <c r="CS46" s="875"/>
      <c r="CT46" s="875"/>
      <c r="CU46" s="875"/>
      <c r="CV46" s="873">
        <f t="shared" si="5"/>
        <v>245.98067471510717</v>
      </c>
      <c r="CW46" s="874"/>
      <c r="CX46" s="874"/>
      <c r="CY46" s="874"/>
      <c r="CZ46" s="874"/>
      <c r="DA46" s="874"/>
      <c r="DB46" s="873">
        <f t="shared" si="6"/>
        <v>2132.675745763378</v>
      </c>
      <c r="DC46" s="874"/>
      <c r="DD46" s="874"/>
      <c r="DE46" s="874"/>
      <c r="DF46" s="874"/>
      <c r="DG46" s="874"/>
      <c r="DH46" s="878">
        <f t="shared" si="15"/>
        <v>294934.47372657893</v>
      </c>
      <c r="DI46" s="874"/>
      <c r="DJ46" s="874"/>
      <c r="DK46" s="874"/>
      <c r="DL46" s="874"/>
      <c r="DM46" s="874"/>
      <c r="DN46" s="874"/>
      <c r="DR46" s="230" t="str">
        <f t="shared" si="7"/>
        <v>-</v>
      </c>
      <c r="DS46" s="875">
        <f>IF(ROWS(DS$25:$DU46)&gt;$EG$9,0,ROWS(DS$25:$DU46))</f>
        <v>0</v>
      </c>
      <c r="DT46" s="875"/>
      <c r="DU46" s="875"/>
      <c r="DV46" s="875"/>
      <c r="DW46" s="875"/>
      <c r="DX46" s="876">
        <f t="shared" si="20"/>
        <v>0</v>
      </c>
      <c r="DY46" s="875"/>
      <c r="DZ46" s="875"/>
      <c r="EA46" s="875"/>
      <c r="EB46" s="875"/>
      <c r="EC46" s="875"/>
      <c r="ED46" s="875"/>
      <c r="EE46" s="877">
        <f t="shared" si="8"/>
        <v>0</v>
      </c>
      <c r="EF46" s="875"/>
      <c r="EG46" s="875"/>
      <c r="EH46" s="875"/>
      <c r="EI46" s="875"/>
      <c r="EJ46" s="875"/>
      <c r="EK46" s="873">
        <f t="shared" si="9"/>
        <v>0</v>
      </c>
      <c r="EL46" s="874"/>
      <c r="EM46" s="874"/>
      <c r="EN46" s="874"/>
      <c r="EO46" s="874"/>
      <c r="EP46" s="874"/>
      <c r="EQ46" s="873">
        <f t="shared" si="10"/>
        <v>0</v>
      </c>
      <c r="ER46" s="874"/>
      <c r="ES46" s="874"/>
      <c r="ET46" s="874"/>
      <c r="EU46" s="874"/>
      <c r="EV46" s="874"/>
      <c r="EW46" s="878">
        <f t="shared" si="16"/>
        <v>0</v>
      </c>
      <c r="EX46" s="874"/>
      <c r="EY46" s="874"/>
      <c r="EZ46" s="874"/>
      <c r="FA46" s="874"/>
      <c r="FB46" s="874"/>
      <c r="FC46" s="874"/>
      <c r="FE46" s="876">
        <f t="shared" si="21"/>
        <v>0</v>
      </c>
      <c r="FF46" s="875"/>
      <c r="FG46" s="875"/>
      <c r="FH46" s="875"/>
      <c r="FI46" s="875"/>
      <c r="FJ46" s="875"/>
      <c r="FK46" s="875"/>
      <c r="FL46" s="877">
        <f t="shared" si="11"/>
        <v>0</v>
      </c>
      <c r="FM46" s="875"/>
      <c r="FN46" s="875"/>
      <c r="FO46" s="875"/>
      <c r="FP46" s="875"/>
      <c r="FQ46" s="875"/>
      <c r="FR46" s="873">
        <f t="shared" si="12"/>
        <v>0</v>
      </c>
      <c r="FS46" s="874"/>
      <c r="FT46" s="874"/>
      <c r="FU46" s="874"/>
      <c r="FV46" s="874"/>
      <c r="FW46" s="874"/>
      <c r="FX46" s="873">
        <f t="shared" si="13"/>
        <v>0</v>
      </c>
      <c r="FY46" s="874"/>
      <c r="FZ46" s="874"/>
      <c r="GA46" s="874"/>
      <c r="GB46" s="874"/>
      <c r="GC46" s="874"/>
      <c r="GD46" s="878">
        <f t="shared" si="17"/>
        <v>0</v>
      </c>
      <c r="GE46" s="874"/>
      <c r="GF46" s="874"/>
      <c r="GG46" s="874"/>
      <c r="GH46" s="874"/>
      <c r="GI46" s="874"/>
      <c r="GJ46" s="874"/>
    </row>
    <row r="47" spans="1:192" ht="12.75" customHeight="1">
      <c r="A47" s="662" t="s">
        <v>237</v>
      </c>
      <c r="B47" s="662"/>
      <c r="C47" s="662"/>
      <c r="D47" s="662"/>
      <c r="E47" s="662"/>
      <c r="F47" s="662"/>
      <c r="G47" s="662"/>
      <c r="H47" s="662"/>
      <c r="I47" s="662"/>
      <c r="J47" s="662"/>
      <c r="K47" s="662"/>
      <c r="L47" s="662"/>
      <c r="M47" s="662"/>
      <c r="N47" s="662"/>
      <c r="O47" s="662"/>
      <c r="P47" s="662"/>
      <c r="Q47" s="662"/>
      <c r="R47" s="982">
        <v>39199</v>
      </c>
      <c r="S47" s="983"/>
      <c r="T47" s="983"/>
      <c r="U47" s="983"/>
      <c r="V47" s="983"/>
      <c r="W47" s="983"/>
      <c r="X47" s="984"/>
      <c r="Y47" s="982"/>
      <c r="Z47" s="983"/>
      <c r="AA47" s="983"/>
      <c r="AB47" s="983"/>
      <c r="AC47" s="983"/>
      <c r="AD47" s="983"/>
      <c r="AE47" s="984"/>
      <c r="AF47" s="994"/>
      <c r="AG47" s="995"/>
      <c r="AH47" s="995"/>
      <c r="AI47" s="995"/>
      <c r="AJ47" s="995"/>
      <c r="AK47" s="995"/>
      <c r="AL47" s="996"/>
      <c r="AM47" s="955"/>
      <c r="AN47" s="956"/>
      <c r="AO47" s="956"/>
      <c r="AP47" s="956"/>
      <c r="AQ47" s="956"/>
      <c r="AR47" s="956"/>
      <c r="AS47" s="957"/>
      <c r="AT47" s="1"/>
      <c r="AU47" s="1"/>
      <c r="AV47" s="230" t="str">
        <f t="shared" si="0"/>
        <v>-</v>
      </c>
      <c r="AW47" s="875">
        <f>IF(ROWS($AW$25:$AW47)&gt;$BI$9,0,ROWS(AW$25:$AW47))</f>
        <v>23</v>
      </c>
      <c r="AX47" s="875"/>
      <c r="AY47" s="875"/>
      <c r="AZ47" s="875"/>
      <c r="BA47" s="875"/>
      <c r="BB47" s="876">
        <f t="shared" si="18"/>
        <v>288371.815344186</v>
      </c>
      <c r="BC47" s="875"/>
      <c r="BD47" s="875"/>
      <c r="BE47" s="875"/>
      <c r="BF47" s="875"/>
      <c r="BG47" s="875"/>
      <c r="BH47" s="875"/>
      <c r="BI47" s="877">
        <f t="shared" si="1"/>
        <v>720.9295383604649</v>
      </c>
      <c r="BJ47" s="875"/>
      <c r="BK47" s="875"/>
      <c r="BL47" s="875"/>
      <c r="BM47" s="875"/>
      <c r="BN47" s="875"/>
      <c r="BO47" s="873">
        <f t="shared" si="2"/>
        <v>543.8825628279003</v>
      </c>
      <c r="BP47" s="874"/>
      <c r="BQ47" s="874"/>
      <c r="BR47" s="874"/>
      <c r="BS47" s="874"/>
      <c r="BT47" s="874"/>
      <c r="BU47" s="873">
        <f t="shared" si="3"/>
        <v>1264.8121011883652</v>
      </c>
      <c r="BV47" s="874"/>
      <c r="BW47" s="874"/>
      <c r="BX47" s="874"/>
      <c r="BY47" s="874"/>
      <c r="BZ47" s="874"/>
      <c r="CA47" s="878">
        <f t="shared" si="14"/>
        <v>287827.9327813581</v>
      </c>
      <c r="CB47" s="874"/>
      <c r="CC47" s="874"/>
      <c r="CD47" s="874"/>
      <c r="CE47" s="874"/>
      <c r="CF47" s="874"/>
      <c r="CG47" s="874"/>
      <c r="CI47" s="876">
        <f t="shared" si="19"/>
        <v>294934.47372657893</v>
      </c>
      <c r="CJ47" s="875"/>
      <c r="CK47" s="875"/>
      <c r="CL47" s="875"/>
      <c r="CM47" s="875"/>
      <c r="CN47" s="875"/>
      <c r="CO47" s="875"/>
      <c r="CP47" s="877">
        <f t="shared" si="4"/>
        <v>1885.1228445690501</v>
      </c>
      <c r="CQ47" s="875"/>
      <c r="CR47" s="875"/>
      <c r="CS47" s="875"/>
      <c r="CT47" s="875"/>
      <c r="CU47" s="875"/>
      <c r="CV47" s="873">
        <f t="shared" si="5"/>
        <v>247.5529011943279</v>
      </c>
      <c r="CW47" s="874"/>
      <c r="CX47" s="874"/>
      <c r="CY47" s="874"/>
      <c r="CZ47" s="874"/>
      <c r="DA47" s="874"/>
      <c r="DB47" s="873">
        <f t="shared" si="6"/>
        <v>2132.675745763378</v>
      </c>
      <c r="DC47" s="874"/>
      <c r="DD47" s="874"/>
      <c r="DE47" s="874"/>
      <c r="DF47" s="874"/>
      <c r="DG47" s="874"/>
      <c r="DH47" s="878">
        <f t="shared" si="15"/>
        <v>294686.9208253846</v>
      </c>
      <c r="DI47" s="874"/>
      <c r="DJ47" s="874"/>
      <c r="DK47" s="874"/>
      <c r="DL47" s="874"/>
      <c r="DM47" s="874"/>
      <c r="DN47" s="874"/>
      <c r="DR47" s="230" t="str">
        <f t="shared" si="7"/>
        <v>-</v>
      </c>
      <c r="DS47" s="875">
        <f>IF(ROWS(DS$25:$DU47)&gt;$EG$9,0,ROWS(DS$25:$DU47))</f>
        <v>0</v>
      </c>
      <c r="DT47" s="875"/>
      <c r="DU47" s="875"/>
      <c r="DV47" s="875"/>
      <c r="DW47" s="875"/>
      <c r="DX47" s="876">
        <f t="shared" si="20"/>
        <v>0</v>
      </c>
      <c r="DY47" s="875"/>
      <c r="DZ47" s="875"/>
      <c r="EA47" s="875"/>
      <c r="EB47" s="875"/>
      <c r="EC47" s="875"/>
      <c r="ED47" s="875"/>
      <c r="EE47" s="877">
        <f t="shared" si="8"/>
        <v>0</v>
      </c>
      <c r="EF47" s="875"/>
      <c r="EG47" s="875"/>
      <c r="EH47" s="875"/>
      <c r="EI47" s="875"/>
      <c r="EJ47" s="875"/>
      <c r="EK47" s="873">
        <f t="shared" si="9"/>
        <v>0</v>
      </c>
      <c r="EL47" s="874"/>
      <c r="EM47" s="874"/>
      <c r="EN47" s="874"/>
      <c r="EO47" s="874"/>
      <c r="EP47" s="874"/>
      <c r="EQ47" s="873">
        <f t="shared" si="10"/>
        <v>0</v>
      </c>
      <c r="ER47" s="874"/>
      <c r="ES47" s="874"/>
      <c r="ET47" s="874"/>
      <c r="EU47" s="874"/>
      <c r="EV47" s="874"/>
      <c r="EW47" s="878">
        <f t="shared" si="16"/>
        <v>0</v>
      </c>
      <c r="EX47" s="874"/>
      <c r="EY47" s="874"/>
      <c r="EZ47" s="874"/>
      <c r="FA47" s="874"/>
      <c r="FB47" s="874"/>
      <c r="FC47" s="874"/>
      <c r="FE47" s="876">
        <f t="shared" si="21"/>
        <v>0</v>
      </c>
      <c r="FF47" s="875"/>
      <c r="FG47" s="875"/>
      <c r="FH47" s="875"/>
      <c r="FI47" s="875"/>
      <c r="FJ47" s="875"/>
      <c r="FK47" s="875"/>
      <c r="FL47" s="877">
        <f t="shared" si="11"/>
        <v>0</v>
      </c>
      <c r="FM47" s="875"/>
      <c r="FN47" s="875"/>
      <c r="FO47" s="875"/>
      <c r="FP47" s="875"/>
      <c r="FQ47" s="875"/>
      <c r="FR47" s="873">
        <f t="shared" si="12"/>
        <v>0</v>
      </c>
      <c r="FS47" s="874"/>
      <c r="FT47" s="874"/>
      <c r="FU47" s="874"/>
      <c r="FV47" s="874"/>
      <c r="FW47" s="874"/>
      <c r="FX47" s="873">
        <f t="shared" si="13"/>
        <v>0</v>
      </c>
      <c r="FY47" s="874"/>
      <c r="FZ47" s="874"/>
      <c r="GA47" s="874"/>
      <c r="GB47" s="874"/>
      <c r="GC47" s="874"/>
      <c r="GD47" s="878">
        <f t="shared" si="17"/>
        <v>0</v>
      </c>
      <c r="GE47" s="874"/>
      <c r="GF47" s="874"/>
      <c r="GG47" s="874"/>
      <c r="GH47" s="874"/>
      <c r="GI47" s="874"/>
      <c r="GJ47" s="874"/>
    </row>
    <row r="48" spans="1:192" ht="12.75" customHeight="1">
      <c r="A48" s="662"/>
      <c r="B48" s="662"/>
      <c r="C48" s="662"/>
      <c r="D48" s="662"/>
      <c r="E48" s="662"/>
      <c r="F48" s="662"/>
      <c r="G48" s="662"/>
      <c r="H48" s="662"/>
      <c r="I48" s="662"/>
      <c r="J48" s="662"/>
      <c r="K48" s="662"/>
      <c r="L48" s="662"/>
      <c r="M48" s="662"/>
      <c r="N48" s="662"/>
      <c r="O48" s="662"/>
      <c r="P48" s="662"/>
      <c r="Q48" s="662"/>
      <c r="R48" s="985"/>
      <c r="S48" s="986"/>
      <c r="T48" s="986"/>
      <c r="U48" s="986"/>
      <c r="V48" s="986"/>
      <c r="W48" s="986"/>
      <c r="X48" s="987"/>
      <c r="Y48" s="985"/>
      <c r="Z48" s="986"/>
      <c r="AA48" s="986"/>
      <c r="AB48" s="986"/>
      <c r="AC48" s="986"/>
      <c r="AD48" s="986"/>
      <c r="AE48" s="987"/>
      <c r="AF48" s="994"/>
      <c r="AG48" s="995"/>
      <c r="AH48" s="995"/>
      <c r="AI48" s="995"/>
      <c r="AJ48" s="995"/>
      <c r="AK48" s="995"/>
      <c r="AL48" s="996"/>
      <c r="AM48" s="958"/>
      <c r="AN48" s="959"/>
      <c r="AO48" s="959"/>
      <c r="AP48" s="959"/>
      <c r="AQ48" s="959"/>
      <c r="AR48" s="959"/>
      <c r="AS48" s="960"/>
      <c r="AT48" s="1"/>
      <c r="AU48" s="1"/>
      <c r="AV48" s="230" t="str">
        <f t="shared" si="0"/>
        <v>-</v>
      </c>
      <c r="AW48" s="875">
        <f>IF(ROWS($AW$25:$AW48)&gt;$BI$9,0,ROWS(AW$25:$AW48))</f>
        <v>24</v>
      </c>
      <c r="AX48" s="875"/>
      <c r="AY48" s="875"/>
      <c r="AZ48" s="875"/>
      <c r="BA48" s="875"/>
      <c r="BB48" s="876">
        <f t="shared" si="18"/>
        <v>287827.9327813581</v>
      </c>
      <c r="BC48" s="875"/>
      <c r="BD48" s="875"/>
      <c r="BE48" s="875"/>
      <c r="BF48" s="875"/>
      <c r="BG48" s="875"/>
      <c r="BH48" s="875"/>
      <c r="BI48" s="877">
        <f t="shared" si="1"/>
        <v>719.5698319533952</v>
      </c>
      <c r="BJ48" s="875"/>
      <c r="BK48" s="875"/>
      <c r="BL48" s="875"/>
      <c r="BM48" s="875"/>
      <c r="BN48" s="875"/>
      <c r="BO48" s="873">
        <f t="shared" si="2"/>
        <v>545.24226923497</v>
      </c>
      <c r="BP48" s="874"/>
      <c r="BQ48" s="874"/>
      <c r="BR48" s="874"/>
      <c r="BS48" s="874"/>
      <c r="BT48" s="874"/>
      <c r="BU48" s="873">
        <f t="shared" si="3"/>
        <v>1264.8121011883652</v>
      </c>
      <c r="BV48" s="874"/>
      <c r="BW48" s="874"/>
      <c r="BX48" s="874"/>
      <c r="BY48" s="874"/>
      <c r="BZ48" s="874"/>
      <c r="CA48" s="878">
        <f t="shared" si="14"/>
        <v>287282.6905121231</v>
      </c>
      <c r="CB48" s="874"/>
      <c r="CC48" s="874"/>
      <c r="CD48" s="874"/>
      <c r="CE48" s="874"/>
      <c r="CF48" s="874"/>
      <c r="CG48" s="874"/>
      <c r="CI48" s="876">
        <f t="shared" si="19"/>
        <v>294686.9208253846</v>
      </c>
      <c r="CJ48" s="875"/>
      <c r="CK48" s="875"/>
      <c r="CL48" s="875"/>
      <c r="CM48" s="875"/>
      <c r="CN48" s="875"/>
      <c r="CO48" s="875"/>
      <c r="CP48" s="877">
        <f t="shared" si="4"/>
        <v>1883.5405689422498</v>
      </c>
      <c r="CQ48" s="875"/>
      <c r="CR48" s="875"/>
      <c r="CS48" s="875"/>
      <c r="CT48" s="875"/>
      <c r="CU48" s="875"/>
      <c r="CV48" s="873">
        <f t="shared" si="5"/>
        <v>249.1351768211282</v>
      </c>
      <c r="CW48" s="874"/>
      <c r="CX48" s="874"/>
      <c r="CY48" s="874"/>
      <c r="CZ48" s="874"/>
      <c r="DA48" s="874"/>
      <c r="DB48" s="873">
        <f t="shared" si="6"/>
        <v>2132.675745763378</v>
      </c>
      <c r="DC48" s="874"/>
      <c r="DD48" s="874"/>
      <c r="DE48" s="874"/>
      <c r="DF48" s="874"/>
      <c r="DG48" s="874"/>
      <c r="DH48" s="878">
        <f t="shared" si="15"/>
        <v>294437.78564856347</v>
      </c>
      <c r="DI48" s="874"/>
      <c r="DJ48" s="874"/>
      <c r="DK48" s="874"/>
      <c r="DL48" s="874"/>
      <c r="DM48" s="874"/>
      <c r="DN48" s="874"/>
      <c r="DR48" s="230" t="str">
        <f t="shared" si="7"/>
        <v>-</v>
      </c>
      <c r="DS48" s="875">
        <f>IF(ROWS(DS$25:$DU48)&gt;$EG$9,0,ROWS(DS$25:$DU48))</f>
        <v>0</v>
      </c>
      <c r="DT48" s="875"/>
      <c r="DU48" s="875"/>
      <c r="DV48" s="875"/>
      <c r="DW48" s="875"/>
      <c r="DX48" s="876">
        <f t="shared" si="20"/>
        <v>0</v>
      </c>
      <c r="DY48" s="875"/>
      <c r="DZ48" s="875"/>
      <c r="EA48" s="875"/>
      <c r="EB48" s="875"/>
      <c r="EC48" s="875"/>
      <c r="ED48" s="875"/>
      <c r="EE48" s="877">
        <f t="shared" si="8"/>
        <v>0</v>
      </c>
      <c r="EF48" s="875"/>
      <c r="EG48" s="875"/>
      <c r="EH48" s="875"/>
      <c r="EI48" s="875"/>
      <c r="EJ48" s="875"/>
      <c r="EK48" s="873">
        <f t="shared" si="9"/>
        <v>0</v>
      </c>
      <c r="EL48" s="874"/>
      <c r="EM48" s="874"/>
      <c r="EN48" s="874"/>
      <c r="EO48" s="874"/>
      <c r="EP48" s="874"/>
      <c r="EQ48" s="873">
        <f t="shared" si="10"/>
        <v>0</v>
      </c>
      <c r="ER48" s="874"/>
      <c r="ES48" s="874"/>
      <c r="ET48" s="874"/>
      <c r="EU48" s="874"/>
      <c r="EV48" s="874"/>
      <c r="EW48" s="878">
        <f t="shared" si="16"/>
        <v>0</v>
      </c>
      <c r="EX48" s="874"/>
      <c r="EY48" s="874"/>
      <c r="EZ48" s="874"/>
      <c r="FA48" s="874"/>
      <c r="FB48" s="874"/>
      <c r="FC48" s="874"/>
      <c r="FE48" s="876">
        <f t="shared" si="21"/>
        <v>0</v>
      </c>
      <c r="FF48" s="875"/>
      <c r="FG48" s="875"/>
      <c r="FH48" s="875"/>
      <c r="FI48" s="875"/>
      <c r="FJ48" s="875"/>
      <c r="FK48" s="875"/>
      <c r="FL48" s="877">
        <f t="shared" si="11"/>
        <v>0</v>
      </c>
      <c r="FM48" s="875"/>
      <c r="FN48" s="875"/>
      <c r="FO48" s="875"/>
      <c r="FP48" s="875"/>
      <c r="FQ48" s="875"/>
      <c r="FR48" s="873">
        <f t="shared" si="12"/>
        <v>0</v>
      </c>
      <c r="FS48" s="874"/>
      <c r="FT48" s="874"/>
      <c r="FU48" s="874"/>
      <c r="FV48" s="874"/>
      <c r="FW48" s="874"/>
      <c r="FX48" s="873">
        <f t="shared" si="13"/>
        <v>0</v>
      </c>
      <c r="FY48" s="874"/>
      <c r="FZ48" s="874"/>
      <c r="GA48" s="874"/>
      <c r="GB48" s="874"/>
      <c r="GC48" s="874"/>
      <c r="GD48" s="878">
        <f t="shared" si="17"/>
        <v>0</v>
      </c>
      <c r="GE48" s="874"/>
      <c r="GF48" s="874"/>
      <c r="GG48" s="874"/>
      <c r="GH48" s="874"/>
      <c r="GI48" s="874"/>
      <c r="GJ48" s="874"/>
    </row>
    <row r="49" spans="1:192" ht="12.75" customHeight="1">
      <c r="A49" s="662" t="s">
        <v>238</v>
      </c>
      <c r="B49" s="662"/>
      <c r="C49" s="662"/>
      <c r="D49" s="662"/>
      <c r="E49" s="662"/>
      <c r="F49" s="662"/>
      <c r="G49" s="662"/>
      <c r="H49" s="662"/>
      <c r="I49" s="662"/>
      <c r="J49" s="662"/>
      <c r="K49" s="662"/>
      <c r="L49" s="662"/>
      <c r="M49" s="662"/>
      <c r="N49" s="662"/>
      <c r="O49" s="662"/>
      <c r="P49" s="662"/>
      <c r="Q49" s="662"/>
      <c r="R49" s="949">
        <v>0.0467</v>
      </c>
      <c r="S49" s="950"/>
      <c r="T49" s="950"/>
      <c r="U49" s="950"/>
      <c r="V49" s="950"/>
      <c r="W49" s="950"/>
      <c r="X49" s="951"/>
      <c r="Y49" s="949"/>
      <c r="Z49" s="950"/>
      <c r="AA49" s="950"/>
      <c r="AB49" s="950"/>
      <c r="AC49" s="950"/>
      <c r="AD49" s="950"/>
      <c r="AE49" s="951"/>
      <c r="AF49" s="994"/>
      <c r="AG49" s="995"/>
      <c r="AH49" s="995"/>
      <c r="AI49" s="995"/>
      <c r="AJ49" s="995"/>
      <c r="AK49" s="995"/>
      <c r="AL49" s="996"/>
      <c r="AM49" s="955"/>
      <c r="AN49" s="956"/>
      <c r="AO49" s="956"/>
      <c r="AP49" s="956"/>
      <c r="AQ49" s="956"/>
      <c r="AR49" s="956"/>
      <c r="AS49" s="957"/>
      <c r="AT49" s="1"/>
      <c r="AU49" s="1"/>
      <c r="AV49" s="230" t="str">
        <f t="shared" si="0"/>
        <v>-</v>
      </c>
      <c r="AW49" s="875">
        <f>IF(ROWS($AW$25:$AW49)&gt;$BI$9,0,ROWS(AW$25:$AW49))</f>
        <v>25</v>
      </c>
      <c r="AX49" s="875"/>
      <c r="AY49" s="875"/>
      <c r="AZ49" s="875"/>
      <c r="BA49" s="875"/>
      <c r="BB49" s="876">
        <f t="shared" si="18"/>
        <v>287282.6905121231</v>
      </c>
      <c r="BC49" s="875"/>
      <c r="BD49" s="875"/>
      <c r="BE49" s="875"/>
      <c r="BF49" s="875"/>
      <c r="BG49" s="875"/>
      <c r="BH49" s="875"/>
      <c r="BI49" s="877">
        <f t="shared" si="1"/>
        <v>718.2067262803079</v>
      </c>
      <c r="BJ49" s="875"/>
      <c r="BK49" s="875"/>
      <c r="BL49" s="875"/>
      <c r="BM49" s="875"/>
      <c r="BN49" s="875"/>
      <c r="BO49" s="873">
        <f t="shared" si="2"/>
        <v>546.6053749080573</v>
      </c>
      <c r="BP49" s="874"/>
      <c r="BQ49" s="874"/>
      <c r="BR49" s="874"/>
      <c r="BS49" s="874"/>
      <c r="BT49" s="874"/>
      <c r="BU49" s="873">
        <f t="shared" si="3"/>
        <v>1264.8121011883652</v>
      </c>
      <c r="BV49" s="874"/>
      <c r="BW49" s="874"/>
      <c r="BX49" s="874"/>
      <c r="BY49" s="874"/>
      <c r="BZ49" s="874"/>
      <c r="CA49" s="878">
        <f t="shared" si="14"/>
        <v>286736.08513721504</v>
      </c>
      <c r="CB49" s="874"/>
      <c r="CC49" s="874"/>
      <c r="CD49" s="874"/>
      <c r="CE49" s="874"/>
      <c r="CF49" s="874"/>
      <c r="CG49" s="874"/>
      <c r="CI49" s="876">
        <f t="shared" si="19"/>
        <v>294437.78564856347</v>
      </c>
      <c r="CJ49" s="875"/>
      <c r="CK49" s="875"/>
      <c r="CL49" s="875"/>
      <c r="CM49" s="875"/>
      <c r="CN49" s="875"/>
      <c r="CO49" s="875"/>
      <c r="CP49" s="877">
        <f t="shared" si="4"/>
        <v>1881.9481799370678</v>
      </c>
      <c r="CQ49" s="875"/>
      <c r="CR49" s="875"/>
      <c r="CS49" s="875"/>
      <c r="CT49" s="875"/>
      <c r="CU49" s="875"/>
      <c r="CV49" s="873">
        <f t="shared" si="5"/>
        <v>250.72756582631018</v>
      </c>
      <c r="CW49" s="874"/>
      <c r="CX49" s="874"/>
      <c r="CY49" s="874"/>
      <c r="CZ49" s="874"/>
      <c r="DA49" s="874"/>
      <c r="DB49" s="873">
        <f t="shared" si="6"/>
        <v>2132.675745763378</v>
      </c>
      <c r="DC49" s="874"/>
      <c r="DD49" s="874"/>
      <c r="DE49" s="874"/>
      <c r="DF49" s="874"/>
      <c r="DG49" s="874"/>
      <c r="DH49" s="878">
        <f t="shared" si="15"/>
        <v>294187.05808273715</v>
      </c>
      <c r="DI49" s="874"/>
      <c r="DJ49" s="874"/>
      <c r="DK49" s="874"/>
      <c r="DL49" s="874"/>
      <c r="DM49" s="874"/>
      <c r="DN49" s="874"/>
      <c r="DR49" s="230" t="str">
        <f t="shared" si="7"/>
        <v>-</v>
      </c>
      <c r="DS49" s="875">
        <f>IF(ROWS(DS$25:$DU49)&gt;$EG$9,0,ROWS(DS$25:$DU49))</f>
        <v>0</v>
      </c>
      <c r="DT49" s="875"/>
      <c r="DU49" s="875"/>
      <c r="DV49" s="875"/>
      <c r="DW49" s="875"/>
      <c r="DX49" s="876">
        <f t="shared" si="20"/>
        <v>0</v>
      </c>
      <c r="DY49" s="875"/>
      <c r="DZ49" s="875"/>
      <c r="EA49" s="875"/>
      <c r="EB49" s="875"/>
      <c r="EC49" s="875"/>
      <c r="ED49" s="875"/>
      <c r="EE49" s="877">
        <f t="shared" si="8"/>
        <v>0</v>
      </c>
      <c r="EF49" s="875"/>
      <c r="EG49" s="875"/>
      <c r="EH49" s="875"/>
      <c r="EI49" s="875"/>
      <c r="EJ49" s="875"/>
      <c r="EK49" s="873">
        <f t="shared" si="9"/>
        <v>0</v>
      </c>
      <c r="EL49" s="874"/>
      <c r="EM49" s="874"/>
      <c r="EN49" s="874"/>
      <c r="EO49" s="874"/>
      <c r="EP49" s="874"/>
      <c r="EQ49" s="873">
        <f t="shared" si="10"/>
        <v>0</v>
      </c>
      <c r="ER49" s="874"/>
      <c r="ES49" s="874"/>
      <c r="ET49" s="874"/>
      <c r="EU49" s="874"/>
      <c r="EV49" s="874"/>
      <c r="EW49" s="878">
        <f t="shared" si="16"/>
        <v>0</v>
      </c>
      <c r="EX49" s="874"/>
      <c r="EY49" s="874"/>
      <c r="EZ49" s="874"/>
      <c r="FA49" s="874"/>
      <c r="FB49" s="874"/>
      <c r="FC49" s="874"/>
      <c r="FE49" s="876">
        <f t="shared" si="21"/>
        <v>0</v>
      </c>
      <c r="FF49" s="875"/>
      <c r="FG49" s="875"/>
      <c r="FH49" s="875"/>
      <c r="FI49" s="875"/>
      <c r="FJ49" s="875"/>
      <c r="FK49" s="875"/>
      <c r="FL49" s="877">
        <f t="shared" si="11"/>
        <v>0</v>
      </c>
      <c r="FM49" s="875"/>
      <c r="FN49" s="875"/>
      <c r="FO49" s="875"/>
      <c r="FP49" s="875"/>
      <c r="FQ49" s="875"/>
      <c r="FR49" s="873">
        <f t="shared" si="12"/>
        <v>0</v>
      </c>
      <c r="FS49" s="874"/>
      <c r="FT49" s="874"/>
      <c r="FU49" s="874"/>
      <c r="FV49" s="874"/>
      <c r="FW49" s="874"/>
      <c r="FX49" s="873">
        <f t="shared" si="13"/>
        <v>0</v>
      </c>
      <c r="FY49" s="874"/>
      <c r="FZ49" s="874"/>
      <c r="GA49" s="874"/>
      <c r="GB49" s="874"/>
      <c r="GC49" s="874"/>
      <c r="GD49" s="878">
        <f t="shared" si="17"/>
        <v>0</v>
      </c>
      <c r="GE49" s="874"/>
      <c r="GF49" s="874"/>
      <c r="GG49" s="874"/>
      <c r="GH49" s="874"/>
      <c r="GI49" s="874"/>
      <c r="GJ49" s="874"/>
    </row>
    <row r="50" spans="1:192" ht="12.75" customHeight="1">
      <c r="A50" s="662"/>
      <c r="B50" s="662"/>
      <c r="C50" s="662"/>
      <c r="D50" s="662"/>
      <c r="E50" s="662"/>
      <c r="F50" s="662"/>
      <c r="G50" s="662"/>
      <c r="H50" s="662"/>
      <c r="I50" s="662"/>
      <c r="J50" s="662"/>
      <c r="K50" s="662"/>
      <c r="L50" s="662"/>
      <c r="M50" s="662"/>
      <c r="N50" s="662"/>
      <c r="O50" s="662"/>
      <c r="P50" s="662"/>
      <c r="Q50" s="662"/>
      <c r="R50" s="952"/>
      <c r="S50" s="953"/>
      <c r="T50" s="953"/>
      <c r="U50" s="953"/>
      <c r="V50" s="953"/>
      <c r="W50" s="953"/>
      <c r="X50" s="954"/>
      <c r="Y50" s="952"/>
      <c r="Z50" s="953"/>
      <c r="AA50" s="953"/>
      <c r="AB50" s="953"/>
      <c r="AC50" s="953"/>
      <c r="AD50" s="953"/>
      <c r="AE50" s="954"/>
      <c r="AF50" s="994"/>
      <c r="AG50" s="995"/>
      <c r="AH50" s="995"/>
      <c r="AI50" s="995"/>
      <c r="AJ50" s="995"/>
      <c r="AK50" s="995"/>
      <c r="AL50" s="996"/>
      <c r="AM50" s="958"/>
      <c r="AN50" s="959"/>
      <c r="AO50" s="959"/>
      <c r="AP50" s="959"/>
      <c r="AQ50" s="959"/>
      <c r="AR50" s="959"/>
      <c r="AS50" s="960"/>
      <c r="AT50" s="1"/>
      <c r="AU50" s="1"/>
      <c r="AV50" s="230" t="str">
        <f t="shared" si="0"/>
        <v>-</v>
      </c>
      <c r="AW50" s="875">
        <f>IF(ROWS($AW$25:$AW50)&gt;$BI$9,0,ROWS(AW$25:$AW50))</f>
        <v>26</v>
      </c>
      <c r="AX50" s="875"/>
      <c r="AY50" s="875"/>
      <c r="AZ50" s="875"/>
      <c r="BA50" s="875"/>
      <c r="BB50" s="876">
        <f t="shared" si="18"/>
        <v>286736.08513721504</v>
      </c>
      <c r="BC50" s="875"/>
      <c r="BD50" s="875"/>
      <c r="BE50" s="875"/>
      <c r="BF50" s="875"/>
      <c r="BG50" s="875"/>
      <c r="BH50" s="875"/>
      <c r="BI50" s="877">
        <f t="shared" si="1"/>
        <v>716.8402128430375</v>
      </c>
      <c r="BJ50" s="875"/>
      <c r="BK50" s="875"/>
      <c r="BL50" s="875"/>
      <c r="BM50" s="875"/>
      <c r="BN50" s="875"/>
      <c r="BO50" s="873">
        <f t="shared" si="2"/>
        <v>547.9718883453277</v>
      </c>
      <c r="BP50" s="874"/>
      <c r="BQ50" s="874"/>
      <c r="BR50" s="874"/>
      <c r="BS50" s="874"/>
      <c r="BT50" s="874"/>
      <c r="BU50" s="873">
        <f t="shared" si="3"/>
        <v>1264.8121011883652</v>
      </c>
      <c r="BV50" s="874"/>
      <c r="BW50" s="874"/>
      <c r="BX50" s="874"/>
      <c r="BY50" s="874"/>
      <c r="BZ50" s="874"/>
      <c r="CA50" s="878">
        <f t="shared" si="14"/>
        <v>286188.1132488697</v>
      </c>
      <c r="CB50" s="874"/>
      <c r="CC50" s="874"/>
      <c r="CD50" s="874"/>
      <c r="CE50" s="874"/>
      <c r="CF50" s="874"/>
      <c r="CG50" s="874"/>
      <c r="CI50" s="876">
        <f t="shared" si="19"/>
        <v>294187.05808273715</v>
      </c>
      <c r="CJ50" s="875"/>
      <c r="CK50" s="875"/>
      <c r="CL50" s="875"/>
      <c r="CM50" s="875"/>
      <c r="CN50" s="875"/>
      <c r="CO50" s="875"/>
      <c r="CP50" s="877">
        <f t="shared" si="4"/>
        <v>1880.3456129121614</v>
      </c>
      <c r="CQ50" s="875"/>
      <c r="CR50" s="875"/>
      <c r="CS50" s="875"/>
      <c r="CT50" s="875"/>
      <c r="CU50" s="875"/>
      <c r="CV50" s="873">
        <f t="shared" si="5"/>
        <v>252.3301328512166</v>
      </c>
      <c r="CW50" s="874"/>
      <c r="CX50" s="874"/>
      <c r="CY50" s="874"/>
      <c r="CZ50" s="874"/>
      <c r="DA50" s="874"/>
      <c r="DB50" s="873">
        <f t="shared" si="6"/>
        <v>2132.675745763378</v>
      </c>
      <c r="DC50" s="874"/>
      <c r="DD50" s="874"/>
      <c r="DE50" s="874"/>
      <c r="DF50" s="874"/>
      <c r="DG50" s="874"/>
      <c r="DH50" s="878">
        <f t="shared" si="15"/>
        <v>293934.72794988594</v>
      </c>
      <c r="DI50" s="874"/>
      <c r="DJ50" s="874"/>
      <c r="DK50" s="874"/>
      <c r="DL50" s="874"/>
      <c r="DM50" s="874"/>
      <c r="DN50" s="874"/>
      <c r="DR50" s="230" t="str">
        <f t="shared" si="7"/>
        <v>-</v>
      </c>
      <c r="DS50" s="875">
        <f>IF(ROWS(DS$25:$DU50)&gt;$EG$9,0,ROWS(DS$25:$DU50))</f>
        <v>0</v>
      </c>
      <c r="DT50" s="875"/>
      <c r="DU50" s="875"/>
      <c r="DV50" s="875"/>
      <c r="DW50" s="875"/>
      <c r="DX50" s="876">
        <f t="shared" si="20"/>
        <v>0</v>
      </c>
      <c r="DY50" s="875"/>
      <c r="DZ50" s="875"/>
      <c r="EA50" s="875"/>
      <c r="EB50" s="875"/>
      <c r="EC50" s="875"/>
      <c r="ED50" s="875"/>
      <c r="EE50" s="877">
        <f t="shared" si="8"/>
        <v>0</v>
      </c>
      <c r="EF50" s="875"/>
      <c r="EG50" s="875"/>
      <c r="EH50" s="875"/>
      <c r="EI50" s="875"/>
      <c r="EJ50" s="875"/>
      <c r="EK50" s="873">
        <f t="shared" si="9"/>
        <v>0</v>
      </c>
      <c r="EL50" s="874"/>
      <c r="EM50" s="874"/>
      <c r="EN50" s="874"/>
      <c r="EO50" s="874"/>
      <c r="EP50" s="874"/>
      <c r="EQ50" s="873">
        <f t="shared" si="10"/>
        <v>0</v>
      </c>
      <c r="ER50" s="874"/>
      <c r="ES50" s="874"/>
      <c r="ET50" s="874"/>
      <c r="EU50" s="874"/>
      <c r="EV50" s="874"/>
      <c r="EW50" s="878">
        <f t="shared" si="16"/>
        <v>0</v>
      </c>
      <c r="EX50" s="874"/>
      <c r="EY50" s="874"/>
      <c r="EZ50" s="874"/>
      <c r="FA50" s="874"/>
      <c r="FB50" s="874"/>
      <c r="FC50" s="874"/>
      <c r="FE50" s="876">
        <f t="shared" si="21"/>
        <v>0</v>
      </c>
      <c r="FF50" s="875"/>
      <c r="FG50" s="875"/>
      <c r="FH50" s="875"/>
      <c r="FI50" s="875"/>
      <c r="FJ50" s="875"/>
      <c r="FK50" s="875"/>
      <c r="FL50" s="877">
        <f t="shared" si="11"/>
        <v>0</v>
      </c>
      <c r="FM50" s="875"/>
      <c r="FN50" s="875"/>
      <c r="FO50" s="875"/>
      <c r="FP50" s="875"/>
      <c r="FQ50" s="875"/>
      <c r="FR50" s="873">
        <f t="shared" si="12"/>
        <v>0</v>
      </c>
      <c r="FS50" s="874"/>
      <c r="FT50" s="874"/>
      <c r="FU50" s="874"/>
      <c r="FV50" s="874"/>
      <c r="FW50" s="874"/>
      <c r="FX50" s="873">
        <f t="shared" si="13"/>
        <v>0</v>
      </c>
      <c r="FY50" s="874"/>
      <c r="FZ50" s="874"/>
      <c r="GA50" s="874"/>
      <c r="GB50" s="874"/>
      <c r="GC50" s="874"/>
      <c r="GD50" s="878">
        <f t="shared" si="17"/>
        <v>0</v>
      </c>
      <c r="GE50" s="874"/>
      <c r="GF50" s="874"/>
      <c r="GG50" s="874"/>
      <c r="GH50" s="874"/>
      <c r="GI50" s="874"/>
      <c r="GJ50" s="874"/>
    </row>
    <row r="51" spans="1:192" ht="12.75" customHeight="1">
      <c r="A51" s="662" t="s">
        <v>239</v>
      </c>
      <c r="B51" s="662"/>
      <c r="C51" s="662"/>
      <c r="D51" s="662"/>
      <c r="E51" s="662"/>
      <c r="F51" s="662"/>
      <c r="G51" s="662"/>
      <c r="H51" s="662"/>
      <c r="I51" s="662"/>
      <c r="J51" s="662"/>
      <c r="K51" s="662"/>
      <c r="L51" s="662"/>
      <c r="M51" s="662"/>
      <c r="N51" s="662"/>
      <c r="O51" s="662"/>
      <c r="P51" s="662"/>
      <c r="Q51" s="662"/>
      <c r="R51" s="949">
        <v>0.03</v>
      </c>
      <c r="S51" s="950"/>
      <c r="T51" s="950"/>
      <c r="U51" s="950"/>
      <c r="V51" s="950"/>
      <c r="W51" s="950"/>
      <c r="X51" s="951"/>
      <c r="Y51" s="949"/>
      <c r="Z51" s="950"/>
      <c r="AA51" s="950"/>
      <c r="AB51" s="950"/>
      <c r="AC51" s="950"/>
      <c r="AD51" s="950"/>
      <c r="AE51" s="951"/>
      <c r="AF51" s="994"/>
      <c r="AG51" s="995"/>
      <c r="AH51" s="995"/>
      <c r="AI51" s="995"/>
      <c r="AJ51" s="995"/>
      <c r="AK51" s="995"/>
      <c r="AL51" s="996"/>
      <c r="AM51" s="955"/>
      <c r="AN51" s="956"/>
      <c r="AO51" s="956"/>
      <c r="AP51" s="956"/>
      <c r="AQ51" s="956"/>
      <c r="AR51" s="956"/>
      <c r="AS51" s="957"/>
      <c r="AT51" s="1"/>
      <c r="AU51" s="1"/>
      <c r="AV51" s="230" t="str">
        <f t="shared" si="0"/>
        <v>-</v>
      </c>
      <c r="AW51" s="875">
        <f>IF(ROWS($AW$25:$AW51)&gt;$BI$9,0,ROWS(AW$25:$AW51))</f>
        <v>27</v>
      </c>
      <c r="AX51" s="875"/>
      <c r="AY51" s="875"/>
      <c r="AZ51" s="875"/>
      <c r="BA51" s="875"/>
      <c r="BB51" s="876">
        <f t="shared" si="18"/>
        <v>286188.1132488697</v>
      </c>
      <c r="BC51" s="875"/>
      <c r="BD51" s="875"/>
      <c r="BE51" s="875"/>
      <c r="BF51" s="875"/>
      <c r="BG51" s="875"/>
      <c r="BH51" s="875"/>
      <c r="BI51" s="877">
        <f t="shared" si="1"/>
        <v>715.4702831221742</v>
      </c>
      <c r="BJ51" s="875"/>
      <c r="BK51" s="875"/>
      <c r="BL51" s="875"/>
      <c r="BM51" s="875"/>
      <c r="BN51" s="875"/>
      <c r="BO51" s="873">
        <f t="shared" si="2"/>
        <v>549.341818066191</v>
      </c>
      <c r="BP51" s="874"/>
      <c r="BQ51" s="874"/>
      <c r="BR51" s="874"/>
      <c r="BS51" s="874"/>
      <c r="BT51" s="874"/>
      <c r="BU51" s="873">
        <f t="shared" si="3"/>
        <v>1264.8121011883652</v>
      </c>
      <c r="BV51" s="874"/>
      <c r="BW51" s="874"/>
      <c r="BX51" s="874"/>
      <c r="BY51" s="874"/>
      <c r="BZ51" s="874"/>
      <c r="CA51" s="878">
        <f t="shared" si="14"/>
        <v>285638.7714308035</v>
      </c>
      <c r="CB51" s="874"/>
      <c r="CC51" s="874"/>
      <c r="CD51" s="874"/>
      <c r="CE51" s="874"/>
      <c r="CF51" s="874"/>
      <c r="CG51" s="874"/>
      <c r="CI51" s="876">
        <f t="shared" si="19"/>
        <v>293934.72794988594</v>
      </c>
      <c r="CJ51" s="875"/>
      <c r="CK51" s="875"/>
      <c r="CL51" s="875"/>
      <c r="CM51" s="875"/>
      <c r="CN51" s="875"/>
      <c r="CO51" s="875"/>
      <c r="CP51" s="877">
        <f t="shared" si="4"/>
        <v>1878.7328028130207</v>
      </c>
      <c r="CQ51" s="875"/>
      <c r="CR51" s="875"/>
      <c r="CS51" s="875"/>
      <c r="CT51" s="875"/>
      <c r="CU51" s="875"/>
      <c r="CV51" s="873">
        <f t="shared" si="5"/>
        <v>253.9429429503573</v>
      </c>
      <c r="CW51" s="874"/>
      <c r="CX51" s="874"/>
      <c r="CY51" s="874"/>
      <c r="CZ51" s="874"/>
      <c r="DA51" s="874"/>
      <c r="DB51" s="873">
        <f t="shared" si="6"/>
        <v>2132.675745763378</v>
      </c>
      <c r="DC51" s="874"/>
      <c r="DD51" s="874"/>
      <c r="DE51" s="874"/>
      <c r="DF51" s="874"/>
      <c r="DG51" s="874"/>
      <c r="DH51" s="878">
        <f t="shared" si="15"/>
        <v>293680.7850069356</v>
      </c>
      <c r="DI51" s="874"/>
      <c r="DJ51" s="874"/>
      <c r="DK51" s="874"/>
      <c r="DL51" s="874"/>
      <c r="DM51" s="874"/>
      <c r="DN51" s="874"/>
      <c r="DR51" s="230" t="str">
        <f t="shared" si="7"/>
        <v>-</v>
      </c>
      <c r="DS51" s="875">
        <f>IF(ROWS(DS$25:$DU51)&gt;$EG$9,0,ROWS(DS$25:$DU51))</f>
        <v>0</v>
      </c>
      <c r="DT51" s="875"/>
      <c r="DU51" s="875"/>
      <c r="DV51" s="875"/>
      <c r="DW51" s="875"/>
      <c r="DX51" s="876">
        <f t="shared" si="20"/>
        <v>0</v>
      </c>
      <c r="DY51" s="875"/>
      <c r="DZ51" s="875"/>
      <c r="EA51" s="875"/>
      <c r="EB51" s="875"/>
      <c r="EC51" s="875"/>
      <c r="ED51" s="875"/>
      <c r="EE51" s="877">
        <f t="shared" si="8"/>
        <v>0</v>
      </c>
      <c r="EF51" s="875"/>
      <c r="EG51" s="875"/>
      <c r="EH51" s="875"/>
      <c r="EI51" s="875"/>
      <c r="EJ51" s="875"/>
      <c r="EK51" s="873">
        <f t="shared" si="9"/>
        <v>0</v>
      </c>
      <c r="EL51" s="874"/>
      <c r="EM51" s="874"/>
      <c r="EN51" s="874"/>
      <c r="EO51" s="874"/>
      <c r="EP51" s="874"/>
      <c r="EQ51" s="873">
        <f t="shared" si="10"/>
        <v>0</v>
      </c>
      <c r="ER51" s="874"/>
      <c r="ES51" s="874"/>
      <c r="ET51" s="874"/>
      <c r="EU51" s="874"/>
      <c r="EV51" s="874"/>
      <c r="EW51" s="878">
        <f t="shared" si="16"/>
        <v>0</v>
      </c>
      <c r="EX51" s="874"/>
      <c r="EY51" s="874"/>
      <c r="EZ51" s="874"/>
      <c r="FA51" s="874"/>
      <c r="FB51" s="874"/>
      <c r="FC51" s="874"/>
      <c r="FE51" s="876">
        <f t="shared" si="21"/>
        <v>0</v>
      </c>
      <c r="FF51" s="875"/>
      <c r="FG51" s="875"/>
      <c r="FH51" s="875"/>
      <c r="FI51" s="875"/>
      <c r="FJ51" s="875"/>
      <c r="FK51" s="875"/>
      <c r="FL51" s="877">
        <f t="shared" si="11"/>
        <v>0</v>
      </c>
      <c r="FM51" s="875"/>
      <c r="FN51" s="875"/>
      <c r="FO51" s="875"/>
      <c r="FP51" s="875"/>
      <c r="FQ51" s="875"/>
      <c r="FR51" s="873">
        <f t="shared" si="12"/>
        <v>0</v>
      </c>
      <c r="FS51" s="874"/>
      <c r="FT51" s="874"/>
      <c r="FU51" s="874"/>
      <c r="FV51" s="874"/>
      <c r="FW51" s="874"/>
      <c r="FX51" s="873">
        <f t="shared" si="13"/>
        <v>0</v>
      </c>
      <c r="FY51" s="874"/>
      <c r="FZ51" s="874"/>
      <c r="GA51" s="874"/>
      <c r="GB51" s="874"/>
      <c r="GC51" s="874"/>
      <c r="GD51" s="878">
        <f t="shared" si="17"/>
        <v>0</v>
      </c>
      <c r="GE51" s="874"/>
      <c r="GF51" s="874"/>
      <c r="GG51" s="874"/>
      <c r="GH51" s="874"/>
      <c r="GI51" s="874"/>
      <c r="GJ51" s="874"/>
    </row>
    <row r="52" spans="1:192" ht="12.75" customHeight="1">
      <c r="A52" s="662"/>
      <c r="B52" s="662"/>
      <c r="C52" s="662"/>
      <c r="D52" s="662"/>
      <c r="E52" s="662"/>
      <c r="F52" s="662"/>
      <c r="G52" s="662"/>
      <c r="H52" s="662"/>
      <c r="I52" s="662"/>
      <c r="J52" s="662"/>
      <c r="K52" s="662"/>
      <c r="L52" s="662"/>
      <c r="M52" s="662"/>
      <c r="N52" s="662"/>
      <c r="O52" s="662"/>
      <c r="P52" s="662"/>
      <c r="Q52" s="662"/>
      <c r="R52" s="952"/>
      <c r="S52" s="953"/>
      <c r="T52" s="953"/>
      <c r="U52" s="953"/>
      <c r="V52" s="953"/>
      <c r="W52" s="953"/>
      <c r="X52" s="954"/>
      <c r="Y52" s="952"/>
      <c r="Z52" s="953"/>
      <c r="AA52" s="953"/>
      <c r="AB52" s="953"/>
      <c r="AC52" s="953"/>
      <c r="AD52" s="953"/>
      <c r="AE52" s="954"/>
      <c r="AF52" s="994"/>
      <c r="AG52" s="997"/>
      <c r="AH52" s="997"/>
      <c r="AI52" s="997"/>
      <c r="AJ52" s="997"/>
      <c r="AK52" s="997"/>
      <c r="AL52" s="996"/>
      <c r="AM52" s="958"/>
      <c r="AN52" s="959"/>
      <c r="AO52" s="959"/>
      <c r="AP52" s="959"/>
      <c r="AQ52" s="959"/>
      <c r="AR52" s="959"/>
      <c r="AS52" s="960"/>
      <c r="AT52" s="1"/>
      <c r="AU52" s="1"/>
      <c r="AV52" s="230" t="str">
        <f t="shared" si="0"/>
        <v>-</v>
      </c>
      <c r="AW52" s="875">
        <f>IF(ROWS($AW$25:$AW52)&gt;$BI$9,0,ROWS(AW$25:$AW52))</f>
        <v>28</v>
      </c>
      <c r="AX52" s="875"/>
      <c r="AY52" s="875"/>
      <c r="AZ52" s="875"/>
      <c r="BA52" s="875"/>
      <c r="BB52" s="876">
        <f t="shared" si="18"/>
        <v>285638.7714308035</v>
      </c>
      <c r="BC52" s="875"/>
      <c r="BD52" s="875"/>
      <c r="BE52" s="875"/>
      <c r="BF52" s="875"/>
      <c r="BG52" s="875"/>
      <c r="BH52" s="875"/>
      <c r="BI52" s="877">
        <f t="shared" si="1"/>
        <v>714.0969285770088</v>
      </c>
      <c r="BJ52" s="875"/>
      <c r="BK52" s="875"/>
      <c r="BL52" s="875"/>
      <c r="BM52" s="875"/>
      <c r="BN52" s="875"/>
      <c r="BO52" s="873">
        <f t="shared" si="2"/>
        <v>550.7151726113564</v>
      </c>
      <c r="BP52" s="874"/>
      <c r="BQ52" s="874"/>
      <c r="BR52" s="874"/>
      <c r="BS52" s="874"/>
      <c r="BT52" s="874"/>
      <c r="BU52" s="873">
        <f t="shared" si="3"/>
        <v>1264.8121011883652</v>
      </c>
      <c r="BV52" s="874"/>
      <c r="BW52" s="874"/>
      <c r="BX52" s="874"/>
      <c r="BY52" s="874"/>
      <c r="BZ52" s="874"/>
      <c r="CA52" s="878">
        <f t="shared" si="14"/>
        <v>285088.05625819217</v>
      </c>
      <c r="CB52" s="874"/>
      <c r="CC52" s="874"/>
      <c r="CD52" s="874"/>
      <c r="CE52" s="874"/>
      <c r="CF52" s="874"/>
      <c r="CG52" s="874"/>
      <c r="CI52" s="876">
        <f t="shared" si="19"/>
        <v>293680.7850069356</v>
      </c>
      <c r="CJ52" s="875"/>
      <c r="CK52" s="875"/>
      <c r="CL52" s="875"/>
      <c r="CM52" s="875"/>
      <c r="CN52" s="875"/>
      <c r="CO52" s="875"/>
      <c r="CP52" s="877">
        <f t="shared" si="4"/>
        <v>1877.1096841693297</v>
      </c>
      <c r="CQ52" s="875"/>
      <c r="CR52" s="875"/>
      <c r="CS52" s="875"/>
      <c r="CT52" s="875"/>
      <c r="CU52" s="875"/>
      <c r="CV52" s="873">
        <f t="shared" si="5"/>
        <v>255.56606159404828</v>
      </c>
      <c r="CW52" s="874"/>
      <c r="CX52" s="874"/>
      <c r="CY52" s="874"/>
      <c r="CZ52" s="874"/>
      <c r="DA52" s="874"/>
      <c r="DB52" s="873">
        <f t="shared" si="6"/>
        <v>2132.675745763378</v>
      </c>
      <c r="DC52" s="874"/>
      <c r="DD52" s="874"/>
      <c r="DE52" s="874"/>
      <c r="DF52" s="874"/>
      <c r="DG52" s="874"/>
      <c r="DH52" s="878">
        <f t="shared" si="15"/>
        <v>293425.21894534153</v>
      </c>
      <c r="DI52" s="874"/>
      <c r="DJ52" s="874"/>
      <c r="DK52" s="874"/>
      <c r="DL52" s="874"/>
      <c r="DM52" s="874"/>
      <c r="DN52" s="874"/>
      <c r="DR52" s="230" t="str">
        <f t="shared" si="7"/>
        <v>-</v>
      </c>
      <c r="DS52" s="875">
        <f>IF(ROWS(DS$25:$DU52)&gt;$EG$9,0,ROWS(DS$25:$DU52))</f>
        <v>0</v>
      </c>
      <c r="DT52" s="875"/>
      <c r="DU52" s="875"/>
      <c r="DV52" s="875"/>
      <c r="DW52" s="875"/>
      <c r="DX52" s="876">
        <f t="shared" si="20"/>
        <v>0</v>
      </c>
      <c r="DY52" s="875"/>
      <c r="DZ52" s="875"/>
      <c r="EA52" s="875"/>
      <c r="EB52" s="875"/>
      <c r="EC52" s="875"/>
      <c r="ED52" s="875"/>
      <c r="EE52" s="877">
        <f t="shared" si="8"/>
        <v>0</v>
      </c>
      <c r="EF52" s="875"/>
      <c r="EG52" s="875"/>
      <c r="EH52" s="875"/>
      <c r="EI52" s="875"/>
      <c r="EJ52" s="875"/>
      <c r="EK52" s="873">
        <f t="shared" si="9"/>
        <v>0</v>
      </c>
      <c r="EL52" s="874"/>
      <c r="EM52" s="874"/>
      <c r="EN52" s="874"/>
      <c r="EO52" s="874"/>
      <c r="EP52" s="874"/>
      <c r="EQ52" s="873">
        <f t="shared" si="10"/>
        <v>0</v>
      </c>
      <c r="ER52" s="874"/>
      <c r="ES52" s="874"/>
      <c r="ET52" s="874"/>
      <c r="EU52" s="874"/>
      <c r="EV52" s="874"/>
      <c r="EW52" s="878">
        <f t="shared" si="16"/>
        <v>0</v>
      </c>
      <c r="EX52" s="874"/>
      <c r="EY52" s="874"/>
      <c r="EZ52" s="874"/>
      <c r="FA52" s="874"/>
      <c r="FB52" s="874"/>
      <c r="FC52" s="874"/>
      <c r="FE52" s="876">
        <f t="shared" si="21"/>
        <v>0</v>
      </c>
      <c r="FF52" s="875"/>
      <c r="FG52" s="875"/>
      <c r="FH52" s="875"/>
      <c r="FI52" s="875"/>
      <c r="FJ52" s="875"/>
      <c r="FK52" s="875"/>
      <c r="FL52" s="877">
        <f t="shared" si="11"/>
        <v>0</v>
      </c>
      <c r="FM52" s="875"/>
      <c r="FN52" s="875"/>
      <c r="FO52" s="875"/>
      <c r="FP52" s="875"/>
      <c r="FQ52" s="875"/>
      <c r="FR52" s="873">
        <f t="shared" si="12"/>
        <v>0</v>
      </c>
      <c r="FS52" s="874"/>
      <c r="FT52" s="874"/>
      <c r="FU52" s="874"/>
      <c r="FV52" s="874"/>
      <c r="FW52" s="874"/>
      <c r="FX52" s="873">
        <f t="shared" si="13"/>
        <v>0</v>
      </c>
      <c r="FY52" s="874"/>
      <c r="FZ52" s="874"/>
      <c r="GA52" s="874"/>
      <c r="GB52" s="874"/>
      <c r="GC52" s="874"/>
      <c r="GD52" s="878">
        <f t="shared" si="17"/>
        <v>0</v>
      </c>
      <c r="GE52" s="874"/>
      <c r="GF52" s="874"/>
      <c r="GG52" s="874"/>
      <c r="GH52" s="874"/>
      <c r="GI52" s="874"/>
      <c r="GJ52" s="874"/>
    </row>
    <row r="53" spans="1:192" ht="12.75" customHeight="1">
      <c r="A53" s="662" t="s">
        <v>240</v>
      </c>
      <c r="B53" s="662"/>
      <c r="C53" s="662"/>
      <c r="D53" s="662"/>
      <c r="E53" s="662"/>
      <c r="F53" s="662"/>
      <c r="G53" s="662"/>
      <c r="H53" s="662"/>
      <c r="I53" s="662"/>
      <c r="J53" s="662"/>
      <c r="K53" s="662"/>
      <c r="L53" s="662"/>
      <c r="M53" s="662"/>
      <c r="N53" s="662"/>
      <c r="O53" s="662"/>
      <c r="P53" s="662"/>
      <c r="Q53" s="662"/>
      <c r="R53" s="882">
        <f>SUM(R49:X52)</f>
        <v>0.07669999999999999</v>
      </c>
      <c r="S53" s="882"/>
      <c r="T53" s="882"/>
      <c r="U53" s="882"/>
      <c r="V53" s="882"/>
      <c r="W53" s="882"/>
      <c r="X53" s="882"/>
      <c r="Y53" s="882">
        <f>SUM(Y49:AE52)</f>
        <v>0</v>
      </c>
      <c r="Z53" s="882"/>
      <c r="AA53" s="882"/>
      <c r="AB53" s="882"/>
      <c r="AC53" s="882"/>
      <c r="AD53" s="882"/>
      <c r="AE53" s="882"/>
      <c r="AF53" s="998"/>
      <c r="AG53" s="999"/>
      <c r="AH53" s="999"/>
      <c r="AI53" s="999"/>
      <c r="AJ53" s="999"/>
      <c r="AK53" s="999"/>
      <c r="AL53" s="1000"/>
      <c r="AM53" s="883"/>
      <c r="AN53" s="883"/>
      <c r="AO53" s="883"/>
      <c r="AP53" s="883"/>
      <c r="AQ53" s="883"/>
      <c r="AR53" s="883"/>
      <c r="AS53" s="883"/>
      <c r="AT53" s="1"/>
      <c r="AU53" s="1"/>
      <c r="AV53" s="230" t="str">
        <f t="shared" si="0"/>
        <v>-</v>
      </c>
      <c r="AW53" s="875">
        <f>IF(ROWS($AW$25:$AW53)&gt;$BI$9,0,ROWS(AW$25:$AW53))</f>
        <v>29</v>
      </c>
      <c r="AX53" s="875"/>
      <c r="AY53" s="875"/>
      <c r="AZ53" s="875"/>
      <c r="BA53" s="875"/>
      <c r="BB53" s="876">
        <f t="shared" si="18"/>
        <v>285088.05625819217</v>
      </c>
      <c r="BC53" s="875"/>
      <c r="BD53" s="875"/>
      <c r="BE53" s="875"/>
      <c r="BF53" s="875"/>
      <c r="BG53" s="875"/>
      <c r="BH53" s="875"/>
      <c r="BI53" s="877">
        <f t="shared" si="1"/>
        <v>712.7201406454805</v>
      </c>
      <c r="BJ53" s="875"/>
      <c r="BK53" s="875"/>
      <c r="BL53" s="875"/>
      <c r="BM53" s="875"/>
      <c r="BN53" s="875"/>
      <c r="BO53" s="873">
        <f t="shared" si="2"/>
        <v>552.0919605428847</v>
      </c>
      <c r="BP53" s="874"/>
      <c r="BQ53" s="874"/>
      <c r="BR53" s="874"/>
      <c r="BS53" s="874"/>
      <c r="BT53" s="874"/>
      <c r="BU53" s="873">
        <f t="shared" si="3"/>
        <v>1264.8121011883652</v>
      </c>
      <c r="BV53" s="874"/>
      <c r="BW53" s="874"/>
      <c r="BX53" s="874"/>
      <c r="BY53" s="874"/>
      <c r="BZ53" s="874"/>
      <c r="CA53" s="878">
        <f t="shared" si="14"/>
        <v>284535.9642976493</v>
      </c>
      <c r="CB53" s="874"/>
      <c r="CC53" s="874"/>
      <c r="CD53" s="874"/>
      <c r="CE53" s="874"/>
      <c r="CF53" s="874"/>
      <c r="CG53" s="874"/>
      <c r="CI53" s="876">
        <f t="shared" si="19"/>
        <v>293425.21894534153</v>
      </c>
      <c r="CJ53" s="875"/>
      <c r="CK53" s="875"/>
      <c r="CL53" s="875"/>
      <c r="CM53" s="875"/>
      <c r="CN53" s="875"/>
      <c r="CO53" s="875"/>
      <c r="CP53" s="877">
        <f t="shared" si="4"/>
        <v>1875.4761910923078</v>
      </c>
      <c r="CQ53" s="875"/>
      <c r="CR53" s="875"/>
      <c r="CS53" s="875"/>
      <c r="CT53" s="875"/>
      <c r="CU53" s="875"/>
      <c r="CV53" s="873">
        <f t="shared" si="5"/>
        <v>257.19955467107025</v>
      </c>
      <c r="CW53" s="874"/>
      <c r="CX53" s="874"/>
      <c r="CY53" s="874"/>
      <c r="CZ53" s="874"/>
      <c r="DA53" s="874"/>
      <c r="DB53" s="873">
        <f t="shared" si="6"/>
        <v>2132.675745763378</v>
      </c>
      <c r="DC53" s="874"/>
      <c r="DD53" s="874"/>
      <c r="DE53" s="874"/>
      <c r="DF53" s="874"/>
      <c r="DG53" s="874"/>
      <c r="DH53" s="878">
        <f t="shared" si="15"/>
        <v>293168.01939067047</v>
      </c>
      <c r="DI53" s="874"/>
      <c r="DJ53" s="874"/>
      <c r="DK53" s="874"/>
      <c r="DL53" s="874"/>
      <c r="DM53" s="874"/>
      <c r="DN53" s="874"/>
      <c r="DR53" s="230" t="str">
        <f t="shared" si="7"/>
        <v>-</v>
      </c>
      <c r="DS53" s="875">
        <f>IF(ROWS(DS$25:$DU53)&gt;$EG$9,0,ROWS(DS$25:$DU53))</f>
        <v>0</v>
      </c>
      <c r="DT53" s="875"/>
      <c r="DU53" s="875"/>
      <c r="DV53" s="875"/>
      <c r="DW53" s="875"/>
      <c r="DX53" s="876">
        <f t="shared" si="20"/>
        <v>0</v>
      </c>
      <c r="DY53" s="875"/>
      <c r="DZ53" s="875"/>
      <c r="EA53" s="875"/>
      <c r="EB53" s="875"/>
      <c r="EC53" s="875"/>
      <c r="ED53" s="875"/>
      <c r="EE53" s="877">
        <f t="shared" si="8"/>
        <v>0</v>
      </c>
      <c r="EF53" s="875"/>
      <c r="EG53" s="875"/>
      <c r="EH53" s="875"/>
      <c r="EI53" s="875"/>
      <c r="EJ53" s="875"/>
      <c r="EK53" s="873">
        <f t="shared" si="9"/>
        <v>0</v>
      </c>
      <c r="EL53" s="874"/>
      <c r="EM53" s="874"/>
      <c r="EN53" s="874"/>
      <c r="EO53" s="874"/>
      <c r="EP53" s="874"/>
      <c r="EQ53" s="873">
        <f t="shared" si="10"/>
        <v>0</v>
      </c>
      <c r="ER53" s="874"/>
      <c r="ES53" s="874"/>
      <c r="ET53" s="874"/>
      <c r="EU53" s="874"/>
      <c r="EV53" s="874"/>
      <c r="EW53" s="878">
        <f t="shared" si="16"/>
        <v>0</v>
      </c>
      <c r="EX53" s="874"/>
      <c r="EY53" s="874"/>
      <c r="EZ53" s="874"/>
      <c r="FA53" s="874"/>
      <c r="FB53" s="874"/>
      <c r="FC53" s="874"/>
      <c r="FE53" s="876">
        <f t="shared" si="21"/>
        <v>0</v>
      </c>
      <c r="FF53" s="875"/>
      <c r="FG53" s="875"/>
      <c r="FH53" s="875"/>
      <c r="FI53" s="875"/>
      <c r="FJ53" s="875"/>
      <c r="FK53" s="875"/>
      <c r="FL53" s="877">
        <f t="shared" si="11"/>
        <v>0</v>
      </c>
      <c r="FM53" s="875"/>
      <c r="FN53" s="875"/>
      <c r="FO53" s="875"/>
      <c r="FP53" s="875"/>
      <c r="FQ53" s="875"/>
      <c r="FR53" s="873">
        <f t="shared" si="12"/>
        <v>0</v>
      </c>
      <c r="FS53" s="874"/>
      <c r="FT53" s="874"/>
      <c r="FU53" s="874"/>
      <c r="FV53" s="874"/>
      <c r="FW53" s="874"/>
      <c r="FX53" s="873">
        <f t="shared" si="13"/>
        <v>0</v>
      </c>
      <c r="FY53" s="874"/>
      <c r="FZ53" s="874"/>
      <c r="GA53" s="874"/>
      <c r="GB53" s="874"/>
      <c r="GC53" s="874"/>
      <c r="GD53" s="878">
        <f t="shared" si="17"/>
        <v>0</v>
      </c>
      <c r="GE53" s="874"/>
      <c r="GF53" s="874"/>
      <c r="GG53" s="874"/>
      <c r="GH53" s="874"/>
      <c r="GI53" s="874"/>
      <c r="GJ53" s="874"/>
    </row>
    <row r="54" spans="1:192" ht="12.75" customHeight="1">
      <c r="A54" s="662"/>
      <c r="B54" s="662"/>
      <c r="C54" s="662"/>
      <c r="D54" s="662"/>
      <c r="E54" s="662"/>
      <c r="F54" s="662"/>
      <c r="G54" s="662"/>
      <c r="H54" s="662"/>
      <c r="I54" s="662"/>
      <c r="J54" s="662"/>
      <c r="K54" s="662"/>
      <c r="L54" s="662"/>
      <c r="M54" s="662"/>
      <c r="N54" s="662"/>
      <c r="O54" s="662"/>
      <c r="P54" s="662"/>
      <c r="Q54" s="662"/>
      <c r="R54" s="882"/>
      <c r="S54" s="882"/>
      <c r="T54" s="882"/>
      <c r="U54" s="882"/>
      <c r="V54" s="882"/>
      <c r="W54" s="882"/>
      <c r="X54" s="882"/>
      <c r="Y54" s="882"/>
      <c r="Z54" s="882"/>
      <c r="AA54" s="882"/>
      <c r="AB54" s="882"/>
      <c r="AC54" s="882"/>
      <c r="AD54" s="882"/>
      <c r="AE54" s="882"/>
      <c r="AF54" s="998"/>
      <c r="AG54" s="999"/>
      <c r="AH54" s="999"/>
      <c r="AI54" s="999"/>
      <c r="AJ54" s="999"/>
      <c r="AK54" s="999"/>
      <c r="AL54" s="1000"/>
      <c r="AM54" s="883"/>
      <c r="AN54" s="883"/>
      <c r="AO54" s="883"/>
      <c r="AP54" s="883"/>
      <c r="AQ54" s="883"/>
      <c r="AR54" s="883"/>
      <c r="AS54" s="883"/>
      <c r="AT54" s="1"/>
      <c r="AU54" s="1"/>
      <c r="AV54" s="230" t="str">
        <f t="shared" si="0"/>
        <v>-</v>
      </c>
      <c r="AW54" s="875">
        <f>IF(ROWS($AW$25:$AW54)&gt;$BI$9,0,ROWS(AW$25:$AW54))</f>
        <v>30</v>
      </c>
      <c r="AX54" s="875"/>
      <c r="AY54" s="875"/>
      <c r="AZ54" s="875"/>
      <c r="BA54" s="875"/>
      <c r="BB54" s="876">
        <f t="shared" si="18"/>
        <v>284535.9642976493</v>
      </c>
      <c r="BC54" s="875"/>
      <c r="BD54" s="875"/>
      <c r="BE54" s="875"/>
      <c r="BF54" s="875"/>
      <c r="BG54" s="875"/>
      <c r="BH54" s="875"/>
      <c r="BI54" s="877">
        <f t="shared" si="1"/>
        <v>711.3399107441231</v>
      </c>
      <c r="BJ54" s="875"/>
      <c r="BK54" s="875"/>
      <c r="BL54" s="875"/>
      <c r="BM54" s="875"/>
      <c r="BN54" s="875"/>
      <c r="BO54" s="873">
        <f t="shared" si="2"/>
        <v>553.4721904442421</v>
      </c>
      <c r="BP54" s="874"/>
      <c r="BQ54" s="874"/>
      <c r="BR54" s="874"/>
      <c r="BS54" s="874"/>
      <c r="BT54" s="874"/>
      <c r="BU54" s="873">
        <f t="shared" si="3"/>
        <v>1264.8121011883652</v>
      </c>
      <c r="BV54" s="874"/>
      <c r="BW54" s="874"/>
      <c r="BX54" s="874"/>
      <c r="BY54" s="874"/>
      <c r="BZ54" s="874"/>
      <c r="CA54" s="878">
        <f t="shared" si="14"/>
        <v>283982.49210720503</v>
      </c>
      <c r="CB54" s="874"/>
      <c r="CC54" s="874"/>
      <c r="CD54" s="874"/>
      <c r="CE54" s="874"/>
      <c r="CF54" s="874"/>
      <c r="CG54" s="874"/>
      <c r="CI54" s="876">
        <f t="shared" si="19"/>
        <v>293168.01939067047</v>
      </c>
      <c r="CJ54" s="875"/>
      <c r="CK54" s="875"/>
      <c r="CL54" s="875"/>
      <c r="CM54" s="875"/>
      <c r="CN54" s="875"/>
      <c r="CO54" s="875"/>
      <c r="CP54" s="877">
        <f t="shared" si="4"/>
        <v>1873.8322572720351</v>
      </c>
      <c r="CQ54" s="875"/>
      <c r="CR54" s="875"/>
      <c r="CS54" s="875"/>
      <c r="CT54" s="875"/>
      <c r="CU54" s="875"/>
      <c r="CV54" s="873">
        <f t="shared" si="5"/>
        <v>258.8434884913429</v>
      </c>
      <c r="CW54" s="874"/>
      <c r="CX54" s="874"/>
      <c r="CY54" s="874"/>
      <c r="CZ54" s="874"/>
      <c r="DA54" s="874"/>
      <c r="DB54" s="873">
        <f t="shared" si="6"/>
        <v>2132.675745763378</v>
      </c>
      <c r="DC54" s="874"/>
      <c r="DD54" s="874"/>
      <c r="DE54" s="874"/>
      <c r="DF54" s="874"/>
      <c r="DG54" s="874"/>
      <c r="DH54" s="878">
        <f t="shared" si="15"/>
        <v>292909.17590217915</v>
      </c>
      <c r="DI54" s="874"/>
      <c r="DJ54" s="874"/>
      <c r="DK54" s="874"/>
      <c r="DL54" s="874"/>
      <c r="DM54" s="874"/>
      <c r="DN54" s="874"/>
      <c r="DR54" s="230" t="str">
        <f t="shared" si="7"/>
        <v>-</v>
      </c>
      <c r="DS54" s="875">
        <f>IF(ROWS(DS$25:$DU54)&gt;$EG$9,0,ROWS(DS$25:$DU54))</f>
        <v>0</v>
      </c>
      <c r="DT54" s="875"/>
      <c r="DU54" s="875"/>
      <c r="DV54" s="875"/>
      <c r="DW54" s="875"/>
      <c r="DX54" s="876">
        <f t="shared" si="20"/>
        <v>0</v>
      </c>
      <c r="DY54" s="875"/>
      <c r="DZ54" s="875"/>
      <c r="EA54" s="875"/>
      <c r="EB54" s="875"/>
      <c r="EC54" s="875"/>
      <c r="ED54" s="875"/>
      <c r="EE54" s="877">
        <f t="shared" si="8"/>
        <v>0</v>
      </c>
      <c r="EF54" s="875"/>
      <c r="EG54" s="875"/>
      <c r="EH54" s="875"/>
      <c r="EI54" s="875"/>
      <c r="EJ54" s="875"/>
      <c r="EK54" s="873">
        <f t="shared" si="9"/>
        <v>0</v>
      </c>
      <c r="EL54" s="874"/>
      <c r="EM54" s="874"/>
      <c r="EN54" s="874"/>
      <c r="EO54" s="874"/>
      <c r="EP54" s="874"/>
      <c r="EQ54" s="873">
        <f t="shared" si="10"/>
        <v>0</v>
      </c>
      <c r="ER54" s="874"/>
      <c r="ES54" s="874"/>
      <c r="ET54" s="874"/>
      <c r="EU54" s="874"/>
      <c r="EV54" s="874"/>
      <c r="EW54" s="878">
        <f t="shared" si="16"/>
        <v>0</v>
      </c>
      <c r="EX54" s="874"/>
      <c r="EY54" s="874"/>
      <c r="EZ54" s="874"/>
      <c r="FA54" s="874"/>
      <c r="FB54" s="874"/>
      <c r="FC54" s="874"/>
      <c r="FE54" s="876">
        <f t="shared" si="21"/>
        <v>0</v>
      </c>
      <c r="FF54" s="875"/>
      <c r="FG54" s="875"/>
      <c r="FH54" s="875"/>
      <c r="FI54" s="875"/>
      <c r="FJ54" s="875"/>
      <c r="FK54" s="875"/>
      <c r="FL54" s="877">
        <f t="shared" si="11"/>
        <v>0</v>
      </c>
      <c r="FM54" s="875"/>
      <c r="FN54" s="875"/>
      <c r="FO54" s="875"/>
      <c r="FP54" s="875"/>
      <c r="FQ54" s="875"/>
      <c r="FR54" s="873">
        <f t="shared" si="12"/>
        <v>0</v>
      </c>
      <c r="FS54" s="874"/>
      <c r="FT54" s="874"/>
      <c r="FU54" s="874"/>
      <c r="FV54" s="874"/>
      <c r="FW54" s="874"/>
      <c r="FX54" s="873">
        <f t="shared" si="13"/>
        <v>0</v>
      </c>
      <c r="FY54" s="874"/>
      <c r="FZ54" s="874"/>
      <c r="GA54" s="874"/>
      <c r="GB54" s="874"/>
      <c r="GC54" s="874"/>
      <c r="GD54" s="878">
        <f t="shared" si="17"/>
        <v>0</v>
      </c>
      <c r="GE54" s="874"/>
      <c r="GF54" s="874"/>
      <c r="GG54" s="874"/>
      <c r="GH54" s="874"/>
      <c r="GI54" s="874"/>
      <c r="GJ54" s="874"/>
    </row>
    <row r="55" spans="1:192" ht="12.75" customHeight="1">
      <c r="A55" s="662" t="s">
        <v>241</v>
      </c>
      <c r="B55" s="662"/>
      <c r="C55" s="662"/>
      <c r="D55" s="662"/>
      <c r="E55" s="662"/>
      <c r="F55" s="662"/>
      <c r="G55" s="662"/>
      <c r="H55" s="662"/>
      <c r="I55" s="662"/>
      <c r="J55" s="662"/>
      <c r="K55" s="662"/>
      <c r="L55" s="662"/>
      <c r="M55" s="662"/>
      <c r="N55" s="662"/>
      <c r="O55" s="662"/>
      <c r="P55" s="662"/>
      <c r="Q55" s="662"/>
      <c r="R55" s="879">
        <f>SUM(BI13:BP16)</f>
        <v>411275.77011253836</v>
      </c>
      <c r="S55" s="880"/>
      <c r="T55" s="880"/>
      <c r="U55" s="880"/>
      <c r="V55" s="880"/>
      <c r="W55" s="880"/>
      <c r="X55" s="881"/>
      <c r="Y55" s="879">
        <f>SUM(EO19:EV23)</f>
        <v>0</v>
      </c>
      <c r="Z55" s="880"/>
      <c r="AA55" s="880"/>
      <c r="AB55" s="880"/>
      <c r="AC55" s="880"/>
      <c r="AD55" s="880"/>
      <c r="AE55" s="881"/>
      <c r="AF55" s="998"/>
      <c r="AG55" s="999"/>
      <c r="AH55" s="999"/>
      <c r="AI55" s="999"/>
      <c r="AJ55" s="999"/>
      <c r="AK55" s="999"/>
      <c r="AL55" s="1000"/>
      <c r="AM55" s="1004"/>
      <c r="AN55" s="883"/>
      <c r="AO55" s="883"/>
      <c r="AP55" s="883"/>
      <c r="AQ55" s="883"/>
      <c r="AR55" s="883"/>
      <c r="AS55" s="883"/>
      <c r="AT55" s="1"/>
      <c r="AU55" s="1"/>
      <c r="AV55" s="230" t="str">
        <f t="shared" si="0"/>
        <v>-</v>
      </c>
      <c r="AW55" s="875">
        <f>IF(ROWS($AW$25:$AW55)&gt;$BI$9,0,ROWS(AW$25:$AW55))</f>
        <v>31</v>
      </c>
      <c r="AX55" s="875"/>
      <c r="AY55" s="875"/>
      <c r="AZ55" s="875"/>
      <c r="BA55" s="875"/>
      <c r="BB55" s="876">
        <f t="shared" si="18"/>
        <v>283982.49210720503</v>
      </c>
      <c r="BC55" s="875"/>
      <c r="BD55" s="875"/>
      <c r="BE55" s="875"/>
      <c r="BF55" s="875"/>
      <c r="BG55" s="875"/>
      <c r="BH55" s="875"/>
      <c r="BI55" s="877">
        <f t="shared" si="1"/>
        <v>709.9562302680125</v>
      </c>
      <c r="BJ55" s="875"/>
      <c r="BK55" s="875"/>
      <c r="BL55" s="875"/>
      <c r="BM55" s="875"/>
      <c r="BN55" s="875"/>
      <c r="BO55" s="873">
        <f t="shared" si="2"/>
        <v>554.8558709203527</v>
      </c>
      <c r="BP55" s="874"/>
      <c r="BQ55" s="874"/>
      <c r="BR55" s="874"/>
      <c r="BS55" s="874"/>
      <c r="BT55" s="874"/>
      <c r="BU55" s="873">
        <f t="shared" si="3"/>
        <v>1264.8121011883652</v>
      </c>
      <c r="BV55" s="874"/>
      <c r="BW55" s="874"/>
      <c r="BX55" s="874"/>
      <c r="BY55" s="874"/>
      <c r="BZ55" s="874"/>
      <c r="CA55" s="878">
        <f t="shared" si="14"/>
        <v>283427.6362362847</v>
      </c>
      <c r="CB55" s="874"/>
      <c r="CC55" s="874"/>
      <c r="CD55" s="874"/>
      <c r="CE55" s="874"/>
      <c r="CF55" s="874"/>
      <c r="CG55" s="874"/>
      <c r="CI55" s="876">
        <f t="shared" si="19"/>
        <v>292909.17590217915</v>
      </c>
      <c r="CJ55" s="875"/>
      <c r="CK55" s="875"/>
      <c r="CL55" s="875"/>
      <c r="CM55" s="875"/>
      <c r="CN55" s="875"/>
      <c r="CO55" s="875"/>
      <c r="CP55" s="877">
        <f t="shared" si="4"/>
        <v>1872.1778159747616</v>
      </c>
      <c r="CQ55" s="875"/>
      <c r="CR55" s="875"/>
      <c r="CS55" s="875"/>
      <c r="CT55" s="875"/>
      <c r="CU55" s="875"/>
      <c r="CV55" s="873">
        <f t="shared" si="5"/>
        <v>260.4979297886164</v>
      </c>
      <c r="CW55" s="874"/>
      <c r="CX55" s="874"/>
      <c r="CY55" s="874"/>
      <c r="CZ55" s="874"/>
      <c r="DA55" s="874"/>
      <c r="DB55" s="873">
        <f t="shared" si="6"/>
        <v>2132.675745763378</v>
      </c>
      <c r="DC55" s="874"/>
      <c r="DD55" s="874"/>
      <c r="DE55" s="874"/>
      <c r="DF55" s="874"/>
      <c r="DG55" s="874"/>
      <c r="DH55" s="878">
        <f t="shared" si="15"/>
        <v>292648.67797239055</v>
      </c>
      <c r="DI55" s="874"/>
      <c r="DJ55" s="874"/>
      <c r="DK55" s="874"/>
      <c r="DL55" s="874"/>
      <c r="DM55" s="874"/>
      <c r="DN55" s="874"/>
      <c r="DR55" s="230" t="str">
        <f t="shared" si="7"/>
        <v>-</v>
      </c>
      <c r="DS55" s="875">
        <f>IF(ROWS(DS$25:$DU55)&gt;$EG$9,0,ROWS(DS$25:$DU55))</f>
        <v>0</v>
      </c>
      <c r="DT55" s="875"/>
      <c r="DU55" s="875"/>
      <c r="DV55" s="875"/>
      <c r="DW55" s="875"/>
      <c r="DX55" s="876">
        <f t="shared" si="20"/>
        <v>0</v>
      </c>
      <c r="DY55" s="875"/>
      <c r="DZ55" s="875"/>
      <c r="EA55" s="875"/>
      <c r="EB55" s="875"/>
      <c r="EC55" s="875"/>
      <c r="ED55" s="875"/>
      <c r="EE55" s="877">
        <f t="shared" si="8"/>
        <v>0</v>
      </c>
      <c r="EF55" s="875"/>
      <c r="EG55" s="875"/>
      <c r="EH55" s="875"/>
      <c r="EI55" s="875"/>
      <c r="EJ55" s="875"/>
      <c r="EK55" s="873">
        <f t="shared" si="9"/>
        <v>0</v>
      </c>
      <c r="EL55" s="874"/>
      <c r="EM55" s="874"/>
      <c r="EN55" s="874"/>
      <c r="EO55" s="874"/>
      <c r="EP55" s="874"/>
      <c r="EQ55" s="873">
        <f t="shared" si="10"/>
        <v>0</v>
      </c>
      <c r="ER55" s="874"/>
      <c r="ES55" s="874"/>
      <c r="ET55" s="874"/>
      <c r="EU55" s="874"/>
      <c r="EV55" s="874"/>
      <c r="EW55" s="878">
        <f>IF(DS55=0,0,DX55-EK55)</f>
        <v>0</v>
      </c>
      <c r="EX55" s="874"/>
      <c r="EY55" s="874"/>
      <c r="EZ55" s="874"/>
      <c r="FA55" s="874"/>
      <c r="FB55" s="874"/>
      <c r="FC55" s="874"/>
      <c r="FE55" s="876">
        <f t="shared" si="21"/>
        <v>0</v>
      </c>
      <c r="FF55" s="875"/>
      <c r="FG55" s="875"/>
      <c r="FH55" s="875"/>
      <c r="FI55" s="875"/>
      <c r="FJ55" s="875"/>
      <c r="FK55" s="875"/>
      <c r="FL55" s="877">
        <f t="shared" si="11"/>
        <v>0</v>
      </c>
      <c r="FM55" s="875"/>
      <c r="FN55" s="875"/>
      <c r="FO55" s="875"/>
      <c r="FP55" s="875"/>
      <c r="FQ55" s="875"/>
      <c r="FR55" s="873">
        <f t="shared" si="12"/>
        <v>0</v>
      </c>
      <c r="FS55" s="874"/>
      <c r="FT55" s="874"/>
      <c r="FU55" s="874"/>
      <c r="FV55" s="874"/>
      <c r="FW55" s="874"/>
      <c r="FX55" s="873">
        <f t="shared" si="13"/>
        <v>0</v>
      </c>
      <c r="FY55" s="874"/>
      <c r="FZ55" s="874"/>
      <c r="GA55" s="874"/>
      <c r="GB55" s="874"/>
      <c r="GC55" s="874"/>
      <c r="GD55" s="878">
        <f t="shared" si="17"/>
        <v>0</v>
      </c>
      <c r="GE55" s="874"/>
      <c r="GF55" s="874"/>
      <c r="GG55" s="874"/>
      <c r="GH55" s="874"/>
      <c r="GI55" s="874"/>
      <c r="GJ55" s="874"/>
    </row>
    <row r="56" spans="1:192" ht="12.75">
      <c r="A56" s="662"/>
      <c r="B56" s="662"/>
      <c r="C56" s="662"/>
      <c r="D56" s="662"/>
      <c r="E56" s="662"/>
      <c r="F56" s="662"/>
      <c r="G56" s="662"/>
      <c r="H56" s="662"/>
      <c r="I56" s="662"/>
      <c r="J56" s="662"/>
      <c r="K56" s="662"/>
      <c r="L56" s="662"/>
      <c r="M56" s="662"/>
      <c r="N56" s="662"/>
      <c r="O56" s="662"/>
      <c r="P56" s="662"/>
      <c r="Q56" s="662"/>
      <c r="R56" s="979">
        <f>IF(R53&gt;0,R55,0)</f>
        <v>411275.77011253836</v>
      </c>
      <c r="S56" s="980"/>
      <c r="T56" s="980"/>
      <c r="U56" s="980"/>
      <c r="V56" s="980"/>
      <c r="W56" s="980"/>
      <c r="X56" s="981"/>
      <c r="Y56" s="979">
        <f>IF(Y53&gt;0,Y55,0)</f>
        <v>0</v>
      </c>
      <c r="Z56" s="980"/>
      <c r="AA56" s="980"/>
      <c r="AB56" s="980"/>
      <c r="AC56" s="980"/>
      <c r="AD56" s="980"/>
      <c r="AE56" s="981"/>
      <c r="AF56" s="1001"/>
      <c r="AG56" s="1002"/>
      <c r="AH56" s="1002"/>
      <c r="AI56" s="1002"/>
      <c r="AJ56" s="1002"/>
      <c r="AK56" s="1002"/>
      <c r="AL56" s="1003"/>
      <c r="AM56" s="883"/>
      <c r="AN56" s="883"/>
      <c r="AO56" s="883"/>
      <c r="AP56" s="883"/>
      <c r="AQ56" s="883"/>
      <c r="AR56" s="883"/>
      <c r="AS56" s="883"/>
      <c r="AT56" s="1"/>
      <c r="AU56" s="1"/>
      <c r="AV56" s="230" t="str">
        <f t="shared" si="0"/>
        <v>-</v>
      </c>
      <c r="AW56" s="875">
        <f>IF(ROWS($AW$25:$AW56)&gt;$BI$9,0,ROWS(AW$25:$AW56))</f>
        <v>32</v>
      </c>
      <c r="AX56" s="875"/>
      <c r="AY56" s="875"/>
      <c r="AZ56" s="875"/>
      <c r="BA56" s="875"/>
      <c r="BB56" s="876">
        <f t="shared" si="18"/>
        <v>283427.6362362847</v>
      </c>
      <c r="BC56" s="875"/>
      <c r="BD56" s="875"/>
      <c r="BE56" s="875"/>
      <c r="BF56" s="875"/>
      <c r="BG56" s="875"/>
      <c r="BH56" s="875"/>
      <c r="BI56" s="877">
        <f t="shared" si="1"/>
        <v>708.5690905907117</v>
      </c>
      <c r="BJ56" s="875"/>
      <c r="BK56" s="875"/>
      <c r="BL56" s="875"/>
      <c r="BM56" s="875"/>
      <c r="BN56" s="875"/>
      <c r="BO56" s="873">
        <f t="shared" si="2"/>
        <v>556.2430105976536</v>
      </c>
      <c r="BP56" s="874"/>
      <c r="BQ56" s="874"/>
      <c r="BR56" s="874"/>
      <c r="BS56" s="874"/>
      <c r="BT56" s="874"/>
      <c r="BU56" s="873">
        <f t="shared" si="3"/>
        <v>1264.8121011883652</v>
      </c>
      <c r="BV56" s="874"/>
      <c r="BW56" s="874"/>
      <c r="BX56" s="874"/>
      <c r="BY56" s="874"/>
      <c r="BZ56" s="874"/>
      <c r="CA56" s="878">
        <f t="shared" si="14"/>
        <v>282871.39322568703</v>
      </c>
      <c r="CB56" s="874"/>
      <c r="CC56" s="874"/>
      <c r="CD56" s="874"/>
      <c r="CE56" s="874"/>
      <c r="CF56" s="874"/>
      <c r="CG56" s="874"/>
      <c r="CI56" s="876">
        <f t="shared" si="19"/>
        <v>292648.67797239055</v>
      </c>
      <c r="CJ56" s="875"/>
      <c r="CK56" s="875"/>
      <c r="CL56" s="875"/>
      <c r="CM56" s="875"/>
      <c r="CN56" s="875"/>
      <c r="CO56" s="875"/>
      <c r="CP56" s="877">
        <f t="shared" si="4"/>
        <v>1870.5128000401962</v>
      </c>
      <c r="CQ56" s="875"/>
      <c r="CR56" s="875"/>
      <c r="CS56" s="875"/>
      <c r="CT56" s="875"/>
      <c r="CU56" s="875"/>
      <c r="CV56" s="873">
        <f t="shared" si="5"/>
        <v>262.1629457231818</v>
      </c>
      <c r="CW56" s="874"/>
      <c r="CX56" s="874"/>
      <c r="CY56" s="874"/>
      <c r="CZ56" s="874"/>
      <c r="DA56" s="874"/>
      <c r="DB56" s="873">
        <f t="shared" si="6"/>
        <v>2132.675745763378</v>
      </c>
      <c r="DC56" s="874"/>
      <c r="DD56" s="874"/>
      <c r="DE56" s="874"/>
      <c r="DF56" s="874"/>
      <c r="DG56" s="874"/>
      <c r="DH56" s="878">
        <f t="shared" si="15"/>
        <v>292386.5150266674</v>
      </c>
      <c r="DI56" s="874"/>
      <c r="DJ56" s="874"/>
      <c r="DK56" s="874"/>
      <c r="DL56" s="874"/>
      <c r="DM56" s="874"/>
      <c r="DN56" s="874"/>
      <c r="DR56" s="230" t="str">
        <f t="shared" si="7"/>
        <v>-</v>
      </c>
      <c r="DS56" s="875">
        <f>IF(ROWS(DS$25:$DU56)&gt;$EG$9,0,ROWS(DS$25:$DU56))</f>
        <v>0</v>
      </c>
      <c r="DT56" s="875"/>
      <c r="DU56" s="875"/>
      <c r="DV56" s="875"/>
      <c r="DW56" s="875"/>
      <c r="DX56" s="876">
        <f t="shared" si="20"/>
        <v>0</v>
      </c>
      <c r="DY56" s="875"/>
      <c r="DZ56" s="875"/>
      <c r="EA56" s="875"/>
      <c r="EB56" s="875"/>
      <c r="EC56" s="875"/>
      <c r="ED56" s="875"/>
      <c r="EE56" s="877">
        <f t="shared" si="8"/>
        <v>0</v>
      </c>
      <c r="EF56" s="875"/>
      <c r="EG56" s="875"/>
      <c r="EH56" s="875"/>
      <c r="EI56" s="875"/>
      <c r="EJ56" s="875"/>
      <c r="EK56" s="873">
        <f t="shared" si="9"/>
        <v>0</v>
      </c>
      <c r="EL56" s="874"/>
      <c r="EM56" s="874"/>
      <c r="EN56" s="874"/>
      <c r="EO56" s="874"/>
      <c r="EP56" s="874"/>
      <c r="EQ56" s="873">
        <f t="shared" si="10"/>
        <v>0</v>
      </c>
      <c r="ER56" s="874"/>
      <c r="ES56" s="874"/>
      <c r="ET56" s="874"/>
      <c r="EU56" s="874"/>
      <c r="EV56" s="874"/>
      <c r="EW56" s="878">
        <f>IF(DS56=0,0,DX56-EK56)</f>
        <v>0</v>
      </c>
      <c r="EX56" s="874"/>
      <c r="EY56" s="874"/>
      <c r="EZ56" s="874"/>
      <c r="FA56" s="874"/>
      <c r="FB56" s="874"/>
      <c r="FC56" s="874"/>
      <c r="FE56" s="876">
        <f t="shared" si="21"/>
        <v>0</v>
      </c>
      <c r="FF56" s="875"/>
      <c r="FG56" s="875"/>
      <c r="FH56" s="875"/>
      <c r="FI56" s="875"/>
      <c r="FJ56" s="875"/>
      <c r="FK56" s="875"/>
      <c r="FL56" s="877">
        <f t="shared" si="11"/>
        <v>0</v>
      </c>
      <c r="FM56" s="875"/>
      <c r="FN56" s="875"/>
      <c r="FO56" s="875"/>
      <c r="FP56" s="875"/>
      <c r="FQ56" s="875"/>
      <c r="FR56" s="873">
        <f t="shared" si="12"/>
        <v>0</v>
      </c>
      <c r="FS56" s="874"/>
      <c r="FT56" s="874"/>
      <c r="FU56" s="874"/>
      <c r="FV56" s="874"/>
      <c r="FW56" s="874"/>
      <c r="FX56" s="873">
        <f t="shared" si="13"/>
        <v>0</v>
      </c>
      <c r="FY56" s="874"/>
      <c r="FZ56" s="874"/>
      <c r="GA56" s="874"/>
      <c r="GB56" s="874"/>
      <c r="GC56" s="874"/>
      <c r="GD56" s="878">
        <f t="shared" si="17"/>
        <v>0</v>
      </c>
      <c r="GE56" s="874"/>
      <c r="GF56" s="874"/>
      <c r="GG56" s="874"/>
      <c r="GH56" s="874"/>
      <c r="GI56" s="874"/>
      <c r="GJ56" s="874"/>
    </row>
    <row r="57" spans="1:192" ht="12.75">
      <c r="A57" s="904" t="s">
        <v>522</v>
      </c>
      <c r="B57" s="905"/>
      <c r="C57" s="905"/>
      <c r="D57" s="905"/>
      <c r="E57" s="905"/>
      <c r="F57" s="905"/>
      <c r="G57" s="905"/>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6"/>
      <c r="AT57" s="1"/>
      <c r="AU57" s="1"/>
      <c r="AV57" s="230" t="str">
        <f t="shared" si="0"/>
        <v>-</v>
      </c>
      <c r="AW57" s="875">
        <f>IF(ROWS($AW$25:$AW57)&gt;$BI$9,0,ROWS(AW$25:$AW57))</f>
        <v>33</v>
      </c>
      <c r="AX57" s="875"/>
      <c r="AY57" s="875"/>
      <c r="AZ57" s="875"/>
      <c r="BA57" s="875"/>
      <c r="BB57" s="876">
        <f t="shared" si="18"/>
        <v>282871.39322568703</v>
      </c>
      <c r="BC57" s="875"/>
      <c r="BD57" s="875"/>
      <c r="BE57" s="875"/>
      <c r="BF57" s="875"/>
      <c r="BG57" s="875"/>
      <c r="BH57" s="875"/>
      <c r="BI57" s="877">
        <f t="shared" si="1"/>
        <v>707.1784830642176</v>
      </c>
      <c r="BJ57" s="875"/>
      <c r="BK57" s="875"/>
      <c r="BL57" s="875"/>
      <c r="BM57" s="875"/>
      <c r="BN57" s="875"/>
      <c r="BO57" s="873">
        <f t="shared" si="2"/>
        <v>557.6336181241476</v>
      </c>
      <c r="BP57" s="874"/>
      <c r="BQ57" s="874"/>
      <c r="BR57" s="874"/>
      <c r="BS57" s="874"/>
      <c r="BT57" s="874"/>
      <c r="BU57" s="873">
        <f t="shared" si="3"/>
        <v>1264.8121011883652</v>
      </c>
      <c r="BV57" s="874"/>
      <c r="BW57" s="874"/>
      <c r="BX57" s="874"/>
      <c r="BY57" s="874"/>
      <c r="BZ57" s="874"/>
      <c r="CA57" s="878">
        <f t="shared" si="14"/>
        <v>282313.7596075629</v>
      </c>
      <c r="CB57" s="874"/>
      <c r="CC57" s="874"/>
      <c r="CD57" s="874"/>
      <c r="CE57" s="874"/>
      <c r="CF57" s="874"/>
      <c r="CG57" s="874"/>
      <c r="CI57" s="876">
        <f t="shared" si="19"/>
        <v>292386.5150266674</v>
      </c>
      <c r="CJ57" s="875"/>
      <c r="CK57" s="875"/>
      <c r="CL57" s="875"/>
      <c r="CM57" s="875"/>
      <c r="CN57" s="875"/>
      <c r="CO57" s="875"/>
      <c r="CP57" s="877">
        <f t="shared" si="4"/>
        <v>1868.8371418787822</v>
      </c>
      <c r="CQ57" s="875"/>
      <c r="CR57" s="875"/>
      <c r="CS57" s="875"/>
      <c r="CT57" s="875"/>
      <c r="CU57" s="875"/>
      <c r="CV57" s="873">
        <f t="shared" si="5"/>
        <v>263.83860388459584</v>
      </c>
      <c r="CW57" s="874"/>
      <c r="CX57" s="874"/>
      <c r="CY57" s="874"/>
      <c r="CZ57" s="874"/>
      <c r="DA57" s="874"/>
      <c r="DB57" s="873">
        <f t="shared" si="6"/>
        <v>2132.675745763378</v>
      </c>
      <c r="DC57" s="874"/>
      <c r="DD57" s="874"/>
      <c r="DE57" s="874"/>
      <c r="DF57" s="874"/>
      <c r="DG57" s="874"/>
      <c r="DH57" s="878">
        <f t="shared" si="15"/>
        <v>292122.67642278277</v>
      </c>
      <c r="DI57" s="874"/>
      <c r="DJ57" s="874"/>
      <c r="DK57" s="874"/>
      <c r="DL57" s="874"/>
      <c r="DM57" s="874"/>
      <c r="DN57" s="874"/>
      <c r="DR57" s="230" t="str">
        <f t="shared" si="7"/>
        <v>-</v>
      </c>
      <c r="DS57" s="875">
        <f>IF(ROWS(DS$25:$DU57)&gt;$EG$9,0,ROWS(DS$25:$DU57))</f>
        <v>0</v>
      </c>
      <c r="DT57" s="875"/>
      <c r="DU57" s="875"/>
      <c r="DV57" s="875"/>
      <c r="DW57" s="875"/>
      <c r="DX57" s="876">
        <f t="shared" si="20"/>
        <v>0</v>
      </c>
      <c r="DY57" s="875"/>
      <c r="DZ57" s="875"/>
      <c r="EA57" s="875"/>
      <c r="EB57" s="875"/>
      <c r="EC57" s="875"/>
      <c r="ED57" s="875"/>
      <c r="EE57" s="877">
        <f t="shared" si="8"/>
        <v>0</v>
      </c>
      <c r="EF57" s="875"/>
      <c r="EG57" s="875"/>
      <c r="EH57" s="875"/>
      <c r="EI57" s="875"/>
      <c r="EJ57" s="875"/>
      <c r="EK57" s="873">
        <f t="shared" si="9"/>
        <v>0</v>
      </c>
      <c r="EL57" s="874"/>
      <c r="EM57" s="874"/>
      <c r="EN57" s="874"/>
      <c r="EO57" s="874"/>
      <c r="EP57" s="874"/>
      <c r="EQ57" s="873">
        <f t="shared" si="10"/>
        <v>0</v>
      </c>
      <c r="ER57" s="874"/>
      <c r="ES57" s="874"/>
      <c r="ET57" s="874"/>
      <c r="EU57" s="874"/>
      <c r="EV57" s="874"/>
      <c r="EW57" s="878">
        <f aca="true" t="shared" si="22" ref="EW57:EW120">IF(DS57=0,0,DX57-EK57)</f>
        <v>0</v>
      </c>
      <c r="EX57" s="874"/>
      <c r="EY57" s="874"/>
      <c r="EZ57" s="874"/>
      <c r="FA57" s="874"/>
      <c r="FB57" s="874"/>
      <c r="FC57" s="874"/>
      <c r="FE57" s="876">
        <f t="shared" si="21"/>
        <v>0</v>
      </c>
      <c r="FF57" s="875"/>
      <c r="FG57" s="875"/>
      <c r="FH57" s="875"/>
      <c r="FI57" s="875"/>
      <c r="FJ57" s="875"/>
      <c r="FK57" s="875"/>
      <c r="FL57" s="877">
        <f t="shared" si="11"/>
        <v>0</v>
      </c>
      <c r="FM57" s="875"/>
      <c r="FN57" s="875"/>
      <c r="FO57" s="875"/>
      <c r="FP57" s="875"/>
      <c r="FQ57" s="875"/>
      <c r="FR57" s="873">
        <f t="shared" si="12"/>
        <v>0</v>
      </c>
      <c r="FS57" s="874"/>
      <c r="FT57" s="874"/>
      <c r="FU57" s="874"/>
      <c r="FV57" s="874"/>
      <c r="FW57" s="874"/>
      <c r="FX57" s="873">
        <f t="shared" si="13"/>
        <v>0</v>
      </c>
      <c r="FY57" s="874"/>
      <c r="FZ57" s="874"/>
      <c r="GA57" s="874"/>
      <c r="GB57" s="874"/>
      <c r="GC57" s="874"/>
      <c r="GD57" s="878">
        <f t="shared" si="17"/>
        <v>0</v>
      </c>
      <c r="GE57" s="874"/>
      <c r="GF57" s="874"/>
      <c r="GG57" s="874"/>
      <c r="GH57" s="874"/>
      <c r="GI57" s="874"/>
      <c r="GJ57" s="874"/>
    </row>
    <row r="58" spans="1:192" ht="15.75">
      <c r="A58" s="1005" t="s">
        <v>305</v>
      </c>
      <c r="B58" s="1006"/>
      <c r="C58" s="1006"/>
      <c r="D58" s="1006"/>
      <c r="E58" s="1006"/>
      <c r="F58" s="1006"/>
      <c r="G58" s="1006"/>
      <c r="H58" s="1006"/>
      <c r="I58" s="1006"/>
      <c r="J58" s="1006"/>
      <c r="K58" s="1006"/>
      <c r="L58" s="1006"/>
      <c r="M58" s="1006"/>
      <c r="N58" s="1006"/>
      <c r="O58" s="1006"/>
      <c r="P58" s="1006"/>
      <c r="Q58" s="1007"/>
      <c r="R58" s="1008">
        <f>BQ7-BI7</f>
        <v>867.8636445750128</v>
      </c>
      <c r="S58" s="1009"/>
      <c r="T58" s="1009"/>
      <c r="U58" s="1009"/>
      <c r="V58" s="1009"/>
      <c r="W58" s="1009"/>
      <c r="X58" s="1010"/>
      <c r="Y58" s="1008">
        <f>BX7-BP7</f>
        <v>0</v>
      </c>
      <c r="Z58" s="1009"/>
      <c r="AA58" s="1009"/>
      <c r="AB58" s="1009"/>
      <c r="AC58" s="1009"/>
      <c r="AD58" s="1009"/>
      <c r="AE58" s="1010"/>
      <c r="AF58" s="1008"/>
      <c r="AG58" s="1009"/>
      <c r="AH58" s="1009"/>
      <c r="AI58" s="1009"/>
      <c r="AJ58" s="1009"/>
      <c r="AK58" s="1009"/>
      <c r="AL58" s="1010"/>
      <c r="AM58" s="1004"/>
      <c r="AN58" s="883"/>
      <c r="AO58" s="883"/>
      <c r="AP58" s="883"/>
      <c r="AQ58" s="883"/>
      <c r="AR58" s="883"/>
      <c r="AS58" s="883"/>
      <c r="AT58" s="1"/>
      <c r="AU58" s="1"/>
      <c r="AV58" s="230" t="str">
        <f t="shared" si="0"/>
        <v>-</v>
      </c>
      <c r="AW58" s="875">
        <f>IF(ROWS($AW$25:$AW58)&gt;$BI$9,0,ROWS(AW$25:$AW58))</f>
        <v>34</v>
      </c>
      <c r="AX58" s="875"/>
      <c r="AY58" s="875"/>
      <c r="AZ58" s="875"/>
      <c r="BA58" s="875"/>
      <c r="BB58" s="876">
        <f t="shared" si="18"/>
        <v>282313.7596075629</v>
      </c>
      <c r="BC58" s="875"/>
      <c r="BD58" s="875"/>
      <c r="BE58" s="875"/>
      <c r="BF58" s="875"/>
      <c r="BG58" s="875"/>
      <c r="BH58" s="875"/>
      <c r="BI58" s="877">
        <f t="shared" si="1"/>
        <v>705.7843990189073</v>
      </c>
      <c r="BJ58" s="875"/>
      <c r="BK58" s="875"/>
      <c r="BL58" s="875"/>
      <c r="BM58" s="875"/>
      <c r="BN58" s="875"/>
      <c r="BO58" s="873">
        <f t="shared" si="2"/>
        <v>559.0277021694579</v>
      </c>
      <c r="BP58" s="874"/>
      <c r="BQ58" s="874"/>
      <c r="BR58" s="874"/>
      <c r="BS58" s="874"/>
      <c r="BT58" s="874"/>
      <c r="BU58" s="873">
        <f t="shared" si="3"/>
        <v>1264.8121011883652</v>
      </c>
      <c r="BV58" s="874"/>
      <c r="BW58" s="874"/>
      <c r="BX58" s="874"/>
      <c r="BY58" s="874"/>
      <c r="BZ58" s="874"/>
      <c r="CA58" s="878">
        <f t="shared" si="14"/>
        <v>281754.7319053935</v>
      </c>
      <c r="CB58" s="874"/>
      <c r="CC58" s="874"/>
      <c r="CD58" s="874"/>
      <c r="CE58" s="874"/>
      <c r="CF58" s="874"/>
      <c r="CG58" s="874"/>
      <c r="CI58" s="876">
        <f t="shared" si="19"/>
        <v>292122.67642278277</v>
      </c>
      <c r="CJ58" s="875"/>
      <c r="CK58" s="875"/>
      <c r="CL58" s="875"/>
      <c r="CM58" s="875"/>
      <c r="CN58" s="875"/>
      <c r="CO58" s="875"/>
      <c r="CP58" s="877">
        <f t="shared" si="4"/>
        <v>1867.150773468953</v>
      </c>
      <c r="CQ58" s="875"/>
      <c r="CR58" s="875"/>
      <c r="CS58" s="875"/>
      <c r="CT58" s="875"/>
      <c r="CU58" s="875"/>
      <c r="CV58" s="873">
        <f t="shared" si="5"/>
        <v>265.52497229442497</v>
      </c>
      <c r="CW58" s="874"/>
      <c r="CX58" s="874"/>
      <c r="CY58" s="874"/>
      <c r="CZ58" s="874"/>
      <c r="DA58" s="874"/>
      <c r="DB58" s="873">
        <f t="shared" si="6"/>
        <v>2132.675745763378</v>
      </c>
      <c r="DC58" s="874"/>
      <c r="DD58" s="874"/>
      <c r="DE58" s="874"/>
      <c r="DF58" s="874"/>
      <c r="DG58" s="874"/>
      <c r="DH58" s="878">
        <f t="shared" si="15"/>
        <v>291857.15145048837</v>
      </c>
      <c r="DI58" s="874"/>
      <c r="DJ58" s="874"/>
      <c r="DK58" s="874"/>
      <c r="DL58" s="874"/>
      <c r="DM58" s="874"/>
      <c r="DN58" s="874"/>
      <c r="DR58" s="230" t="str">
        <f t="shared" si="7"/>
        <v>-</v>
      </c>
      <c r="DS58" s="875">
        <f>IF(ROWS(DS$25:$DU58)&gt;$EG$9,0,ROWS(DS$25:$DU58))</f>
        <v>0</v>
      </c>
      <c r="DT58" s="875"/>
      <c r="DU58" s="875"/>
      <c r="DV58" s="875"/>
      <c r="DW58" s="875"/>
      <c r="DX58" s="876">
        <f t="shared" si="20"/>
        <v>0</v>
      </c>
      <c r="DY58" s="875"/>
      <c r="DZ58" s="875"/>
      <c r="EA58" s="875"/>
      <c r="EB58" s="875"/>
      <c r="EC58" s="875"/>
      <c r="ED58" s="875"/>
      <c r="EE58" s="877">
        <f t="shared" si="8"/>
        <v>0</v>
      </c>
      <c r="EF58" s="875"/>
      <c r="EG58" s="875"/>
      <c r="EH58" s="875"/>
      <c r="EI58" s="875"/>
      <c r="EJ58" s="875"/>
      <c r="EK58" s="873">
        <f t="shared" si="9"/>
        <v>0</v>
      </c>
      <c r="EL58" s="874"/>
      <c r="EM58" s="874"/>
      <c r="EN58" s="874"/>
      <c r="EO58" s="874"/>
      <c r="EP58" s="874"/>
      <c r="EQ58" s="873">
        <f t="shared" si="10"/>
        <v>0</v>
      </c>
      <c r="ER58" s="874"/>
      <c r="ES58" s="874"/>
      <c r="ET58" s="874"/>
      <c r="EU58" s="874"/>
      <c r="EV58" s="874"/>
      <c r="EW58" s="878">
        <f t="shared" si="22"/>
        <v>0</v>
      </c>
      <c r="EX58" s="874"/>
      <c r="EY58" s="874"/>
      <c r="EZ58" s="874"/>
      <c r="FA58" s="874"/>
      <c r="FB58" s="874"/>
      <c r="FC58" s="874"/>
      <c r="FE58" s="876">
        <f t="shared" si="21"/>
        <v>0</v>
      </c>
      <c r="FF58" s="875"/>
      <c r="FG58" s="875"/>
      <c r="FH58" s="875"/>
      <c r="FI58" s="875"/>
      <c r="FJ58" s="875"/>
      <c r="FK58" s="875"/>
      <c r="FL58" s="877">
        <f t="shared" si="11"/>
        <v>0</v>
      </c>
      <c r="FM58" s="875"/>
      <c r="FN58" s="875"/>
      <c r="FO58" s="875"/>
      <c r="FP58" s="875"/>
      <c r="FQ58" s="875"/>
      <c r="FR58" s="873">
        <f t="shared" si="12"/>
        <v>0</v>
      </c>
      <c r="FS58" s="874"/>
      <c r="FT58" s="874"/>
      <c r="FU58" s="874"/>
      <c r="FV58" s="874"/>
      <c r="FW58" s="874"/>
      <c r="FX58" s="873">
        <f t="shared" si="13"/>
        <v>0</v>
      </c>
      <c r="FY58" s="874"/>
      <c r="FZ58" s="874"/>
      <c r="GA58" s="874"/>
      <c r="GB58" s="874"/>
      <c r="GC58" s="874"/>
      <c r="GD58" s="878">
        <f t="shared" si="17"/>
        <v>0</v>
      </c>
      <c r="GE58" s="874"/>
      <c r="GF58" s="874"/>
      <c r="GG58" s="874"/>
      <c r="GH58" s="874"/>
      <c r="GI58" s="874"/>
      <c r="GJ58" s="874"/>
    </row>
    <row r="59" spans="1:192" ht="15.75">
      <c r="A59" s="1014" t="s">
        <v>306</v>
      </c>
      <c r="B59" s="1015"/>
      <c r="C59" s="1015"/>
      <c r="D59" s="1015"/>
      <c r="E59" s="1015"/>
      <c r="F59" s="1015"/>
      <c r="G59" s="1015"/>
      <c r="H59" s="1015"/>
      <c r="I59" s="1015"/>
      <c r="J59" s="1015"/>
      <c r="K59" s="1015"/>
      <c r="L59" s="1015"/>
      <c r="M59" s="1015"/>
      <c r="N59" s="1015"/>
      <c r="O59" s="1015"/>
      <c r="P59" s="1015"/>
      <c r="Q59" s="1016"/>
      <c r="R59" s="1017">
        <f>BQ11-BI11</f>
        <v>997.3748126135399</v>
      </c>
      <c r="S59" s="604"/>
      <c r="T59" s="604"/>
      <c r="U59" s="604"/>
      <c r="V59" s="604"/>
      <c r="W59" s="604"/>
      <c r="X59" s="605"/>
      <c r="Y59" s="1017">
        <f>BX11-BP11</f>
        <v>0</v>
      </c>
      <c r="Z59" s="604"/>
      <c r="AA59" s="604"/>
      <c r="AB59" s="604"/>
      <c r="AC59" s="604"/>
      <c r="AD59" s="604"/>
      <c r="AE59" s="605"/>
      <c r="AF59" s="1011"/>
      <c r="AG59" s="1012"/>
      <c r="AH59" s="1012"/>
      <c r="AI59" s="1012"/>
      <c r="AJ59" s="1012"/>
      <c r="AK59" s="1012"/>
      <c r="AL59" s="1013"/>
      <c r="AM59" s="883"/>
      <c r="AN59" s="883"/>
      <c r="AO59" s="883"/>
      <c r="AP59" s="883"/>
      <c r="AQ59" s="883"/>
      <c r="AR59" s="883"/>
      <c r="AS59" s="883"/>
      <c r="AT59" s="1"/>
      <c r="AU59" s="1"/>
      <c r="AV59" s="230" t="str">
        <f t="shared" si="0"/>
        <v>-</v>
      </c>
      <c r="AW59" s="875">
        <f>IF(ROWS($AW$25:$AW59)&gt;$BI$9,0,ROWS(AW$25:$AW59))</f>
        <v>35</v>
      </c>
      <c r="AX59" s="875"/>
      <c r="AY59" s="875"/>
      <c r="AZ59" s="875"/>
      <c r="BA59" s="875"/>
      <c r="BB59" s="876">
        <f t="shared" si="18"/>
        <v>281754.7319053935</v>
      </c>
      <c r="BC59" s="875"/>
      <c r="BD59" s="875"/>
      <c r="BE59" s="875"/>
      <c r="BF59" s="875"/>
      <c r="BG59" s="875"/>
      <c r="BH59" s="875"/>
      <c r="BI59" s="877">
        <f t="shared" si="1"/>
        <v>704.3868297634837</v>
      </c>
      <c r="BJ59" s="875"/>
      <c r="BK59" s="875"/>
      <c r="BL59" s="875"/>
      <c r="BM59" s="875"/>
      <c r="BN59" s="875"/>
      <c r="BO59" s="873">
        <f t="shared" si="2"/>
        <v>560.4252714248815</v>
      </c>
      <c r="BP59" s="874"/>
      <c r="BQ59" s="874"/>
      <c r="BR59" s="874"/>
      <c r="BS59" s="874"/>
      <c r="BT59" s="874"/>
      <c r="BU59" s="873">
        <f t="shared" si="3"/>
        <v>1264.8121011883652</v>
      </c>
      <c r="BV59" s="874"/>
      <c r="BW59" s="874"/>
      <c r="BX59" s="874"/>
      <c r="BY59" s="874"/>
      <c r="BZ59" s="874"/>
      <c r="CA59" s="878">
        <f t="shared" si="14"/>
        <v>281194.3066339686</v>
      </c>
      <c r="CB59" s="874"/>
      <c r="CC59" s="874"/>
      <c r="CD59" s="874"/>
      <c r="CE59" s="874"/>
      <c r="CF59" s="874"/>
      <c r="CG59" s="874"/>
      <c r="CI59" s="876">
        <f t="shared" si="19"/>
        <v>291857.15145048837</v>
      </c>
      <c r="CJ59" s="875"/>
      <c r="CK59" s="875"/>
      <c r="CL59" s="875"/>
      <c r="CM59" s="875"/>
      <c r="CN59" s="875"/>
      <c r="CO59" s="875"/>
      <c r="CP59" s="877">
        <f t="shared" si="4"/>
        <v>1865.4536263543712</v>
      </c>
      <c r="CQ59" s="875"/>
      <c r="CR59" s="875"/>
      <c r="CS59" s="875"/>
      <c r="CT59" s="875"/>
      <c r="CU59" s="875"/>
      <c r="CV59" s="873">
        <f t="shared" si="5"/>
        <v>267.22211940900684</v>
      </c>
      <c r="CW59" s="874"/>
      <c r="CX59" s="874"/>
      <c r="CY59" s="874"/>
      <c r="CZ59" s="874"/>
      <c r="DA59" s="874"/>
      <c r="DB59" s="873">
        <f t="shared" si="6"/>
        <v>2132.675745763378</v>
      </c>
      <c r="DC59" s="874"/>
      <c r="DD59" s="874"/>
      <c r="DE59" s="874"/>
      <c r="DF59" s="874"/>
      <c r="DG59" s="874"/>
      <c r="DH59" s="878">
        <f t="shared" si="15"/>
        <v>291589.92933107936</v>
      </c>
      <c r="DI59" s="874"/>
      <c r="DJ59" s="874"/>
      <c r="DK59" s="874"/>
      <c r="DL59" s="874"/>
      <c r="DM59" s="874"/>
      <c r="DN59" s="874"/>
      <c r="DR59" s="230" t="str">
        <f t="shared" si="7"/>
        <v>-</v>
      </c>
      <c r="DS59" s="875">
        <f>IF(ROWS(DS$25:$DU59)&gt;$EG$9,0,ROWS(DS$25:$DU59))</f>
        <v>0</v>
      </c>
      <c r="DT59" s="875"/>
      <c r="DU59" s="875"/>
      <c r="DV59" s="875"/>
      <c r="DW59" s="875"/>
      <c r="DX59" s="876">
        <f t="shared" si="20"/>
        <v>0</v>
      </c>
      <c r="DY59" s="875"/>
      <c r="DZ59" s="875"/>
      <c r="EA59" s="875"/>
      <c r="EB59" s="875"/>
      <c r="EC59" s="875"/>
      <c r="ED59" s="875"/>
      <c r="EE59" s="877">
        <f t="shared" si="8"/>
        <v>0</v>
      </c>
      <c r="EF59" s="875"/>
      <c r="EG59" s="875"/>
      <c r="EH59" s="875"/>
      <c r="EI59" s="875"/>
      <c r="EJ59" s="875"/>
      <c r="EK59" s="873">
        <f t="shared" si="9"/>
        <v>0</v>
      </c>
      <c r="EL59" s="874"/>
      <c r="EM59" s="874"/>
      <c r="EN59" s="874"/>
      <c r="EO59" s="874"/>
      <c r="EP59" s="874"/>
      <c r="EQ59" s="873">
        <f t="shared" si="10"/>
        <v>0</v>
      </c>
      <c r="ER59" s="874"/>
      <c r="ES59" s="874"/>
      <c r="ET59" s="874"/>
      <c r="EU59" s="874"/>
      <c r="EV59" s="874"/>
      <c r="EW59" s="878">
        <f t="shared" si="22"/>
        <v>0</v>
      </c>
      <c r="EX59" s="874"/>
      <c r="EY59" s="874"/>
      <c r="EZ59" s="874"/>
      <c r="FA59" s="874"/>
      <c r="FB59" s="874"/>
      <c r="FC59" s="874"/>
      <c r="FE59" s="876">
        <f t="shared" si="21"/>
        <v>0</v>
      </c>
      <c r="FF59" s="875"/>
      <c r="FG59" s="875"/>
      <c r="FH59" s="875"/>
      <c r="FI59" s="875"/>
      <c r="FJ59" s="875"/>
      <c r="FK59" s="875"/>
      <c r="FL59" s="877">
        <f t="shared" si="11"/>
        <v>0</v>
      </c>
      <c r="FM59" s="875"/>
      <c r="FN59" s="875"/>
      <c r="FO59" s="875"/>
      <c r="FP59" s="875"/>
      <c r="FQ59" s="875"/>
      <c r="FR59" s="873">
        <f t="shared" si="12"/>
        <v>0</v>
      </c>
      <c r="FS59" s="874"/>
      <c r="FT59" s="874"/>
      <c r="FU59" s="874"/>
      <c r="FV59" s="874"/>
      <c r="FW59" s="874"/>
      <c r="FX59" s="873">
        <f t="shared" si="13"/>
        <v>0</v>
      </c>
      <c r="FY59" s="874"/>
      <c r="FZ59" s="874"/>
      <c r="GA59" s="874"/>
      <c r="GB59" s="874"/>
      <c r="GC59" s="874"/>
      <c r="GD59" s="878">
        <f t="shared" si="17"/>
        <v>0</v>
      </c>
      <c r="GE59" s="874"/>
      <c r="GF59" s="874"/>
      <c r="GG59" s="874"/>
      <c r="GH59" s="874"/>
      <c r="GI59" s="874"/>
      <c r="GJ59" s="874"/>
    </row>
    <row r="60" spans="1:192" ht="15.75">
      <c r="A60" s="1018" t="s">
        <v>307</v>
      </c>
      <c r="B60" s="1019"/>
      <c r="C60" s="1019"/>
      <c r="D60" s="1019"/>
      <c r="E60" s="1019"/>
      <c r="F60" s="1019"/>
      <c r="G60" s="1019"/>
      <c r="H60" s="1019"/>
      <c r="I60" s="1019"/>
      <c r="J60" s="1019"/>
      <c r="K60" s="1019"/>
      <c r="L60" s="1019"/>
      <c r="M60" s="1019"/>
      <c r="N60" s="1019"/>
      <c r="O60" s="1019"/>
      <c r="P60" s="1019"/>
      <c r="Q60" s="1020"/>
      <c r="R60" s="1008">
        <f>IF(R32=0,0,R58*((1-(1+R53/W38)^-(W38*R36))/(R53/W38)))</f>
        <v>92651.27024285049</v>
      </c>
      <c r="S60" s="1009"/>
      <c r="T60" s="1009"/>
      <c r="U60" s="1009"/>
      <c r="V60" s="1009"/>
      <c r="W60" s="1009"/>
      <c r="X60" s="1010"/>
      <c r="Y60" s="1008">
        <f>IF(Y32=0,0,Y58*((1-(1+Y53/AD38)^-(AD38*Y36))/(Y53/AD38)))</f>
        <v>0</v>
      </c>
      <c r="Z60" s="1009"/>
      <c r="AA60" s="1009"/>
      <c r="AB60" s="1009"/>
      <c r="AC60" s="1009"/>
      <c r="AD60" s="1009"/>
      <c r="AE60" s="1010"/>
      <c r="AF60" s="1011"/>
      <c r="AG60" s="1012"/>
      <c r="AH60" s="1012"/>
      <c r="AI60" s="1012"/>
      <c r="AJ60" s="1012"/>
      <c r="AK60" s="1012"/>
      <c r="AL60" s="1013"/>
      <c r="AM60" s="925"/>
      <c r="AN60" s="926"/>
      <c r="AO60" s="926"/>
      <c r="AP60" s="926"/>
      <c r="AQ60" s="926"/>
      <c r="AR60" s="926"/>
      <c r="AS60" s="927"/>
      <c r="AT60" s="1"/>
      <c r="AU60" s="1"/>
      <c r="AV60" s="230" t="str">
        <f t="shared" si="0"/>
        <v>-</v>
      </c>
      <c r="AW60" s="875">
        <f>IF(ROWS($AW$25:$AW60)&gt;$BI$9,0,ROWS(AW$25:$AW60))</f>
        <v>36</v>
      </c>
      <c r="AX60" s="875"/>
      <c r="AY60" s="875"/>
      <c r="AZ60" s="875"/>
      <c r="BA60" s="875"/>
      <c r="BB60" s="876">
        <f t="shared" si="18"/>
        <v>281194.3066339686</v>
      </c>
      <c r="BC60" s="875"/>
      <c r="BD60" s="875"/>
      <c r="BE60" s="875"/>
      <c r="BF60" s="875"/>
      <c r="BG60" s="875"/>
      <c r="BH60" s="875"/>
      <c r="BI60" s="877">
        <f t="shared" si="1"/>
        <v>702.9857665849214</v>
      </c>
      <c r="BJ60" s="875"/>
      <c r="BK60" s="875"/>
      <c r="BL60" s="875"/>
      <c r="BM60" s="875"/>
      <c r="BN60" s="875"/>
      <c r="BO60" s="873">
        <f t="shared" si="2"/>
        <v>561.8263346034438</v>
      </c>
      <c r="BP60" s="874"/>
      <c r="BQ60" s="874"/>
      <c r="BR60" s="874"/>
      <c r="BS60" s="874"/>
      <c r="BT60" s="874"/>
      <c r="BU60" s="873">
        <f t="shared" si="3"/>
        <v>1264.8121011883652</v>
      </c>
      <c r="BV60" s="874"/>
      <c r="BW60" s="874"/>
      <c r="BX60" s="874"/>
      <c r="BY60" s="874"/>
      <c r="BZ60" s="874"/>
      <c r="CA60" s="878">
        <f t="shared" si="14"/>
        <v>280632.4802993652</v>
      </c>
      <c r="CB60" s="874"/>
      <c r="CC60" s="874"/>
      <c r="CD60" s="874"/>
      <c r="CE60" s="874"/>
      <c r="CF60" s="874"/>
      <c r="CG60" s="874"/>
      <c r="CI60" s="876">
        <f t="shared" si="19"/>
        <v>291589.92933107936</v>
      </c>
      <c r="CJ60" s="875"/>
      <c r="CK60" s="875"/>
      <c r="CL60" s="875"/>
      <c r="CM60" s="875"/>
      <c r="CN60" s="875"/>
      <c r="CO60" s="875"/>
      <c r="CP60" s="877">
        <f t="shared" si="4"/>
        <v>1863.7456316411487</v>
      </c>
      <c r="CQ60" s="875"/>
      <c r="CR60" s="875"/>
      <c r="CS60" s="875"/>
      <c r="CT60" s="875"/>
      <c r="CU60" s="875"/>
      <c r="CV60" s="873">
        <f t="shared" si="5"/>
        <v>268.93011412222927</v>
      </c>
      <c r="CW60" s="874"/>
      <c r="CX60" s="874"/>
      <c r="CY60" s="874"/>
      <c r="CZ60" s="874"/>
      <c r="DA60" s="874"/>
      <c r="DB60" s="873">
        <f t="shared" si="6"/>
        <v>2132.675745763378</v>
      </c>
      <c r="DC60" s="874"/>
      <c r="DD60" s="874"/>
      <c r="DE60" s="874"/>
      <c r="DF60" s="874"/>
      <c r="DG60" s="874"/>
      <c r="DH60" s="878">
        <f t="shared" si="15"/>
        <v>291320.99921695713</v>
      </c>
      <c r="DI60" s="874"/>
      <c r="DJ60" s="874"/>
      <c r="DK60" s="874"/>
      <c r="DL60" s="874"/>
      <c r="DM60" s="874"/>
      <c r="DN60" s="874"/>
      <c r="DR60" s="230" t="str">
        <f t="shared" si="7"/>
        <v>-</v>
      </c>
      <c r="DS60" s="875">
        <f>IF(ROWS(DS$25:$DU60)&gt;$EG$9,0,ROWS(DS$25:$DU60))</f>
        <v>0</v>
      </c>
      <c r="DT60" s="875"/>
      <c r="DU60" s="875"/>
      <c r="DV60" s="875"/>
      <c r="DW60" s="875"/>
      <c r="DX60" s="876">
        <f t="shared" si="20"/>
        <v>0</v>
      </c>
      <c r="DY60" s="875"/>
      <c r="DZ60" s="875"/>
      <c r="EA60" s="875"/>
      <c r="EB60" s="875"/>
      <c r="EC60" s="875"/>
      <c r="ED60" s="875"/>
      <c r="EE60" s="877">
        <f t="shared" si="8"/>
        <v>0</v>
      </c>
      <c r="EF60" s="875"/>
      <c r="EG60" s="875"/>
      <c r="EH60" s="875"/>
      <c r="EI60" s="875"/>
      <c r="EJ60" s="875"/>
      <c r="EK60" s="873">
        <f t="shared" si="9"/>
        <v>0</v>
      </c>
      <c r="EL60" s="874"/>
      <c r="EM60" s="874"/>
      <c r="EN60" s="874"/>
      <c r="EO60" s="874"/>
      <c r="EP60" s="874"/>
      <c r="EQ60" s="873">
        <f t="shared" si="10"/>
        <v>0</v>
      </c>
      <c r="ER60" s="874"/>
      <c r="ES60" s="874"/>
      <c r="ET60" s="874"/>
      <c r="EU60" s="874"/>
      <c r="EV60" s="874"/>
      <c r="EW60" s="878">
        <f t="shared" si="22"/>
        <v>0</v>
      </c>
      <c r="EX60" s="874"/>
      <c r="EY60" s="874"/>
      <c r="EZ60" s="874"/>
      <c r="FA60" s="874"/>
      <c r="FB60" s="874"/>
      <c r="FC60" s="874"/>
      <c r="FE60" s="876">
        <f t="shared" si="21"/>
        <v>0</v>
      </c>
      <c r="FF60" s="875"/>
      <c r="FG60" s="875"/>
      <c r="FH60" s="875"/>
      <c r="FI60" s="875"/>
      <c r="FJ60" s="875"/>
      <c r="FK60" s="875"/>
      <c r="FL60" s="877">
        <f t="shared" si="11"/>
        <v>0</v>
      </c>
      <c r="FM60" s="875"/>
      <c r="FN60" s="875"/>
      <c r="FO60" s="875"/>
      <c r="FP60" s="875"/>
      <c r="FQ60" s="875"/>
      <c r="FR60" s="873">
        <f t="shared" si="12"/>
        <v>0</v>
      </c>
      <c r="FS60" s="874"/>
      <c r="FT60" s="874"/>
      <c r="FU60" s="874"/>
      <c r="FV60" s="874"/>
      <c r="FW60" s="874"/>
      <c r="FX60" s="873">
        <f t="shared" si="13"/>
        <v>0</v>
      </c>
      <c r="FY60" s="874"/>
      <c r="FZ60" s="874"/>
      <c r="GA60" s="874"/>
      <c r="GB60" s="874"/>
      <c r="GC60" s="874"/>
      <c r="GD60" s="878">
        <f t="shared" si="17"/>
        <v>0</v>
      </c>
      <c r="GE60" s="874"/>
      <c r="GF60" s="874"/>
      <c r="GG60" s="874"/>
      <c r="GH60" s="874"/>
      <c r="GI60" s="874"/>
      <c r="GJ60" s="874"/>
    </row>
    <row r="61" spans="1:192" ht="15.75">
      <c r="A61" s="1027" t="s">
        <v>308</v>
      </c>
      <c r="B61" s="1028"/>
      <c r="C61" s="1028"/>
      <c r="D61" s="1028"/>
      <c r="E61" s="1028"/>
      <c r="F61" s="1028"/>
      <c r="G61" s="1028"/>
      <c r="H61" s="1028"/>
      <c r="I61" s="1028"/>
      <c r="J61" s="1028"/>
      <c r="K61" s="1028"/>
      <c r="L61" s="1028"/>
      <c r="M61" s="1028"/>
      <c r="N61" s="1028"/>
      <c r="O61" s="1028"/>
      <c r="P61" s="1028"/>
      <c r="Q61" s="1029"/>
      <c r="R61" s="1011">
        <f>IF(R32=0,0,R59/((1+P53)^P36))</f>
        <v>997.3748126135399</v>
      </c>
      <c r="S61" s="1012"/>
      <c r="T61" s="1012"/>
      <c r="U61" s="1012"/>
      <c r="V61" s="1012"/>
      <c r="W61" s="1012"/>
      <c r="X61" s="1013"/>
      <c r="Y61" s="1011">
        <f>IF(Y32=0,0,Y59/((1+W53)^W36))</f>
        <v>0</v>
      </c>
      <c r="Z61" s="1012"/>
      <c r="AA61" s="1012"/>
      <c r="AB61" s="1012"/>
      <c r="AC61" s="1012"/>
      <c r="AD61" s="1012"/>
      <c r="AE61" s="1013"/>
      <c r="AF61" s="1011"/>
      <c r="AG61" s="1012"/>
      <c r="AH61" s="1012"/>
      <c r="AI61" s="1012"/>
      <c r="AJ61" s="1012"/>
      <c r="AK61" s="1012"/>
      <c r="AL61" s="1013"/>
      <c r="AM61" s="1021"/>
      <c r="AN61" s="1022"/>
      <c r="AO61" s="1022"/>
      <c r="AP61" s="1022"/>
      <c r="AQ61" s="1022"/>
      <c r="AR61" s="1022"/>
      <c r="AS61" s="1023"/>
      <c r="AT61" s="1"/>
      <c r="AU61" s="1"/>
      <c r="AV61" s="230" t="str">
        <f t="shared" si="0"/>
        <v>-</v>
      </c>
      <c r="AW61" s="875">
        <f>IF(ROWS($AW$25:$AW61)&gt;$BI$9,0,ROWS(AW$25:$AW61))</f>
        <v>37</v>
      </c>
      <c r="AX61" s="875"/>
      <c r="AY61" s="875"/>
      <c r="AZ61" s="875"/>
      <c r="BA61" s="875"/>
      <c r="BB61" s="876">
        <f t="shared" si="18"/>
        <v>280632.4802993652</v>
      </c>
      <c r="BC61" s="875"/>
      <c r="BD61" s="875"/>
      <c r="BE61" s="875"/>
      <c r="BF61" s="875"/>
      <c r="BG61" s="875"/>
      <c r="BH61" s="875"/>
      <c r="BI61" s="877">
        <f t="shared" si="1"/>
        <v>701.5812007484129</v>
      </c>
      <c r="BJ61" s="875"/>
      <c r="BK61" s="875"/>
      <c r="BL61" s="875"/>
      <c r="BM61" s="875"/>
      <c r="BN61" s="875"/>
      <c r="BO61" s="873">
        <f t="shared" si="2"/>
        <v>563.2309004399523</v>
      </c>
      <c r="BP61" s="874"/>
      <c r="BQ61" s="874"/>
      <c r="BR61" s="874"/>
      <c r="BS61" s="874"/>
      <c r="BT61" s="874"/>
      <c r="BU61" s="873">
        <f t="shared" si="3"/>
        <v>1264.8121011883652</v>
      </c>
      <c r="BV61" s="874"/>
      <c r="BW61" s="874"/>
      <c r="BX61" s="874"/>
      <c r="BY61" s="874"/>
      <c r="BZ61" s="874"/>
      <c r="CA61" s="878">
        <f t="shared" si="14"/>
        <v>280069.2493989252</v>
      </c>
      <c r="CB61" s="874"/>
      <c r="CC61" s="874"/>
      <c r="CD61" s="874"/>
      <c r="CE61" s="874"/>
      <c r="CF61" s="874"/>
      <c r="CG61" s="874"/>
      <c r="CI61" s="876">
        <f t="shared" si="19"/>
        <v>291320.99921695713</v>
      </c>
      <c r="CJ61" s="875"/>
      <c r="CK61" s="875"/>
      <c r="CL61" s="875"/>
      <c r="CM61" s="875"/>
      <c r="CN61" s="875"/>
      <c r="CO61" s="875"/>
      <c r="CP61" s="877">
        <f t="shared" si="4"/>
        <v>1862.0267199950506</v>
      </c>
      <c r="CQ61" s="875"/>
      <c r="CR61" s="875"/>
      <c r="CS61" s="875"/>
      <c r="CT61" s="875"/>
      <c r="CU61" s="875"/>
      <c r="CV61" s="873">
        <f t="shared" si="5"/>
        <v>270.6490257683274</v>
      </c>
      <c r="CW61" s="874"/>
      <c r="CX61" s="874"/>
      <c r="CY61" s="874"/>
      <c r="CZ61" s="874"/>
      <c r="DA61" s="874"/>
      <c r="DB61" s="873">
        <f t="shared" si="6"/>
        <v>2132.675745763378</v>
      </c>
      <c r="DC61" s="874"/>
      <c r="DD61" s="874"/>
      <c r="DE61" s="874"/>
      <c r="DF61" s="874"/>
      <c r="DG61" s="874"/>
      <c r="DH61" s="878">
        <f t="shared" si="15"/>
        <v>291050.3501911888</v>
      </c>
      <c r="DI61" s="874"/>
      <c r="DJ61" s="874"/>
      <c r="DK61" s="874"/>
      <c r="DL61" s="874"/>
      <c r="DM61" s="874"/>
      <c r="DN61" s="874"/>
      <c r="DR61" s="230" t="str">
        <f t="shared" si="7"/>
        <v>-</v>
      </c>
      <c r="DS61" s="875">
        <f>IF(ROWS(DS$25:$DU61)&gt;$EG$9,0,ROWS(DS$25:$DU61))</f>
        <v>0</v>
      </c>
      <c r="DT61" s="875"/>
      <c r="DU61" s="875"/>
      <c r="DV61" s="875"/>
      <c r="DW61" s="875"/>
      <c r="DX61" s="876">
        <f t="shared" si="20"/>
        <v>0</v>
      </c>
      <c r="DY61" s="875"/>
      <c r="DZ61" s="875"/>
      <c r="EA61" s="875"/>
      <c r="EB61" s="875"/>
      <c r="EC61" s="875"/>
      <c r="ED61" s="875"/>
      <c r="EE61" s="877">
        <f t="shared" si="8"/>
        <v>0</v>
      </c>
      <c r="EF61" s="875"/>
      <c r="EG61" s="875"/>
      <c r="EH61" s="875"/>
      <c r="EI61" s="875"/>
      <c r="EJ61" s="875"/>
      <c r="EK61" s="873">
        <f t="shared" si="9"/>
        <v>0</v>
      </c>
      <c r="EL61" s="874"/>
      <c r="EM61" s="874"/>
      <c r="EN61" s="874"/>
      <c r="EO61" s="874"/>
      <c r="EP61" s="874"/>
      <c r="EQ61" s="873">
        <f t="shared" si="10"/>
        <v>0</v>
      </c>
      <c r="ER61" s="874"/>
      <c r="ES61" s="874"/>
      <c r="ET61" s="874"/>
      <c r="EU61" s="874"/>
      <c r="EV61" s="874"/>
      <c r="EW61" s="878">
        <f t="shared" si="22"/>
        <v>0</v>
      </c>
      <c r="EX61" s="874"/>
      <c r="EY61" s="874"/>
      <c r="EZ61" s="874"/>
      <c r="FA61" s="874"/>
      <c r="FB61" s="874"/>
      <c r="FC61" s="874"/>
      <c r="FE61" s="876">
        <f t="shared" si="21"/>
        <v>0</v>
      </c>
      <c r="FF61" s="875"/>
      <c r="FG61" s="875"/>
      <c r="FH61" s="875"/>
      <c r="FI61" s="875"/>
      <c r="FJ61" s="875"/>
      <c r="FK61" s="875"/>
      <c r="FL61" s="877">
        <f t="shared" si="11"/>
        <v>0</v>
      </c>
      <c r="FM61" s="875"/>
      <c r="FN61" s="875"/>
      <c r="FO61" s="875"/>
      <c r="FP61" s="875"/>
      <c r="FQ61" s="875"/>
      <c r="FR61" s="873">
        <f t="shared" si="12"/>
        <v>0</v>
      </c>
      <c r="FS61" s="874"/>
      <c r="FT61" s="874"/>
      <c r="FU61" s="874"/>
      <c r="FV61" s="874"/>
      <c r="FW61" s="874"/>
      <c r="FX61" s="873">
        <f t="shared" si="13"/>
        <v>0</v>
      </c>
      <c r="FY61" s="874"/>
      <c r="FZ61" s="874"/>
      <c r="GA61" s="874"/>
      <c r="GB61" s="874"/>
      <c r="GC61" s="874"/>
      <c r="GD61" s="878">
        <f t="shared" si="17"/>
        <v>0</v>
      </c>
      <c r="GE61" s="874"/>
      <c r="GF61" s="874"/>
      <c r="GG61" s="874"/>
      <c r="GH61" s="874"/>
      <c r="GI61" s="874"/>
      <c r="GJ61" s="874"/>
    </row>
    <row r="62" spans="1:192" s="99" customFormat="1" ht="16.5" thickBot="1">
      <c r="A62" s="1030" t="s">
        <v>309</v>
      </c>
      <c r="B62" s="1031"/>
      <c r="C62" s="1031"/>
      <c r="D62" s="1031"/>
      <c r="E62" s="1031"/>
      <c r="F62" s="1031"/>
      <c r="G62" s="1031"/>
      <c r="H62" s="1031"/>
      <c r="I62" s="1031"/>
      <c r="J62" s="1031"/>
      <c r="K62" s="1031"/>
      <c r="L62" s="1031"/>
      <c r="M62" s="1031"/>
      <c r="N62" s="1031"/>
      <c r="O62" s="1031"/>
      <c r="P62" s="1031"/>
      <c r="Q62" s="1032"/>
      <c r="R62" s="1033">
        <f>IF(R32=0,0,SUM(R60:X61))</f>
        <v>93648.64505546403</v>
      </c>
      <c r="S62" s="1034"/>
      <c r="T62" s="1034"/>
      <c r="U62" s="1034"/>
      <c r="V62" s="1034"/>
      <c r="W62" s="1034"/>
      <c r="X62" s="1035"/>
      <c r="Y62" s="1033">
        <f>IF(Y32=0,0,SUM(Y60:AE61))</f>
        <v>0</v>
      </c>
      <c r="Z62" s="1034"/>
      <c r="AA62" s="1034"/>
      <c r="AB62" s="1034"/>
      <c r="AC62" s="1034"/>
      <c r="AD62" s="1034"/>
      <c r="AE62" s="1035"/>
      <c r="AF62" s="1011"/>
      <c r="AG62" s="1012"/>
      <c r="AH62" s="1012"/>
      <c r="AI62" s="1012"/>
      <c r="AJ62" s="1012"/>
      <c r="AK62" s="1012"/>
      <c r="AL62" s="1013"/>
      <c r="AM62" s="1024"/>
      <c r="AN62" s="1025"/>
      <c r="AO62" s="1025"/>
      <c r="AP62" s="1025"/>
      <c r="AQ62" s="1025"/>
      <c r="AR62" s="1025"/>
      <c r="AS62" s="1026"/>
      <c r="AT62" s="1"/>
      <c r="AU62" s="1"/>
      <c r="AV62" s="230" t="str">
        <f t="shared" si="0"/>
        <v>-</v>
      </c>
      <c r="AW62" s="875">
        <f>IF(ROWS($AW$25:$AW62)&gt;$BI$9,0,ROWS(AW$25:$AW62))</f>
        <v>38</v>
      </c>
      <c r="AX62" s="875"/>
      <c r="AY62" s="875"/>
      <c r="AZ62" s="875"/>
      <c r="BA62" s="875"/>
      <c r="BB62" s="876">
        <f t="shared" si="18"/>
        <v>280069.2493989252</v>
      </c>
      <c r="BC62" s="875"/>
      <c r="BD62" s="875"/>
      <c r="BE62" s="875"/>
      <c r="BF62" s="875"/>
      <c r="BG62" s="875"/>
      <c r="BH62" s="875"/>
      <c r="BI62" s="877">
        <f t="shared" si="1"/>
        <v>700.1731234973131</v>
      </c>
      <c r="BJ62" s="875"/>
      <c r="BK62" s="875"/>
      <c r="BL62" s="875"/>
      <c r="BM62" s="875"/>
      <c r="BN62" s="875"/>
      <c r="BO62" s="873">
        <f t="shared" si="2"/>
        <v>564.6389776910521</v>
      </c>
      <c r="BP62" s="874"/>
      <c r="BQ62" s="874"/>
      <c r="BR62" s="874"/>
      <c r="BS62" s="874"/>
      <c r="BT62" s="874"/>
      <c r="BU62" s="873">
        <f t="shared" si="3"/>
        <v>1264.8121011883652</v>
      </c>
      <c r="BV62" s="874"/>
      <c r="BW62" s="874"/>
      <c r="BX62" s="874"/>
      <c r="BY62" s="874"/>
      <c r="BZ62" s="874"/>
      <c r="CA62" s="878">
        <f t="shared" si="14"/>
        <v>279504.61042123416</v>
      </c>
      <c r="CB62" s="874"/>
      <c r="CC62" s="874"/>
      <c r="CD62" s="874"/>
      <c r="CE62" s="874"/>
      <c r="CF62" s="874"/>
      <c r="CG62" s="874"/>
      <c r="CH62" s="223"/>
      <c r="CI62" s="876">
        <f t="shared" si="19"/>
        <v>291050.3501911888</v>
      </c>
      <c r="CJ62" s="875"/>
      <c r="CK62" s="875"/>
      <c r="CL62" s="875"/>
      <c r="CM62" s="875"/>
      <c r="CN62" s="875"/>
      <c r="CO62" s="875"/>
      <c r="CP62" s="877">
        <f t="shared" si="4"/>
        <v>1860.2968216386816</v>
      </c>
      <c r="CQ62" s="875"/>
      <c r="CR62" s="875"/>
      <c r="CS62" s="875"/>
      <c r="CT62" s="875"/>
      <c r="CU62" s="875"/>
      <c r="CV62" s="873">
        <f t="shared" si="5"/>
        <v>272.37892412469637</v>
      </c>
      <c r="CW62" s="874"/>
      <c r="CX62" s="874"/>
      <c r="CY62" s="874"/>
      <c r="CZ62" s="874"/>
      <c r="DA62" s="874"/>
      <c r="DB62" s="873">
        <f t="shared" si="6"/>
        <v>2132.675745763378</v>
      </c>
      <c r="DC62" s="874"/>
      <c r="DD62" s="874"/>
      <c r="DE62" s="874"/>
      <c r="DF62" s="874"/>
      <c r="DG62" s="874"/>
      <c r="DH62" s="878">
        <f t="shared" si="15"/>
        <v>290777.9712670641</v>
      </c>
      <c r="DI62" s="874"/>
      <c r="DJ62" s="874"/>
      <c r="DK62" s="874"/>
      <c r="DL62" s="874"/>
      <c r="DM62" s="874"/>
      <c r="DN62" s="874"/>
      <c r="DO62" s="223"/>
      <c r="DP62" s="223"/>
      <c r="DQ62" s="223"/>
      <c r="DR62" s="230" t="str">
        <f t="shared" si="7"/>
        <v>-</v>
      </c>
      <c r="DS62" s="875">
        <f>IF(ROWS(DS$25:$DU62)&gt;$EG$9,0,ROWS(DS$25:$DU62))</f>
        <v>0</v>
      </c>
      <c r="DT62" s="875"/>
      <c r="DU62" s="875"/>
      <c r="DV62" s="875"/>
      <c r="DW62" s="875"/>
      <c r="DX62" s="876">
        <f t="shared" si="20"/>
        <v>0</v>
      </c>
      <c r="DY62" s="875"/>
      <c r="DZ62" s="875"/>
      <c r="EA62" s="875"/>
      <c r="EB62" s="875"/>
      <c r="EC62" s="875"/>
      <c r="ED62" s="875"/>
      <c r="EE62" s="877">
        <f t="shared" si="8"/>
        <v>0</v>
      </c>
      <c r="EF62" s="875"/>
      <c r="EG62" s="875"/>
      <c r="EH62" s="875"/>
      <c r="EI62" s="875"/>
      <c r="EJ62" s="875"/>
      <c r="EK62" s="873">
        <f t="shared" si="9"/>
        <v>0</v>
      </c>
      <c r="EL62" s="874"/>
      <c r="EM62" s="874"/>
      <c r="EN62" s="874"/>
      <c r="EO62" s="874"/>
      <c r="EP62" s="874"/>
      <c r="EQ62" s="873">
        <f t="shared" si="10"/>
        <v>0</v>
      </c>
      <c r="ER62" s="874"/>
      <c r="ES62" s="874"/>
      <c r="ET62" s="874"/>
      <c r="EU62" s="874"/>
      <c r="EV62" s="874"/>
      <c r="EW62" s="878">
        <f t="shared" si="22"/>
        <v>0</v>
      </c>
      <c r="EX62" s="874"/>
      <c r="EY62" s="874"/>
      <c r="EZ62" s="874"/>
      <c r="FA62" s="874"/>
      <c r="FB62" s="874"/>
      <c r="FC62" s="874"/>
      <c r="FD62" s="223"/>
      <c r="FE62" s="876">
        <f t="shared" si="21"/>
        <v>0</v>
      </c>
      <c r="FF62" s="875"/>
      <c r="FG62" s="875"/>
      <c r="FH62" s="875"/>
      <c r="FI62" s="875"/>
      <c r="FJ62" s="875"/>
      <c r="FK62" s="875"/>
      <c r="FL62" s="877">
        <f t="shared" si="11"/>
        <v>0</v>
      </c>
      <c r="FM62" s="875"/>
      <c r="FN62" s="875"/>
      <c r="FO62" s="875"/>
      <c r="FP62" s="875"/>
      <c r="FQ62" s="875"/>
      <c r="FR62" s="873">
        <f t="shared" si="12"/>
        <v>0</v>
      </c>
      <c r="FS62" s="874"/>
      <c r="FT62" s="874"/>
      <c r="FU62" s="874"/>
      <c r="FV62" s="874"/>
      <c r="FW62" s="874"/>
      <c r="FX62" s="873">
        <f t="shared" si="13"/>
        <v>0</v>
      </c>
      <c r="FY62" s="874"/>
      <c r="FZ62" s="874"/>
      <c r="GA62" s="874"/>
      <c r="GB62" s="874"/>
      <c r="GC62" s="874"/>
      <c r="GD62" s="878">
        <f t="shared" si="17"/>
        <v>0</v>
      </c>
      <c r="GE62" s="874"/>
      <c r="GF62" s="874"/>
      <c r="GG62" s="874"/>
      <c r="GH62" s="874"/>
      <c r="GI62" s="874"/>
      <c r="GJ62" s="874"/>
    </row>
    <row r="63" spans="1:192" s="99" customFormat="1" ht="13.5" thickTop="1">
      <c r="A63" s="1036" t="s">
        <v>255</v>
      </c>
      <c r="B63" s="1036"/>
      <c r="C63" s="1036"/>
      <c r="D63" s="1036"/>
      <c r="E63" s="1036"/>
      <c r="F63" s="1036"/>
      <c r="G63" s="1036"/>
      <c r="H63" s="1036"/>
      <c r="I63" s="1036"/>
      <c r="J63" s="1036"/>
      <c r="K63" s="1036"/>
      <c r="L63" s="1036"/>
      <c r="M63" s="1036"/>
      <c r="N63" s="1036"/>
      <c r="O63" s="1036"/>
      <c r="P63" s="1036"/>
      <c r="Q63" s="736"/>
      <c r="R63" s="1037">
        <f>IF($U$9&gt;=0.5,R62,R62*SUM($U$9:$X$10))</f>
        <v>93648.64505546403</v>
      </c>
      <c r="S63" s="1038"/>
      <c r="T63" s="1038"/>
      <c r="U63" s="1039">
        <f>IF($AL$9&gt;=0.5,R63,R63*$AL$9)</f>
        <v>93648.64505546403</v>
      </c>
      <c r="V63" s="1039"/>
      <c r="W63" s="1039"/>
      <c r="X63" s="1040"/>
      <c r="Y63" s="1037">
        <f>IF($W$9&gt;=0.5,Y62,Y62*SUM($W$9:$Z$10))</f>
        <v>0</v>
      </c>
      <c r="Z63" s="1038"/>
      <c r="AA63" s="1038"/>
      <c r="AB63" s="1039">
        <f>IF($AN$9&gt;=0.5,Y63,Y63*$AN$9)</f>
        <v>0</v>
      </c>
      <c r="AC63" s="1039"/>
      <c r="AD63" s="1039"/>
      <c r="AE63" s="1040"/>
      <c r="AF63" s="1011"/>
      <c r="AG63" s="1012"/>
      <c r="AH63" s="1012"/>
      <c r="AI63" s="1012"/>
      <c r="AJ63" s="1012"/>
      <c r="AK63" s="1012"/>
      <c r="AL63" s="1013"/>
      <c r="AM63" s="1041">
        <f>SUM(R64:AL64)</f>
        <v>93648.64505546403</v>
      </c>
      <c r="AN63" s="1042"/>
      <c r="AO63" s="1042"/>
      <c r="AP63" s="1042"/>
      <c r="AQ63" s="1042"/>
      <c r="AR63" s="1042"/>
      <c r="AS63" s="1042"/>
      <c r="AT63" s="1"/>
      <c r="AU63" s="1"/>
      <c r="AV63" s="230" t="str">
        <f t="shared" si="0"/>
        <v>-</v>
      </c>
      <c r="AW63" s="875">
        <f>IF(ROWS($AW$25:$AW63)&gt;$BI$9,0,ROWS(AW$25:$AW63))</f>
        <v>39</v>
      </c>
      <c r="AX63" s="875"/>
      <c r="AY63" s="875"/>
      <c r="AZ63" s="875"/>
      <c r="BA63" s="875"/>
      <c r="BB63" s="876">
        <f t="shared" si="18"/>
        <v>279504.61042123416</v>
      </c>
      <c r="BC63" s="875"/>
      <c r="BD63" s="875"/>
      <c r="BE63" s="875"/>
      <c r="BF63" s="875"/>
      <c r="BG63" s="875"/>
      <c r="BH63" s="875"/>
      <c r="BI63" s="877">
        <f t="shared" si="1"/>
        <v>698.7615260530853</v>
      </c>
      <c r="BJ63" s="875"/>
      <c r="BK63" s="875"/>
      <c r="BL63" s="875"/>
      <c r="BM63" s="875"/>
      <c r="BN63" s="875"/>
      <c r="BO63" s="873">
        <f t="shared" si="2"/>
        <v>566.0505751352799</v>
      </c>
      <c r="BP63" s="874"/>
      <c r="BQ63" s="874"/>
      <c r="BR63" s="874"/>
      <c r="BS63" s="874"/>
      <c r="BT63" s="874"/>
      <c r="BU63" s="873">
        <f t="shared" si="3"/>
        <v>1264.8121011883652</v>
      </c>
      <c r="BV63" s="874"/>
      <c r="BW63" s="874"/>
      <c r="BX63" s="874"/>
      <c r="BY63" s="874"/>
      <c r="BZ63" s="874"/>
      <c r="CA63" s="878">
        <f t="shared" si="14"/>
        <v>278938.5598460989</v>
      </c>
      <c r="CB63" s="874"/>
      <c r="CC63" s="874"/>
      <c r="CD63" s="874"/>
      <c r="CE63" s="874"/>
      <c r="CF63" s="874"/>
      <c r="CG63" s="874"/>
      <c r="CH63" s="231"/>
      <c r="CI63" s="876">
        <f t="shared" si="19"/>
        <v>290777.9712670641</v>
      </c>
      <c r="CJ63" s="875"/>
      <c r="CK63" s="875"/>
      <c r="CL63" s="875"/>
      <c r="CM63" s="875"/>
      <c r="CN63" s="875"/>
      <c r="CO63" s="875"/>
      <c r="CP63" s="877">
        <f t="shared" si="4"/>
        <v>1858.555866348651</v>
      </c>
      <c r="CQ63" s="875"/>
      <c r="CR63" s="875"/>
      <c r="CS63" s="875"/>
      <c r="CT63" s="875"/>
      <c r="CU63" s="875"/>
      <c r="CV63" s="873">
        <f t="shared" si="5"/>
        <v>274.11987941472694</v>
      </c>
      <c r="CW63" s="874"/>
      <c r="CX63" s="874"/>
      <c r="CY63" s="874"/>
      <c r="CZ63" s="874"/>
      <c r="DA63" s="874"/>
      <c r="DB63" s="873">
        <f t="shared" si="6"/>
        <v>2132.675745763378</v>
      </c>
      <c r="DC63" s="874"/>
      <c r="DD63" s="874"/>
      <c r="DE63" s="874"/>
      <c r="DF63" s="874"/>
      <c r="DG63" s="874"/>
      <c r="DH63" s="878">
        <f t="shared" si="15"/>
        <v>290503.85138764937</v>
      </c>
      <c r="DI63" s="874"/>
      <c r="DJ63" s="874"/>
      <c r="DK63" s="874"/>
      <c r="DL63" s="874"/>
      <c r="DM63" s="874"/>
      <c r="DN63" s="874"/>
      <c r="DO63" s="231"/>
      <c r="DP63" s="231"/>
      <c r="DQ63" s="231"/>
      <c r="DR63" s="230" t="str">
        <f t="shared" si="7"/>
        <v>-</v>
      </c>
      <c r="DS63" s="875">
        <f>IF(ROWS(DS$25:$DU63)&gt;$EG$9,0,ROWS(DS$25:$DU63))</f>
        <v>0</v>
      </c>
      <c r="DT63" s="875"/>
      <c r="DU63" s="875"/>
      <c r="DV63" s="875"/>
      <c r="DW63" s="875"/>
      <c r="DX63" s="876">
        <f t="shared" si="20"/>
        <v>0</v>
      </c>
      <c r="DY63" s="875"/>
      <c r="DZ63" s="875"/>
      <c r="EA63" s="875"/>
      <c r="EB63" s="875"/>
      <c r="EC63" s="875"/>
      <c r="ED63" s="875"/>
      <c r="EE63" s="877">
        <f t="shared" si="8"/>
        <v>0</v>
      </c>
      <c r="EF63" s="875"/>
      <c r="EG63" s="875"/>
      <c r="EH63" s="875"/>
      <c r="EI63" s="875"/>
      <c r="EJ63" s="875"/>
      <c r="EK63" s="873">
        <f t="shared" si="9"/>
        <v>0</v>
      </c>
      <c r="EL63" s="874"/>
      <c r="EM63" s="874"/>
      <c r="EN63" s="874"/>
      <c r="EO63" s="874"/>
      <c r="EP63" s="874"/>
      <c r="EQ63" s="873">
        <f t="shared" si="10"/>
        <v>0</v>
      </c>
      <c r="ER63" s="874"/>
      <c r="ES63" s="874"/>
      <c r="ET63" s="874"/>
      <c r="EU63" s="874"/>
      <c r="EV63" s="874"/>
      <c r="EW63" s="878">
        <f t="shared" si="22"/>
        <v>0</v>
      </c>
      <c r="EX63" s="874"/>
      <c r="EY63" s="874"/>
      <c r="EZ63" s="874"/>
      <c r="FA63" s="874"/>
      <c r="FB63" s="874"/>
      <c r="FC63" s="874"/>
      <c r="FD63" s="231"/>
      <c r="FE63" s="876">
        <f t="shared" si="21"/>
        <v>0</v>
      </c>
      <c r="FF63" s="875"/>
      <c r="FG63" s="875"/>
      <c r="FH63" s="875"/>
      <c r="FI63" s="875"/>
      <c r="FJ63" s="875"/>
      <c r="FK63" s="875"/>
      <c r="FL63" s="877">
        <f t="shared" si="11"/>
        <v>0</v>
      </c>
      <c r="FM63" s="875"/>
      <c r="FN63" s="875"/>
      <c r="FO63" s="875"/>
      <c r="FP63" s="875"/>
      <c r="FQ63" s="875"/>
      <c r="FR63" s="873">
        <f t="shared" si="12"/>
        <v>0</v>
      </c>
      <c r="FS63" s="874"/>
      <c r="FT63" s="874"/>
      <c r="FU63" s="874"/>
      <c r="FV63" s="874"/>
      <c r="FW63" s="874"/>
      <c r="FX63" s="873">
        <f t="shared" si="13"/>
        <v>0</v>
      </c>
      <c r="FY63" s="874"/>
      <c r="FZ63" s="874"/>
      <c r="GA63" s="874"/>
      <c r="GB63" s="874"/>
      <c r="GC63" s="874"/>
      <c r="GD63" s="878">
        <f t="shared" si="17"/>
        <v>0</v>
      </c>
      <c r="GE63" s="874"/>
      <c r="GF63" s="874"/>
      <c r="GG63" s="874"/>
      <c r="GH63" s="874"/>
      <c r="GI63" s="874"/>
      <c r="GJ63" s="874"/>
    </row>
    <row r="64" spans="1:192" s="99" customFormat="1" ht="12.75">
      <c r="A64" s="731"/>
      <c r="B64" s="731"/>
      <c r="C64" s="731"/>
      <c r="D64" s="731"/>
      <c r="E64" s="731"/>
      <c r="F64" s="731"/>
      <c r="G64" s="731"/>
      <c r="H64" s="731"/>
      <c r="I64" s="731"/>
      <c r="J64" s="731"/>
      <c r="K64" s="731"/>
      <c r="L64" s="731"/>
      <c r="M64" s="731"/>
      <c r="N64" s="731"/>
      <c r="O64" s="731"/>
      <c r="P64" s="731"/>
      <c r="Q64" s="904"/>
      <c r="R64" s="979">
        <f>IF(R53&gt;0,U63,0)</f>
        <v>93648.64505546403</v>
      </c>
      <c r="S64" s="980"/>
      <c r="T64" s="980"/>
      <c r="U64" s="980"/>
      <c r="V64" s="980"/>
      <c r="W64" s="980"/>
      <c r="X64" s="981"/>
      <c r="Y64" s="979">
        <f>IF(Y53&gt;0,AB63,0)</f>
        <v>0</v>
      </c>
      <c r="Z64" s="980"/>
      <c r="AA64" s="980"/>
      <c r="AB64" s="980"/>
      <c r="AC64" s="980"/>
      <c r="AD64" s="980"/>
      <c r="AE64" s="981"/>
      <c r="AF64" s="979"/>
      <c r="AG64" s="980"/>
      <c r="AH64" s="980"/>
      <c r="AI64" s="980"/>
      <c r="AJ64" s="980"/>
      <c r="AK64" s="980"/>
      <c r="AL64" s="981"/>
      <c r="AM64" s="1043"/>
      <c r="AN64" s="1044"/>
      <c r="AO64" s="1044"/>
      <c r="AP64" s="1044"/>
      <c r="AQ64" s="1044"/>
      <c r="AR64" s="1044"/>
      <c r="AS64" s="1044"/>
      <c r="AT64" s="1"/>
      <c r="AU64" s="1"/>
      <c r="AV64" s="230" t="str">
        <f t="shared" si="0"/>
        <v>-</v>
      </c>
      <c r="AW64" s="875">
        <f>IF(ROWS($AW$25:$AW64)&gt;$BI$9,0,ROWS(AW$25:$AW64))</f>
        <v>40</v>
      </c>
      <c r="AX64" s="875"/>
      <c r="AY64" s="875"/>
      <c r="AZ64" s="875"/>
      <c r="BA64" s="875"/>
      <c r="BB64" s="876">
        <f t="shared" si="18"/>
        <v>278938.5598460989</v>
      </c>
      <c r="BC64" s="875"/>
      <c r="BD64" s="875"/>
      <c r="BE64" s="875"/>
      <c r="BF64" s="875"/>
      <c r="BG64" s="875"/>
      <c r="BH64" s="875"/>
      <c r="BI64" s="877">
        <f t="shared" si="1"/>
        <v>697.3463996152472</v>
      </c>
      <c r="BJ64" s="875"/>
      <c r="BK64" s="875"/>
      <c r="BL64" s="875"/>
      <c r="BM64" s="875"/>
      <c r="BN64" s="875"/>
      <c r="BO64" s="873">
        <f t="shared" si="2"/>
        <v>567.465701573118</v>
      </c>
      <c r="BP64" s="874"/>
      <c r="BQ64" s="874"/>
      <c r="BR64" s="874"/>
      <c r="BS64" s="874"/>
      <c r="BT64" s="874"/>
      <c r="BU64" s="873">
        <f t="shared" si="3"/>
        <v>1264.8121011883652</v>
      </c>
      <c r="BV64" s="874"/>
      <c r="BW64" s="874"/>
      <c r="BX64" s="874"/>
      <c r="BY64" s="874"/>
      <c r="BZ64" s="874"/>
      <c r="CA64" s="878">
        <f t="shared" si="14"/>
        <v>278371.09414452576</v>
      </c>
      <c r="CB64" s="874"/>
      <c r="CC64" s="874"/>
      <c r="CD64" s="874"/>
      <c r="CE64" s="874"/>
      <c r="CF64" s="874"/>
      <c r="CG64" s="874"/>
      <c r="CH64" s="231"/>
      <c r="CI64" s="876">
        <f>IF(AW64=0,0,DH63)</f>
        <v>290503.85138764937</v>
      </c>
      <c r="CJ64" s="875"/>
      <c r="CK64" s="875"/>
      <c r="CL64" s="875"/>
      <c r="CM64" s="875"/>
      <c r="CN64" s="875"/>
      <c r="CO64" s="875"/>
      <c r="CP64" s="877">
        <f t="shared" si="4"/>
        <v>1856.8037834527252</v>
      </c>
      <c r="CQ64" s="875"/>
      <c r="CR64" s="875"/>
      <c r="CS64" s="875"/>
      <c r="CT64" s="875"/>
      <c r="CU64" s="875"/>
      <c r="CV64" s="873">
        <f t="shared" si="5"/>
        <v>275.87196231065286</v>
      </c>
      <c r="CW64" s="874"/>
      <c r="CX64" s="874"/>
      <c r="CY64" s="874"/>
      <c r="CZ64" s="874"/>
      <c r="DA64" s="874"/>
      <c r="DB64" s="873">
        <f t="shared" si="6"/>
        <v>2132.675745763378</v>
      </c>
      <c r="DC64" s="874"/>
      <c r="DD64" s="874"/>
      <c r="DE64" s="874"/>
      <c r="DF64" s="874"/>
      <c r="DG64" s="874"/>
      <c r="DH64" s="878">
        <f>IF(AW64=0,0,CI64-CV64)</f>
        <v>290227.97942533874</v>
      </c>
      <c r="DI64" s="874"/>
      <c r="DJ64" s="874"/>
      <c r="DK64" s="874"/>
      <c r="DL64" s="874"/>
      <c r="DM64" s="874"/>
      <c r="DN64" s="874"/>
      <c r="DO64" s="231"/>
      <c r="DP64" s="231"/>
      <c r="DQ64" s="231"/>
      <c r="DR64" s="230" t="str">
        <f t="shared" si="7"/>
        <v>-</v>
      </c>
      <c r="DS64" s="875">
        <f>IF(ROWS(DS$25:$DU64)&gt;$EG$9,0,ROWS(DS$25:$DU64))</f>
        <v>0</v>
      </c>
      <c r="DT64" s="875"/>
      <c r="DU64" s="875"/>
      <c r="DV64" s="875"/>
      <c r="DW64" s="875"/>
      <c r="DX64" s="876">
        <f>IF(DS64=0,0,EW63)</f>
        <v>0</v>
      </c>
      <c r="DY64" s="875"/>
      <c r="DZ64" s="875"/>
      <c r="EA64" s="875"/>
      <c r="EB64" s="875"/>
      <c r="EC64" s="875"/>
      <c r="ED64" s="875"/>
      <c r="EE64" s="877">
        <f t="shared" si="8"/>
        <v>0</v>
      </c>
      <c r="EF64" s="875"/>
      <c r="EG64" s="875"/>
      <c r="EH64" s="875"/>
      <c r="EI64" s="875"/>
      <c r="EJ64" s="875"/>
      <c r="EK64" s="873">
        <f t="shared" si="9"/>
        <v>0</v>
      </c>
      <c r="EL64" s="874"/>
      <c r="EM64" s="874"/>
      <c r="EN64" s="874"/>
      <c r="EO64" s="874"/>
      <c r="EP64" s="874"/>
      <c r="EQ64" s="873">
        <f t="shared" si="10"/>
        <v>0</v>
      </c>
      <c r="ER64" s="874"/>
      <c r="ES64" s="874"/>
      <c r="ET64" s="874"/>
      <c r="EU64" s="874"/>
      <c r="EV64" s="874"/>
      <c r="EW64" s="878">
        <f>IF(DS64=0,0,DX64-EK64)</f>
        <v>0</v>
      </c>
      <c r="EX64" s="874"/>
      <c r="EY64" s="874"/>
      <c r="EZ64" s="874"/>
      <c r="FA64" s="874"/>
      <c r="FB64" s="874"/>
      <c r="FC64" s="874"/>
      <c r="FD64" s="231"/>
      <c r="FE64" s="876">
        <f>IF(DS64=0,0,GD63)</f>
        <v>0</v>
      </c>
      <c r="FF64" s="875"/>
      <c r="FG64" s="875"/>
      <c r="FH64" s="875"/>
      <c r="FI64" s="875"/>
      <c r="FJ64" s="875"/>
      <c r="FK64" s="875"/>
      <c r="FL64" s="877">
        <f t="shared" si="11"/>
        <v>0</v>
      </c>
      <c r="FM64" s="875"/>
      <c r="FN64" s="875"/>
      <c r="FO64" s="875"/>
      <c r="FP64" s="875"/>
      <c r="FQ64" s="875"/>
      <c r="FR64" s="873">
        <f t="shared" si="12"/>
        <v>0</v>
      </c>
      <c r="FS64" s="874"/>
      <c r="FT64" s="874"/>
      <c r="FU64" s="874"/>
      <c r="FV64" s="874"/>
      <c r="FW64" s="874"/>
      <c r="FX64" s="873">
        <f t="shared" si="13"/>
        <v>0</v>
      </c>
      <c r="FY64" s="874"/>
      <c r="FZ64" s="874"/>
      <c r="GA64" s="874"/>
      <c r="GB64" s="874"/>
      <c r="GC64" s="874"/>
      <c r="GD64" s="878">
        <f>IF(DS64=0,0,FE64-FR64)</f>
        <v>0</v>
      </c>
      <c r="GE64" s="874"/>
      <c r="GF64" s="874"/>
      <c r="GG64" s="874"/>
      <c r="GH64" s="874"/>
      <c r="GI64" s="874"/>
      <c r="GJ64" s="874"/>
    </row>
    <row r="65" spans="1:192" s="99" customFormat="1" ht="12.7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230" t="str">
        <f t="shared" si="0"/>
        <v>-</v>
      </c>
      <c r="AW65" s="875">
        <f>IF(ROWS($AW$25:$AW65)&gt;$BI$9,0,ROWS(AW$25:$AW65))</f>
        <v>41</v>
      </c>
      <c r="AX65" s="875"/>
      <c r="AY65" s="875"/>
      <c r="AZ65" s="875"/>
      <c r="BA65" s="875"/>
      <c r="BB65" s="876">
        <f t="shared" si="18"/>
        <v>278371.09414452576</v>
      </c>
      <c r="BC65" s="875"/>
      <c r="BD65" s="875"/>
      <c r="BE65" s="875"/>
      <c r="BF65" s="875"/>
      <c r="BG65" s="875"/>
      <c r="BH65" s="875"/>
      <c r="BI65" s="877">
        <f t="shared" si="1"/>
        <v>695.9277353613144</v>
      </c>
      <c r="BJ65" s="875"/>
      <c r="BK65" s="875"/>
      <c r="BL65" s="875"/>
      <c r="BM65" s="875"/>
      <c r="BN65" s="875"/>
      <c r="BO65" s="873">
        <f t="shared" si="2"/>
        <v>568.8843658270508</v>
      </c>
      <c r="BP65" s="874"/>
      <c r="BQ65" s="874"/>
      <c r="BR65" s="874"/>
      <c r="BS65" s="874"/>
      <c r="BT65" s="874"/>
      <c r="BU65" s="873">
        <f t="shared" si="3"/>
        <v>1264.8121011883652</v>
      </c>
      <c r="BV65" s="874"/>
      <c r="BW65" s="874"/>
      <c r="BX65" s="874"/>
      <c r="BY65" s="874"/>
      <c r="BZ65" s="874"/>
      <c r="CA65" s="878">
        <f t="shared" si="14"/>
        <v>277802.2097786987</v>
      </c>
      <c r="CB65" s="874"/>
      <c r="CC65" s="874"/>
      <c r="CD65" s="874"/>
      <c r="CE65" s="874"/>
      <c r="CF65" s="874"/>
      <c r="CG65" s="874"/>
      <c r="CH65" s="231"/>
      <c r="CI65" s="876">
        <f t="shared" si="19"/>
        <v>290227.97942533874</v>
      </c>
      <c r="CJ65" s="875"/>
      <c r="CK65" s="875"/>
      <c r="CL65" s="875"/>
      <c r="CM65" s="875"/>
      <c r="CN65" s="875"/>
      <c r="CO65" s="875"/>
      <c r="CP65" s="877">
        <f t="shared" si="4"/>
        <v>1855.0405018269566</v>
      </c>
      <c r="CQ65" s="875"/>
      <c r="CR65" s="875"/>
      <c r="CS65" s="875"/>
      <c r="CT65" s="875"/>
      <c r="CU65" s="875"/>
      <c r="CV65" s="873">
        <f t="shared" si="5"/>
        <v>277.6352439364214</v>
      </c>
      <c r="CW65" s="874"/>
      <c r="CX65" s="874"/>
      <c r="CY65" s="874"/>
      <c r="CZ65" s="874"/>
      <c r="DA65" s="874"/>
      <c r="DB65" s="873">
        <f t="shared" si="6"/>
        <v>2132.675745763378</v>
      </c>
      <c r="DC65" s="874"/>
      <c r="DD65" s="874"/>
      <c r="DE65" s="874"/>
      <c r="DF65" s="874"/>
      <c r="DG65" s="874"/>
      <c r="DH65" s="878">
        <f t="shared" si="15"/>
        <v>289950.3441814023</v>
      </c>
      <c r="DI65" s="874"/>
      <c r="DJ65" s="874"/>
      <c r="DK65" s="874"/>
      <c r="DL65" s="874"/>
      <c r="DM65" s="874"/>
      <c r="DN65" s="874"/>
      <c r="DO65" s="231"/>
      <c r="DP65" s="231"/>
      <c r="DQ65" s="231"/>
      <c r="DR65" s="230" t="str">
        <f t="shared" si="7"/>
        <v>-</v>
      </c>
      <c r="DS65" s="875">
        <f>IF(ROWS(DS$25:$DU65)&gt;$EG$9,0,ROWS(DS$25:$DU65))</f>
        <v>0</v>
      </c>
      <c r="DT65" s="875"/>
      <c r="DU65" s="875"/>
      <c r="DV65" s="875"/>
      <c r="DW65" s="875"/>
      <c r="DX65" s="876">
        <f t="shared" si="20"/>
        <v>0</v>
      </c>
      <c r="DY65" s="875"/>
      <c r="DZ65" s="875"/>
      <c r="EA65" s="875"/>
      <c r="EB65" s="875"/>
      <c r="EC65" s="875"/>
      <c r="ED65" s="875"/>
      <c r="EE65" s="877">
        <f t="shared" si="8"/>
        <v>0</v>
      </c>
      <c r="EF65" s="875"/>
      <c r="EG65" s="875"/>
      <c r="EH65" s="875"/>
      <c r="EI65" s="875"/>
      <c r="EJ65" s="875"/>
      <c r="EK65" s="873">
        <f t="shared" si="9"/>
        <v>0</v>
      </c>
      <c r="EL65" s="874"/>
      <c r="EM65" s="874"/>
      <c r="EN65" s="874"/>
      <c r="EO65" s="874"/>
      <c r="EP65" s="874"/>
      <c r="EQ65" s="873">
        <f t="shared" si="10"/>
        <v>0</v>
      </c>
      <c r="ER65" s="874"/>
      <c r="ES65" s="874"/>
      <c r="ET65" s="874"/>
      <c r="EU65" s="874"/>
      <c r="EV65" s="874"/>
      <c r="EW65" s="878">
        <f t="shared" si="22"/>
        <v>0</v>
      </c>
      <c r="EX65" s="874"/>
      <c r="EY65" s="874"/>
      <c r="EZ65" s="874"/>
      <c r="FA65" s="874"/>
      <c r="FB65" s="874"/>
      <c r="FC65" s="874"/>
      <c r="FD65" s="231"/>
      <c r="FE65" s="876">
        <f t="shared" si="21"/>
        <v>0</v>
      </c>
      <c r="FF65" s="875"/>
      <c r="FG65" s="875"/>
      <c r="FH65" s="875"/>
      <c r="FI65" s="875"/>
      <c r="FJ65" s="875"/>
      <c r="FK65" s="875"/>
      <c r="FL65" s="877">
        <f t="shared" si="11"/>
        <v>0</v>
      </c>
      <c r="FM65" s="875"/>
      <c r="FN65" s="875"/>
      <c r="FO65" s="875"/>
      <c r="FP65" s="875"/>
      <c r="FQ65" s="875"/>
      <c r="FR65" s="873">
        <f t="shared" si="12"/>
        <v>0</v>
      </c>
      <c r="FS65" s="874"/>
      <c r="FT65" s="874"/>
      <c r="FU65" s="874"/>
      <c r="FV65" s="874"/>
      <c r="FW65" s="874"/>
      <c r="FX65" s="873">
        <f t="shared" si="13"/>
        <v>0</v>
      </c>
      <c r="FY65" s="874"/>
      <c r="FZ65" s="874"/>
      <c r="GA65" s="874"/>
      <c r="GB65" s="874"/>
      <c r="GC65" s="874"/>
      <c r="GD65" s="878">
        <f t="shared" si="17"/>
        <v>0</v>
      </c>
      <c r="GE65" s="874"/>
      <c r="GF65" s="874"/>
      <c r="GG65" s="874"/>
      <c r="GH65" s="874"/>
      <c r="GI65" s="874"/>
      <c r="GJ65" s="874"/>
    </row>
    <row r="66" spans="1:192" ht="12.7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T66" s="105"/>
      <c r="AU66" s="105"/>
      <c r="AV66" s="230" t="str">
        <f t="shared" si="0"/>
        <v>-</v>
      </c>
      <c r="AW66" s="875">
        <f>IF(ROWS($AW$25:$AW66)&gt;$BI$9,0,ROWS(AW$25:$AW66))</f>
        <v>42</v>
      </c>
      <c r="AX66" s="875"/>
      <c r="AY66" s="875"/>
      <c r="AZ66" s="875"/>
      <c r="BA66" s="875"/>
      <c r="BB66" s="876">
        <f t="shared" si="18"/>
        <v>277802.2097786987</v>
      </c>
      <c r="BC66" s="875"/>
      <c r="BD66" s="875"/>
      <c r="BE66" s="875"/>
      <c r="BF66" s="875"/>
      <c r="BG66" s="875"/>
      <c r="BH66" s="875"/>
      <c r="BI66" s="877">
        <f t="shared" si="1"/>
        <v>694.5055244467467</v>
      </c>
      <c r="BJ66" s="875"/>
      <c r="BK66" s="875"/>
      <c r="BL66" s="875"/>
      <c r="BM66" s="875"/>
      <c r="BN66" s="875"/>
      <c r="BO66" s="873">
        <f t="shared" si="2"/>
        <v>570.3065767416185</v>
      </c>
      <c r="BP66" s="874"/>
      <c r="BQ66" s="874"/>
      <c r="BR66" s="874"/>
      <c r="BS66" s="874"/>
      <c r="BT66" s="874"/>
      <c r="BU66" s="873">
        <f t="shared" si="3"/>
        <v>1264.8121011883652</v>
      </c>
      <c r="BV66" s="874"/>
      <c r="BW66" s="874"/>
      <c r="BX66" s="874"/>
      <c r="BY66" s="874"/>
      <c r="BZ66" s="874"/>
      <c r="CA66" s="878">
        <f t="shared" si="14"/>
        <v>277231.90320195706</v>
      </c>
      <c r="CB66" s="874"/>
      <c r="CC66" s="874"/>
      <c r="CD66" s="874"/>
      <c r="CE66" s="874"/>
      <c r="CF66" s="874"/>
      <c r="CG66" s="874"/>
      <c r="CH66" s="231"/>
      <c r="CI66" s="876">
        <f t="shared" si="19"/>
        <v>289950.3441814023</v>
      </c>
      <c r="CJ66" s="875"/>
      <c r="CK66" s="875"/>
      <c r="CL66" s="875"/>
      <c r="CM66" s="875"/>
      <c r="CN66" s="875"/>
      <c r="CO66" s="875"/>
      <c r="CP66" s="877">
        <f t="shared" si="4"/>
        <v>1853.265949892796</v>
      </c>
      <c r="CQ66" s="875"/>
      <c r="CR66" s="875"/>
      <c r="CS66" s="875"/>
      <c r="CT66" s="875"/>
      <c r="CU66" s="875"/>
      <c r="CV66" s="873">
        <f t="shared" si="5"/>
        <v>279.409795870582</v>
      </c>
      <c r="CW66" s="874"/>
      <c r="CX66" s="874"/>
      <c r="CY66" s="874"/>
      <c r="CZ66" s="874"/>
      <c r="DA66" s="874"/>
      <c r="DB66" s="873">
        <f t="shared" si="6"/>
        <v>2132.675745763378</v>
      </c>
      <c r="DC66" s="874"/>
      <c r="DD66" s="874"/>
      <c r="DE66" s="874"/>
      <c r="DF66" s="874"/>
      <c r="DG66" s="874"/>
      <c r="DH66" s="878">
        <f t="shared" si="15"/>
        <v>289670.9343855317</v>
      </c>
      <c r="DI66" s="874"/>
      <c r="DJ66" s="874"/>
      <c r="DK66" s="874"/>
      <c r="DL66" s="874"/>
      <c r="DM66" s="874"/>
      <c r="DN66" s="874"/>
      <c r="DO66" s="231"/>
      <c r="DP66" s="231"/>
      <c r="DQ66" s="231"/>
      <c r="DR66" s="230" t="str">
        <f t="shared" si="7"/>
        <v>-</v>
      </c>
      <c r="DS66" s="875">
        <f>IF(ROWS(DS$25:$DU66)&gt;$EG$9,0,ROWS(DS$25:$DU66))</f>
        <v>0</v>
      </c>
      <c r="DT66" s="875"/>
      <c r="DU66" s="875"/>
      <c r="DV66" s="875"/>
      <c r="DW66" s="875"/>
      <c r="DX66" s="876">
        <f t="shared" si="20"/>
        <v>0</v>
      </c>
      <c r="DY66" s="875"/>
      <c r="DZ66" s="875"/>
      <c r="EA66" s="875"/>
      <c r="EB66" s="875"/>
      <c r="EC66" s="875"/>
      <c r="ED66" s="875"/>
      <c r="EE66" s="877">
        <f t="shared" si="8"/>
        <v>0</v>
      </c>
      <c r="EF66" s="875"/>
      <c r="EG66" s="875"/>
      <c r="EH66" s="875"/>
      <c r="EI66" s="875"/>
      <c r="EJ66" s="875"/>
      <c r="EK66" s="873">
        <f t="shared" si="9"/>
        <v>0</v>
      </c>
      <c r="EL66" s="874"/>
      <c r="EM66" s="874"/>
      <c r="EN66" s="874"/>
      <c r="EO66" s="874"/>
      <c r="EP66" s="874"/>
      <c r="EQ66" s="873">
        <f t="shared" si="10"/>
        <v>0</v>
      </c>
      <c r="ER66" s="874"/>
      <c r="ES66" s="874"/>
      <c r="ET66" s="874"/>
      <c r="EU66" s="874"/>
      <c r="EV66" s="874"/>
      <c r="EW66" s="878">
        <f t="shared" si="22"/>
        <v>0</v>
      </c>
      <c r="EX66" s="874"/>
      <c r="EY66" s="874"/>
      <c r="EZ66" s="874"/>
      <c r="FA66" s="874"/>
      <c r="FB66" s="874"/>
      <c r="FC66" s="874"/>
      <c r="FD66" s="231"/>
      <c r="FE66" s="876">
        <f t="shared" si="21"/>
        <v>0</v>
      </c>
      <c r="FF66" s="875"/>
      <c r="FG66" s="875"/>
      <c r="FH66" s="875"/>
      <c r="FI66" s="875"/>
      <c r="FJ66" s="875"/>
      <c r="FK66" s="875"/>
      <c r="FL66" s="877">
        <f t="shared" si="11"/>
        <v>0</v>
      </c>
      <c r="FM66" s="875"/>
      <c r="FN66" s="875"/>
      <c r="FO66" s="875"/>
      <c r="FP66" s="875"/>
      <c r="FQ66" s="875"/>
      <c r="FR66" s="873">
        <f t="shared" si="12"/>
        <v>0</v>
      </c>
      <c r="FS66" s="874"/>
      <c r="FT66" s="874"/>
      <c r="FU66" s="874"/>
      <c r="FV66" s="874"/>
      <c r="FW66" s="874"/>
      <c r="FX66" s="873">
        <f t="shared" si="13"/>
        <v>0</v>
      </c>
      <c r="FY66" s="874"/>
      <c r="FZ66" s="874"/>
      <c r="GA66" s="874"/>
      <c r="GB66" s="874"/>
      <c r="GC66" s="874"/>
      <c r="GD66" s="878">
        <f t="shared" si="17"/>
        <v>0</v>
      </c>
      <c r="GE66" s="874"/>
      <c r="GF66" s="874"/>
      <c r="GG66" s="874"/>
      <c r="GH66" s="874"/>
      <c r="GI66" s="874"/>
      <c r="GJ66" s="874"/>
    </row>
    <row r="67" spans="1:192" ht="12.75">
      <c r="A67" s="101"/>
      <c r="B67" s="118"/>
      <c r="C67" s="118"/>
      <c r="D67" s="118"/>
      <c r="E67" s="118"/>
      <c r="F67" s="118"/>
      <c r="G67" s="118"/>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V67" s="230" t="str">
        <f t="shared" si="0"/>
        <v>-</v>
      </c>
      <c r="AW67" s="875">
        <f>IF(ROWS($AW$25:$AW67)&gt;$BI$9,0,ROWS(AW$25:$AW67))</f>
        <v>43</v>
      </c>
      <c r="AX67" s="875"/>
      <c r="AY67" s="875"/>
      <c r="AZ67" s="875"/>
      <c r="BA67" s="875"/>
      <c r="BB67" s="876">
        <f t="shared" si="18"/>
        <v>277231.90320195706</v>
      </c>
      <c r="BC67" s="875"/>
      <c r="BD67" s="875"/>
      <c r="BE67" s="875"/>
      <c r="BF67" s="875"/>
      <c r="BG67" s="875"/>
      <c r="BH67" s="875"/>
      <c r="BI67" s="877">
        <f t="shared" si="1"/>
        <v>693.0797580048926</v>
      </c>
      <c r="BJ67" s="875"/>
      <c r="BK67" s="875"/>
      <c r="BL67" s="875"/>
      <c r="BM67" s="875"/>
      <c r="BN67" s="875"/>
      <c r="BO67" s="873">
        <f t="shared" si="2"/>
        <v>571.7323431834726</v>
      </c>
      <c r="BP67" s="874"/>
      <c r="BQ67" s="874"/>
      <c r="BR67" s="874"/>
      <c r="BS67" s="874"/>
      <c r="BT67" s="874"/>
      <c r="BU67" s="873">
        <f t="shared" si="3"/>
        <v>1264.8121011883652</v>
      </c>
      <c r="BV67" s="874"/>
      <c r="BW67" s="874"/>
      <c r="BX67" s="874"/>
      <c r="BY67" s="874"/>
      <c r="BZ67" s="874"/>
      <c r="CA67" s="878">
        <f t="shared" si="14"/>
        <v>276660.1708587736</v>
      </c>
      <c r="CB67" s="874"/>
      <c r="CC67" s="874"/>
      <c r="CD67" s="874"/>
      <c r="CE67" s="874"/>
      <c r="CF67" s="874"/>
      <c r="CG67" s="874"/>
      <c r="CH67" s="231"/>
      <c r="CI67" s="876">
        <f t="shared" si="19"/>
        <v>289670.9343855317</v>
      </c>
      <c r="CJ67" s="875"/>
      <c r="CK67" s="875"/>
      <c r="CL67" s="875"/>
      <c r="CM67" s="875"/>
      <c r="CN67" s="875"/>
      <c r="CO67" s="875"/>
      <c r="CP67" s="877">
        <f t="shared" si="4"/>
        <v>1851.48005561419</v>
      </c>
      <c r="CQ67" s="875"/>
      <c r="CR67" s="875"/>
      <c r="CS67" s="875"/>
      <c r="CT67" s="875"/>
      <c r="CU67" s="875"/>
      <c r="CV67" s="873">
        <f t="shared" si="5"/>
        <v>281.19569014918807</v>
      </c>
      <c r="CW67" s="874"/>
      <c r="CX67" s="874"/>
      <c r="CY67" s="874"/>
      <c r="CZ67" s="874"/>
      <c r="DA67" s="874"/>
      <c r="DB67" s="873">
        <f t="shared" si="6"/>
        <v>2132.675745763378</v>
      </c>
      <c r="DC67" s="874"/>
      <c r="DD67" s="874"/>
      <c r="DE67" s="874"/>
      <c r="DF67" s="874"/>
      <c r="DG67" s="874"/>
      <c r="DH67" s="878">
        <f t="shared" si="15"/>
        <v>289389.7386953825</v>
      </c>
      <c r="DI67" s="874"/>
      <c r="DJ67" s="874"/>
      <c r="DK67" s="874"/>
      <c r="DL67" s="874"/>
      <c r="DM67" s="874"/>
      <c r="DN67" s="874"/>
      <c r="DO67" s="231"/>
      <c r="DP67" s="231"/>
      <c r="DQ67" s="231"/>
      <c r="DR67" s="230" t="str">
        <f t="shared" si="7"/>
        <v>-</v>
      </c>
      <c r="DS67" s="875">
        <f>IF(ROWS(DS$25:$DU67)&gt;$EG$9,0,ROWS(DS$25:$DU67))</f>
        <v>0</v>
      </c>
      <c r="DT67" s="875"/>
      <c r="DU67" s="875"/>
      <c r="DV67" s="875"/>
      <c r="DW67" s="875"/>
      <c r="DX67" s="876">
        <f t="shared" si="20"/>
        <v>0</v>
      </c>
      <c r="DY67" s="875"/>
      <c r="DZ67" s="875"/>
      <c r="EA67" s="875"/>
      <c r="EB67" s="875"/>
      <c r="EC67" s="875"/>
      <c r="ED67" s="875"/>
      <c r="EE67" s="877">
        <f t="shared" si="8"/>
        <v>0</v>
      </c>
      <c r="EF67" s="875"/>
      <c r="EG67" s="875"/>
      <c r="EH67" s="875"/>
      <c r="EI67" s="875"/>
      <c r="EJ67" s="875"/>
      <c r="EK67" s="873">
        <f t="shared" si="9"/>
        <v>0</v>
      </c>
      <c r="EL67" s="874"/>
      <c r="EM67" s="874"/>
      <c r="EN67" s="874"/>
      <c r="EO67" s="874"/>
      <c r="EP67" s="874"/>
      <c r="EQ67" s="873">
        <f t="shared" si="10"/>
        <v>0</v>
      </c>
      <c r="ER67" s="874"/>
      <c r="ES67" s="874"/>
      <c r="ET67" s="874"/>
      <c r="EU67" s="874"/>
      <c r="EV67" s="874"/>
      <c r="EW67" s="878">
        <f t="shared" si="22"/>
        <v>0</v>
      </c>
      <c r="EX67" s="874"/>
      <c r="EY67" s="874"/>
      <c r="EZ67" s="874"/>
      <c r="FA67" s="874"/>
      <c r="FB67" s="874"/>
      <c r="FC67" s="874"/>
      <c r="FD67" s="231"/>
      <c r="FE67" s="876">
        <f t="shared" si="21"/>
        <v>0</v>
      </c>
      <c r="FF67" s="875"/>
      <c r="FG67" s="875"/>
      <c r="FH67" s="875"/>
      <c r="FI67" s="875"/>
      <c r="FJ67" s="875"/>
      <c r="FK67" s="875"/>
      <c r="FL67" s="877">
        <f t="shared" si="11"/>
        <v>0</v>
      </c>
      <c r="FM67" s="875"/>
      <c r="FN67" s="875"/>
      <c r="FO67" s="875"/>
      <c r="FP67" s="875"/>
      <c r="FQ67" s="875"/>
      <c r="FR67" s="873">
        <f t="shared" si="12"/>
        <v>0</v>
      </c>
      <c r="FS67" s="874"/>
      <c r="FT67" s="874"/>
      <c r="FU67" s="874"/>
      <c r="FV67" s="874"/>
      <c r="FW67" s="874"/>
      <c r="FX67" s="873">
        <f t="shared" si="13"/>
        <v>0</v>
      </c>
      <c r="FY67" s="874"/>
      <c r="FZ67" s="874"/>
      <c r="GA67" s="874"/>
      <c r="GB67" s="874"/>
      <c r="GC67" s="874"/>
      <c r="GD67" s="878">
        <f t="shared" si="17"/>
        <v>0</v>
      </c>
      <c r="GE67" s="874"/>
      <c r="GF67" s="874"/>
      <c r="GG67" s="874"/>
      <c r="GH67" s="874"/>
      <c r="GI67" s="874"/>
      <c r="GJ67" s="874"/>
    </row>
    <row r="68" spans="1:192" ht="13.5" thickBot="1">
      <c r="A68" s="119" t="s">
        <v>446</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01"/>
      <c r="AU68" s="101"/>
      <c r="AV68" s="230" t="str">
        <f t="shared" si="0"/>
        <v>-</v>
      </c>
      <c r="AW68" s="875">
        <f>IF(ROWS($AW$25:$AW68)&gt;$BI$9,0,ROWS(AW$25:$AW68))</f>
        <v>44</v>
      </c>
      <c r="AX68" s="875"/>
      <c r="AY68" s="875"/>
      <c r="AZ68" s="875"/>
      <c r="BA68" s="875"/>
      <c r="BB68" s="876">
        <f t="shared" si="18"/>
        <v>276660.1708587736</v>
      </c>
      <c r="BC68" s="875"/>
      <c r="BD68" s="875"/>
      <c r="BE68" s="875"/>
      <c r="BF68" s="875"/>
      <c r="BG68" s="875"/>
      <c r="BH68" s="875"/>
      <c r="BI68" s="877">
        <f t="shared" si="1"/>
        <v>691.6504271469339</v>
      </c>
      <c r="BJ68" s="875"/>
      <c r="BK68" s="875"/>
      <c r="BL68" s="875"/>
      <c r="BM68" s="875"/>
      <c r="BN68" s="875"/>
      <c r="BO68" s="873">
        <f t="shared" si="2"/>
        <v>573.1616740414313</v>
      </c>
      <c r="BP68" s="874"/>
      <c r="BQ68" s="874"/>
      <c r="BR68" s="874"/>
      <c r="BS68" s="874"/>
      <c r="BT68" s="874"/>
      <c r="BU68" s="873">
        <f t="shared" si="3"/>
        <v>1264.8121011883652</v>
      </c>
      <c r="BV68" s="874"/>
      <c r="BW68" s="874"/>
      <c r="BX68" s="874"/>
      <c r="BY68" s="874"/>
      <c r="BZ68" s="874"/>
      <c r="CA68" s="878">
        <f t="shared" si="14"/>
        <v>276087.00918473216</v>
      </c>
      <c r="CB68" s="874"/>
      <c r="CC68" s="874"/>
      <c r="CD68" s="874"/>
      <c r="CE68" s="874"/>
      <c r="CF68" s="874"/>
      <c r="CG68" s="874"/>
      <c r="CI68" s="876">
        <f t="shared" si="19"/>
        <v>289389.7386953825</v>
      </c>
      <c r="CJ68" s="875"/>
      <c r="CK68" s="875"/>
      <c r="CL68" s="875"/>
      <c r="CM68" s="875"/>
      <c r="CN68" s="875"/>
      <c r="CO68" s="875"/>
      <c r="CP68" s="877">
        <f t="shared" si="4"/>
        <v>1849.6827464946527</v>
      </c>
      <c r="CQ68" s="875"/>
      <c r="CR68" s="875"/>
      <c r="CS68" s="875"/>
      <c r="CT68" s="875"/>
      <c r="CU68" s="875"/>
      <c r="CV68" s="873">
        <f t="shared" si="5"/>
        <v>282.99299926872527</v>
      </c>
      <c r="CW68" s="874"/>
      <c r="CX68" s="874"/>
      <c r="CY68" s="874"/>
      <c r="CZ68" s="874"/>
      <c r="DA68" s="874"/>
      <c r="DB68" s="873">
        <f t="shared" si="6"/>
        <v>2132.675745763378</v>
      </c>
      <c r="DC68" s="874"/>
      <c r="DD68" s="874"/>
      <c r="DE68" s="874"/>
      <c r="DF68" s="874"/>
      <c r="DG68" s="874"/>
      <c r="DH68" s="878">
        <f t="shared" si="15"/>
        <v>289106.74569611374</v>
      </c>
      <c r="DI68" s="874"/>
      <c r="DJ68" s="874"/>
      <c r="DK68" s="874"/>
      <c r="DL68" s="874"/>
      <c r="DM68" s="874"/>
      <c r="DN68" s="874"/>
      <c r="DR68" s="230" t="str">
        <f t="shared" si="7"/>
        <v>-</v>
      </c>
      <c r="DS68" s="875">
        <f>IF(ROWS(DS$25:$DU68)&gt;$EG$9,0,ROWS(DS$25:$DU68))</f>
        <v>0</v>
      </c>
      <c r="DT68" s="875"/>
      <c r="DU68" s="875"/>
      <c r="DV68" s="875"/>
      <c r="DW68" s="875"/>
      <c r="DX68" s="876">
        <f t="shared" si="20"/>
        <v>0</v>
      </c>
      <c r="DY68" s="875"/>
      <c r="DZ68" s="875"/>
      <c r="EA68" s="875"/>
      <c r="EB68" s="875"/>
      <c r="EC68" s="875"/>
      <c r="ED68" s="875"/>
      <c r="EE68" s="877">
        <f t="shared" si="8"/>
        <v>0</v>
      </c>
      <c r="EF68" s="875"/>
      <c r="EG68" s="875"/>
      <c r="EH68" s="875"/>
      <c r="EI68" s="875"/>
      <c r="EJ68" s="875"/>
      <c r="EK68" s="873">
        <f t="shared" si="9"/>
        <v>0</v>
      </c>
      <c r="EL68" s="874"/>
      <c r="EM68" s="874"/>
      <c r="EN68" s="874"/>
      <c r="EO68" s="874"/>
      <c r="EP68" s="874"/>
      <c r="EQ68" s="873">
        <f t="shared" si="10"/>
        <v>0</v>
      </c>
      <c r="ER68" s="874"/>
      <c r="ES68" s="874"/>
      <c r="ET68" s="874"/>
      <c r="EU68" s="874"/>
      <c r="EV68" s="874"/>
      <c r="EW68" s="878">
        <f t="shared" si="22"/>
        <v>0</v>
      </c>
      <c r="EX68" s="874"/>
      <c r="EY68" s="874"/>
      <c r="EZ68" s="874"/>
      <c r="FA68" s="874"/>
      <c r="FB68" s="874"/>
      <c r="FC68" s="874"/>
      <c r="FE68" s="876">
        <f t="shared" si="21"/>
        <v>0</v>
      </c>
      <c r="FF68" s="875"/>
      <c r="FG68" s="875"/>
      <c r="FH68" s="875"/>
      <c r="FI68" s="875"/>
      <c r="FJ68" s="875"/>
      <c r="FK68" s="875"/>
      <c r="FL68" s="877">
        <f t="shared" si="11"/>
        <v>0</v>
      </c>
      <c r="FM68" s="875"/>
      <c r="FN68" s="875"/>
      <c r="FO68" s="875"/>
      <c r="FP68" s="875"/>
      <c r="FQ68" s="875"/>
      <c r="FR68" s="873">
        <f t="shared" si="12"/>
        <v>0</v>
      </c>
      <c r="FS68" s="874"/>
      <c r="FT68" s="874"/>
      <c r="FU68" s="874"/>
      <c r="FV68" s="874"/>
      <c r="FW68" s="874"/>
      <c r="FX68" s="873">
        <f t="shared" si="13"/>
        <v>0</v>
      </c>
      <c r="FY68" s="874"/>
      <c r="FZ68" s="874"/>
      <c r="GA68" s="874"/>
      <c r="GB68" s="874"/>
      <c r="GC68" s="874"/>
      <c r="GD68" s="878">
        <f t="shared" si="17"/>
        <v>0</v>
      </c>
      <c r="GE68" s="874"/>
      <c r="GF68" s="874"/>
      <c r="GG68" s="874"/>
      <c r="GH68" s="874"/>
      <c r="GI68" s="874"/>
      <c r="GJ68" s="874"/>
    </row>
    <row r="69" spans="1:192" ht="13.5" thickTop="1">
      <c r="A69" s="113"/>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230" t="str">
        <f t="shared" si="0"/>
        <v>-</v>
      </c>
      <c r="AW69" s="875">
        <f>IF(ROWS($AW$25:$AW69)&gt;$BI$9,0,ROWS(AW$25:$AW69))</f>
        <v>45</v>
      </c>
      <c r="AX69" s="875"/>
      <c r="AY69" s="875"/>
      <c r="AZ69" s="875"/>
      <c r="BA69" s="875"/>
      <c r="BB69" s="876">
        <f t="shared" si="18"/>
        <v>276087.00918473216</v>
      </c>
      <c r="BC69" s="875"/>
      <c r="BD69" s="875"/>
      <c r="BE69" s="875"/>
      <c r="BF69" s="875"/>
      <c r="BG69" s="875"/>
      <c r="BH69" s="875"/>
      <c r="BI69" s="877">
        <f t="shared" si="1"/>
        <v>690.2175229618305</v>
      </c>
      <c r="BJ69" s="875"/>
      <c r="BK69" s="875"/>
      <c r="BL69" s="875"/>
      <c r="BM69" s="875"/>
      <c r="BN69" s="875"/>
      <c r="BO69" s="873">
        <f t="shared" si="2"/>
        <v>574.5945782265347</v>
      </c>
      <c r="BP69" s="874"/>
      <c r="BQ69" s="874"/>
      <c r="BR69" s="874"/>
      <c r="BS69" s="874"/>
      <c r="BT69" s="874"/>
      <c r="BU69" s="873">
        <f t="shared" si="3"/>
        <v>1264.8121011883652</v>
      </c>
      <c r="BV69" s="874"/>
      <c r="BW69" s="874"/>
      <c r="BX69" s="874"/>
      <c r="BY69" s="874"/>
      <c r="BZ69" s="874"/>
      <c r="CA69" s="878">
        <f t="shared" si="14"/>
        <v>275512.4146065056</v>
      </c>
      <c r="CB69" s="874"/>
      <c r="CC69" s="874"/>
      <c r="CD69" s="874"/>
      <c r="CE69" s="874"/>
      <c r="CF69" s="874"/>
      <c r="CG69" s="874"/>
      <c r="CI69" s="876">
        <f t="shared" si="19"/>
        <v>289106.74569611374</v>
      </c>
      <c r="CJ69" s="875"/>
      <c r="CK69" s="875"/>
      <c r="CL69" s="875"/>
      <c r="CM69" s="875"/>
      <c r="CN69" s="875"/>
      <c r="CO69" s="875"/>
      <c r="CP69" s="877">
        <f t="shared" si="4"/>
        <v>1847.8739495743266</v>
      </c>
      <c r="CQ69" s="875"/>
      <c r="CR69" s="875"/>
      <c r="CS69" s="875"/>
      <c r="CT69" s="875"/>
      <c r="CU69" s="875"/>
      <c r="CV69" s="873">
        <f t="shared" si="5"/>
        <v>284.8017961890514</v>
      </c>
      <c r="CW69" s="874"/>
      <c r="CX69" s="874"/>
      <c r="CY69" s="874"/>
      <c r="CZ69" s="874"/>
      <c r="DA69" s="874"/>
      <c r="DB69" s="873">
        <f t="shared" si="6"/>
        <v>2132.675745763378</v>
      </c>
      <c r="DC69" s="874"/>
      <c r="DD69" s="874"/>
      <c r="DE69" s="874"/>
      <c r="DF69" s="874"/>
      <c r="DG69" s="874"/>
      <c r="DH69" s="878">
        <f t="shared" si="15"/>
        <v>288821.9438999247</v>
      </c>
      <c r="DI69" s="874"/>
      <c r="DJ69" s="874"/>
      <c r="DK69" s="874"/>
      <c r="DL69" s="874"/>
      <c r="DM69" s="874"/>
      <c r="DN69" s="874"/>
      <c r="DR69" s="230" t="str">
        <f t="shared" si="7"/>
        <v>-</v>
      </c>
      <c r="DS69" s="875">
        <f>IF(ROWS(DS$25:$DU69)&gt;$EG$9,0,ROWS(DS$25:$DU69))</f>
        <v>0</v>
      </c>
      <c r="DT69" s="875"/>
      <c r="DU69" s="875"/>
      <c r="DV69" s="875"/>
      <c r="DW69" s="875"/>
      <c r="DX69" s="876">
        <f t="shared" si="20"/>
        <v>0</v>
      </c>
      <c r="DY69" s="875"/>
      <c r="DZ69" s="875"/>
      <c r="EA69" s="875"/>
      <c r="EB69" s="875"/>
      <c r="EC69" s="875"/>
      <c r="ED69" s="875"/>
      <c r="EE69" s="877">
        <f t="shared" si="8"/>
        <v>0</v>
      </c>
      <c r="EF69" s="875"/>
      <c r="EG69" s="875"/>
      <c r="EH69" s="875"/>
      <c r="EI69" s="875"/>
      <c r="EJ69" s="875"/>
      <c r="EK69" s="873">
        <f t="shared" si="9"/>
        <v>0</v>
      </c>
      <c r="EL69" s="874"/>
      <c r="EM69" s="874"/>
      <c r="EN69" s="874"/>
      <c r="EO69" s="874"/>
      <c r="EP69" s="874"/>
      <c r="EQ69" s="873">
        <f t="shared" si="10"/>
        <v>0</v>
      </c>
      <c r="ER69" s="874"/>
      <c r="ES69" s="874"/>
      <c r="ET69" s="874"/>
      <c r="EU69" s="874"/>
      <c r="EV69" s="874"/>
      <c r="EW69" s="878">
        <f t="shared" si="22"/>
        <v>0</v>
      </c>
      <c r="EX69" s="874"/>
      <c r="EY69" s="874"/>
      <c r="EZ69" s="874"/>
      <c r="FA69" s="874"/>
      <c r="FB69" s="874"/>
      <c r="FC69" s="874"/>
      <c r="FE69" s="876">
        <f t="shared" si="21"/>
        <v>0</v>
      </c>
      <c r="FF69" s="875"/>
      <c r="FG69" s="875"/>
      <c r="FH69" s="875"/>
      <c r="FI69" s="875"/>
      <c r="FJ69" s="875"/>
      <c r="FK69" s="875"/>
      <c r="FL69" s="877">
        <f t="shared" si="11"/>
        <v>0</v>
      </c>
      <c r="FM69" s="875"/>
      <c r="FN69" s="875"/>
      <c r="FO69" s="875"/>
      <c r="FP69" s="875"/>
      <c r="FQ69" s="875"/>
      <c r="FR69" s="873">
        <f t="shared" si="12"/>
        <v>0</v>
      </c>
      <c r="FS69" s="874"/>
      <c r="FT69" s="874"/>
      <c r="FU69" s="874"/>
      <c r="FV69" s="874"/>
      <c r="FW69" s="874"/>
      <c r="FX69" s="873">
        <f t="shared" si="13"/>
        <v>0</v>
      </c>
      <c r="FY69" s="874"/>
      <c r="FZ69" s="874"/>
      <c r="GA69" s="874"/>
      <c r="GB69" s="874"/>
      <c r="GC69" s="874"/>
      <c r="GD69" s="878">
        <f t="shared" si="17"/>
        <v>0</v>
      </c>
      <c r="GE69" s="874"/>
      <c r="GF69" s="874"/>
      <c r="GG69" s="874"/>
      <c r="GH69" s="874"/>
      <c r="GI69" s="874"/>
      <c r="GJ69" s="874"/>
    </row>
    <row r="70" spans="1:192" ht="15.75">
      <c r="A70" s="138" t="s">
        <v>331</v>
      </c>
      <c r="B70" s="884" t="s">
        <v>145</v>
      </c>
      <c r="C70" s="884"/>
      <c r="D70" s="884"/>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V70" s="230" t="str">
        <f t="shared" si="0"/>
        <v>-</v>
      </c>
      <c r="AW70" s="875">
        <f>IF(ROWS($AW$25:$AW70)&gt;$BI$9,0,ROWS(AW$25:$AW70))</f>
        <v>46</v>
      </c>
      <c r="AX70" s="875"/>
      <c r="AY70" s="875"/>
      <c r="AZ70" s="875"/>
      <c r="BA70" s="875"/>
      <c r="BB70" s="876">
        <f t="shared" si="18"/>
        <v>275512.4146065056</v>
      </c>
      <c r="BC70" s="875"/>
      <c r="BD70" s="875"/>
      <c r="BE70" s="875"/>
      <c r="BF70" s="875"/>
      <c r="BG70" s="875"/>
      <c r="BH70" s="875"/>
      <c r="BI70" s="877">
        <f t="shared" si="1"/>
        <v>688.781036516264</v>
      </c>
      <c r="BJ70" s="875"/>
      <c r="BK70" s="875"/>
      <c r="BL70" s="875"/>
      <c r="BM70" s="875"/>
      <c r="BN70" s="875"/>
      <c r="BO70" s="873">
        <f t="shared" si="2"/>
        <v>576.0310646721013</v>
      </c>
      <c r="BP70" s="874"/>
      <c r="BQ70" s="874"/>
      <c r="BR70" s="874"/>
      <c r="BS70" s="874"/>
      <c r="BT70" s="874"/>
      <c r="BU70" s="873">
        <f t="shared" si="3"/>
        <v>1264.8121011883652</v>
      </c>
      <c r="BV70" s="874"/>
      <c r="BW70" s="874"/>
      <c r="BX70" s="874"/>
      <c r="BY70" s="874"/>
      <c r="BZ70" s="874"/>
      <c r="CA70" s="878">
        <f t="shared" si="14"/>
        <v>274936.3835418335</v>
      </c>
      <c r="CB70" s="874"/>
      <c r="CC70" s="874"/>
      <c r="CD70" s="874"/>
      <c r="CE70" s="874"/>
      <c r="CF70" s="874"/>
      <c r="CG70" s="874"/>
      <c r="CI70" s="876">
        <f t="shared" si="19"/>
        <v>288821.9438999247</v>
      </c>
      <c r="CJ70" s="875"/>
      <c r="CK70" s="875"/>
      <c r="CL70" s="875"/>
      <c r="CM70" s="875"/>
      <c r="CN70" s="875"/>
      <c r="CO70" s="875"/>
      <c r="CP70" s="877">
        <f t="shared" si="4"/>
        <v>1846.0535914270185</v>
      </c>
      <c r="CQ70" s="875"/>
      <c r="CR70" s="875"/>
      <c r="CS70" s="875"/>
      <c r="CT70" s="875"/>
      <c r="CU70" s="875"/>
      <c r="CV70" s="873">
        <f t="shared" si="5"/>
        <v>286.6221543363595</v>
      </c>
      <c r="CW70" s="874"/>
      <c r="CX70" s="874"/>
      <c r="CY70" s="874"/>
      <c r="CZ70" s="874"/>
      <c r="DA70" s="874"/>
      <c r="DB70" s="873">
        <f t="shared" si="6"/>
        <v>2132.675745763378</v>
      </c>
      <c r="DC70" s="874"/>
      <c r="DD70" s="874"/>
      <c r="DE70" s="874"/>
      <c r="DF70" s="874"/>
      <c r="DG70" s="874"/>
      <c r="DH70" s="878">
        <f t="shared" si="15"/>
        <v>288535.3217455883</v>
      </c>
      <c r="DI70" s="874"/>
      <c r="DJ70" s="874"/>
      <c r="DK70" s="874"/>
      <c r="DL70" s="874"/>
      <c r="DM70" s="874"/>
      <c r="DN70" s="874"/>
      <c r="DR70" s="230" t="str">
        <f t="shared" si="7"/>
        <v>-</v>
      </c>
      <c r="DS70" s="875">
        <f>IF(ROWS(DS$25:$DU70)&gt;$EG$9,0,ROWS(DS$25:$DU70))</f>
        <v>0</v>
      </c>
      <c r="DT70" s="875"/>
      <c r="DU70" s="875"/>
      <c r="DV70" s="875"/>
      <c r="DW70" s="875"/>
      <c r="DX70" s="876">
        <f t="shared" si="20"/>
        <v>0</v>
      </c>
      <c r="DY70" s="875"/>
      <c r="DZ70" s="875"/>
      <c r="EA70" s="875"/>
      <c r="EB70" s="875"/>
      <c r="EC70" s="875"/>
      <c r="ED70" s="875"/>
      <c r="EE70" s="877">
        <f t="shared" si="8"/>
        <v>0</v>
      </c>
      <c r="EF70" s="875"/>
      <c r="EG70" s="875"/>
      <c r="EH70" s="875"/>
      <c r="EI70" s="875"/>
      <c r="EJ70" s="875"/>
      <c r="EK70" s="873">
        <f t="shared" si="9"/>
        <v>0</v>
      </c>
      <c r="EL70" s="874"/>
      <c r="EM70" s="874"/>
      <c r="EN70" s="874"/>
      <c r="EO70" s="874"/>
      <c r="EP70" s="874"/>
      <c r="EQ70" s="873">
        <f t="shared" si="10"/>
        <v>0</v>
      </c>
      <c r="ER70" s="874"/>
      <c r="ES70" s="874"/>
      <c r="ET70" s="874"/>
      <c r="EU70" s="874"/>
      <c r="EV70" s="874"/>
      <c r="EW70" s="878">
        <f t="shared" si="22"/>
        <v>0</v>
      </c>
      <c r="EX70" s="874"/>
      <c r="EY70" s="874"/>
      <c r="EZ70" s="874"/>
      <c r="FA70" s="874"/>
      <c r="FB70" s="874"/>
      <c r="FC70" s="874"/>
      <c r="FE70" s="876">
        <f t="shared" si="21"/>
        <v>0</v>
      </c>
      <c r="FF70" s="875"/>
      <c r="FG70" s="875"/>
      <c r="FH70" s="875"/>
      <c r="FI70" s="875"/>
      <c r="FJ70" s="875"/>
      <c r="FK70" s="875"/>
      <c r="FL70" s="877">
        <f t="shared" si="11"/>
        <v>0</v>
      </c>
      <c r="FM70" s="875"/>
      <c r="FN70" s="875"/>
      <c r="FO70" s="875"/>
      <c r="FP70" s="875"/>
      <c r="FQ70" s="875"/>
      <c r="FR70" s="873">
        <f t="shared" si="12"/>
        <v>0</v>
      </c>
      <c r="FS70" s="874"/>
      <c r="FT70" s="874"/>
      <c r="FU70" s="874"/>
      <c r="FV70" s="874"/>
      <c r="FW70" s="874"/>
      <c r="FX70" s="873">
        <f t="shared" si="13"/>
        <v>0</v>
      </c>
      <c r="FY70" s="874"/>
      <c r="FZ70" s="874"/>
      <c r="GA70" s="874"/>
      <c r="GB70" s="874"/>
      <c r="GC70" s="874"/>
      <c r="GD70" s="878">
        <f t="shared" si="17"/>
        <v>0</v>
      </c>
      <c r="GE70" s="874"/>
      <c r="GF70" s="874"/>
      <c r="GG70" s="874"/>
      <c r="GH70" s="874"/>
      <c r="GI70" s="874"/>
      <c r="GJ70" s="874"/>
    </row>
    <row r="71" spans="1:192" ht="15.75">
      <c r="A71" s="138"/>
      <c r="B71" s="838" t="s">
        <v>146</v>
      </c>
      <c r="C71" s="838"/>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c r="AV71" s="230" t="str">
        <f t="shared" si="0"/>
        <v>-</v>
      </c>
      <c r="AW71" s="875">
        <f>IF(ROWS($AW$25:$AW71)&gt;$BI$9,0,ROWS(AW$25:$AW71))</f>
        <v>47</v>
      </c>
      <c r="AX71" s="875"/>
      <c r="AY71" s="875"/>
      <c r="AZ71" s="875"/>
      <c r="BA71" s="875"/>
      <c r="BB71" s="876">
        <f t="shared" si="18"/>
        <v>274936.3835418335</v>
      </c>
      <c r="BC71" s="875"/>
      <c r="BD71" s="875"/>
      <c r="BE71" s="875"/>
      <c r="BF71" s="875"/>
      <c r="BG71" s="875"/>
      <c r="BH71" s="875"/>
      <c r="BI71" s="877">
        <f t="shared" si="1"/>
        <v>687.3409588545837</v>
      </c>
      <c r="BJ71" s="875"/>
      <c r="BK71" s="875"/>
      <c r="BL71" s="875"/>
      <c r="BM71" s="875"/>
      <c r="BN71" s="875"/>
      <c r="BO71" s="873">
        <f t="shared" si="2"/>
        <v>577.4711423337815</v>
      </c>
      <c r="BP71" s="874"/>
      <c r="BQ71" s="874"/>
      <c r="BR71" s="874"/>
      <c r="BS71" s="874"/>
      <c r="BT71" s="874"/>
      <c r="BU71" s="873">
        <f t="shared" si="3"/>
        <v>1264.8121011883652</v>
      </c>
      <c r="BV71" s="874"/>
      <c r="BW71" s="874"/>
      <c r="BX71" s="874"/>
      <c r="BY71" s="874"/>
      <c r="BZ71" s="874"/>
      <c r="CA71" s="878">
        <f t="shared" si="14"/>
        <v>274358.91239949974</v>
      </c>
      <c r="CB71" s="874"/>
      <c r="CC71" s="874"/>
      <c r="CD71" s="874"/>
      <c r="CE71" s="874"/>
      <c r="CF71" s="874"/>
      <c r="CG71" s="874"/>
      <c r="CI71" s="876">
        <f t="shared" si="19"/>
        <v>288535.3217455883</v>
      </c>
      <c r="CJ71" s="875"/>
      <c r="CK71" s="875"/>
      <c r="CL71" s="875"/>
      <c r="CM71" s="875"/>
      <c r="CN71" s="875"/>
      <c r="CO71" s="875"/>
      <c r="CP71" s="877">
        <f t="shared" si="4"/>
        <v>1844.2215981572183</v>
      </c>
      <c r="CQ71" s="875"/>
      <c r="CR71" s="875"/>
      <c r="CS71" s="875"/>
      <c r="CT71" s="875"/>
      <c r="CU71" s="875"/>
      <c r="CV71" s="873">
        <f t="shared" si="5"/>
        <v>288.4541476061597</v>
      </c>
      <c r="CW71" s="874"/>
      <c r="CX71" s="874"/>
      <c r="CY71" s="874"/>
      <c r="CZ71" s="874"/>
      <c r="DA71" s="874"/>
      <c r="DB71" s="873">
        <f t="shared" si="6"/>
        <v>2132.675745763378</v>
      </c>
      <c r="DC71" s="874"/>
      <c r="DD71" s="874"/>
      <c r="DE71" s="874"/>
      <c r="DF71" s="874"/>
      <c r="DG71" s="874"/>
      <c r="DH71" s="878">
        <f t="shared" si="15"/>
        <v>288246.8675979822</v>
      </c>
      <c r="DI71" s="874"/>
      <c r="DJ71" s="874"/>
      <c r="DK71" s="874"/>
      <c r="DL71" s="874"/>
      <c r="DM71" s="874"/>
      <c r="DN71" s="874"/>
      <c r="DR71" s="230" t="str">
        <f t="shared" si="7"/>
        <v>-</v>
      </c>
      <c r="DS71" s="875">
        <f>IF(ROWS(DS$25:$DU71)&gt;$EG$9,0,ROWS(DS$25:$DU71))</f>
        <v>0</v>
      </c>
      <c r="DT71" s="875"/>
      <c r="DU71" s="875"/>
      <c r="DV71" s="875"/>
      <c r="DW71" s="875"/>
      <c r="DX71" s="876">
        <f t="shared" si="20"/>
        <v>0</v>
      </c>
      <c r="DY71" s="875"/>
      <c r="DZ71" s="875"/>
      <c r="EA71" s="875"/>
      <c r="EB71" s="875"/>
      <c r="EC71" s="875"/>
      <c r="ED71" s="875"/>
      <c r="EE71" s="877">
        <f t="shared" si="8"/>
        <v>0</v>
      </c>
      <c r="EF71" s="875"/>
      <c r="EG71" s="875"/>
      <c r="EH71" s="875"/>
      <c r="EI71" s="875"/>
      <c r="EJ71" s="875"/>
      <c r="EK71" s="873">
        <f t="shared" si="9"/>
        <v>0</v>
      </c>
      <c r="EL71" s="874"/>
      <c r="EM71" s="874"/>
      <c r="EN71" s="874"/>
      <c r="EO71" s="874"/>
      <c r="EP71" s="874"/>
      <c r="EQ71" s="873">
        <f t="shared" si="10"/>
        <v>0</v>
      </c>
      <c r="ER71" s="874"/>
      <c r="ES71" s="874"/>
      <c r="ET71" s="874"/>
      <c r="EU71" s="874"/>
      <c r="EV71" s="874"/>
      <c r="EW71" s="878">
        <f t="shared" si="22"/>
        <v>0</v>
      </c>
      <c r="EX71" s="874"/>
      <c r="EY71" s="874"/>
      <c r="EZ71" s="874"/>
      <c r="FA71" s="874"/>
      <c r="FB71" s="874"/>
      <c r="FC71" s="874"/>
      <c r="FE71" s="876">
        <f t="shared" si="21"/>
        <v>0</v>
      </c>
      <c r="FF71" s="875"/>
      <c r="FG71" s="875"/>
      <c r="FH71" s="875"/>
      <c r="FI71" s="875"/>
      <c r="FJ71" s="875"/>
      <c r="FK71" s="875"/>
      <c r="FL71" s="877">
        <f t="shared" si="11"/>
        <v>0</v>
      </c>
      <c r="FM71" s="875"/>
      <c r="FN71" s="875"/>
      <c r="FO71" s="875"/>
      <c r="FP71" s="875"/>
      <c r="FQ71" s="875"/>
      <c r="FR71" s="873">
        <f t="shared" si="12"/>
        <v>0</v>
      </c>
      <c r="FS71" s="874"/>
      <c r="FT71" s="874"/>
      <c r="FU71" s="874"/>
      <c r="FV71" s="874"/>
      <c r="FW71" s="874"/>
      <c r="FX71" s="873">
        <f t="shared" si="13"/>
        <v>0</v>
      </c>
      <c r="FY71" s="874"/>
      <c r="FZ71" s="874"/>
      <c r="GA71" s="874"/>
      <c r="GB71" s="874"/>
      <c r="GC71" s="874"/>
      <c r="GD71" s="878">
        <f t="shared" si="17"/>
        <v>0</v>
      </c>
      <c r="GE71" s="874"/>
      <c r="GF71" s="874"/>
      <c r="GG71" s="874"/>
      <c r="GH71" s="874"/>
      <c r="GI71" s="874"/>
      <c r="GJ71" s="874"/>
    </row>
    <row r="72" spans="1:192" ht="15.75">
      <c r="A72" s="138" t="s">
        <v>330</v>
      </c>
      <c r="B72" s="38" t="s">
        <v>244</v>
      </c>
      <c r="H72" s="101"/>
      <c r="I72" s="101"/>
      <c r="J72" s="101"/>
      <c r="K72" s="101"/>
      <c r="L72" s="101"/>
      <c r="AV72" s="230" t="str">
        <f t="shared" si="0"/>
        <v>-</v>
      </c>
      <c r="AW72" s="875">
        <f>IF(ROWS($AW$25:$AW72)&gt;$BI$9,0,ROWS(AW$25:$AW72))</f>
        <v>48</v>
      </c>
      <c r="AX72" s="875"/>
      <c r="AY72" s="875"/>
      <c r="AZ72" s="875"/>
      <c r="BA72" s="875"/>
      <c r="BB72" s="876">
        <f t="shared" si="18"/>
        <v>274358.91239949974</v>
      </c>
      <c r="BC72" s="875"/>
      <c r="BD72" s="875"/>
      <c r="BE72" s="875"/>
      <c r="BF72" s="875"/>
      <c r="BG72" s="875"/>
      <c r="BH72" s="875"/>
      <c r="BI72" s="877">
        <f t="shared" si="1"/>
        <v>685.8972809987494</v>
      </c>
      <c r="BJ72" s="875"/>
      <c r="BK72" s="875"/>
      <c r="BL72" s="875"/>
      <c r="BM72" s="875"/>
      <c r="BN72" s="875"/>
      <c r="BO72" s="873">
        <f t="shared" si="2"/>
        <v>578.9148201896159</v>
      </c>
      <c r="BP72" s="874"/>
      <c r="BQ72" s="874"/>
      <c r="BR72" s="874"/>
      <c r="BS72" s="874"/>
      <c r="BT72" s="874"/>
      <c r="BU72" s="873">
        <f t="shared" si="3"/>
        <v>1264.8121011883652</v>
      </c>
      <c r="BV72" s="874"/>
      <c r="BW72" s="874"/>
      <c r="BX72" s="874"/>
      <c r="BY72" s="874"/>
      <c r="BZ72" s="874"/>
      <c r="CA72" s="878">
        <f t="shared" si="14"/>
        <v>273779.99757931015</v>
      </c>
      <c r="CB72" s="874"/>
      <c r="CC72" s="874"/>
      <c r="CD72" s="874"/>
      <c r="CE72" s="874"/>
      <c r="CF72" s="874"/>
      <c r="CG72" s="874"/>
      <c r="CI72" s="876">
        <f t="shared" si="19"/>
        <v>288246.8675979822</v>
      </c>
      <c r="CJ72" s="875"/>
      <c r="CK72" s="875"/>
      <c r="CL72" s="875"/>
      <c r="CM72" s="875"/>
      <c r="CN72" s="875"/>
      <c r="CO72" s="875"/>
      <c r="CP72" s="877">
        <f t="shared" si="4"/>
        <v>1842.3778953971025</v>
      </c>
      <c r="CQ72" s="875"/>
      <c r="CR72" s="875"/>
      <c r="CS72" s="875"/>
      <c r="CT72" s="875"/>
      <c r="CU72" s="875"/>
      <c r="CV72" s="873">
        <f t="shared" si="5"/>
        <v>290.2978503662755</v>
      </c>
      <c r="CW72" s="874"/>
      <c r="CX72" s="874"/>
      <c r="CY72" s="874"/>
      <c r="CZ72" s="874"/>
      <c r="DA72" s="874"/>
      <c r="DB72" s="873">
        <f t="shared" si="6"/>
        <v>2132.675745763378</v>
      </c>
      <c r="DC72" s="874"/>
      <c r="DD72" s="874"/>
      <c r="DE72" s="874"/>
      <c r="DF72" s="874"/>
      <c r="DG72" s="874"/>
      <c r="DH72" s="878">
        <f t="shared" si="15"/>
        <v>287956.5697476159</v>
      </c>
      <c r="DI72" s="874"/>
      <c r="DJ72" s="874"/>
      <c r="DK72" s="874"/>
      <c r="DL72" s="874"/>
      <c r="DM72" s="874"/>
      <c r="DN72" s="874"/>
      <c r="DR72" s="230" t="str">
        <f t="shared" si="7"/>
        <v>-</v>
      </c>
      <c r="DS72" s="875">
        <f>IF(ROWS(DS$25:$DU72)&gt;$EG$9,0,ROWS(DS$25:$DU72))</f>
        <v>0</v>
      </c>
      <c r="DT72" s="875"/>
      <c r="DU72" s="875"/>
      <c r="DV72" s="875"/>
      <c r="DW72" s="875"/>
      <c r="DX72" s="876">
        <f t="shared" si="20"/>
        <v>0</v>
      </c>
      <c r="DY72" s="875"/>
      <c r="DZ72" s="875"/>
      <c r="EA72" s="875"/>
      <c r="EB72" s="875"/>
      <c r="EC72" s="875"/>
      <c r="ED72" s="875"/>
      <c r="EE72" s="877">
        <f t="shared" si="8"/>
        <v>0</v>
      </c>
      <c r="EF72" s="875"/>
      <c r="EG72" s="875"/>
      <c r="EH72" s="875"/>
      <c r="EI72" s="875"/>
      <c r="EJ72" s="875"/>
      <c r="EK72" s="873">
        <f t="shared" si="9"/>
        <v>0</v>
      </c>
      <c r="EL72" s="874"/>
      <c r="EM72" s="874"/>
      <c r="EN72" s="874"/>
      <c r="EO72" s="874"/>
      <c r="EP72" s="874"/>
      <c r="EQ72" s="873">
        <f t="shared" si="10"/>
        <v>0</v>
      </c>
      <c r="ER72" s="874"/>
      <c r="ES72" s="874"/>
      <c r="ET72" s="874"/>
      <c r="EU72" s="874"/>
      <c r="EV72" s="874"/>
      <c r="EW72" s="878">
        <f t="shared" si="22"/>
        <v>0</v>
      </c>
      <c r="EX72" s="874"/>
      <c r="EY72" s="874"/>
      <c r="EZ72" s="874"/>
      <c r="FA72" s="874"/>
      <c r="FB72" s="874"/>
      <c r="FC72" s="874"/>
      <c r="FE72" s="876">
        <f t="shared" si="21"/>
        <v>0</v>
      </c>
      <c r="FF72" s="875"/>
      <c r="FG72" s="875"/>
      <c r="FH72" s="875"/>
      <c r="FI72" s="875"/>
      <c r="FJ72" s="875"/>
      <c r="FK72" s="875"/>
      <c r="FL72" s="877">
        <f t="shared" si="11"/>
        <v>0</v>
      </c>
      <c r="FM72" s="875"/>
      <c r="FN72" s="875"/>
      <c r="FO72" s="875"/>
      <c r="FP72" s="875"/>
      <c r="FQ72" s="875"/>
      <c r="FR72" s="873">
        <f t="shared" si="12"/>
        <v>0</v>
      </c>
      <c r="FS72" s="874"/>
      <c r="FT72" s="874"/>
      <c r="FU72" s="874"/>
      <c r="FV72" s="874"/>
      <c r="FW72" s="874"/>
      <c r="FX72" s="873">
        <f t="shared" si="13"/>
        <v>0</v>
      </c>
      <c r="FY72" s="874"/>
      <c r="FZ72" s="874"/>
      <c r="GA72" s="874"/>
      <c r="GB72" s="874"/>
      <c r="GC72" s="874"/>
      <c r="GD72" s="878">
        <f t="shared" si="17"/>
        <v>0</v>
      </c>
      <c r="GE72" s="874"/>
      <c r="GF72" s="874"/>
      <c r="GG72" s="874"/>
      <c r="GH72" s="874"/>
      <c r="GI72" s="874"/>
      <c r="GJ72" s="874"/>
    </row>
    <row r="73" spans="1:192" ht="15.75">
      <c r="A73" s="137">
        <v>32</v>
      </c>
      <c r="B73" s="38" t="s">
        <v>245</v>
      </c>
      <c r="H73" s="101"/>
      <c r="I73" s="101"/>
      <c r="J73" s="101"/>
      <c r="K73" s="101"/>
      <c r="L73" s="101"/>
      <c r="AV73" s="230" t="str">
        <f t="shared" si="0"/>
        <v>-</v>
      </c>
      <c r="AW73" s="875">
        <f>IF(ROWS($AW$25:$AW73)&gt;$BI$9,0,ROWS(AW$25:$AW73))</f>
        <v>49</v>
      </c>
      <c r="AX73" s="875"/>
      <c r="AY73" s="875"/>
      <c r="AZ73" s="875"/>
      <c r="BA73" s="875"/>
      <c r="BB73" s="876">
        <f t="shared" si="18"/>
        <v>273779.99757931015</v>
      </c>
      <c r="BC73" s="875"/>
      <c r="BD73" s="875"/>
      <c r="BE73" s="875"/>
      <c r="BF73" s="875"/>
      <c r="BG73" s="875"/>
      <c r="BH73" s="875"/>
      <c r="BI73" s="877">
        <f t="shared" si="1"/>
        <v>684.4499939482753</v>
      </c>
      <c r="BJ73" s="875"/>
      <c r="BK73" s="875"/>
      <c r="BL73" s="875"/>
      <c r="BM73" s="875"/>
      <c r="BN73" s="875"/>
      <c r="BO73" s="873">
        <f t="shared" si="2"/>
        <v>580.3621072400899</v>
      </c>
      <c r="BP73" s="874"/>
      <c r="BQ73" s="874"/>
      <c r="BR73" s="874"/>
      <c r="BS73" s="874"/>
      <c r="BT73" s="874"/>
      <c r="BU73" s="873">
        <f t="shared" si="3"/>
        <v>1264.8121011883652</v>
      </c>
      <c r="BV73" s="874"/>
      <c r="BW73" s="874"/>
      <c r="BX73" s="874"/>
      <c r="BY73" s="874"/>
      <c r="BZ73" s="874"/>
      <c r="CA73" s="878">
        <f t="shared" si="14"/>
        <v>273199.6354720701</v>
      </c>
      <c r="CB73" s="874"/>
      <c r="CC73" s="874"/>
      <c r="CD73" s="874"/>
      <c r="CE73" s="874"/>
      <c r="CF73" s="874"/>
      <c r="CG73" s="874"/>
      <c r="CI73" s="876">
        <f t="shared" si="19"/>
        <v>287956.5697476159</v>
      </c>
      <c r="CJ73" s="875"/>
      <c r="CK73" s="875"/>
      <c r="CL73" s="875"/>
      <c r="CM73" s="875"/>
      <c r="CN73" s="875"/>
      <c r="CO73" s="875"/>
      <c r="CP73" s="877">
        <f t="shared" si="4"/>
        <v>1840.5224083035112</v>
      </c>
      <c r="CQ73" s="875"/>
      <c r="CR73" s="875"/>
      <c r="CS73" s="875"/>
      <c r="CT73" s="875"/>
      <c r="CU73" s="875"/>
      <c r="CV73" s="873">
        <f t="shared" si="5"/>
        <v>292.15333745986686</v>
      </c>
      <c r="CW73" s="874"/>
      <c r="CX73" s="874"/>
      <c r="CY73" s="874"/>
      <c r="CZ73" s="874"/>
      <c r="DA73" s="874"/>
      <c r="DB73" s="873">
        <f t="shared" si="6"/>
        <v>2132.675745763378</v>
      </c>
      <c r="DC73" s="874"/>
      <c r="DD73" s="874"/>
      <c r="DE73" s="874"/>
      <c r="DF73" s="874"/>
      <c r="DG73" s="874"/>
      <c r="DH73" s="878">
        <f t="shared" si="15"/>
        <v>287664.416410156</v>
      </c>
      <c r="DI73" s="874"/>
      <c r="DJ73" s="874"/>
      <c r="DK73" s="874"/>
      <c r="DL73" s="874"/>
      <c r="DM73" s="874"/>
      <c r="DN73" s="874"/>
      <c r="DR73" s="230" t="str">
        <f t="shared" si="7"/>
        <v>-</v>
      </c>
      <c r="DS73" s="875">
        <f>IF(ROWS(DS$25:$DU73)&gt;$EG$9,0,ROWS(DS$25:$DU73))</f>
        <v>0</v>
      </c>
      <c r="DT73" s="875"/>
      <c r="DU73" s="875"/>
      <c r="DV73" s="875"/>
      <c r="DW73" s="875"/>
      <c r="DX73" s="876">
        <f t="shared" si="20"/>
        <v>0</v>
      </c>
      <c r="DY73" s="875"/>
      <c r="DZ73" s="875"/>
      <c r="EA73" s="875"/>
      <c r="EB73" s="875"/>
      <c r="EC73" s="875"/>
      <c r="ED73" s="875"/>
      <c r="EE73" s="877">
        <f t="shared" si="8"/>
        <v>0</v>
      </c>
      <c r="EF73" s="875"/>
      <c r="EG73" s="875"/>
      <c r="EH73" s="875"/>
      <c r="EI73" s="875"/>
      <c r="EJ73" s="875"/>
      <c r="EK73" s="873">
        <f t="shared" si="9"/>
        <v>0</v>
      </c>
      <c r="EL73" s="874"/>
      <c r="EM73" s="874"/>
      <c r="EN73" s="874"/>
      <c r="EO73" s="874"/>
      <c r="EP73" s="874"/>
      <c r="EQ73" s="873">
        <f t="shared" si="10"/>
        <v>0</v>
      </c>
      <c r="ER73" s="874"/>
      <c r="ES73" s="874"/>
      <c r="ET73" s="874"/>
      <c r="EU73" s="874"/>
      <c r="EV73" s="874"/>
      <c r="EW73" s="878">
        <f t="shared" si="22"/>
        <v>0</v>
      </c>
      <c r="EX73" s="874"/>
      <c r="EY73" s="874"/>
      <c r="EZ73" s="874"/>
      <c r="FA73" s="874"/>
      <c r="FB73" s="874"/>
      <c r="FC73" s="874"/>
      <c r="FE73" s="876">
        <f t="shared" si="21"/>
        <v>0</v>
      </c>
      <c r="FF73" s="875"/>
      <c r="FG73" s="875"/>
      <c r="FH73" s="875"/>
      <c r="FI73" s="875"/>
      <c r="FJ73" s="875"/>
      <c r="FK73" s="875"/>
      <c r="FL73" s="877">
        <f t="shared" si="11"/>
        <v>0</v>
      </c>
      <c r="FM73" s="875"/>
      <c r="FN73" s="875"/>
      <c r="FO73" s="875"/>
      <c r="FP73" s="875"/>
      <c r="FQ73" s="875"/>
      <c r="FR73" s="873">
        <f t="shared" si="12"/>
        <v>0</v>
      </c>
      <c r="FS73" s="874"/>
      <c r="FT73" s="874"/>
      <c r="FU73" s="874"/>
      <c r="FV73" s="874"/>
      <c r="FW73" s="874"/>
      <c r="FX73" s="873">
        <f t="shared" si="13"/>
        <v>0</v>
      </c>
      <c r="FY73" s="874"/>
      <c r="FZ73" s="874"/>
      <c r="GA73" s="874"/>
      <c r="GB73" s="874"/>
      <c r="GC73" s="874"/>
      <c r="GD73" s="878">
        <f t="shared" si="17"/>
        <v>0</v>
      </c>
      <c r="GE73" s="874"/>
      <c r="GF73" s="874"/>
      <c r="GG73" s="874"/>
      <c r="GH73" s="874"/>
      <c r="GI73" s="874"/>
      <c r="GJ73" s="874"/>
    </row>
    <row r="74" spans="1:192" ht="15.75">
      <c r="A74" s="137">
        <v>33</v>
      </c>
      <c r="B74" s="38" t="s">
        <v>246</v>
      </c>
      <c r="H74" s="101"/>
      <c r="I74" s="101"/>
      <c r="J74" s="101"/>
      <c r="K74" s="101"/>
      <c r="L74" s="101"/>
      <c r="AV74" s="230" t="str">
        <f t="shared" si="0"/>
        <v>-</v>
      </c>
      <c r="AW74" s="875">
        <f>IF(ROWS($AW$25:$AW74)&gt;$BI$9,0,ROWS(AW$25:$AW74))</f>
        <v>50</v>
      </c>
      <c r="AX74" s="875"/>
      <c r="AY74" s="875"/>
      <c r="AZ74" s="875"/>
      <c r="BA74" s="875"/>
      <c r="BB74" s="876">
        <f t="shared" si="18"/>
        <v>273199.6354720701</v>
      </c>
      <c r="BC74" s="875"/>
      <c r="BD74" s="875"/>
      <c r="BE74" s="875"/>
      <c r="BF74" s="875"/>
      <c r="BG74" s="875"/>
      <c r="BH74" s="875"/>
      <c r="BI74" s="877">
        <f t="shared" si="1"/>
        <v>682.9990886801752</v>
      </c>
      <c r="BJ74" s="875"/>
      <c r="BK74" s="875"/>
      <c r="BL74" s="875"/>
      <c r="BM74" s="875"/>
      <c r="BN74" s="875"/>
      <c r="BO74" s="873">
        <f t="shared" si="2"/>
        <v>581.81301250819</v>
      </c>
      <c r="BP74" s="874"/>
      <c r="BQ74" s="874"/>
      <c r="BR74" s="874"/>
      <c r="BS74" s="874"/>
      <c r="BT74" s="874"/>
      <c r="BU74" s="873">
        <f t="shared" si="3"/>
        <v>1264.8121011883652</v>
      </c>
      <c r="BV74" s="874"/>
      <c r="BW74" s="874"/>
      <c r="BX74" s="874"/>
      <c r="BY74" s="874"/>
      <c r="BZ74" s="874"/>
      <c r="CA74" s="878">
        <f t="shared" si="14"/>
        <v>272617.82245956187</v>
      </c>
      <c r="CB74" s="874"/>
      <c r="CC74" s="874"/>
      <c r="CD74" s="874"/>
      <c r="CE74" s="874"/>
      <c r="CF74" s="874"/>
      <c r="CG74" s="874"/>
      <c r="CI74" s="876">
        <f t="shared" si="19"/>
        <v>287664.416410156</v>
      </c>
      <c r="CJ74" s="875"/>
      <c r="CK74" s="875"/>
      <c r="CL74" s="875"/>
      <c r="CM74" s="875"/>
      <c r="CN74" s="875"/>
      <c r="CO74" s="875"/>
      <c r="CP74" s="877">
        <f t="shared" si="4"/>
        <v>1838.6550615549133</v>
      </c>
      <c r="CQ74" s="875"/>
      <c r="CR74" s="875"/>
      <c r="CS74" s="875"/>
      <c r="CT74" s="875"/>
      <c r="CU74" s="875"/>
      <c r="CV74" s="873">
        <f t="shared" si="5"/>
        <v>294.0206842084647</v>
      </c>
      <c r="CW74" s="874"/>
      <c r="CX74" s="874"/>
      <c r="CY74" s="874"/>
      <c r="CZ74" s="874"/>
      <c r="DA74" s="874"/>
      <c r="DB74" s="873">
        <f t="shared" si="6"/>
        <v>2132.675745763378</v>
      </c>
      <c r="DC74" s="874"/>
      <c r="DD74" s="874"/>
      <c r="DE74" s="874"/>
      <c r="DF74" s="874"/>
      <c r="DG74" s="874"/>
      <c r="DH74" s="878">
        <f t="shared" si="15"/>
        <v>287370.3957259475</v>
      </c>
      <c r="DI74" s="874"/>
      <c r="DJ74" s="874"/>
      <c r="DK74" s="874"/>
      <c r="DL74" s="874"/>
      <c r="DM74" s="874"/>
      <c r="DN74" s="874"/>
      <c r="DR74" s="230" t="str">
        <f t="shared" si="7"/>
        <v>-</v>
      </c>
      <c r="DS74" s="875">
        <f>IF(ROWS(DS$25:$DU74)&gt;$EG$9,0,ROWS(DS$25:$DU74))</f>
        <v>0</v>
      </c>
      <c r="DT74" s="875"/>
      <c r="DU74" s="875"/>
      <c r="DV74" s="875"/>
      <c r="DW74" s="875"/>
      <c r="DX74" s="876">
        <f t="shared" si="20"/>
        <v>0</v>
      </c>
      <c r="DY74" s="875"/>
      <c r="DZ74" s="875"/>
      <c r="EA74" s="875"/>
      <c r="EB74" s="875"/>
      <c r="EC74" s="875"/>
      <c r="ED74" s="875"/>
      <c r="EE74" s="877">
        <f t="shared" si="8"/>
        <v>0</v>
      </c>
      <c r="EF74" s="875"/>
      <c r="EG74" s="875"/>
      <c r="EH74" s="875"/>
      <c r="EI74" s="875"/>
      <c r="EJ74" s="875"/>
      <c r="EK74" s="873">
        <f t="shared" si="9"/>
        <v>0</v>
      </c>
      <c r="EL74" s="874"/>
      <c r="EM74" s="874"/>
      <c r="EN74" s="874"/>
      <c r="EO74" s="874"/>
      <c r="EP74" s="874"/>
      <c r="EQ74" s="873">
        <f t="shared" si="10"/>
        <v>0</v>
      </c>
      <c r="ER74" s="874"/>
      <c r="ES74" s="874"/>
      <c r="ET74" s="874"/>
      <c r="EU74" s="874"/>
      <c r="EV74" s="874"/>
      <c r="EW74" s="878">
        <f t="shared" si="22"/>
        <v>0</v>
      </c>
      <c r="EX74" s="874"/>
      <c r="EY74" s="874"/>
      <c r="EZ74" s="874"/>
      <c r="FA74" s="874"/>
      <c r="FB74" s="874"/>
      <c r="FC74" s="874"/>
      <c r="FE74" s="876">
        <f t="shared" si="21"/>
        <v>0</v>
      </c>
      <c r="FF74" s="875"/>
      <c r="FG74" s="875"/>
      <c r="FH74" s="875"/>
      <c r="FI74" s="875"/>
      <c r="FJ74" s="875"/>
      <c r="FK74" s="875"/>
      <c r="FL74" s="877">
        <f t="shared" si="11"/>
        <v>0</v>
      </c>
      <c r="FM74" s="875"/>
      <c r="FN74" s="875"/>
      <c r="FO74" s="875"/>
      <c r="FP74" s="875"/>
      <c r="FQ74" s="875"/>
      <c r="FR74" s="873">
        <f t="shared" si="12"/>
        <v>0</v>
      </c>
      <c r="FS74" s="874"/>
      <c r="FT74" s="874"/>
      <c r="FU74" s="874"/>
      <c r="FV74" s="874"/>
      <c r="FW74" s="874"/>
      <c r="FX74" s="873">
        <f t="shared" si="13"/>
        <v>0</v>
      </c>
      <c r="FY74" s="874"/>
      <c r="FZ74" s="874"/>
      <c r="GA74" s="874"/>
      <c r="GB74" s="874"/>
      <c r="GC74" s="874"/>
      <c r="GD74" s="878">
        <f t="shared" si="17"/>
        <v>0</v>
      </c>
      <c r="GE74" s="874"/>
      <c r="GF74" s="874"/>
      <c r="GG74" s="874"/>
      <c r="GH74" s="874"/>
      <c r="GI74" s="874"/>
      <c r="GJ74" s="874"/>
    </row>
    <row r="75" spans="1:192" ht="15.75">
      <c r="A75" s="137"/>
      <c r="B75" s="38" t="s">
        <v>247</v>
      </c>
      <c r="H75" s="101"/>
      <c r="I75" s="101"/>
      <c r="J75" s="101"/>
      <c r="K75" s="101"/>
      <c r="L75" s="101"/>
      <c r="AV75" s="230" t="str">
        <f t="shared" si="0"/>
        <v>-</v>
      </c>
      <c r="AW75" s="875">
        <f>IF(ROWS($AW$25:$AW75)&gt;$BI$9,0,ROWS(AW$25:$AW75))</f>
        <v>51</v>
      </c>
      <c r="AX75" s="875"/>
      <c r="AY75" s="875"/>
      <c r="AZ75" s="875"/>
      <c r="BA75" s="875"/>
      <c r="BB75" s="876">
        <f t="shared" si="18"/>
        <v>272617.82245956187</v>
      </c>
      <c r="BC75" s="875"/>
      <c r="BD75" s="875"/>
      <c r="BE75" s="875"/>
      <c r="BF75" s="875"/>
      <c r="BG75" s="875"/>
      <c r="BH75" s="875"/>
      <c r="BI75" s="877">
        <f t="shared" si="1"/>
        <v>681.5445561489047</v>
      </c>
      <c r="BJ75" s="875"/>
      <c r="BK75" s="875"/>
      <c r="BL75" s="875"/>
      <c r="BM75" s="875"/>
      <c r="BN75" s="875"/>
      <c r="BO75" s="873">
        <f t="shared" si="2"/>
        <v>583.2675450394605</v>
      </c>
      <c r="BP75" s="874"/>
      <c r="BQ75" s="874"/>
      <c r="BR75" s="874"/>
      <c r="BS75" s="874"/>
      <c r="BT75" s="874"/>
      <c r="BU75" s="873">
        <f t="shared" si="3"/>
        <v>1264.8121011883652</v>
      </c>
      <c r="BV75" s="874"/>
      <c r="BW75" s="874"/>
      <c r="BX75" s="874"/>
      <c r="BY75" s="874"/>
      <c r="BZ75" s="874"/>
      <c r="CA75" s="878">
        <f t="shared" si="14"/>
        <v>272034.5549145224</v>
      </c>
      <c r="CB75" s="874"/>
      <c r="CC75" s="874"/>
      <c r="CD75" s="874"/>
      <c r="CE75" s="874"/>
      <c r="CF75" s="874"/>
      <c r="CG75" s="874"/>
      <c r="CI75" s="876">
        <f t="shared" si="19"/>
        <v>287370.3957259475</v>
      </c>
      <c r="CJ75" s="875"/>
      <c r="CK75" s="875"/>
      <c r="CL75" s="875"/>
      <c r="CM75" s="875"/>
      <c r="CN75" s="875"/>
      <c r="CO75" s="875"/>
      <c r="CP75" s="877">
        <f t="shared" si="4"/>
        <v>1836.7757793483477</v>
      </c>
      <c r="CQ75" s="875"/>
      <c r="CR75" s="875"/>
      <c r="CS75" s="875"/>
      <c r="CT75" s="875"/>
      <c r="CU75" s="875"/>
      <c r="CV75" s="873">
        <f t="shared" si="5"/>
        <v>295.89996641503035</v>
      </c>
      <c r="CW75" s="874"/>
      <c r="CX75" s="874"/>
      <c r="CY75" s="874"/>
      <c r="CZ75" s="874"/>
      <c r="DA75" s="874"/>
      <c r="DB75" s="873">
        <f t="shared" si="6"/>
        <v>2132.675745763378</v>
      </c>
      <c r="DC75" s="874"/>
      <c r="DD75" s="874"/>
      <c r="DE75" s="874"/>
      <c r="DF75" s="874"/>
      <c r="DG75" s="874"/>
      <c r="DH75" s="878">
        <f t="shared" si="15"/>
        <v>287074.4957595325</v>
      </c>
      <c r="DI75" s="874"/>
      <c r="DJ75" s="874"/>
      <c r="DK75" s="874"/>
      <c r="DL75" s="874"/>
      <c r="DM75" s="874"/>
      <c r="DN75" s="874"/>
      <c r="DR75" s="230" t="str">
        <f t="shared" si="7"/>
        <v>-</v>
      </c>
      <c r="DS75" s="875">
        <f>IF(ROWS(DS$25:$DU75)&gt;$EG$9,0,ROWS(DS$25:$DU75))</f>
        <v>0</v>
      </c>
      <c r="DT75" s="875"/>
      <c r="DU75" s="875"/>
      <c r="DV75" s="875"/>
      <c r="DW75" s="875"/>
      <c r="DX75" s="876">
        <f t="shared" si="20"/>
        <v>0</v>
      </c>
      <c r="DY75" s="875"/>
      <c r="DZ75" s="875"/>
      <c r="EA75" s="875"/>
      <c r="EB75" s="875"/>
      <c r="EC75" s="875"/>
      <c r="ED75" s="875"/>
      <c r="EE75" s="877">
        <f t="shared" si="8"/>
        <v>0</v>
      </c>
      <c r="EF75" s="875"/>
      <c r="EG75" s="875"/>
      <c r="EH75" s="875"/>
      <c r="EI75" s="875"/>
      <c r="EJ75" s="875"/>
      <c r="EK75" s="873">
        <f t="shared" si="9"/>
        <v>0</v>
      </c>
      <c r="EL75" s="874"/>
      <c r="EM75" s="874"/>
      <c r="EN75" s="874"/>
      <c r="EO75" s="874"/>
      <c r="EP75" s="874"/>
      <c r="EQ75" s="873">
        <f t="shared" si="10"/>
        <v>0</v>
      </c>
      <c r="ER75" s="874"/>
      <c r="ES75" s="874"/>
      <c r="ET75" s="874"/>
      <c r="EU75" s="874"/>
      <c r="EV75" s="874"/>
      <c r="EW75" s="878">
        <f t="shared" si="22"/>
        <v>0</v>
      </c>
      <c r="EX75" s="874"/>
      <c r="EY75" s="874"/>
      <c r="EZ75" s="874"/>
      <c r="FA75" s="874"/>
      <c r="FB75" s="874"/>
      <c r="FC75" s="874"/>
      <c r="FE75" s="876">
        <f t="shared" si="21"/>
        <v>0</v>
      </c>
      <c r="FF75" s="875"/>
      <c r="FG75" s="875"/>
      <c r="FH75" s="875"/>
      <c r="FI75" s="875"/>
      <c r="FJ75" s="875"/>
      <c r="FK75" s="875"/>
      <c r="FL75" s="877">
        <f t="shared" si="11"/>
        <v>0</v>
      </c>
      <c r="FM75" s="875"/>
      <c r="FN75" s="875"/>
      <c r="FO75" s="875"/>
      <c r="FP75" s="875"/>
      <c r="FQ75" s="875"/>
      <c r="FR75" s="873">
        <f t="shared" si="12"/>
        <v>0</v>
      </c>
      <c r="FS75" s="874"/>
      <c r="FT75" s="874"/>
      <c r="FU75" s="874"/>
      <c r="FV75" s="874"/>
      <c r="FW75" s="874"/>
      <c r="FX75" s="873">
        <f t="shared" si="13"/>
        <v>0</v>
      </c>
      <c r="FY75" s="874"/>
      <c r="FZ75" s="874"/>
      <c r="GA75" s="874"/>
      <c r="GB75" s="874"/>
      <c r="GC75" s="874"/>
      <c r="GD75" s="878">
        <f t="shared" si="17"/>
        <v>0</v>
      </c>
      <c r="GE75" s="874"/>
      <c r="GF75" s="874"/>
      <c r="GG75" s="874"/>
      <c r="GH75" s="874"/>
      <c r="GI75" s="874"/>
      <c r="GJ75" s="874"/>
    </row>
    <row r="76" spans="1:192" ht="15.75">
      <c r="A76" s="137">
        <v>34</v>
      </c>
      <c r="B76" s="38" t="s">
        <v>447</v>
      </c>
      <c r="H76" s="99"/>
      <c r="I76" s="99"/>
      <c r="J76" s="99"/>
      <c r="K76" s="99"/>
      <c r="L76" s="99"/>
      <c r="AT76" s="140"/>
      <c r="AU76" s="140"/>
      <c r="AV76" s="230" t="str">
        <f t="shared" si="0"/>
        <v>-</v>
      </c>
      <c r="AW76" s="875">
        <f>IF(ROWS($AW$25:$AW76)&gt;$BI$9,0,ROWS(AW$25:$AW76))</f>
        <v>52</v>
      </c>
      <c r="AX76" s="875"/>
      <c r="AY76" s="875"/>
      <c r="AZ76" s="875"/>
      <c r="BA76" s="875"/>
      <c r="BB76" s="876">
        <f t="shared" si="18"/>
        <v>272034.5549145224</v>
      </c>
      <c r="BC76" s="875"/>
      <c r="BD76" s="875"/>
      <c r="BE76" s="875"/>
      <c r="BF76" s="875"/>
      <c r="BG76" s="875"/>
      <c r="BH76" s="875"/>
      <c r="BI76" s="877">
        <f t="shared" si="1"/>
        <v>680.0863872863059</v>
      </c>
      <c r="BJ76" s="875"/>
      <c r="BK76" s="875"/>
      <c r="BL76" s="875"/>
      <c r="BM76" s="875"/>
      <c r="BN76" s="875"/>
      <c r="BO76" s="873">
        <f t="shared" si="2"/>
        <v>584.7257139020593</v>
      </c>
      <c r="BP76" s="874"/>
      <c r="BQ76" s="874"/>
      <c r="BR76" s="874"/>
      <c r="BS76" s="874"/>
      <c r="BT76" s="874"/>
      <c r="BU76" s="873">
        <f t="shared" si="3"/>
        <v>1264.8121011883652</v>
      </c>
      <c r="BV76" s="874"/>
      <c r="BW76" s="874"/>
      <c r="BX76" s="874"/>
      <c r="BY76" s="874"/>
      <c r="BZ76" s="874"/>
      <c r="CA76" s="878">
        <f t="shared" si="14"/>
        <v>271449.82920062036</v>
      </c>
      <c r="CB76" s="874"/>
      <c r="CC76" s="874"/>
      <c r="CD76" s="874"/>
      <c r="CE76" s="874"/>
      <c r="CF76" s="874"/>
      <c r="CG76" s="874"/>
      <c r="CI76" s="876">
        <f t="shared" si="19"/>
        <v>287074.4957595325</v>
      </c>
      <c r="CJ76" s="875"/>
      <c r="CK76" s="875"/>
      <c r="CL76" s="875"/>
      <c r="CM76" s="875"/>
      <c r="CN76" s="875"/>
      <c r="CO76" s="875"/>
      <c r="CP76" s="877">
        <f t="shared" si="4"/>
        <v>1834.8844853963449</v>
      </c>
      <c r="CQ76" s="875"/>
      <c r="CR76" s="875"/>
      <c r="CS76" s="875"/>
      <c r="CT76" s="875"/>
      <c r="CU76" s="875"/>
      <c r="CV76" s="873">
        <f t="shared" si="5"/>
        <v>297.79126036703315</v>
      </c>
      <c r="CW76" s="874"/>
      <c r="CX76" s="874"/>
      <c r="CY76" s="874"/>
      <c r="CZ76" s="874"/>
      <c r="DA76" s="874"/>
      <c r="DB76" s="873">
        <f t="shared" si="6"/>
        <v>2132.675745763378</v>
      </c>
      <c r="DC76" s="874"/>
      <c r="DD76" s="874"/>
      <c r="DE76" s="874"/>
      <c r="DF76" s="874"/>
      <c r="DG76" s="874"/>
      <c r="DH76" s="878">
        <f t="shared" si="15"/>
        <v>286776.70449916547</v>
      </c>
      <c r="DI76" s="874"/>
      <c r="DJ76" s="874"/>
      <c r="DK76" s="874"/>
      <c r="DL76" s="874"/>
      <c r="DM76" s="874"/>
      <c r="DN76" s="874"/>
      <c r="DR76" s="230" t="str">
        <f t="shared" si="7"/>
        <v>-</v>
      </c>
      <c r="DS76" s="875">
        <f>IF(ROWS(DS$25:$DU76)&gt;$EG$9,0,ROWS(DS$25:$DU76))</f>
        <v>0</v>
      </c>
      <c r="DT76" s="875"/>
      <c r="DU76" s="875"/>
      <c r="DV76" s="875"/>
      <c r="DW76" s="875"/>
      <c r="DX76" s="876">
        <f t="shared" si="20"/>
        <v>0</v>
      </c>
      <c r="DY76" s="875"/>
      <c r="DZ76" s="875"/>
      <c r="EA76" s="875"/>
      <c r="EB76" s="875"/>
      <c r="EC76" s="875"/>
      <c r="ED76" s="875"/>
      <c r="EE76" s="877">
        <f t="shared" si="8"/>
        <v>0</v>
      </c>
      <c r="EF76" s="875"/>
      <c r="EG76" s="875"/>
      <c r="EH76" s="875"/>
      <c r="EI76" s="875"/>
      <c r="EJ76" s="875"/>
      <c r="EK76" s="873">
        <f t="shared" si="9"/>
        <v>0</v>
      </c>
      <c r="EL76" s="874"/>
      <c r="EM76" s="874"/>
      <c r="EN76" s="874"/>
      <c r="EO76" s="874"/>
      <c r="EP76" s="874"/>
      <c r="EQ76" s="873">
        <f t="shared" si="10"/>
        <v>0</v>
      </c>
      <c r="ER76" s="874"/>
      <c r="ES76" s="874"/>
      <c r="ET76" s="874"/>
      <c r="EU76" s="874"/>
      <c r="EV76" s="874"/>
      <c r="EW76" s="878">
        <f t="shared" si="22"/>
        <v>0</v>
      </c>
      <c r="EX76" s="874"/>
      <c r="EY76" s="874"/>
      <c r="EZ76" s="874"/>
      <c r="FA76" s="874"/>
      <c r="FB76" s="874"/>
      <c r="FC76" s="874"/>
      <c r="FE76" s="876">
        <f t="shared" si="21"/>
        <v>0</v>
      </c>
      <c r="FF76" s="875"/>
      <c r="FG76" s="875"/>
      <c r="FH76" s="875"/>
      <c r="FI76" s="875"/>
      <c r="FJ76" s="875"/>
      <c r="FK76" s="875"/>
      <c r="FL76" s="877">
        <f t="shared" si="11"/>
        <v>0</v>
      </c>
      <c r="FM76" s="875"/>
      <c r="FN76" s="875"/>
      <c r="FO76" s="875"/>
      <c r="FP76" s="875"/>
      <c r="FQ76" s="875"/>
      <c r="FR76" s="873">
        <f t="shared" si="12"/>
        <v>0</v>
      </c>
      <c r="FS76" s="874"/>
      <c r="FT76" s="874"/>
      <c r="FU76" s="874"/>
      <c r="FV76" s="874"/>
      <c r="FW76" s="874"/>
      <c r="FX76" s="873">
        <f t="shared" si="13"/>
        <v>0</v>
      </c>
      <c r="FY76" s="874"/>
      <c r="FZ76" s="874"/>
      <c r="GA76" s="874"/>
      <c r="GB76" s="874"/>
      <c r="GC76" s="874"/>
      <c r="GD76" s="878">
        <f t="shared" si="17"/>
        <v>0</v>
      </c>
      <c r="GE76" s="874"/>
      <c r="GF76" s="874"/>
      <c r="GG76" s="874"/>
      <c r="GH76" s="874"/>
      <c r="GI76" s="874"/>
      <c r="GJ76" s="874"/>
    </row>
    <row r="77" spans="1:192" ht="15.75">
      <c r="A77" s="138" t="s">
        <v>320</v>
      </c>
      <c r="B77" s="838" t="s">
        <v>321</v>
      </c>
      <c r="C77" s="838"/>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838"/>
      <c r="AK77" s="838"/>
      <c r="AL77" s="838"/>
      <c r="AM77" s="838"/>
      <c r="AN77" s="838"/>
      <c r="AO77" s="838"/>
      <c r="AP77" s="838"/>
      <c r="AQ77" s="838"/>
      <c r="AR77" s="838"/>
      <c r="AS77" s="838"/>
      <c r="AT77" s="140"/>
      <c r="AU77" s="140"/>
      <c r="AV77" s="230" t="str">
        <f t="shared" si="0"/>
        <v>-</v>
      </c>
      <c r="AW77" s="875">
        <f>IF(ROWS($AW$25:$AW77)&gt;$BI$9,0,ROWS(AW$25:$AW77))</f>
        <v>53</v>
      </c>
      <c r="AX77" s="875"/>
      <c r="AY77" s="875"/>
      <c r="AZ77" s="875"/>
      <c r="BA77" s="875"/>
      <c r="BB77" s="876">
        <f t="shared" si="18"/>
        <v>271449.82920062036</v>
      </c>
      <c r="BC77" s="875"/>
      <c r="BD77" s="875"/>
      <c r="BE77" s="875"/>
      <c r="BF77" s="875"/>
      <c r="BG77" s="875"/>
      <c r="BH77" s="875"/>
      <c r="BI77" s="877">
        <f t="shared" si="1"/>
        <v>678.6245730015509</v>
      </c>
      <c r="BJ77" s="875"/>
      <c r="BK77" s="875"/>
      <c r="BL77" s="875"/>
      <c r="BM77" s="875"/>
      <c r="BN77" s="875"/>
      <c r="BO77" s="873">
        <f t="shared" si="2"/>
        <v>586.1875281868143</v>
      </c>
      <c r="BP77" s="874"/>
      <c r="BQ77" s="874"/>
      <c r="BR77" s="874"/>
      <c r="BS77" s="874"/>
      <c r="BT77" s="874"/>
      <c r="BU77" s="873">
        <f t="shared" si="3"/>
        <v>1264.8121011883652</v>
      </c>
      <c r="BV77" s="874"/>
      <c r="BW77" s="874"/>
      <c r="BX77" s="874"/>
      <c r="BY77" s="874"/>
      <c r="BZ77" s="874"/>
      <c r="CA77" s="878">
        <f t="shared" si="14"/>
        <v>270863.6416724335</v>
      </c>
      <c r="CB77" s="874"/>
      <c r="CC77" s="874"/>
      <c r="CD77" s="874"/>
      <c r="CE77" s="874"/>
      <c r="CF77" s="874"/>
      <c r="CG77" s="874"/>
      <c r="CI77" s="876">
        <f t="shared" si="19"/>
        <v>286776.70449916547</v>
      </c>
      <c r="CJ77" s="875"/>
      <c r="CK77" s="875"/>
      <c r="CL77" s="875"/>
      <c r="CM77" s="875"/>
      <c r="CN77" s="875"/>
      <c r="CO77" s="875"/>
      <c r="CP77" s="877">
        <f t="shared" si="4"/>
        <v>1832.9811029238324</v>
      </c>
      <c r="CQ77" s="875"/>
      <c r="CR77" s="875"/>
      <c r="CS77" s="875"/>
      <c r="CT77" s="875"/>
      <c r="CU77" s="875"/>
      <c r="CV77" s="873">
        <f t="shared" si="5"/>
        <v>299.6946428395456</v>
      </c>
      <c r="CW77" s="874"/>
      <c r="CX77" s="874"/>
      <c r="CY77" s="874"/>
      <c r="CZ77" s="874"/>
      <c r="DA77" s="874"/>
      <c r="DB77" s="873">
        <f t="shared" si="6"/>
        <v>2132.675745763378</v>
      </c>
      <c r="DC77" s="874"/>
      <c r="DD77" s="874"/>
      <c r="DE77" s="874"/>
      <c r="DF77" s="874"/>
      <c r="DG77" s="874"/>
      <c r="DH77" s="878">
        <f t="shared" si="15"/>
        <v>286477.0098563259</v>
      </c>
      <c r="DI77" s="874"/>
      <c r="DJ77" s="874"/>
      <c r="DK77" s="874"/>
      <c r="DL77" s="874"/>
      <c r="DM77" s="874"/>
      <c r="DN77" s="874"/>
      <c r="DR77" s="230" t="str">
        <f t="shared" si="7"/>
        <v>-</v>
      </c>
      <c r="DS77" s="875">
        <f>IF(ROWS(DS$25:$DU77)&gt;$EG$9,0,ROWS(DS$25:$DU77))</f>
        <v>0</v>
      </c>
      <c r="DT77" s="875"/>
      <c r="DU77" s="875"/>
      <c r="DV77" s="875"/>
      <c r="DW77" s="875"/>
      <c r="DX77" s="876">
        <f t="shared" si="20"/>
        <v>0</v>
      </c>
      <c r="DY77" s="875"/>
      <c r="DZ77" s="875"/>
      <c r="EA77" s="875"/>
      <c r="EB77" s="875"/>
      <c r="EC77" s="875"/>
      <c r="ED77" s="875"/>
      <c r="EE77" s="877">
        <f t="shared" si="8"/>
        <v>0</v>
      </c>
      <c r="EF77" s="875"/>
      <c r="EG77" s="875"/>
      <c r="EH77" s="875"/>
      <c r="EI77" s="875"/>
      <c r="EJ77" s="875"/>
      <c r="EK77" s="873">
        <f t="shared" si="9"/>
        <v>0</v>
      </c>
      <c r="EL77" s="874"/>
      <c r="EM77" s="874"/>
      <c r="EN77" s="874"/>
      <c r="EO77" s="874"/>
      <c r="EP77" s="874"/>
      <c r="EQ77" s="873">
        <f t="shared" si="10"/>
        <v>0</v>
      </c>
      <c r="ER77" s="874"/>
      <c r="ES77" s="874"/>
      <c r="ET77" s="874"/>
      <c r="EU77" s="874"/>
      <c r="EV77" s="874"/>
      <c r="EW77" s="878">
        <f t="shared" si="22"/>
        <v>0</v>
      </c>
      <c r="EX77" s="874"/>
      <c r="EY77" s="874"/>
      <c r="EZ77" s="874"/>
      <c r="FA77" s="874"/>
      <c r="FB77" s="874"/>
      <c r="FC77" s="874"/>
      <c r="FE77" s="876">
        <f t="shared" si="21"/>
        <v>0</v>
      </c>
      <c r="FF77" s="875"/>
      <c r="FG77" s="875"/>
      <c r="FH77" s="875"/>
      <c r="FI77" s="875"/>
      <c r="FJ77" s="875"/>
      <c r="FK77" s="875"/>
      <c r="FL77" s="877">
        <f t="shared" si="11"/>
        <v>0</v>
      </c>
      <c r="FM77" s="875"/>
      <c r="FN77" s="875"/>
      <c r="FO77" s="875"/>
      <c r="FP77" s="875"/>
      <c r="FQ77" s="875"/>
      <c r="FR77" s="873">
        <f t="shared" si="12"/>
        <v>0</v>
      </c>
      <c r="FS77" s="874"/>
      <c r="FT77" s="874"/>
      <c r="FU77" s="874"/>
      <c r="FV77" s="874"/>
      <c r="FW77" s="874"/>
      <c r="FX77" s="873">
        <f t="shared" si="13"/>
        <v>0</v>
      </c>
      <c r="FY77" s="874"/>
      <c r="FZ77" s="874"/>
      <c r="GA77" s="874"/>
      <c r="GB77" s="874"/>
      <c r="GC77" s="874"/>
      <c r="GD77" s="878">
        <f t="shared" si="17"/>
        <v>0</v>
      </c>
      <c r="GE77" s="874"/>
      <c r="GF77" s="874"/>
      <c r="GG77" s="874"/>
      <c r="GH77" s="874"/>
      <c r="GI77" s="874"/>
      <c r="GJ77" s="874"/>
    </row>
    <row r="78" spans="1:192" ht="12.75" customHeight="1">
      <c r="A78" s="138"/>
      <c r="B78" s="838"/>
      <c r="C78" s="838"/>
      <c r="D78" s="838"/>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V78" s="230" t="str">
        <f t="shared" si="0"/>
        <v>-</v>
      </c>
      <c r="AW78" s="875">
        <f>IF(ROWS($AW$25:$AW78)&gt;$BI$9,0,ROWS(AW$25:$AW78))</f>
        <v>54</v>
      </c>
      <c r="AX78" s="875"/>
      <c r="AY78" s="875"/>
      <c r="AZ78" s="875"/>
      <c r="BA78" s="875"/>
      <c r="BB78" s="876">
        <f t="shared" si="18"/>
        <v>270863.6416724335</v>
      </c>
      <c r="BC78" s="875"/>
      <c r="BD78" s="875"/>
      <c r="BE78" s="875"/>
      <c r="BF78" s="875"/>
      <c r="BG78" s="875"/>
      <c r="BH78" s="875"/>
      <c r="BI78" s="877">
        <f t="shared" si="1"/>
        <v>677.1591041810838</v>
      </c>
      <c r="BJ78" s="875"/>
      <c r="BK78" s="875"/>
      <c r="BL78" s="875"/>
      <c r="BM78" s="875"/>
      <c r="BN78" s="875"/>
      <c r="BO78" s="873">
        <f t="shared" si="2"/>
        <v>587.6529970072814</v>
      </c>
      <c r="BP78" s="874"/>
      <c r="BQ78" s="874"/>
      <c r="BR78" s="874"/>
      <c r="BS78" s="874"/>
      <c r="BT78" s="874"/>
      <c r="BU78" s="873">
        <f t="shared" si="3"/>
        <v>1264.8121011883652</v>
      </c>
      <c r="BV78" s="874"/>
      <c r="BW78" s="874"/>
      <c r="BX78" s="874"/>
      <c r="BY78" s="874"/>
      <c r="BZ78" s="874"/>
      <c r="CA78" s="878">
        <f t="shared" si="14"/>
        <v>270275.9886754262</v>
      </c>
      <c r="CB78" s="874"/>
      <c r="CC78" s="874"/>
      <c r="CD78" s="874"/>
      <c r="CE78" s="874"/>
      <c r="CF78" s="874"/>
      <c r="CG78" s="874"/>
      <c r="CI78" s="876">
        <f t="shared" si="19"/>
        <v>286477.0098563259</v>
      </c>
      <c r="CJ78" s="875"/>
      <c r="CK78" s="875"/>
      <c r="CL78" s="875"/>
      <c r="CM78" s="875"/>
      <c r="CN78" s="875"/>
      <c r="CO78" s="875"/>
      <c r="CP78" s="877">
        <f t="shared" si="4"/>
        <v>1831.0655546650162</v>
      </c>
      <c r="CQ78" s="875"/>
      <c r="CR78" s="875"/>
      <c r="CS78" s="875"/>
      <c r="CT78" s="875"/>
      <c r="CU78" s="875"/>
      <c r="CV78" s="873">
        <f t="shared" si="5"/>
        <v>301.61019109836184</v>
      </c>
      <c r="CW78" s="874"/>
      <c r="CX78" s="874"/>
      <c r="CY78" s="874"/>
      <c r="CZ78" s="874"/>
      <c r="DA78" s="874"/>
      <c r="DB78" s="873">
        <f t="shared" si="6"/>
        <v>2132.675745763378</v>
      </c>
      <c r="DC78" s="874"/>
      <c r="DD78" s="874"/>
      <c r="DE78" s="874"/>
      <c r="DF78" s="874"/>
      <c r="DG78" s="874"/>
      <c r="DH78" s="878">
        <f t="shared" si="15"/>
        <v>286175.39966522757</v>
      </c>
      <c r="DI78" s="874"/>
      <c r="DJ78" s="874"/>
      <c r="DK78" s="874"/>
      <c r="DL78" s="874"/>
      <c r="DM78" s="874"/>
      <c r="DN78" s="874"/>
      <c r="DR78" s="230" t="str">
        <f t="shared" si="7"/>
        <v>-</v>
      </c>
      <c r="DS78" s="875">
        <f>IF(ROWS(DS$25:$DU78)&gt;$EG$9,0,ROWS(DS$25:$DU78))</f>
        <v>0</v>
      </c>
      <c r="DT78" s="875"/>
      <c r="DU78" s="875"/>
      <c r="DV78" s="875"/>
      <c r="DW78" s="875"/>
      <c r="DX78" s="876">
        <f t="shared" si="20"/>
        <v>0</v>
      </c>
      <c r="DY78" s="875"/>
      <c r="DZ78" s="875"/>
      <c r="EA78" s="875"/>
      <c r="EB78" s="875"/>
      <c r="EC78" s="875"/>
      <c r="ED78" s="875"/>
      <c r="EE78" s="877">
        <f t="shared" si="8"/>
        <v>0</v>
      </c>
      <c r="EF78" s="875"/>
      <c r="EG78" s="875"/>
      <c r="EH78" s="875"/>
      <c r="EI78" s="875"/>
      <c r="EJ78" s="875"/>
      <c r="EK78" s="873">
        <f t="shared" si="9"/>
        <v>0</v>
      </c>
      <c r="EL78" s="874"/>
      <c r="EM78" s="874"/>
      <c r="EN78" s="874"/>
      <c r="EO78" s="874"/>
      <c r="EP78" s="874"/>
      <c r="EQ78" s="873">
        <f t="shared" si="10"/>
        <v>0</v>
      </c>
      <c r="ER78" s="874"/>
      <c r="ES78" s="874"/>
      <c r="ET78" s="874"/>
      <c r="EU78" s="874"/>
      <c r="EV78" s="874"/>
      <c r="EW78" s="878">
        <f t="shared" si="22"/>
        <v>0</v>
      </c>
      <c r="EX78" s="874"/>
      <c r="EY78" s="874"/>
      <c r="EZ78" s="874"/>
      <c r="FA78" s="874"/>
      <c r="FB78" s="874"/>
      <c r="FC78" s="874"/>
      <c r="FE78" s="876">
        <f t="shared" si="21"/>
        <v>0</v>
      </c>
      <c r="FF78" s="875"/>
      <c r="FG78" s="875"/>
      <c r="FH78" s="875"/>
      <c r="FI78" s="875"/>
      <c r="FJ78" s="875"/>
      <c r="FK78" s="875"/>
      <c r="FL78" s="877">
        <f t="shared" si="11"/>
        <v>0</v>
      </c>
      <c r="FM78" s="875"/>
      <c r="FN78" s="875"/>
      <c r="FO78" s="875"/>
      <c r="FP78" s="875"/>
      <c r="FQ78" s="875"/>
      <c r="FR78" s="873">
        <f t="shared" si="12"/>
        <v>0</v>
      </c>
      <c r="FS78" s="874"/>
      <c r="FT78" s="874"/>
      <c r="FU78" s="874"/>
      <c r="FV78" s="874"/>
      <c r="FW78" s="874"/>
      <c r="FX78" s="873">
        <f t="shared" si="13"/>
        <v>0</v>
      </c>
      <c r="FY78" s="874"/>
      <c r="FZ78" s="874"/>
      <c r="GA78" s="874"/>
      <c r="GB78" s="874"/>
      <c r="GC78" s="874"/>
      <c r="GD78" s="878">
        <f t="shared" si="17"/>
        <v>0</v>
      </c>
      <c r="GE78" s="874"/>
      <c r="GF78" s="874"/>
      <c r="GG78" s="874"/>
      <c r="GH78" s="874"/>
      <c r="GI78" s="874"/>
      <c r="GJ78" s="874"/>
    </row>
    <row r="79" spans="1:192" ht="15.75">
      <c r="A79" s="138" t="s">
        <v>323</v>
      </c>
      <c r="B79" s="566" t="s">
        <v>322</v>
      </c>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566"/>
      <c r="AP79" s="566"/>
      <c r="AQ79" s="566"/>
      <c r="AR79" s="566"/>
      <c r="AS79" s="566"/>
      <c r="AV79" s="230" t="str">
        <f t="shared" si="0"/>
        <v>-</v>
      </c>
      <c r="AW79" s="875">
        <f>IF(ROWS($AW$25:$AW79)&gt;$BI$9,0,ROWS(AW$25:$AW79))</f>
        <v>55</v>
      </c>
      <c r="AX79" s="875"/>
      <c r="AY79" s="875"/>
      <c r="AZ79" s="875"/>
      <c r="BA79" s="875"/>
      <c r="BB79" s="876">
        <f t="shared" si="18"/>
        <v>270275.9886754262</v>
      </c>
      <c r="BC79" s="875"/>
      <c r="BD79" s="875"/>
      <c r="BE79" s="875"/>
      <c r="BF79" s="875"/>
      <c r="BG79" s="875"/>
      <c r="BH79" s="875"/>
      <c r="BI79" s="877">
        <f t="shared" si="1"/>
        <v>675.6899716885656</v>
      </c>
      <c r="BJ79" s="875"/>
      <c r="BK79" s="875"/>
      <c r="BL79" s="875"/>
      <c r="BM79" s="875"/>
      <c r="BN79" s="875"/>
      <c r="BO79" s="873">
        <f t="shared" si="2"/>
        <v>589.1221294997996</v>
      </c>
      <c r="BP79" s="874"/>
      <c r="BQ79" s="874"/>
      <c r="BR79" s="874"/>
      <c r="BS79" s="874"/>
      <c r="BT79" s="874"/>
      <c r="BU79" s="873">
        <f t="shared" si="3"/>
        <v>1264.8121011883652</v>
      </c>
      <c r="BV79" s="874"/>
      <c r="BW79" s="874"/>
      <c r="BX79" s="874"/>
      <c r="BY79" s="874"/>
      <c r="BZ79" s="874"/>
      <c r="CA79" s="878">
        <f t="shared" si="14"/>
        <v>269686.86654592643</v>
      </c>
      <c r="CB79" s="874"/>
      <c r="CC79" s="874"/>
      <c r="CD79" s="874"/>
      <c r="CE79" s="874"/>
      <c r="CF79" s="874"/>
      <c r="CG79" s="874"/>
      <c r="CI79" s="876">
        <f t="shared" si="19"/>
        <v>286175.39966522757</v>
      </c>
      <c r="CJ79" s="875"/>
      <c r="CK79" s="875"/>
      <c r="CL79" s="875"/>
      <c r="CM79" s="875"/>
      <c r="CN79" s="875"/>
      <c r="CO79" s="875"/>
      <c r="CP79" s="877">
        <f t="shared" si="4"/>
        <v>1829.1377628602459</v>
      </c>
      <c r="CQ79" s="875"/>
      <c r="CR79" s="875"/>
      <c r="CS79" s="875"/>
      <c r="CT79" s="875"/>
      <c r="CU79" s="875"/>
      <c r="CV79" s="873">
        <f t="shared" si="5"/>
        <v>303.53798290313216</v>
      </c>
      <c r="CW79" s="874"/>
      <c r="CX79" s="874"/>
      <c r="CY79" s="874"/>
      <c r="CZ79" s="874"/>
      <c r="DA79" s="874"/>
      <c r="DB79" s="873">
        <f t="shared" si="6"/>
        <v>2132.675745763378</v>
      </c>
      <c r="DC79" s="874"/>
      <c r="DD79" s="874"/>
      <c r="DE79" s="874"/>
      <c r="DF79" s="874"/>
      <c r="DG79" s="874"/>
      <c r="DH79" s="878">
        <f t="shared" si="15"/>
        <v>285871.86168232444</v>
      </c>
      <c r="DI79" s="874"/>
      <c r="DJ79" s="874"/>
      <c r="DK79" s="874"/>
      <c r="DL79" s="874"/>
      <c r="DM79" s="874"/>
      <c r="DN79" s="874"/>
      <c r="DR79" s="230" t="str">
        <f t="shared" si="7"/>
        <v>-</v>
      </c>
      <c r="DS79" s="875">
        <f>IF(ROWS(DS$25:$DU79)&gt;$EG$9,0,ROWS(DS$25:$DU79))</f>
        <v>0</v>
      </c>
      <c r="DT79" s="875"/>
      <c r="DU79" s="875"/>
      <c r="DV79" s="875"/>
      <c r="DW79" s="875"/>
      <c r="DX79" s="876">
        <f t="shared" si="20"/>
        <v>0</v>
      </c>
      <c r="DY79" s="875"/>
      <c r="DZ79" s="875"/>
      <c r="EA79" s="875"/>
      <c r="EB79" s="875"/>
      <c r="EC79" s="875"/>
      <c r="ED79" s="875"/>
      <c r="EE79" s="877">
        <f t="shared" si="8"/>
        <v>0</v>
      </c>
      <c r="EF79" s="875"/>
      <c r="EG79" s="875"/>
      <c r="EH79" s="875"/>
      <c r="EI79" s="875"/>
      <c r="EJ79" s="875"/>
      <c r="EK79" s="873">
        <f t="shared" si="9"/>
        <v>0</v>
      </c>
      <c r="EL79" s="874"/>
      <c r="EM79" s="874"/>
      <c r="EN79" s="874"/>
      <c r="EO79" s="874"/>
      <c r="EP79" s="874"/>
      <c r="EQ79" s="873">
        <f t="shared" si="10"/>
        <v>0</v>
      </c>
      <c r="ER79" s="874"/>
      <c r="ES79" s="874"/>
      <c r="ET79" s="874"/>
      <c r="EU79" s="874"/>
      <c r="EV79" s="874"/>
      <c r="EW79" s="878">
        <f t="shared" si="22"/>
        <v>0</v>
      </c>
      <c r="EX79" s="874"/>
      <c r="EY79" s="874"/>
      <c r="EZ79" s="874"/>
      <c r="FA79" s="874"/>
      <c r="FB79" s="874"/>
      <c r="FC79" s="874"/>
      <c r="FE79" s="876">
        <f t="shared" si="21"/>
        <v>0</v>
      </c>
      <c r="FF79" s="875"/>
      <c r="FG79" s="875"/>
      <c r="FH79" s="875"/>
      <c r="FI79" s="875"/>
      <c r="FJ79" s="875"/>
      <c r="FK79" s="875"/>
      <c r="FL79" s="877">
        <f t="shared" si="11"/>
        <v>0</v>
      </c>
      <c r="FM79" s="875"/>
      <c r="FN79" s="875"/>
      <c r="FO79" s="875"/>
      <c r="FP79" s="875"/>
      <c r="FQ79" s="875"/>
      <c r="FR79" s="873">
        <f t="shared" si="12"/>
        <v>0</v>
      </c>
      <c r="FS79" s="874"/>
      <c r="FT79" s="874"/>
      <c r="FU79" s="874"/>
      <c r="FV79" s="874"/>
      <c r="FW79" s="874"/>
      <c r="FX79" s="873">
        <f t="shared" si="13"/>
        <v>0</v>
      </c>
      <c r="FY79" s="874"/>
      <c r="FZ79" s="874"/>
      <c r="GA79" s="874"/>
      <c r="GB79" s="874"/>
      <c r="GC79" s="874"/>
      <c r="GD79" s="878">
        <f t="shared" si="17"/>
        <v>0</v>
      </c>
      <c r="GE79" s="874"/>
      <c r="GF79" s="874"/>
      <c r="GG79" s="874"/>
      <c r="GH79" s="874"/>
      <c r="GI79" s="874"/>
      <c r="GJ79" s="874"/>
    </row>
    <row r="80" spans="1:192" ht="11.25" customHeight="1">
      <c r="A80" s="137"/>
      <c r="B80" s="566"/>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142"/>
      <c r="AU80" s="142"/>
      <c r="AV80" s="230" t="str">
        <f t="shared" si="0"/>
        <v>-</v>
      </c>
      <c r="AW80" s="875">
        <f>IF(ROWS($AW$25:$AW80)&gt;$BI$9,0,ROWS(AW$25:$AW80))</f>
        <v>56</v>
      </c>
      <c r="AX80" s="875"/>
      <c r="AY80" s="875"/>
      <c r="AZ80" s="875"/>
      <c r="BA80" s="875"/>
      <c r="BB80" s="876">
        <f t="shared" si="18"/>
        <v>269686.86654592643</v>
      </c>
      <c r="BC80" s="875"/>
      <c r="BD80" s="875"/>
      <c r="BE80" s="875"/>
      <c r="BF80" s="875"/>
      <c r="BG80" s="875"/>
      <c r="BH80" s="875"/>
      <c r="BI80" s="877">
        <f t="shared" si="1"/>
        <v>674.2171663648161</v>
      </c>
      <c r="BJ80" s="875"/>
      <c r="BK80" s="875"/>
      <c r="BL80" s="875"/>
      <c r="BM80" s="875"/>
      <c r="BN80" s="875"/>
      <c r="BO80" s="873">
        <f t="shared" si="2"/>
        <v>590.5949348235491</v>
      </c>
      <c r="BP80" s="874"/>
      <c r="BQ80" s="874"/>
      <c r="BR80" s="874"/>
      <c r="BS80" s="874"/>
      <c r="BT80" s="874"/>
      <c r="BU80" s="873">
        <f t="shared" si="3"/>
        <v>1264.8121011883652</v>
      </c>
      <c r="BV80" s="874"/>
      <c r="BW80" s="874"/>
      <c r="BX80" s="874"/>
      <c r="BY80" s="874"/>
      <c r="BZ80" s="874"/>
      <c r="CA80" s="878">
        <f t="shared" si="14"/>
        <v>269096.27161110286</v>
      </c>
      <c r="CB80" s="874"/>
      <c r="CC80" s="874"/>
      <c r="CD80" s="874"/>
      <c r="CE80" s="874"/>
      <c r="CF80" s="874"/>
      <c r="CG80" s="874"/>
      <c r="CI80" s="876">
        <f t="shared" si="19"/>
        <v>285871.86168232444</v>
      </c>
      <c r="CJ80" s="875"/>
      <c r="CK80" s="875"/>
      <c r="CL80" s="875"/>
      <c r="CM80" s="875"/>
      <c r="CN80" s="875"/>
      <c r="CO80" s="875"/>
      <c r="CP80" s="877">
        <f t="shared" si="4"/>
        <v>1827.1976492528568</v>
      </c>
      <c r="CQ80" s="875"/>
      <c r="CR80" s="875"/>
      <c r="CS80" s="875"/>
      <c r="CT80" s="875"/>
      <c r="CU80" s="875"/>
      <c r="CV80" s="873">
        <f t="shared" si="5"/>
        <v>305.47809651052125</v>
      </c>
      <c r="CW80" s="874"/>
      <c r="CX80" s="874"/>
      <c r="CY80" s="874"/>
      <c r="CZ80" s="874"/>
      <c r="DA80" s="874"/>
      <c r="DB80" s="873">
        <f t="shared" si="6"/>
        <v>2132.675745763378</v>
      </c>
      <c r="DC80" s="874"/>
      <c r="DD80" s="874"/>
      <c r="DE80" s="874"/>
      <c r="DF80" s="874"/>
      <c r="DG80" s="874"/>
      <c r="DH80" s="878">
        <f t="shared" si="15"/>
        <v>285566.3835858139</v>
      </c>
      <c r="DI80" s="874"/>
      <c r="DJ80" s="874"/>
      <c r="DK80" s="874"/>
      <c r="DL80" s="874"/>
      <c r="DM80" s="874"/>
      <c r="DN80" s="874"/>
      <c r="DR80" s="230" t="str">
        <f t="shared" si="7"/>
        <v>-</v>
      </c>
      <c r="DS80" s="875">
        <f>IF(ROWS(DS$25:$DU80)&gt;$EG$9,0,ROWS(DS$25:$DU80))</f>
        <v>0</v>
      </c>
      <c r="DT80" s="875"/>
      <c r="DU80" s="875"/>
      <c r="DV80" s="875"/>
      <c r="DW80" s="875"/>
      <c r="DX80" s="876">
        <f t="shared" si="20"/>
        <v>0</v>
      </c>
      <c r="DY80" s="875"/>
      <c r="DZ80" s="875"/>
      <c r="EA80" s="875"/>
      <c r="EB80" s="875"/>
      <c r="EC80" s="875"/>
      <c r="ED80" s="875"/>
      <c r="EE80" s="877">
        <f t="shared" si="8"/>
        <v>0</v>
      </c>
      <c r="EF80" s="875"/>
      <c r="EG80" s="875"/>
      <c r="EH80" s="875"/>
      <c r="EI80" s="875"/>
      <c r="EJ80" s="875"/>
      <c r="EK80" s="873">
        <f t="shared" si="9"/>
        <v>0</v>
      </c>
      <c r="EL80" s="874"/>
      <c r="EM80" s="874"/>
      <c r="EN80" s="874"/>
      <c r="EO80" s="874"/>
      <c r="EP80" s="874"/>
      <c r="EQ80" s="873">
        <f t="shared" si="10"/>
        <v>0</v>
      </c>
      <c r="ER80" s="874"/>
      <c r="ES80" s="874"/>
      <c r="ET80" s="874"/>
      <c r="EU80" s="874"/>
      <c r="EV80" s="874"/>
      <c r="EW80" s="878">
        <f t="shared" si="22"/>
        <v>0</v>
      </c>
      <c r="EX80" s="874"/>
      <c r="EY80" s="874"/>
      <c r="EZ80" s="874"/>
      <c r="FA80" s="874"/>
      <c r="FB80" s="874"/>
      <c r="FC80" s="874"/>
      <c r="FE80" s="876">
        <f t="shared" si="21"/>
        <v>0</v>
      </c>
      <c r="FF80" s="875"/>
      <c r="FG80" s="875"/>
      <c r="FH80" s="875"/>
      <c r="FI80" s="875"/>
      <c r="FJ80" s="875"/>
      <c r="FK80" s="875"/>
      <c r="FL80" s="877">
        <f t="shared" si="11"/>
        <v>0</v>
      </c>
      <c r="FM80" s="875"/>
      <c r="FN80" s="875"/>
      <c r="FO80" s="875"/>
      <c r="FP80" s="875"/>
      <c r="FQ80" s="875"/>
      <c r="FR80" s="873">
        <f t="shared" si="12"/>
        <v>0</v>
      </c>
      <c r="FS80" s="874"/>
      <c r="FT80" s="874"/>
      <c r="FU80" s="874"/>
      <c r="FV80" s="874"/>
      <c r="FW80" s="874"/>
      <c r="FX80" s="873">
        <f t="shared" si="13"/>
        <v>0</v>
      </c>
      <c r="FY80" s="874"/>
      <c r="FZ80" s="874"/>
      <c r="GA80" s="874"/>
      <c r="GB80" s="874"/>
      <c r="GC80" s="874"/>
      <c r="GD80" s="878">
        <f t="shared" si="17"/>
        <v>0</v>
      </c>
      <c r="GE80" s="874"/>
      <c r="GF80" s="874"/>
      <c r="GG80" s="874"/>
      <c r="GH80" s="874"/>
      <c r="GI80" s="874"/>
      <c r="GJ80" s="874"/>
    </row>
    <row r="81" spans="1:192" ht="15.75">
      <c r="A81" s="137">
        <v>36</v>
      </c>
      <c r="B81" s="838" t="s">
        <v>426</v>
      </c>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142"/>
      <c r="AU81" s="142"/>
      <c r="AV81" s="230" t="str">
        <f t="shared" si="0"/>
        <v>-</v>
      </c>
      <c r="AW81" s="875">
        <f>IF(ROWS($AW$25:$AW81)&gt;$BI$9,0,ROWS(AW$25:$AW81))</f>
        <v>57</v>
      </c>
      <c r="AX81" s="875"/>
      <c r="AY81" s="875"/>
      <c r="AZ81" s="875"/>
      <c r="BA81" s="875"/>
      <c r="BB81" s="876">
        <f t="shared" si="18"/>
        <v>269096.27161110286</v>
      </c>
      <c r="BC81" s="875"/>
      <c r="BD81" s="875"/>
      <c r="BE81" s="875"/>
      <c r="BF81" s="875"/>
      <c r="BG81" s="875"/>
      <c r="BH81" s="875"/>
      <c r="BI81" s="877">
        <f t="shared" si="1"/>
        <v>672.7406790277571</v>
      </c>
      <c r="BJ81" s="875"/>
      <c r="BK81" s="875"/>
      <c r="BL81" s="875"/>
      <c r="BM81" s="875"/>
      <c r="BN81" s="875"/>
      <c r="BO81" s="873">
        <f t="shared" si="2"/>
        <v>592.0714221606081</v>
      </c>
      <c r="BP81" s="874"/>
      <c r="BQ81" s="874"/>
      <c r="BR81" s="874"/>
      <c r="BS81" s="874"/>
      <c r="BT81" s="874"/>
      <c r="BU81" s="873">
        <f t="shared" si="3"/>
        <v>1264.8121011883652</v>
      </c>
      <c r="BV81" s="874"/>
      <c r="BW81" s="874"/>
      <c r="BX81" s="874"/>
      <c r="BY81" s="874"/>
      <c r="BZ81" s="874"/>
      <c r="CA81" s="878">
        <f t="shared" si="14"/>
        <v>268504.20018894225</v>
      </c>
      <c r="CB81" s="874"/>
      <c r="CC81" s="874"/>
      <c r="CD81" s="874"/>
      <c r="CE81" s="874"/>
      <c r="CF81" s="874"/>
      <c r="CG81" s="874"/>
      <c r="CI81" s="876">
        <f t="shared" si="19"/>
        <v>285566.3835858139</v>
      </c>
      <c r="CJ81" s="875"/>
      <c r="CK81" s="875"/>
      <c r="CL81" s="875"/>
      <c r="CM81" s="875"/>
      <c r="CN81" s="875"/>
      <c r="CO81" s="875"/>
      <c r="CP81" s="877">
        <f t="shared" si="4"/>
        <v>1825.2451350859938</v>
      </c>
      <c r="CQ81" s="875"/>
      <c r="CR81" s="875"/>
      <c r="CS81" s="875"/>
      <c r="CT81" s="875"/>
      <c r="CU81" s="875"/>
      <c r="CV81" s="873">
        <f t="shared" si="5"/>
        <v>307.43061067738427</v>
      </c>
      <c r="CW81" s="874"/>
      <c r="CX81" s="874"/>
      <c r="CY81" s="874"/>
      <c r="CZ81" s="874"/>
      <c r="DA81" s="874"/>
      <c r="DB81" s="873">
        <f t="shared" si="6"/>
        <v>2132.675745763378</v>
      </c>
      <c r="DC81" s="874"/>
      <c r="DD81" s="874"/>
      <c r="DE81" s="874"/>
      <c r="DF81" s="874"/>
      <c r="DG81" s="874"/>
      <c r="DH81" s="878">
        <f t="shared" si="15"/>
        <v>285258.9529751365</v>
      </c>
      <c r="DI81" s="874"/>
      <c r="DJ81" s="874"/>
      <c r="DK81" s="874"/>
      <c r="DL81" s="874"/>
      <c r="DM81" s="874"/>
      <c r="DN81" s="874"/>
      <c r="DR81" s="230" t="str">
        <f t="shared" si="7"/>
        <v>-</v>
      </c>
      <c r="DS81" s="875">
        <f>IF(ROWS(DS$25:$DU81)&gt;$EG$9,0,ROWS(DS$25:$DU81))</f>
        <v>0</v>
      </c>
      <c r="DT81" s="875"/>
      <c r="DU81" s="875"/>
      <c r="DV81" s="875"/>
      <c r="DW81" s="875"/>
      <c r="DX81" s="876">
        <f t="shared" si="20"/>
        <v>0</v>
      </c>
      <c r="DY81" s="875"/>
      <c r="DZ81" s="875"/>
      <c r="EA81" s="875"/>
      <c r="EB81" s="875"/>
      <c r="EC81" s="875"/>
      <c r="ED81" s="875"/>
      <c r="EE81" s="877">
        <f t="shared" si="8"/>
        <v>0</v>
      </c>
      <c r="EF81" s="875"/>
      <c r="EG81" s="875"/>
      <c r="EH81" s="875"/>
      <c r="EI81" s="875"/>
      <c r="EJ81" s="875"/>
      <c r="EK81" s="873">
        <f t="shared" si="9"/>
        <v>0</v>
      </c>
      <c r="EL81" s="874"/>
      <c r="EM81" s="874"/>
      <c r="EN81" s="874"/>
      <c r="EO81" s="874"/>
      <c r="EP81" s="874"/>
      <c r="EQ81" s="873">
        <f t="shared" si="10"/>
        <v>0</v>
      </c>
      <c r="ER81" s="874"/>
      <c r="ES81" s="874"/>
      <c r="ET81" s="874"/>
      <c r="EU81" s="874"/>
      <c r="EV81" s="874"/>
      <c r="EW81" s="878">
        <f t="shared" si="22"/>
        <v>0</v>
      </c>
      <c r="EX81" s="874"/>
      <c r="EY81" s="874"/>
      <c r="EZ81" s="874"/>
      <c r="FA81" s="874"/>
      <c r="FB81" s="874"/>
      <c r="FC81" s="874"/>
      <c r="FE81" s="876">
        <f t="shared" si="21"/>
        <v>0</v>
      </c>
      <c r="FF81" s="875"/>
      <c r="FG81" s="875"/>
      <c r="FH81" s="875"/>
      <c r="FI81" s="875"/>
      <c r="FJ81" s="875"/>
      <c r="FK81" s="875"/>
      <c r="FL81" s="877">
        <f t="shared" si="11"/>
        <v>0</v>
      </c>
      <c r="FM81" s="875"/>
      <c r="FN81" s="875"/>
      <c r="FO81" s="875"/>
      <c r="FP81" s="875"/>
      <c r="FQ81" s="875"/>
      <c r="FR81" s="873">
        <f t="shared" si="12"/>
        <v>0</v>
      </c>
      <c r="FS81" s="874"/>
      <c r="FT81" s="874"/>
      <c r="FU81" s="874"/>
      <c r="FV81" s="874"/>
      <c r="FW81" s="874"/>
      <c r="FX81" s="873">
        <f t="shared" si="13"/>
        <v>0</v>
      </c>
      <c r="FY81" s="874"/>
      <c r="FZ81" s="874"/>
      <c r="GA81" s="874"/>
      <c r="GB81" s="874"/>
      <c r="GC81" s="874"/>
      <c r="GD81" s="878">
        <f t="shared" si="17"/>
        <v>0</v>
      </c>
      <c r="GE81" s="874"/>
      <c r="GF81" s="874"/>
      <c r="GG81" s="874"/>
      <c r="GH81" s="874"/>
      <c r="GI81" s="874"/>
      <c r="GJ81" s="874"/>
    </row>
    <row r="82" spans="1:192" ht="12.75" customHeight="1">
      <c r="A82" s="137"/>
      <c r="B82" s="838"/>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142"/>
      <c r="AU82" s="142"/>
      <c r="AV82" s="230" t="str">
        <f t="shared" si="0"/>
        <v>-</v>
      </c>
      <c r="AW82" s="875">
        <f>IF(ROWS($AW$25:$AW82)&gt;$BI$9,0,ROWS(AW$25:$AW82))</f>
        <v>58</v>
      </c>
      <c r="AX82" s="875"/>
      <c r="AY82" s="875"/>
      <c r="AZ82" s="875"/>
      <c r="BA82" s="875"/>
      <c r="BB82" s="876">
        <f t="shared" si="18"/>
        <v>268504.20018894225</v>
      </c>
      <c r="BC82" s="875"/>
      <c r="BD82" s="875"/>
      <c r="BE82" s="875"/>
      <c r="BF82" s="875"/>
      <c r="BG82" s="875"/>
      <c r="BH82" s="875"/>
      <c r="BI82" s="877">
        <f t="shared" si="1"/>
        <v>671.2605004723556</v>
      </c>
      <c r="BJ82" s="875"/>
      <c r="BK82" s="875"/>
      <c r="BL82" s="875"/>
      <c r="BM82" s="875"/>
      <c r="BN82" s="875"/>
      <c r="BO82" s="873">
        <f t="shared" si="2"/>
        <v>593.5516007160096</v>
      </c>
      <c r="BP82" s="874"/>
      <c r="BQ82" s="874"/>
      <c r="BR82" s="874"/>
      <c r="BS82" s="874"/>
      <c r="BT82" s="874"/>
      <c r="BU82" s="873">
        <f t="shared" si="3"/>
        <v>1264.8121011883652</v>
      </c>
      <c r="BV82" s="874"/>
      <c r="BW82" s="874"/>
      <c r="BX82" s="874"/>
      <c r="BY82" s="874"/>
      <c r="BZ82" s="874"/>
      <c r="CA82" s="878">
        <f t="shared" si="14"/>
        <v>267910.64858822624</v>
      </c>
      <c r="CB82" s="874"/>
      <c r="CC82" s="874"/>
      <c r="CD82" s="874"/>
      <c r="CE82" s="874"/>
      <c r="CF82" s="874"/>
      <c r="CG82" s="874"/>
      <c r="CI82" s="876">
        <f t="shared" si="19"/>
        <v>285258.9529751365</v>
      </c>
      <c r="CJ82" s="875"/>
      <c r="CK82" s="875"/>
      <c r="CL82" s="875"/>
      <c r="CM82" s="875"/>
      <c r="CN82" s="875"/>
      <c r="CO82" s="875"/>
      <c r="CP82" s="877">
        <f t="shared" si="4"/>
        <v>1823.280141099414</v>
      </c>
      <c r="CQ82" s="875"/>
      <c r="CR82" s="875"/>
      <c r="CS82" s="875"/>
      <c r="CT82" s="875"/>
      <c r="CU82" s="875"/>
      <c r="CV82" s="873">
        <f t="shared" si="5"/>
        <v>309.3956046639639</v>
      </c>
      <c r="CW82" s="874"/>
      <c r="CX82" s="874"/>
      <c r="CY82" s="874"/>
      <c r="CZ82" s="874"/>
      <c r="DA82" s="874"/>
      <c r="DB82" s="873">
        <f t="shared" si="6"/>
        <v>2132.675745763378</v>
      </c>
      <c r="DC82" s="874"/>
      <c r="DD82" s="874"/>
      <c r="DE82" s="874"/>
      <c r="DF82" s="874"/>
      <c r="DG82" s="874"/>
      <c r="DH82" s="878">
        <f t="shared" si="15"/>
        <v>284949.5573704726</v>
      </c>
      <c r="DI82" s="874"/>
      <c r="DJ82" s="874"/>
      <c r="DK82" s="874"/>
      <c r="DL82" s="874"/>
      <c r="DM82" s="874"/>
      <c r="DN82" s="874"/>
      <c r="DR82" s="230" t="str">
        <f t="shared" si="7"/>
        <v>-</v>
      </c>
      <c r="DS82" s="875">
        <f>IF(ROWS(DS$25:$DU82)&gt;$EG$9,0,ROWS(DS$25:$DU82))</f>
        <v>0</v>
      </c>
      <c r="DT82" s="875"/>
      <c r="DU82" s="875"/>
      <c r="DV82" s="875"/>
      <c r="DW82" s="875"/>
      <c r="DX82" s="876">
        <f t="shared" si="20"/>
        <v>0</v>
      </c>
      <c r="DY82" s="875"/>
      <c r="DZ82" s="875"/>
      <c r="EA82" s="875"/>
      <c r="EB82" s="875"/>
      <c r="EC82" s="875"/>
      <c r="ED82" s="875"/>
      <c r="EE82" s="877">
        <f t="shared" si="8"/>
        <v>0</v>
      </c>
      <c r="EF82" s="875"/>
      <c r="EG82" s="875"/>
      <c r="EH82" s="875"/>
      <c r="EI82" s="875"/>
      <c r="EJ82" s="875"/>
      <c r="EK82" s="873">
        <f t="shared" si="9"/>
        <v>0</v>
      </c>
      <c r="EL82" s="874"/>
      <c r="EM82" s="874"/>
      <c r="EN82" s="874"/>
      <c r="EO82" s="874"/>
      <c r="EP82" s="874"/>
      <c r="EQ82" s="873">
        <f t="shared" si="10"/>
        <v>0</v>
      </c>
      <c r="ER82" s="874"/>
      <c r="ES82" s="874"/>
      <c r="ET82" s="874"/>
      <c r="EU82" s="874"/>
      <c r="EV82" s="874"/>
      <c r="EW82" s="878">
        <f t="shared" si="22"/>
        <v>0</v>
      </c>
      <c r="EX82" s="874"/>
      <c r="EY82" s="874"/>
      <c r="EZ82" s="874"/>
      <c r="FA82" s="874"/>
      <c r="FB82" s="874"/>
      <c r="FC82" s="874"/>
      <c r="FE82" s="876">
        <f t="shared" si="21"/>
        <v>0</v>
      </c>
      <c r="FF82" s="875"/>
      <c r="FG82" s="875"/>
      <c r="FH82" s="875"/>
      <c r="FI82" s="875"/>
      <c r="FJ82" s="875"/>
      <c r="FK82" s="875"/>
      <c r="FL82" s="877">
        <f t="shared" si="11"/>
        <v>0</v>
      </c>
      <c r="FM82" s="875"/>
      <c r="FN82" s="875"/>
      <c r="FO82" s="875"/>
      <c r="FP82" s="875"/>
      <c r="FQ82" s="875"/>
      <c r="FR82" s="873">
        <f t="shared" si="12"/>
        <v>0</v>
      </c>
      <c r="FS82" s="874"/>
      <c r="FT82" s="874"/>
      <c r="FU82" s="874"/>
      <c r="FV82" s="874"/>
      <c r="FW82" s="874"/>
      <c r="FX82" s="873">
        <f t="shared" si="13"/>
        <v>0</v>
      </c>
      <c r="FY82" s="874"/>
      <c r="FZ82" s="874"/>
      <c r="GA82" s="874"/>
      <c r="GB82" s="874"/>
      <c r="GC82" s="874"/>
      <c r="GD82" s="878">
        <f t="shared" si="17"/>
        <v>0</v>
      </c>
      <c r="GE82" s="874"/>
      <c r="GF82" s="874"/>
      <c r="GG82" s="874"/>
      <c r="GH82" s="874"/>
      <c r="GI82" s="874"/>
      <c r="GJ82" s="874"/>
    </row>
    <row r="83" spans="1:192" ht="16.5" thickBot="1">
      <c r="A83" s="137"/>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230" t="str">
        <f t="shared" si="0"/>
        <v>-</v>
      </c>
      <c r="AW83" s="875">
        <f>IF(ROWS($AW$25:$AW83)&gt;$BI$9,0,ROWS(AW$25:$AW83))</f>
        <v>59</v>
      </c>
      <c r="AX83" s="875"/>
      <c r="AY83" s="875"/>
      <c r="AZ83" s="875"/>
      <c r="BA83" s="875"/>
      <c r="BB83" s="876">
        <f t="shared" si="18"/>
        <v>267910.64858822624</v>
      </c>
      <c r="BC83" s="875"/>
      <c r="BD83" s="875"/>
      <c r="BE83" s="875"/>
      <c r="BF83" s="875"/>
      <c r="BG83" s="875"/>
      <c r="BH83" s="875"/>
      <c r="BI83" s="877">
        <f t="shared" si="1"/>
        <v>669.7766214705656</v>
      </c>
      <c r="BJ83" s="875"/>
      <c r="BK83" s="875"/>
      <c r="BL83" s="875"/>
      <c r="BM83" s="875"/>
      <c r="BN83" s="875"/>
      <c r="BO83" s="873">
        <f t="shared" si="2"/>
        <v>595.0354797177996</v>
      </c>
      <c r="BP83" s="874"/>
      <c r="BQ83" s="874"/>
      <c r="BR83" s="874"/>
      <c r="BS83" s="874"/>
      <c r="BT83" s="874"/>
      <c r="BU83" s="873">
        <f t="shared" si="3"/>
        <v>1264.8121011883652</v>
      </c>
      <c r="BV83" s="874"/>
      <c r="BW83" s="874"/>
      <c r="BX83" s="874"/>
      <c r="BY83" s="874"/>
      <c r="BZ83" s="874"/>
      <c r="CA83" s="878">
        <f t="shared" si="14"/>
        <v>267315.61310850846</v>
      </c>
      <c r="CB83" s="874"/>
      <c r="CC83" s="874"/>
      <c r="CD83" s="874"/>
      <c r="CE83" s="874"/>
      <c r="CF83" s="874"/>
      <c r="CG83" s="874"/>
      <c r="CI83" s="876">
        <f t="shared" si="19"/>
        <v>284949.5573704726</v>
      </c>
      <c r="CJ83" s="875"/>
      <c r="CK83" s="875"/>
      <c r="CL83" s="875"/>
      <c r="CM83" s="875"/>
      <c r="CN83" s="875"/>
      <c r="CO83" s="875"/>
      <c r="CP83" s="877">
        <f t="shared" si="4"/>
        <v>1821.3025875262704</v>
      </c>
      <c r="CQ83" s="875"/>
      <c r="CR83" s="875"/>
      <c r="CS83" s="875"/>
      <c r="CT83" s="875"/>
      <c r="CU83" s="875"/>
      <c r="CV83" s="873">
        <f t="shared" si="5"/>
        <v>311.37315823710765</v>
      </c>
      <c r="CW83" s="874"/>
      <c r="CX83" s="874"/>
      <c r="CY83" s="874"/>
      <c r="CZ83" s="874"/>
      <c r="DA83" s="874"/>
      <c r="DB83" s="873">
        <f t="shared" si="6"/>
        <v>2132.675745763378</v>
      </c>
      <c r="DC83" s="874"/>
      <c r="DD83" s="874"/>
      <c r="DE83" s="874"/>
      <c r="DF83" s="874"/>
      <c r="DG83" s="874"/>
      <c r="DH83" s="878">
        <f t="shared" si="15"/>
        <v>284638.1842122355</v>
      </c>
      <c r="DI83" s="874"/>
      <c r="DJ83" s="874"/>
      <c r="DK83" s="874"/>
      <c r="DL83" s="874"/>
      <c r="DM83" s="874"/>
      <c r="DN83" s="874"/>
      <c r="DR83" s="230" t="str">
        <f t="shared" si="7"/>
        <v>-</v>
      </c>
      <c r="DS83" s="875">
        <f>IF(ROWS(DS$25:$DU83)&gt;$EG$9,0,ROWS(DS$25:$DU83))</f>
        <v>0</v>
      </c>
      <c r="DT83" s="875"/>
      <c r="DU83" s="875"/>
      <c r="DV83" s="875"/>
      <c r="DW83" s="875"/>
      <c r="DX83" s="876">
        <f t="shared" si="20"/>
        <v>0</v>
      </c>
      <c r="DY83" s="875"/>
      <c r="DZ83" s="875"/>
      <c r="EA83" s="875"/>
      <c r="EB83" s="875"/>
      <c r="EC83" s="875"/>
      <c r="ED83" s="875"/>
      <c r="EE83" s="877">
        <f t="shared" si="8"/>
        <v>0</v>
      </c>
      <c r="EF83" s="875"/>
      <c r="EG83" s="875"/>
      <c r="EH83" s="875"/>
      <c r="EI83" s="875"/>
      <c r="EJ83" s="875"/>
      <c r="EK83" s="873">
        <f t="shared" si="9"/>
        <v>0</v>
      </c>
      <c r="EL83" s="874"/>
      <c r="EM83" s="874"/>
      <c r="EN83" s="874"/>
      <c r="EO83" s="874"/>
      <c r="EP83" s="874"/>
      <c r="EQ83" s="873">
        <f t="shared" si="10"/>
        <v>0</v>
      </c>
      <c r="ER83" s="874"/>
      <c r="ES83" s="874"/>
      <c r="ET83" s="874"/>
      <c r="EU83" s="874"/>
      <c r="EV83" s="874"/>
      <c r="EW83" s="878">
        <f t="shared" si="22"/>
        <v>0</v>
      </c>
      <c r="EX83" s="874"/>
      <c r="EY83" s="874"/>
      <c r="EZ83" s="874"/>
      <c r="FA83" s="874"/>
      <c r="FB83" s="874"/>
      <c r="FC83" s="874"/>
      <c r="FE83" s="876">
        <f t="shared" si="21"/>
        <v>0</v>
      </c>
      <c r="FF83" s="875"/>
      <c r="FG83" s="875"/>
      <c r="FH83" s="875"/>
      <c r="FI83" s="875"/>
      <c r="FJ83" s="875"/>
      <c r="FK83" s="875"/>
      <c r="FL83" s="877">
        <f t="shared" si="11"/>
        <v>0</v>
      </c>
      <c r="FM83" s="875"/>
      <c r="FN83" s="875"/>
      <c r="FO83" s="875"/>
      <c r="FP83" s="875"/>
      <c r="FQ83" s="875"/>
      <c r="FR83" s="873">
        <f t="shared" si="12"/>
        <v>0</v>
      </c>
      <c r="FS83" s="874"/>
      <c r="FT83" s="874"/>
      <c r="FU83" s="874"/>
      <c r="FV83" s="874"/>
      <c r="FW83" s="874"/>
      <c r="FX83" s="873">
        <f t="shared" si="13"/>
        <v>0</v>
      </c>
      <c r="FY83" s="874"/>
      <c r="FZ83" s="874"/>
      <c r="GA83" s="874"/>
      <c r="GB83" s="874"/>
      <c r="GC83" s="874"/>
      <c r="GD83" s="878">
        <f t="shared" si="17"/>
        <v>0</v>
      </c>
      <c r="GE83" s="874"/>
      <c r="GF83" s="874"/>
      <c r="GG83" s="874"/>
      <c r="GH83" s="874"/>
      <c r="GI83" s="874"/>
      <c r="GJ83" s="874"/>
    </row>
    <row r="84" spans="1:192" ht="15.75">
      <c r="A84" s="137"/>
      <c r="B84" s="142"/>
      <c r="C84" s="142"/>
      <c r="D84" s="887" t="s">
        <v>391</v>
      </c>
      <c r="E84" s="888"/>
      <c r="F84" s="888"/>
      <c r="G84" s="888"/>
      <c r="H84" s="888"/>
      <c r="I84" s="888"/>
      <c r="J84" s="888"/>
      <c r="K84" s="888"/>
      <c r="L84" s="891"/>
      <c r="M84" s="891"/>
      <c r="N84" s="891"/>
      <c r="O84" s="891"/>
      <c r="P84" s="891"/>
      <c r="Q84" s="89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230" t="str">
        <f t="shared" si="0"/>
        <v>-</v>
      </c>
      <c r="AW84" s="875">
        <f>IF(ROWS($AW$25:$AW84)&gt;$BI$9,0,ROWS(AW$25:$AW84))</f>
        <v>60</v>
      </c>
      <c r="AX84" s="875"/>
      <c r="AY84" s="875"/>
      <c r="AZ84" s="875"/>
      <c r="BA84" s="875"/>
      <c r="BB84" s="876">
        <f t="shared" si="18"/>
        <v>267315.61310850846</v>
      </c>
      <c r="BC84" s="875"/>
      <c r="BD84" s="875"/>
      <c r="BE84" s="875"/>
      <c r="BF84" s="875"/>
      <c r="BG84" s="875"/>
      <c r="BH84" s="875"/>
      <c r="BI84" s="877">
        <f t="shared" si="1"/>
        <v>668.2890327712711</v>
      </c>
      <c r="BJ84" s="875"/>
      <c r="BK84" s="875"/>
      <c r="BL84" s="875"/>
      <c r="BM84" s="875"/>
      <c r="BN84" s="875"/>
      <c r="BO84" s="873">
        <f t="shared" si="2"/>
        <v>596.5230684170941</v>
      </c>
      <c r="BP84" s="874"/>
      <c r="BQ84" s="874"/>
      <c r="BR84" s="874"/>
      <c r="BS84" s="874"/>
      <c r="BT84" s="874"/>
      <c r="BU84" s="873">
        <f t="shared" si="3"/>
        <v>1264.8121011883652</v>
      </c>
      <c r="BV84" s="874"/>
      <c r="BW84" s="874"/>
      <c r="BX84" s="874"/>
      <c r="BY84" s="874"/>
      <c r="BZ84" s="874"/>
      <c r="CA84" s="878">
        <f t="shared" si="14"/>
        <v>266719.09004009137</v>
      </c>
      <c r="CB84" s="874"/>
      <c r="CC84" s="874"/>
      <c r="CD84" s="874"/>
      <c r="CE84" s="874"/>
      <c r="CF84" s="874"/>
      <c r="CG84" s="874"/>
      <c r="CI84" s="876">
        <f t="shared" si="19"/>
        <v>284638.1842122355</v>
      </c>
      <c r="CJ84" s="875"/>
      <c r="CK84" s="875"/>
      <c r="CL84" s="875"/>
      <c r="CM84" s="875"/>
      <c r="CN84" s="875"/>
      <c r="CO84" s="875"/>
      <c r="CP84" s="877">
        <f t="shared" si="4"/>
        <v>1819.3123940898715</v>
      </c>
      <c r="CQ84" s="875"/>
      <c r="CR84" s="875"/>
      <c r="CS84" s="875"/>
      <c r="CT84" s="875"/>
      <c r="CU84" s="875"/>
      <c r="CV84" s="873">
        <f t="shared" si="5"/>
        <v>313.3633516735065</v>
      </c>
      <c r="CW84" s="874"/>
      <c r="CX84" s="874"/>
      <c r="CY84" s="874"/>
      <c r="CZ84" s="874"/>
      <c r="DA84" s="874"/>
      <c r="DB84" s="873">
        <f t="shared" si="6"/>
        <v>2132.675745763378</v>
      </c>
      <c r="DC84" s="874"/>
      <c r="DD84" s="874"/>
      <c r="DE84" s="874"/>
      <c r="DF84" s="874"/>
      <c r="DG84" s="874"/>
      <c r="DH84" s="878">
        <f t="shared" si="15"/>
        <v>284324.820860562</v>
      </c>
      <c r="DI84" s="874"/>
      <c r="DJ84" s="874"/>
      <c r="DK84" s="874"/>
      <c r="DL84" s="874"/>
      <c r="DM84" s="874"/>
      <c r="DN84" s="874"/>
      <c r="DR84" s="230" t="str">
        <f t="shared" si="7"/>
        <v>-</v>
      </c>
      <c r="DS84" s="875">
        <f>IF(ROWS(DS$25:$DU84)&gt;$EG$9,0,ROWS(DS$25:$DU84))</f>
        <v>0</v>
      </c>
      <c r="DT84" s="875"/>
      <c r="DU84" s="875"/>
      <c r="DV84" s="875"/>
      <c r="DW84" s="875"/>
      <c r="DX84" s="876">
        <f t="shared" si="20"/>
        <v>0</v>
      </c>
      <c r="DY84" s="875"/>
      <c r="DZ84" s="875"/>
      <c r="EA84" s="875"/>
      <c r="EB84" s="875"/>
      <c r="EC84" s="875"/>
      <c r="ED84" s="875"/>
      <c r="EE84" s="877">
        <f t="shared" si="8"/>
        <v>0</v>
      </c>
      <c r="EF84" s="875"/>
      <c r="EG84" s="875"/>
      <c r="EH84" s="875"/>
      <c r="EI84" s="875"/>
      <c r="EJ84" s="875"/>
      <c r="EK84" s="873">
        <f t="shared" si="9"/>
        <v>0</v>
      </c>
      <c r="EL84" s="874"/>
      <c r="EM84" s="874"/>
      <c r="EN84" s="874"/>
      <c r="EO84" s="874"/>
      <c r="EP84" s="874"/>
      <c r="EQ84" s="873">
        <f t="shared" si="10"/>
        <v>0</v>
      </c>
      <c r="ER84" s="874"/>
      <c r="ES84" s="874"/>
      <c r="ET84" s="874"/>
      <c r="EU84" s="874"/>
      <c r="EV84" s="874"/>
      <c r="EW84" s="878">
        <f t="shared" si="22"/>
        <v>0</v>
      </c>
      <c r="EX84" s="874"/>
      <c r="EY84" s="874"/>
      <c r="EZ84" s="874"/>
      <c r="FA84" s="874"/>
      <c r="FB84" s="874"/>
      <c r="FC84" s="874"/>
      <c r="FE84" s="876">
        <f t="shared" si="21"/>
        <v>0</v>
      </c>
      <c r="FF84" s="875"/>
      <c r="FG84" s="875"/>
      <c r="FH84" s="875"/>
      <c r="FI84" s="875"/>
      <c r="FJ84" s="875"/>
      <c r="FK84" s="875"/>
      <c r="FL84" s="877">
        <f t="shared" si="11"/>
        <v>0</v>
      </c>
      <c r="FM84" s="875"/>
      <c r="FN84" s="875"/>
      <c r="FO84" s="875"/>
      <c r="FP84" s="875"/>
      <c r="FQ84" s="875"/>
      <c r="FR84" s="873">
        <f t="shared" si="12"/>
        <v>0</v>
      </c>
      <c r="FS84" s="874"/>
      <c r="FT84" s="874"/>
      <c r="FU84" s="874"/>
      <c r="FV84" s="874"/>
      <c r="FW84" s="874"/>
      <c r="FX84" s="873">
        <f t="shared" si="13"/>
        <v>0</v>
      </c>
      <c r="FY84" s="874"/>
      <c r="FZ84" s="874"/>
      <c r="GA84" s="874"/>
      <c r="GB84" s="874"/>
      <c r="GC84" s="874"/>
      <c r="GD84" s="878">
        <f t="shared" si="17"/>
        <v>0</v>
      </c>
      <c r="GE84" s="874"/>
      <c r="GF84" s="874"/>
      <c r="GG84" s="874"/>
      <c r="GH84" s="874"/>
      <c r="GI84" s="874"/>
      <c r="GJ84" s="874"/>
    </row>
    <row r="85" spans="1:192" ht="16.5" thickBot="1">
      <c r="A85" s="137"/>
      <c r="B85" s="142"/>
      <c r="C85" s="142"/>
      <c r="D85" s="889"/>
      <c r="E85" s="890"/>
      <c r="F85" s="890"/>
      <c r="G85" s="890"/>
      <c r="H85" s="890"/>
      <c r="I85" s="890"/>
      <c r="J85" s="890"/>
      <c r="K85" s="890"/>
      <c r="L85" s="893"/>
      <c r="M85" s="893"/>
      <c r="N85" s="893"/>
      <c r="O85" s="893"/>
      <c r="P85" s="893"/>
      <c r="Q85" s="894"/>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230" t="str">
        <f t="shared" si="0"/>
        <v>-</v>
      </c>
      <c r="AW85" s="875">
        <f>IF(ROWS($AW$25:$AW85)&gt;$BI$9,0,ROWS(AW$25:$AW85))</f>
        <v>61</v>
      </c>
      <c r="AX85" s="875"/>
      <c r="AY85" s="875"/>
      <c r="AZ85" s="875"/>
      <c r="BA85" s="875"/>
      <c r="BB85" s="876">
        <f t="shared" si="18"/>
        <v>266719.09004009137</v>
      </c>
      <c r="BC85" s="875"/>
      <c r="BD85" s="875"/>
      <c r="BE85" s="875"/>
      <c r="BF85" s="875"/>
      <c r="BG85" s="875"/>
      <c r="BH85" s="875"/>
      <c r="BI85" s="877">
        <f t="shared" si="1"/>
        <v>666.7977251002284</v>
      </c>
      <c r="BJ85" s="875"/>
      <c r="BK85" s="875"/>
      <c r="BL85" s="875"/>
      <c r="BM85" s="875"/>
      <c r="BN85" s="875"/>
      <c r="BO85" s="873">
        <f t="shared" si="2"/>
        <v>598.0143760881368</v>
      </c>
      <c r="BP85" s="874"/>
      <c r="BQ85" s="874"/>
      <c r="BR85" s="874"/>
      <c r="BS85" s="874"/>
      <c r="BT85" s="874"/>
      <c r="BU85" s="873">
        <f t="shared" si="3"/>
        <v>1264.8121011883652</v>
      </c>
      <c r="BV85" s="874"/>
      <c r="BW85" s="874"/>
      <c r="BX85" s="874"/>
      <c r="BY85" s="874"/>
      <c r="BZ85" s="874"/>
      <c r="CA85" s="878">
        <f t="shared" si="14"/>
        <v>266121.0756640032</v>
      </c>
      <c r="CB85" s="874"/>
      <c r="CC85" s="874"/>
      <c r="CD85" s="874"/>
      <c r="CE85" s="874"/>
      <c r="CF85" s="874"/>
      <c r="CG85" s="874"/>
      <c r="CI85" s="876">
        <f t="shared" si="19"/>
        <v>284324.820860562</v>
      </c>
      <c r="CJ85" s="875"/>
      <c r="CK85" s="875"/>
      <c r="CL85" s="875"/>
      <c r="CM85" s="875"/>
      <c r="CN85" s="875"/>
      <c r="CO85" s="875"/>
      <c r="CP85" s="877">
        <f t="shared" si="4"/>
        <v>1817.3094800004249</v>
      </c>
      <c r="CQ85" s="875"/>
      <c r="CR85" s="875"/>
      <c r="CS85" s="875"/>
      <c r="CT85" s="875"/>
      <c r="CU85" s="875"/>
      <c r="CV85" s="873">
        <f t="shared" si="5"/>
        <v>315.36626576295316</v>
      </c>
      <c r="CW85" s="874"/>
      <c r="CX85" s="874"/>
      <c r="CY85" s="874"/>
      <c r="CZ85" s="874"/>
      <c r="DA85" s="874"/>
      <c r="DB85" s="873">
        <f t="shared" si="6"/>
        <v>2132.675745763378</v>
      </c>
      <c r="DC85" s="874"/>
      <c r="DD85" s="874"/>
      <c r="DE85" s="874"/>
      <c r="DF85" s="874"/>
      <c r="DG85" s="874"/>
      <c r="DH85" s="878">
        <f t="shared" si="15"/>
        <v>284009.454594799</v>
      </c>
      <c r="DI85" s="874"/>
      <c r="DJ85" s="874"/>
      <c r="DK85" s="874"/>
      <c r="DL85" s="874"/>
      <c r="DM85" s="874"/>
      <c r="DN85" s="874"/>
      <c r="DR85" s="230" t="str">
        <f t="shared" si="7"/>
        <v>-</v>
      </c>
      <c r="DS85" s="875">
        <f>IF(ROWS(DS$25:$DU85)&gt;$EG$9,0,ROWS(DS$25:$DU85))</f>
        <v>0</v>
      </c>
      <c r="DT85" s="875"/>
      <c r="DU85" s="875"/>
      <c r="DV85" s="875"/>
      <c r="DW85" s="875"/>
      <c r="DX85" s="876">
        <f t="shared" si="20"/>
        <v>0</v>
      </c>
      <c r="DY85" s="875"/>
      <c r="DZ85" s="875"/>
      <c r="EA85" s="875"/>
      <c r="EB85" s="875"/>
      <c r="EC85" s="875"/>
      <c r="ED85" s="875"/>
      <c r="EE85" s="877">
        <f t="shared" si="8"/>
        <v>0</v>
      </c>
      <c r="EF85" s="875"/>
      <c r="EG85" s="875"/>
      <c r="EH85" s="875"/>
      <c r="EI85" s="875"/>
      <c r="EJ85" s="875"/>
      <c r="EK85" s="873">
        <f t="shared" si="9"/>
        <v>0</v>
      </c>
      <c r="EL85" s="874"/>
      <c r="EM85" s="874"/>
      <c r="EN85" s="874"/>
      <c r="EO85" s="874"/>
      <c r="EP85" s="874"/>
      <c r="EQ85" s="873">
        <f t="shared" si="10"/>
        <v>0</v>
      </c>
      <c r="ER85" s="874"/>
      <c r="ES85" s="874"/>
      <c r="ET85" s="874"/>
      <c r="EU85" s="874"/>
      <c r="EV85" s="874"/>
      <c r="EW85" s="878">
        <f t="shared" si="22"/>
        <v>0</v>
      </c>
      <c r="EX85" s="874"/>
      <c r="EY85" s="874"/>
      <c r="EZ85" s="874"/>
      <c r="FA85" s="874"/>
      <c r="FB85" s="874"/>
      <c r="FC85" s="874"/>
      <c r="FE85" s="876">
        <f t="shared" si="21"/>
        <v>0</v>
      </c>
      <c r="FF85" s="875"/>
      <c r="FG85" s="875"/>
      <c r="FH85" s="875"/>
      <c r="FI85" s="875"/>
      <c r="FJ85" s="875"/>
      <c r="FK85" s="875"/>
      <c r="FL85" s="877">
        <f t="shared" si="11"/>
        <v>0</v>
      </c>
      <c r="FM85" s="875"/>
      <c r="FN85" s="875"/>
      <c r="FO85" s="875"/>
      <c r="FP85" s="875"/>
      <c r="FQ85" s="875"/>
      <c r="FR85" s="873">
        <f t="shared" si="12"/>
        <v>0</v>
      </c>
      <c r="FS85" s="874"/>
      <c r="FT85" s="874"/>
      <c r="FU85" s="874"/>
      <c r="FV85" s="874"/>
      <c r="FW85" s="874"/>
      <c r="FX85" s="873">
        <f t="shared" si="13"/>
        <v>0</v>
      </c>
      <c r="FY85" s="874"/>
      <c r="FZ85" s="874"/>
      <c r="GA85" s="874"/>
      <c r="GB85" s="874"/>
      <c r="GC85" s="874"/>
      <c r="GD85" s="878">
        <f t="shared" si="17"/>
        <v>0</v>
      </c>
      <c r="GE85" s="874"/>
      <c r="GF85" s="874"/>
      <c r="GG85" s="874"/>
      <c r="GH85" s="874"/>
      <c r="GI85" s="874"/>
      <c r="GJ85" s="874"/>
    </row>
    <row r="86" spans="1:192" ht="16.5" thickTop="1">
      <c r="A86" s="137"/>
      <c r="B86" s="142"/>
      <c r="C86" s="142"/>
      <c r="D86" s="831" t="s">
        <v>568</v>
      </c>
      <c r="E86" s="829"/>
      <c r="F86" s="829"/>
      <c r="G86" s="829"/>
      <c r="H86" s="829"/>
      <c r="I86" s="829"/>
      <c r="J86" s="829"/>
      <c r="K86" s="829"/>
      <c r="L86" s="829">
        <v>1</v>
      </c>
      <c r="M86" s="829"/>
      <c r="N86" s="829"/>
      <c r="O86" s="829"/>
      <c r="P86" s="829"/>
      <c r="Q86" s="830"/>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230" t="str">
        <f t="shared" si="0"/>
        <v>-</v>
      </c>
      <c r="AW86" s="875">
        <f>IF(ROWS($AW$25:$AW86)&gt;$BI$9,0,ROWS(AW$25:$AW86))</f>
        <v>62</v>
      </c>
      <c r="AX86" s="875"/>
      <c r="AY86" s="875"/>
      <c r="AZ86" s="875"/>
      <c r="BA86" s="875"/>
      <c r="BB86" s="876">
        <f t="shared" si="18"/>
        <v>266121.0756640032</v>
      </c>
      <c r="BC86" s="875"/>
      <c r="BD86" s="875"/>
      <c r="BE86" s="875"/>
      <c r="BF86" s="875"/>
      <c r="BG86" s="875"/>
      <c r="BH86" s="875"/>
      <c r="BI86" s="877">
        <f t="shared" si="1"/>
        <v>665.302689160008</v>
      </c>
      <c r="BJ86" s="875"/>
      <c r="BK86" s="875"/>
      <c r="BL86" s="875"/>
      <c r="BM86" s="875"/>
      <c r="BN86" s="875"/>
      <c r="BO86" s="873">
        <f t="shared" si="2"/>
        <v>599.5094120283572</v>
      </c>
      <c r="BP86" s="874"/>
      <c r="BQ86" s="874"/>
      <c r="BR86" s="874"/>
      <c r="BS86" s="874"/>
      <c r="BT86" s="874"/>
      <c r="BU86" s="873">
        <f t="shared" si="3"/>
        <v>1264.8121011883652</v>
      </c>
      <c r="BV86" s="874"/>
      <c r="BW86" s="874"/>
      <c r="BX86" s="874"/>
      <c r="BY86" s="874"/>
      <c r="BZ86" s="874"/>
      <c r="CA86" s="878">
        <f t="shared" si="14"/>
        <v>265521.56625197484</v>
      </c>
      <c r="CB86" s="874"/>
      <c r="CC86" s="874"/>
      <c r="CD86" s="874"/>
      <c r="CE86" s="874"/>
      <c r="CF86" s="874"/>
      <c r="CG86" s="874"/>
      <c r="CI86" s="876">
        <f t="shared" si="19"/>
        <v>284009.454594799</v>
      </c>
      <c r="CJ86" s="875"/>
      <c r="CK86" s="875"/>
      <c r="CL86" s="875"/>
      <c r="CM86" s="875"/>
      <c r="CN86" s="875"/>
      <c r="CO86" s="875"/>
      <c r="CP86" s="877">
        <f t="shared" si="4"/>
        <v>1815.2937639517568</v>
      </c>
      <c r="CQ86" s="875"/>
      <c r="CR86" s="875"/>
      <c r="CS86" s="875"/>
      <c r="CT86" s="875"/>
      <c r="CU86" s="875"/>
      <c r="CV86" s="873">
        <f t="shared" si="5"/>
        <v>317.38198181162124</v>
      </c>
      <c r="CW86" s="874"/>
      <c r="CX86" s="874"/>
      <c r="CY86" s="874"/>
      <c r="CZ86" s="874"/>
      <c r="DA86" s="874"/>
      <c r="DB86" s="873">
        <f t="shared" si="6"/>
        <v>2132.675745763378</v>
      </c>
      <c r="DC86" s="874"/>
      <c r="DD86" s="874"/>
      <c r="DE86" s="874"/>
      <c r="DF86" s="874"/>
      <c r="DG86" s="874"/>
      <c r="DH86" s="878">
        <f t="shared" si="15"/>
        <v>283692.0726129874</v>
      </c>
      <c r="DI86" s="874"/>
      <c r="DJ86" s="874"/>
      <c r="DK86" s="874"/>
      <c r="DL86" s="874"/>
      <c r="DM86" s="874"/>
      <c r="DN86" s="874"/>
      <c r="DR86" s="230" t="str">
        <f t="shared" si="7"/>
        <v>-</v>
      </c>
      <c r="DS86" s="875">
        <f>IF(ROWS(DS$25:$DU86)&gt;$EG$9,0,ROWS(DS$25:$DU86))</f>
        <v>0</v>
      </c>
      <c r="DT86" s="875"/>
      <c r="DU86" s="875"/>
      <c r="DV86" s="875"/>
      <c r="DW86" s="875"/>
      <c r="DX86" s="876">
        <f t="shared" si="20"/>
        <v>0</v>
      </c>
      <c r="DY86" s="875"/>
      <c r="DZ86" s="875"/>
      <c r="EA86" s="875"/>
      <c r="EB86" s="875"/>
      <c r="EC86" s="875"/>
      <c r="ED86" s="875"/>
      <c r="EE86" s="877">
        <f t="shared" si="8"/>
        <v>0</v>
      </c>
      <c r="EF86" s="875"/>
      <c r="EG86" s="875"/>
      <c r="EH86" s="875"/>
      <c r="EI86" s="875"/>
      <c r="EJ86" s="875"/>
      <c r="EK86" s="873">
        <f t="shared" si="9"/>
        <v>0</v>
      </c>
      <c r="EL86" s="874"/>
      <c r="EM86" s="874"/>
      <c r="EN86" s="874"/>
      <c r="EO86" s="874"/>
      <c r="EP86" s="874"/>
      <c r="EQ86" s="873">
        <f t="shared" si="10"/>
        <v>0</v>
      </c>
      <c r="ER86" s="874"/>
      <c r="ES86" s="874"/>
      <c r="ET86" s="874"/>
      <c r="EU86" s="874"/>
      <c r="EV86" s="874"/>
      <c r="EW86" s="878">
        <f t="shared" si="22"/>
        <v>0</v>
      </c>
      <c r="EX86" s="874"/>
      <c r="EY86" s="874"/>
      <c r="EZ86" s="874"/>
      <c r="FA86" s="874"/>
      <c r="FB86" s="874"/>
      <c r="FC86" s="874"/>
      <c r="FE86" s="876">
        <f t="shared" si="21"/>
        <v>0</v>
      </c>
      <c r="FF86" s="875"/>
      <c r="FG86" s="875"/>
      <c r="FH86" s="875"/>
      <c r="FI86" s="875"/>
      <c r="FJ86" s="875"/>
      <c r="FK86" s="875"/>
      <c r="FL86" s="877">
        <f t="shared" si="11"/>
        <v>0</v>
      </c>
      <c r="FM86" s="875"/>
      <c r="FN86" s="875"/>
      <c r="FO86" s="875"/>
      <c r="FP86" s="875"/>
      <c r="FQ86" s="875"/>
      <c r="FR86" s="873">
        <f t="shared" si="12"/>
        <v>0</v>
      </c>
      <c r="FS86" s="874"/>
      <c r="FT86" s="874"/>
      <c r="FU86" s="874"/>
      <c r="FV86" s="874"/>
      <c r="FW86" s="874"/>
      <c r="FX86" s="873">
        <f t="shared" si="13"/>
        <v>0</v>
      </c>
      <c r="FY86" s="874"/>
      <c r="FZ86" s="874"/>
      <c r="GA86" s="874"/>
      <c r="GB86" s="874"/>
      <c r="GC86" s="874"/>
      <c r="GD86" s="878">
        <f t="shared" si="17"/>
        <v>0</v>
      </c>
      <c r="GE86" s="874"/>
      <c r="GF86" s="874"/>
      <c r="GG86" s="874"/>
      <c r="GH86" s="874"/>
      <c r="GI86" s="874"/>
      <c r="GJ86" s="874"/>
    </row>
    <row r="87" spans="1:192" ht="15.75">
      <c r="A87" s="137"/>
      <c r="B87" s="142"/>
      <c r="C87" s="142"/>
      <c r="D87" s="831" t="s">
        <v>424</v>
      </c>
      <c r="E87" s="829"/>
      <c r="F87" s="829"/>
      <c r="G87" s="829"/>
      <c r="H87" s="829"/>
      <c r="I87" s="829"/>
      <c r="J87" s="829"/>
      <c r="K87" s="829"/>
      <c r="L87" s="829">
        <v>2</v>
      </c>
      <c r="M87" s="829"/>
      <c r="N87" s="829"/>
      <c r="O87" s="829"/>
      <c r="P87" s="829"/>
      <c r="Q87" s="830"/>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230" t="str">
        <f t="shared" si="0"/>
        <v>-</v>
      </c>
      <c r="AW87" s="875">
        <f>IF(ROWS($AW$25:$AW87)&gt;$BI$9,0,ROWS(AW$25:$AW87))</f>
        <v>63</v>
      </c>
      <c r="AX87" s="875"/>
      <c r="AY87" s="875"/>
      <c r="AZ87" s="875"/>
      <c r="BA87" s="875"/>
      <c r="BB87" s="876">
        <f t="shared" si="18"/>
        <v>265521.56625197484</v>
      </c>
      <c r="BC87" s="875"/>
      <c r="BD87" s="875"/>
      <c r="BE87" s="875"/>
      <c r="BF87" s="875"/>
      <c r="BG87" s="875"/>
      <c r="BH87" s="875"/>
      <c r="BI87" s="877">
        <f t="shared" si="1"/>
        <v>663.803915629937</v>
      </c>
      <c r="BJ87" s="875"/>
      <c r="BK87" s="875"/>
      <c r="BL87" s="875"/>
      <c r="BM87" s="875"/>
      <c r="BN87" s="875"/>
      <c r="BO87" s="873">
        <f t="shared" si="2"/>
        <v>601.0081855584282</v>
      </c>
      <c r="BP87" s="874"/>
      <c r="BQ87" s="874"/>
      <c r="BR87" s="874"/>
      <c r="BS87" s="874"/>
      <c r="BT87" s="874"/>
      <c r="BU87" s="873">
        <f t="shared" si="3"/>
        <v>1264.8121011883652</v>
      </c>
      <c r="BV87" s="874"/>
      <c r="BW87" s="874"/>
      <c r="BX87" s="874"/>
      <c r="BY87" s="874"/>
      <c r="BZ87" s="874"/>
      <c r="CA87" s="878">
        <f t="shared" si="14"/>
        <v>264920.5580664164</v>
      </c>
      <c r="CB87" s="874"/>
      <c r="CC87" s="874"/>
      <c r="CD87" s="874"/>
      <c r="CE87" s="874"/>
      <c r="CF87" s="874"/>
      <c r="CG87" s="874"/>
      <c r="CI87" s="876">
        <f t="shared" si="19"/>
        <v>283692.0726129874</v>
      </c>
      <c r="CJ87" s="875"/>
      <c r="CK87" s="875"/>
      <c r="CL87" s="875"/>
      <c r="CM87" s="875"/>
      <c r="CN87" s="875"/>
      <c r="CO87" s="875"/>
      <c r="CP87" s="877">
        <f t="shared" si="4"/>
        <v>1813.265164118011</v>
      </c>
      <c r="CQ87" s="875"/>
      <c r="CR87" s="875"/>
      <c r="CS87" s="875"/>
      <c r="CT87" s="875"/>
      <c r="CU87" s="875"/>
      <c r="CV87" s="873">
        <f t="shared" si="5"/>
        <v>319.4105816453671</v>
      </c>
      <c r="CW87" s="874"/>
      <c r="CX87" s="874"/>
      <c r="CY87" s="874"/>
      <c r="CZ87" s="874"/>
      <c r="DA87" s="874"/>
      <c r="DB87" s="873">
        <f t="shared" si="6"/>
        <v>2132.675745763378</v>
      </c>
      <c r="DC87" s="874"/>
      <c r="DD87" s="874"/>
      <c r="DE87" s="874"/>
      <c r="DF87" s="874"/>
      <c r="DG87" s="874"/>
      <c r="DH87" s="878">
        <f t="shared" si="15"/>
        <v>283372.66203134204</v>
      </c>
      <c r="DI87" s="874"/>
      <c r="DJ87" s="874"/>
      <c r="DK87" s="874"/>
      <c r="DL87" s="874"/>
      <c r="DM87" s="874"/>
      <c r="DN87" s="874"/>
      <c r="DR87" s="230" t="str">
        <f t="shared" si="7"/>
        <v>-</v>
      </c>
      <c r="DS87" s="875">
        <f>IF(ROWS(DS$25:$DU87)&gt;$EG$9,0,ROWS(DS$25:$DU87))</f>
        <v>0</v>
      </c>
      <c r="DT87" s="875"/>
      <c r="DU87" s="875"/>
      <c r="DV87" s="875"/>
      <c r="DW87" s="875"/>
      <c r="DX87" s="876">
        <f t="shared" si="20"/>
        <v>0</v>
      </c>
      <c r="DY87" s="875"/>
      <c r="DZ87" s="875"/>
      <c r="EA87" s="875"/>
      <c r="EB87" s="875"/>
      <c r="EC87" s="875"/>
      <c r="ED87" s="875"/>
      <c r="EE87" s="877">
        <f t="shared" si="8"/>
        <v>0</v>
      </c>
      <c r="EF87" s="875"/>
      <c r="EG87" s="875"/>
      <c r="EH87" s="875"/>
      <c r="EI87" s="875"/>
      <c r="EJ87" s="875"/>
      <c r="EK87" s="873">
        <f t="shared" si="9"/>
        <v>0</v>
      </c>
      <c r="EL87" s="874"/>
      <c r="EM87" s="874"/>
      <c r="EN87" s="874"/>
      <c r="EO87" s="874"/>
      <c r="EP87" s="874"/>
      <c r="EQ87" s="873">
        <f t="shared" si="10"/>
        <v>0</v>
      </c>
      <c r="ER87" s="874"/>
      <c r="ES87" s="874"/>
      <c r="ET87" s="874"/>
      <c r="EU87" s="874"/>
      <c r="EV87" s="874"/>
      <c r="EW87" s="878">
        <f t="shared" si="22"/>
        <v>0</v>
      </c>
      <c r="EX87" s="874"/>
      <c r="EY87" s="874"/>
      <c r="EZ87" s="874"/>
      <c r="FA87" s="874"/>
      <c r="FB87" s="874"/>
      <c r="FC87" s="874"/>
      <c r="FE87" s="876">
        <f t="shared" si="21"/>
        <v>0</v>
      </c>
      <c r="FF87" s="875"/>
      <c r="FG87" s="875"/>
      <c r="FH87" s="875"/>
      <c r="FI87" s="875"/>
      <c r="FJ87" s="875"/>
      <c r="FK87" s="875"/>
      <c r="FL87" s="877">
        <f t="shared" si="11"/>
        <v>0</v>
      </c>
      <c r="FM87" s="875"/>
      <c r="FN87" s="875"/>
      <c r="FO87" s="875"/>
      <c r="FP87" s="875"/>
      <c r="FQ87" s="875"/>
      <c r="FR87" s="873">
        <f t="shared" si="12"/>
        <v>0</v>
      </c>
      <c r="FS87" s="874"/>
      <c r="FT87" s="874"/>
      <c r="FU87" s="874"/>
      <c r="FV87" s="874"/>
      <c r="FW87" s="874"/>
      <c r="FX87" s="873">
        <f t="shared" si="13"/>
        <v>0</v>
      </c>
      <c r="FY87" s="874"/>
      <c r="FZ87" s="874"/>
      <c r="GA87" s="874"/>
      <c r="GB87" s="874"/>
      <c r="GC87" s="874"/>
      <c r="GD87" s="878">
        <f t="shared" si="17"/>
        <v>0</v>
      </c>
      <c r="GE87" s="874"/>
      <c r="GF87" s="874"/>
      <c r="GG87" s="874"/>
      <c r="GH87" s="874"/>
      <c r="GI87" s="874"/>
      <c r="GJ87" s="874"/>
    </row>
    <row r="88" spans="1:192" ht="15.75">
      <c r="A88" s="137"/>
      <c r="B88" s="142"/>
      <c r="C88" s="142"/>
      <c r="D88" s="831" t="s">
        <v>425</v>
      </c>
      <c r="E88" s="829"/>
      <c r="F88" s="829"/>
      <c r="G88" s="829"/>
      <c r="H88" s="829"/>
      <c r="I88" s="829"/>
      <c r="J88" s="829"/>
      <c r="K88" s="829"/>
      <c r="L88" s="829">
        <v>4</v>
      </c>
      <c r="M88" s="829"/>
      <c r="N88" s="829"/>
      <c r="O88" s="829"/>
      <c r="P88" s="829"/>
      <c r="Q88" s="830"/>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230" t="str">
        <f t="shared" si="0"/>
        <v>-</v>
      </c>
      <c r="AW88" s="875">
        <f>IF(ROWS($AW$25:$AW88)&gt;$BI$9,0,ROWS(AW$25:$AW88))</f>
        <v>64</v>
      </c>
      <c r="AX88" s="875"/>
      <c r="AY88" s="875"/>
      <c r="AZ88" s="875"/>
      <c r="BA88" s="875"/>
      <c r="BB88" s="876">
        <f t="shared" si="18"/>
        <v>264920.5580664164</v>
      </c>
      <c r="BC88" s="875"/>
      <c r="BD88" s="875"/>
      <c r="BE88" s="875"/>
      <c r="BF88" s="875"/>
      <c r="BG88" s="875"/>
      <c r="BH88" s="875"/>
      <c r="BI88" s="877">
        <f t="shared" si="1"/>
        <v>662.3013951660411</v>
      </c>
      <c r="BJ88" s="875"/>
      <c r="BK88" s="875"/>
      <c r="BL88" s="875"/>
      <c r="BM88" s="875"/>
      <c r="BN88" s="875"/>
      <c r="BO88" s="873">
        <f t="shared" si="2"/>
        <v>602.5107060223241</v>
      </c>
      <c r="BP88" s="874"/>
      <c r="BQ88" s="874"/>
      <c r="BR88" s="874"/>
      <c r="BS88" s="874"/>
      <c r="BT88" s="874"/>
      <c r="BU88" s="873">
        <f t="shared" si="3"/>
        <v>1264.8121011883652</v>
      </c>
      <c r="BV88" s="874"/>
      <c r="BW88" s="874"/>
      <c r="BX88" s="874"/>
      <c r="BY88" s="874"/>
      <c r="BZ88" s="874"/>
      <c r="CA88" s="878">
        <f t="shared" si="14"/>
        <v>264318.0473603941</v>
      </c>
      <c r="CB88" s="874"/>
      <c r="CC88" s="874"/>
      <c r="CD88" s="874"/>
      <c r="CE88" s="874"/>
      <c r="CF88" s="874"/>
      <c r="CG88" s="874"/>
      <c r="CI88" s="876">
        <f t="shared" si="19"/>
        <v>283372.66203134204</v>
      </c>
      <c r="CJ88" s="875"/>
      <c r="CK88" s="875"/>
      <c r="CL88" s="875"/>
      <c r="CM88" s="875"/>
      <c r="CN88" s="875"/>
      <c r="CO88" s="875"/>
      <c r="CP88" s="877">
        <f t="shared" si="4"/>
        <v>1811.2235981503275</v>
      </c>
      <c r="CQ88" s="875"/>
      <c r="CR88" s="875"/>
      <c r="CS88" s="875"/>
      <c r="CT88" s="875"/>
      <c r="CU88" s="875"/>
      <c r="CV88" s="873">
        <f t="shared" si="5"/>
        <v>321.45214761305056</v>
      </c>
      <c r="CW88" s="874"/>
      <c r="CX88" s="874"/>
      <c r="CY88" s="874"/>
      <c r="CZ88" s="874"/>
      <c r="DA88" s="874"/>
      <c r="DB88" s="873">
        <f t="shared" si="6"/>
        <v>2132.675745763378</v>
      </c>
      <c r="DC88" s="874"/>
      <c r="DD88" s="874"/>
      <c r="DE88" s="874"/>
      <c r="DF88" s="874"/>
      <c r="DG88" s="874"/>
      <c r="DH88" s="878">
        <f t="shared" si="15"/>
        <v>283051.209883729</v>
      </c>
      <c r="DI88" s="874"/>
      <c r="DJ88" s="874"/>
      <c r="DK88" s="874"/>
      <c r="DL88" s="874"/>
      <c r="DM88" s="874"/>
      <c r="DN88" s="874"/>
      <c r="DR88" s="230" t="str">
        <f t="shared" si="7"/>
        <v>-</v>
      </c>
      <c r="DS88" s="875">
        <f>IF(ROWS(DS$25:$DU88)&gt;$EG$9,0,ROWS(DS$25:$DU88))</f>
        <v>0</v>
      </c>
      <c r="DT88" s="875"/>
      <c r="DU88" s="875"/>
      <c r="DV88" s="875"/>
      <c r="DW88" s="875"/>
      <c r="DX88" s="876">
        <f t="shared" si="20"/>
        <v>0</v>
      </c>
      <c r="DY88" s="875"/>
      <c r="DZ88" s="875"/>
      <c r="EA88" s="875"/>
      <c r="EB88" s="875"/>
      <c r="EC88" s="875"/>
      <c r="ED88" s="875"/>
      <c r="EE88" s="877">
        <f t="shared" si="8"/>
        <v>0</v>
      </c>
      <c r="EF88" s="875"/>
      <c r="EG88" s="875"/>
      <c r="EH88" s="875"/>
      <c r="EI88" s="875"/>
      <c r="EJ88" s="875"/>
      <c r="EK88" s="873">
        <f t="shared" si="9"/>
        <v>0</v>
      </c>
      <c r="EL88" s="874"/>
      <c r="EM88" s="874"/>
      <c r="EN88" s="874"/>
      <c r="EO88" s="874"/>
      <c r="EP88" s="874"/>
      <c r="EQ88" s="873">
        <f t="shared" si="10"/>
        <v>0</v>
      </c>
      <c r="ER88" s="874"/>
      <c r="ES88" s="874"/>
      <c r="ET88" s="874"/>
      <c r="EU88" s="874"/>
      <c r="EV88" s="874"/>
      <c r="EW88" s="878">
        <f t="shared" si="22"/>
        <v>0</v>
      </c>
      <c r="EX88" s="874"/>
      <c r="EY88" s="874"/>
      <c r="EZ88" s="874"/>
      <c r="FA88" s="874"/>
      <c r="FB88" s="874"/>
      <c r="FC88" s="874"/>
      <c r="FE88" s="876">
        <f t="shared" si="21"/>
        <v>0</v>
      </c>
      <c r="FF88" s="875"/>
      <c r="FG88" s="875"/>
      <c r="FH88" s="875"/>
      <c r="FI88" s="875"/>
      <c r="FJ88" s="875"/>
      <c r="FK88" s="875"/>
      <c r="FL88" s="877">
        <f t="shared" si="11"/>
        <v>0</v>
      </c>
      <c r="FM88" s="875"/>
      <c r="FN88" s="875"/>
      <c r="FO88" s="875"/>
      <c r="FP88" s="875"/>
      <c r="FQ88" s="875"/>
      <c r="FR88" s="873">
        <f t="shared" si="12"/>
        <v>0</v>
      </c>
      <c r="FS88" s="874"/>
      <c r="FT88" s="874"/>
      <c r="FU88" s="874"/>
      <c r="FV88" s="874"/>
      <c r="FW88" s="874"/>
      <c r="FX88" s="873">
        <f t="shared" si="13"/>
        <v>0</v>
      </c>
      <c r="FY88" s="874"/>
      <c r="FZ88" s="874"/>
      <c r="GA88" s="874"/>
      <c r="GB88" s="874"/>
      <c r="GC88" s="874"/>
      <c r="GD88" s="878">
        <f t="shared" si="17"/>
        <v>0</v>
      </c>
      <c r="GE88" s="874"/>
      <c r="GF88" s="874"/>
      <c r="GG88" s="874"/>
      <c r="GH88" s="874"/>
      <c r="GI88" s="874"/>
      <c r="GJ88" s="874"/>
    </row>
    <row r="89" spans="1:192" ht="15.75">
      <c r="A89" s="137"/>
      <c r="B89" s="142"/>
      <c r="C89" s="142"/>
      <c r="D89" s="836" t="s">
        <v>358</v>
      </c>
      <c r="E89" s="837"/>
      <c r="F89" s="837"/>
      <c r="G89" s="837"/>
      <c r="H89" s="837"/>
      <c r="I89" s="837"/>
      <c r="J89" s="837"/>
      <c r="K89" s="837"/>
      <c r="L89" s="837">
        <v>12</v>
      </c>
      <c r="M89" s="837"/>
      <c r="N89" s="837"/>
      <c r="O89" s="837"/>
      <c r="P89" s="837"/>
      <c r="Q89" s="886"/>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230" t="str">
        <f aca="true" t="shared" si="23" ref="AV89:AV152">IF($R$24="Yes",IF(AW89=$BI$9,"B","-"),"-")</f>
        <v>-</v>
      </c>
      <c r="AW89" s="875">
        <f>IF(ROWS($AW$25:$AW89)&gt;$BI$9,0,ROWS(AW$25:$AW89))</f>
        <v>65</v>
      </c>
      <c r="AX89" s="875"/>
      <c r="AY89" s="875"/>
      <c r="AZ89" s="875"/>
      <c r="BA89" s="875"/>
      <c r="BB89" s="876">
        <f t="shared" si="18"/>
        <v>264318.0473603941</v>
      </c>
      <c r="BC89" s="875"/>
      <c r="BD89" s="875"/>
      <c r="BE89" s="875"/>
      <c r="BF89" s="875"/>
      <c r="BG89" s="875"/>
      <c r="BH89" s="875"/>
      <c r="BI89" s="877">
        <f aca="true" t="shared" si="24" ref="BI89:BI152">IF(AW89=0,0,(BB89*$R$32/$BI$5))</f>
        <v>660.7951184009852</v>
      </c>
      <c r="BJ89" s="875"/>
      <c r="BK89" s="875"/>
      <c r="BL89" s="875"/>
      <c r="BM89" s="875"/>
      <c r="BN89" s="875"/>
      <c r="BO89" s="873">
        <f aca="true" t="shared" si="25" ref="BO89:BO152">IF(AV89="B",BB89,IF(AW89=0,0,BU89-BI89))</f>
        <v>604.01698278738</v>
      </c>
      <c r="BP89" s="874"/>
      <c r="BQ89" s="874"/>
      <c r="BR89" s="874"/>
      <c r="BS89" s="874"/>
      <c r="BT89" s="874"/>
      <c r="BU89" s="873">
        <f aca="true" t="shared" si="26" ref="BU89:BU152">IF(AV89="B",SUM(BI89:BT89),IF(AW89=0,0,$BI$7))</f>
        <v>1264.8121011883652</v>
      </c>
      <c r="BV89" s="874"/>
      <c r="BW89" s="874"/>
      <c r="BX89" s="874"/>
      <c r="BY89" s="874"/>
      <c r="BZ89" s="874"/>
      <c r="CA89" s="878">
        <f t="shared" si="14"/>
        <v>263714.0303776067</v>
      </c>
      <c r="CB89" s="874"/>
      <c r="CC89" s="874"/>
      <c r="CD89" s="874"/>
      <c r="CE89" s="874"/>
      <c r="CF89" s="874"/>
      <c r="CG89" s="874"/>
      <c r="CI89" s="876">
        <f t="shared" si="19"/>
        <v>283051.209883729</v>
      </c>
      <c r="CJ89" s="875"/>
      <c r="CK89" s="875"/>
      <c r="CL89" s="875"/>
      <c r="CM89" s="875"/>
      <c r="CN89" s="875"/>
      <c r="CO89" s="875"/>
      <c r="CP89" s="877">
        <f aca="true" t="shared" si="27" ref="CP89:CP152">IF(AW89=0,0,CI89*$R$53/$BQ$5)</f>
        <v>1809.168983173501</v>
      </c>
      <c r="CQ89" s="875"/>
      <c r="CR89" s="875"/>
      <c r="CS89" s="875"/>
      <c r="CT89" s="875"/>
      <c r="CU89" s="875"/>
      <c r="CV89" s="873">
        <f aca="true" t="shared" si="28" ref="CV89:CV152">IF(AV89="B",CI89,IF(AW89=0,0,DB89-CP89))</f>
        <v>323.5067625898771</v>
      </c>
      <c r="CW89" s="874"/>
      <c r="CX89" s="874"/>
      <c r="CY89" s="874"/>
      <c r="CZ89" s="874"/>
      <c r="DA89" s="874"/>
      <c r="DB89" s="873">
        <f aca="true" t="shared" si="29" ref="DB89:DB152">IF(AV89="B",SUM(CP89:DA89),IF(AW89=0,0,$BQ$7))</f>
        <v>2132.675745763378</v>
      </c>
      <c r="DC89" s="874"/>
      <c r="DD89" s="874"/>
      <c r="DE89" s="874"/>
      <c r="DF89" s="874"/>
      <c r="DG89" s="874"/>
      <c r="DH89" s="878">
        <f t="shared" si="15"/>
        <v>282727.70312113914</v>
      </c>
      <c r="DI89" s="874"/>
      <c r="DJ89" s="874"/>
      <c r="DK89" s="874"/>
      <c r="DL89" s="874"/>
      <c r="DM89" s="874"/>
      <c r="DN89" s="874"/>
      <c r="DR89" s="230" t="str">
        <f aca="true" t="shared" si="30" ref="DR89:DR152">IF($Y$17="Yes",IF(DS89=$EG$9,"B","-"),"-")</f>
        <v>-</v>
      </c>
      <c r="DS89" s="875">
        <f>IF(ROWS(DS$25:$DU89)&gt;$EG$9,0,ROWS(DS$25:$DU89))</f>
        <v>0</v>
      </c>
      <c r="DT89" s="875"/>
      <c r="DU89" s="875"/>
      <c r="DV89" s="875"/>
      <c r="DW89" s="875"/>
      <c r="DX89" s="876">
        <f t="shared" si="20"/>
        <v>0</v>
      </c>
      <c r="DY89" s="875"/>
      <c r="DZ89" s="875"/>
      <c r="EA89" s="875"/>
      <c r="EB89" s="875"/>
      <c r="EC89" s="875"/>
      <c r="ED89" s="875"/>
      <c r="EE89" s="877">
        <f aca="true" t="shared" si="31" ref="EE89:EE152">IF(DS89=0,0,DX89*$Y$25/$EG$5)</f>
        <v>0</v>
      </c>
      <c r="EF89" s="875"/>
      <c r="EG89" s="875"/>
      <c r="EH89" s="875"/>
      <c r="EI89" s="875"/>
      <c r="EJ89" s="875"/>
      <c r="EK89" s="873">
        <f aca="true" t="shared" si="32" ref="EK89:EK152">IF(DR89="B",DX89,IF(DS89=0,0,EQ89-EE89))</f>
        <v>0</v>
      </c>
      <c r="EL89" s="874"/>
      <c r="EM89" s="874"/>
      <c r="EN89" s="874"/>
      <c r="EO89" s="874"/>
      <c r="EP89" s="874"/>
      <c r="EQ89" s="873">
        <f aca="true" t="shared" si="33" ref="EQ89:EQ152">IF(DR89="B",SUM(EE89:EP89),IF(DS89=0,0,$EG$7))</f>
        <v>0</v>
      </c>
      <c r="ER89" s="874"/>
      <c r="ES89" s="874"/>
      <c r="ET89" s="874"/>
      <c r="EU89" s="874"/>
      <c r="EV89" s="874"/>
      <c r="EW89" s="878">
        <f t="shared" si="22"/>
        <v>0</v>
      </c>
      <c r="EX89" s="874"/>
      <c r="EY89" s="874"/>
      <c r="EZ89" s="874"/>
      <c r="FA89" s="874"/>
      <c r="FB89" s="874"/>
      <c r="FC89" s="874"/>
      <c r="FE89" s="876">
        <f t="shared" si="21"/>
        <v>0</v>
      </c>
      <c r="FF89" s="875"/>
      <c r="FG89" s="875"/>
      <c r="FH89" s="875"/>
      <c r="FI89" s="875"/>
      <c r="FJ89" s="875"/>
      <c r="FK89" s="875"/>
      <c r="FL89" s="877">
        <f aca="true" t="shared" si="34" ref="FL89:FL152">IF(DS89=0,0,FE89*$Y$46/$EO$5)</f>
        <v>0</v>
      </c>
      <c r="FM89" s="875"/>
      <c r="FN89" s="875"/>
      <c r="FO89" s="875"/>
      <c r="FP89" s="875"/>
      <c r="FQ89" s="875"/>
      <c r="FR89" s="873">
        <f aca="true" t="shared" si="35" ref="FR89:FR152">IF(DR89="B",FE89,IF(DS89=0,0,FX89-FL89))</f>
        <v>0</v>
      </c>
      <c r="FS89" s="874"/>
      <c r="FT89" s="874"/>
      <c r="FU89" s="874"/>
      <c r="FV89" s="874"/>
      <c r="FW89" s="874"/>
      <c r="FX89" s="873">
        <f aca="true" t="shared" si="36" ref="FX89:FX152">IF(DR89="B",SUM(FL89:FW89),IF(DS89=0,0,$EO$7))</f>
        <v>0</v>
      </c>
      <c r="FY89" s="874"/>
      <c r="FZ89" s="874"/>
      <c r="GA89" s="874"/>
      <c r="GB89" s="874"/>
      <c r="GC89" s="874"/>
      <c r="GD89" s="878">
        <f t="shared" si="17"/>
        <v>0</v>
      </c>
      <c r="GE89" s="874"/>
      <c r="GF89" s="874"/>
      <c r="GG89" s="874"/>
      <c r="GH89" s="874"/>
      <c r="GI89" s="874"/>
      <c r="GJ89" s="874"/>
    </row>
    <row r="90" spans="1:192" ht="16.5" thickBot="1">
      <c r="A90" s="137"/>
      <c r="B90" s="142"/>
      <c r="C90" s="142"/>
      <c r="D90" s="832" t="s">
        <v>645</v>
      </c>
      <c r="E90" s="833"/>
      <c r="F90" s="833"/>
      <c r="G90" s="833"/>
      <c r="H90" s="833"/>
      <c r="I90" s="833"/>
      <c r="J90" s="833"/>
      <c r="K90" s="833"/>
      <c r="L90" s="833">
        <v>365</v>
      </c>
      <c r="M90" s="833"/>
      <c r="N90" s="833"/>
      <c r="O90" s="833"/>
      <c r="P90" s="833"/>
      <c r="Q90" s="834"/>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230" t="str">
        <f t="shared" si="23"/>
        <v>-</v>
      </c>
      <c r="AW90" s="875">
        <f>IF(ROWS($AW$25:$AW90)&gt;$BI$9,0,ROWS(AW$25:$AW90))</f>
        <v>66</v>
      </c>
      <c r="AX90" s="875"/>
      <c r="AY90" s="875"/>
      <c r="AZ90" s="875"/>
      <c r="BA90" s="875"/>
      <c r="BB90" s="876">
        <f t="shared" si="18"/>
        <v>263714.0303776067</v>
      </c>
      <c r="BC90" s="875"/>
      <c r="BD90" s="875"/>
      <c r="BE90" s="875"/>
      <c r="BF90" s="875"/>
      <c r="BG90" s="875"/>
      <c r="BH90" s="875"/>
      <c r="BI90" s="877">
        <f t="shared" si="24"/>
        <v>659.2850759440167</v>
      </c>
      <c r="BJ90" s="875"/>
      <c r="BK90" s="875"/>
      <c r="BL90" s="875"/>
      <c r="BM90" s="875"/>
      <c r="BN90" s="875"/>
      <c r="BO90" s="873">
        <f t="shared" si="25"/>
        <v>605.5270252443485</v>
      </c>
      <c r="BP90" s="874"/>
      <c r="BQ90" s="874"/>
      <c r="BR90" s="874"/>
      <c r="BS90" s="874"/>
      <c r="BT90" s="874"/>
      <c r="BU90" s="873">
        <f t="shared" si="26"/>
        <v>1264.8121011883652</v>
      </c>
      <c r="BV90" s="874"/>
      <c r="BW90" s="874"/>
      <c r="BX90" s="874"/>
      <c r="BY90" s="874"/>
      <c r="BZ90" s="874"/>
      <c r="CA90" s="878">
        <f aca="true" t="shared" si="37" ref="CA90:CA153">IF(AW90=0,0,BB90-BO90)</f>
        <v>263108.5033523623</v>
      </c>
      <c r="CB90" s="874"/>
      <c r="CC90" s="874"/>
      <c r="CD90" s="874"/>
      <c r="CE90" s="874"/>
      <c r="CF90" s="874"/>
      <c r="CG90" s="874"/>
      <c r="CI90" s="876">
        <f t="shared" si="19"/>
        <v>282727.70312113914</v>
      </c>
      <c r="CJ90" s="875"/>
      <c r="CK90" s="875"/>
      <c r="CL90" s="875"/>
      <c r="CM90" s="875"/>
      <c r="CN90" s="875"/>
      <c r="CO90" s="875"/>
      <c r="CP90" s="877">
        <f t="shared" si="27"/>
        <v>1807.1012357826141</v>
      </c>
      <c r="CQ90" s="875"/>
      <c r="CR90" s="875"/>
      <c r="CS90" s="875"/>
      <c r="CT90" s="875"/>
      <c r="CU90" s="875"/>
      <c r="CV90" s="873">
        <f t="shared" si="28"/>
        <v>325.5745099807639</v>
      </c>
      <c r="CW90" s="874"/>
      <c r="CX90" s="874"/>
      <c r="CY90" s="874"/>
      <c r="CZ90" s="874"/>
      <c r="DA90" s="874"/>
      <c r="DB90" s="873">
        <f t="shared" si="29"/>
        <v>2132.675745763378</v>
      </c>
      <c r="DC90" s="874"/>
      <c r="DD90" s="874"/>
      <c r="DE90" s="874"/>
      <c r="DF90" s="874"/>
      <c r="DG90" s="874"/>
      <c r="DH90" s="878">
        <f aca="true" t="shared" si="38" ref="DH90:DH153">IF(AW90=0,0,CI90-CV90)</f>
        <v>282402.1286111584</v>
      </c>
      <c r="DI90" s="874"/>
      <c r="DJ90" s="874"/>
      <c r="DK90" s="874"/>
      <c r="DL90" s="874"/>
      <c r="DM90" s="874"/>
      <c r="DN90" s="874"/>
      <c r="DR90" s="230" t="str">
        <f t="shared" si="30"/>
        <v>-</v>
      </c>
      <c r="DS90" s="875">
        <f>IF(ROWS(DS$25:$DU90)&gt;$EG$9,0,ROWS(DS$25:$DU90))</f>
        <v>0</v>
      </c>
      <c r="DT90" s="875"/>
      <c r="DU90" s="875"/>
      <c r="DV90" s="875"/>
      <c r="DW90" s="875"/>
      <c r="DX90" s="876">
        <f t="shared" si="20"/>
        <v>0</v>
      </c>
      <c r="DY90" s="875"/>
      <c r="DZ90" s="875"/>
      <c r="EA90" s="875"/>
      <c r="EB90" s="875"/>
      <c r="EC90" s="875"/>
      <c r="ED90" s="875"/>
      <c r="EE90" s="877">
        <f t="shared" si="31"/>
        <v>0</v>
      </c>
      <c r="EF90" s="875"/>
      <c r="EG90" s="875"/>
      <c r="EH90" s="875"/>
      <c r="EI90" s="875"/>
      <c r="EJ90" s="875"/>
      <c r="EK90" s="873">
        <f t="shared" si="32"/>
        <v>0</v>
      </c>
      <c r="EL90" s="874"/>
      <c r="EM90" s="874"/>
      <c r="EN90" s="874"/>
      <c r="EO90" s="874"/>
      <c r="EP90" s="874"/>
      <c r="EQ90" s="873">
        <f t="shared" si="33"/>
        <v>0</v>
      </c>
      <c r="ER90" s="874"/>
      <c r="ES90" s="874"/>
      <c r="ET90" s="874"/>
      <c r="EU90" s="874"/>
      <c r="EV90" s="874"/>
      <c r="EW90" s="878">
        <f t="shared" si="22"/>
        <v>0</v>
      </c>
      <c r="EX90" s="874"/>
      <c r="EY90" s="874"/>
      <c r="EZ90" s="874"/>
      <c r="FA90" s="874"/>
      <c r="FB90" s="874"/>
      <c r="FC90" s="874"/>
      <c r="FE90" s="876">
        <f t="shared" si="21"/>
        <v>0</v>
      </c>
      <c r="FF90" s="875"/>
      <c r="FG90" s="875"/>
      <c r="FH90" s="875"/>
      <c r="FI90" s="875"/>
      <c r="FJ90" s="875"/>
      <c r="FK90" s="875"/>
      <c r="FL90" s="877">
        <f t="shared" si="34"/>
        <v>0</v>
      </c>
      <c r="FM90" s="875"/>
      <c r="FN90" s="875"/>
      <c r="FO90" s="875"/>
      <c r="FP90" s="875"/>
      <c r="FQ90" s="875"/>
      <c r="FR90" s="873">
        <f t="shared" si="35"/>
        <v>0</v>
      </c>
      <c r="FS90" s="874"/>
      <c r="FT90" s="874"/>
      <c r="FU90" s="874"/>
      <c r="FV90" s="874"/>
      <c r="FW90" s="874"/>
      <c r="FX90" s="873">
        <f t="shared" si="36"/>
        <v>0</v>
      </c>
      <c r="FY90" s="874"/>
      <c r="FZ90" s="874"/>
      <c r="GA90" s="874"/>
      <c r="GB90" s="874"/>
      <c r="GC90" s="874"/>
      <c r="GD90" s="878">
        <f aca="true" t="shared" si="39" ref="GD90:GD153">IF(DS90=0,0,FE90-FR90)</f>
        <v>0</v>
      </c>
      <c r="GE90" s="874"/>
      <c r="GF90" s="874"/>
      <c r="GG90" s="874"/>
      <c r="GH90" s="874"/>
      <c r="GI90" s="874"/>
      <c r="GJ90" s="874"/>
    </row>
    <row r="91" spans="1:192" ht="15.75">
      <c r="A91" s="137"/>
      <c r="B91" s="142"/>
      <c r="C91" s="142"/>
      <c r="D91" s="136"/>
      <c r="E91" s="136"/>
      <c r="F91" s="136"/>
      <c r="G91" s="136"/>
      <c r="H91" s="136"/>
      <c r="I91" s="136"/>
      <c r="J91" s="136"/>
      <c r="K91" s="136"/>
      <c r="L91" s="136"/>
      <c r="M91" s="136"/>
      <c r="N91" s="136"/>
      <c r="O91" s="136"/>
      <c r="P91" s="136"/>
      <c r="Q91" s="136"/>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3"/>
      <c r="AU91" s="143"/>
      <c r="AV91" s="230" t="str">
        <f t="shared" si="23"/>
        <v>-</v>
      </c>
      <c r="AW91" s="875">
        <f>IF(ROWS($AW$25:$AW91)&gt;$BI$9,0,ROWS(AW$25:$AW91))</f>
        <v>67</v>
      </c>
      <c r="AX91" s="875"/>
      <c r="AY91" s="875"/>
      <c r="AZ91" s="875"/>
      <c r="BA91" s="875"/>
      <c r="BB91" s="876">
        <f aca="true" t="shared" si="40" ref="BB91:BB154">IF(AW91=0,0,CA90)</f>
        <v>263108.5033523623</v>
      </c>
      <c r="BC91" s="875"/>
      <c r="BD91" s="875"/>
      <c r="BE91" s="875"/>
      <c r="BF91" s="875"/>
      <c r="BG91" s="875"/>
      <c r="BH91" s="875"/>
      <c r="BI91" s="877">
        <f t="shared" si="24"/>
        <v>657.7712583809058</v>
      </c>
      <c r="BJ91" s="875"/>
      <c r="BK91" s="875"/>
      <c r="BL91" s="875"/>
      <c r="BM91" s="875"/>
      <c r="BN91" s="875"/>
      <c r="BO91" s="873">
        <f t="shared" si="25"/>
        <v>607.0408428074594</v>
      </c>
      <c r="BP91" s="874"/>
      <c r="BQ91" s="874"/>
      <c r="BR91" s="874"/>
      <c r="BS91" s="874"/>
      <c r="BT91" s="874"/>
      <c r="BU91" s="873">
        <f t="shared" si="26"/>
        <v>1264.8121011883652</v>
      </c>
      <c r="BV91" s="874"/>
      <c r="BW91" s="874"/>
      <c r="BX91" s="874"/>
      <c r="BY91" s="874"/>
      <c r="BZ91" s="874"/>
      <c r="CA91" s="878">
        <f t="shared" si="37"/>
        <v>262501.46250955487</v>
      </c>
      <c r="CB91" s="874"/>
      <c r="CC91" s="874"/>
      <c r="CD91" s="874"/>
      <c r="CE91" s="874"/>
      <c r="CF91" s="874"/>
      <c r="CG91" s="874"/>
      <c r="CI91" s="876">
        <f aca="true" t="shared" si="41" ref="CI91:CI154">IF(AW91=0,0,DH90)</f>
        <v>282402.1286111584</v>
      </c>
      <c r="CJ91" s="875"/>
      <c r="CK91" s="875"/>
      <c r="CL91" s="875"/>
      <c r="CM91" s="875"/>
      <c r="CN91" s="875"/>
      <c r="CO91" s="875"/>
      <c r="CP91" s="877">
        <f t="shared" si="27"/>
        <v>1805.020272039654</v>
      </c>
      <c r="CQ91" s="875"/>
      <c r="CR91" s="875"/>
      <c r="CS91" s="875"/>
      <c r="CT91" s="875"/>
      <c r="CU91" s="875"/>
      <c r="CV91" s="873">
        <f t="shared" si="28"/>
        <v>327.65547372372407</v>
      </c>
      <c r="CW91" s="874"/>
      <c r="CX91" s="874"/>
      <c r="CY91" s="874"/>
      <c r="CZ91" s="874"/>
      <c r="DA91" s="874"/>
      <c r="DB91" s="873">
        <f t="shared" si="29"/>
        <v>2132.675745763378</v>
      </c>
      <c r="DC91" s="874"/>
      <c r="DD91" s="874"/>
      <c r="DE91" s="874"/>
      <c r="DF91" s="874"/>
      <c r="DG91" s="874"/>
      <c r="DH91" s="878">
        <f t="shared" si="38"/>
        <v>282074.4731374347</v>
      </c>
      <c r="DI91" s="874"/>
      <c r="DJ91" s="874"/>
      <c r="DK91" s="874"/>
      <c r="DL91" s="874"/>
      <c r="DM91" s="874"/>
      <c r="DN91" s="874"/>
      <c r="DR91" s="230" t="str">
        <f t="shared" si="30"/>
        <v>-</v>
      </c>
      <c r="DS91" s="875">
        <f>IF(ROWS(DS$25:$DU91)&gt;$EG$9,0,ROWS(DS$25:$DU91))</f>
        <v>0</v>
      </c>
      <c r="DT91" s="875"/>
      <c r="DU91" s="875"/>
      <c r="DV91" s="875"/>
      <c r="DW91" s="875"/>
      <c r="DX91" s="876">
        <f aca="true" t="shared" si="42" ref="DX91:DX154">IF(DS91=0,0,EW90)</f>
        <v>0</v>
      </c>
      <c r="DY91" s="875"/>
      <c r="DZ91" s="875"/>
      <c r="EA91" s="875"/>
      <c r="EB91" s="875"/>
      <c r="EC91" s="875"/>
      <c r="ED91" s="875"/>
      <c r="EE91" s="877">
        <f t="shared" si="31"/>
        <v>0</v>
      </c>
      <c r="EF91" s="875"/>
      <c r="EG91" s="875"/>
      <c r="EH91" s="875"/>
      <c r="EI91" s="875"/>
      <c r="EJ91" s="875"/>
      <c r="EK91" s="873">
        <f t="shared" si="32"/>
        <v>0</v>
      </c>
      <c r="EL91" s="874"/>
      <c r="EM91" s="874"/>
      <c r="EN91" s="874"/>
      <c r="EO91" s="874"/>
      <c r="EP91" s="874"/>
      <c r="EQ91" s="873">
        <f t="shared" si="33"/>
        <v>0</v>
      </c>
      <c r="ER91" s="874"/>
      <c r="ES91" s="874"/>
      <c r="ET91" s="874"/>
      <c r="EU91" s="874"/>
      <c r="EV91" s="874"/>
      <c r="EW91" s="878">
        <f t="shared" si="22"/>
        <v>0</v>
      </c>
      <c r="EX91" s="874"/>
      <c r="EY91" s="874"/>
      <c r="EZ91" s="874"/>
      <c r="FA91" s="874"/>
      <c r="FB91" s="874"/>
      <c r="FC91" s="874"/>
      <c r="FE91" s="876">
        <f aca="true" t="shared" si="43" ref="FE91:FE154">IF(DS91=0,0,GD90)</f>
        <v>0</v>
      </c>
      <c r="FF91" s="875"/>
      <c r="FG91" s="875"/>
      <c r="FH91" s="875"/>
      <c r="FI91" s="875"/>
      <c r="FJ91" s="875"/>
      <c r="FK91" s="875"/>
      <c r="FL91" s="877">
        <f t="shared" si="34"/>
        <v>0</v>
      </c>
      <c r="FM91" s="875"/>
      <c r="FN91" s="875"/>
      <c r="FO91" s="875"/>
      <c r="FP91" s="875"/>
      <c r="FQ91" s="875"/>
      <c r="FR91" s="873">
        <f t="shared" si="35"/>
        <v>0</v>
      </c>
      <c r="FS91" s="874"/>
      <c r="FT91" s="874"/>
      <c r="FU91" s="874"/>
      <c r="FV91" s="874"/>
      <c r="FW91" s="874"/>
      <c r="FX91" s="873">
        <f t="shared" si="36"/>
        <v>0</v>
      </c>
      <c r="FY91" s="874"/>
      <c r="FZ91" s="874"/>
      <c r="GA91" s="874"/>
      <c r="GB91" s="874"/>
      <c r="GC91" s="874"/>
      <c r="GD91" s="878">
        <f t="shared" si="39"/>
        <v>0</v>
      </c>
      <c r="GE91" s="874"/>
      <c r="GF91" s="874"/>
      <c r="GG91" s="874"/>
      <c r="GH91" s="874"/>
      <c r="GI91" s="874"/>
      <c r="GJ91" s="874"/>
    </row>
    <row r="92" spans="1:192" ht="15.75">
      <c r="A92" s="137">
        <v>37</v>
      </c>
      <c r="B92" s="835" t="s">
        <v>143</v>
      </c>
      <c r="C92" s="835"/>
      <c r="D92" s="835"/>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835"/>
      <c r="AP92" s="835"/>
      <c r="AQ92" s="835"/>
      <c r="AR92" s="835"/>
      <c r="AS92" s="835"/>
      <c r="AT92" s="141"/>
      <c r="AU92" s="141"/>
      <c r="AV92" s="230" t="str">
        <f t="shared" si="23"/>
        <v>-</v>
      </c>
      <c r="AW92" s="875">
        <f>IF(ROWS($AW$25:$AW92)&gt;$BI$9,0,ROWS(AW$25:$AW92))</f>
        <v>68</v>
      </c>
      <c r="AX92" s="875"/>
      <c r="AY92" s="875"/>
      <c r="AZ92" s="875"/>
      <c r="BA92" s="875"/>
      <c r="BB92" s="876">
        <f t="shared" si="40"/>
        <v>262501.46250955487</v>
      </c>
      <c r="BC92" s="875"/>
      <c r="BD92" s="875"/>
      <c r="BE92" s="875"/>
      <c r="BF92" s="875"/>
      <c r="BG92" s="875"/>
      <c r="BH92" s="875"/>
      <c r="BI92" s="877">
        <f t="shared" si="24"/>
        <v>656.2536562738871</v>
      </c>
      <c r="BJ92" s="875"/>
      <c r="BK92" s="875"/>
      <c r="BL92" s="875"/>
      <c r="BM92" s="875"/>
      <c r="BN92" s="875"/>
      <c r="BO92" s="873">
        <f t="shared" si="25"/>
        <v>608.5584449144781</v>
      </c>
      <c r="BP92" s="874"/>
      <c r="BQ92" s="874"/>
      <c r="BR92" s="874"/>
      <c r="BS92" s="874"/>
      <c r="BT92" s="874"/>
      <c r="BU92" s="873">
        <f t="shared" si="26"/>
        <v>1264.8121011883652</v>
      </c>
      <c r="BV92" s="874"/>
      <c r="BW92" s="874"/>
      <c r="BX92" s="874"/>
      <c r="BY92" s="874"/>
      <c r="BZ92" s="874"/>
      <c r="CA92" s="878">
        <f t="shared" si="37"/>
        <v>261892.9040646404</v>
      </c>
      <c r="CB92" s="874"/>
      <c r="CC92" s="874"/>
      <c r="CD92" s="874"/>
      <c r="CE92" s="874"/>
      <c r="CF92" s="874"/>
      <c r="CG92" s="874"/>
      <c r="CI92" s="876">
        <f t="shared" si="41"/>
        <v>282074.4731374347</v>
      </c>
      <c r="CJ92" s="875"/>
      <c r="CK92" s="875"/>
      <c r="CL92" s="875"/>
      <c r="CM92" s="875"/>
      <c r="CN92" s="875"/>
      <c r="CO92" s="875"/>
      <c r="CP92" s="877">
        <f t="shared" si="27"/>
        <v>1802.9260074701033</v>
      </c>
      <c r="CQ92" s="875"/>
      <c r="CR92" s="875"/>
      <c r="CS92" s="875"/>
      <c r="CT92" s="875"/>
      <c r="CU92" s="875"/>
      <c r="CV92" s="873">
        <f t="shared" si="28"/>
        <v>329.74973829327473</v>
      </c>
      <c r="CW92" s="874"/>
      <c r="CX92" s="874"/>
      <c r="CY92" s="874"/>
      <c r="CZ92" s="874"/>
      <c r="DA92" s="874"/>
      <c r="DB92" s="873">
        <f t="shared" si="29"/>
        <v>2132.675745763378</v>
      </c>
      <c r="DC92" s="874"/>
      <c r="DD92" s="874"/>
      <c r="DE92" s="874"/>
      <c r="DF92" s="874"/>
      <c r="DG92" s="874"/>
      <c r="DH92" s="878">
        <f t="shared" si="38"/>
        <v>281744.7233991414</v>
      </c>
      <c r="DI92" s="874"/>
      <c r="DJ92" s="874"/>
      <c r="DK92" s="874"/>
      <c r="DL92" s="874"/>
      <c r="DM92" s="874"/>
      <c r="DN92" s="874"/>
      <c r="DR92" s="230" t="str">
        <f t="shared" si="30"/>
        <v>-</v>
      </c>
      <c r="DS92" s="875">
        <f>IF(ROWS(DS$25:$DU92)&gt;$EG$9,0,ROWS(DS$25:$DU92))</f>
        <v>0</v>
      </c>
      <c r="DT92" s="875"/>
      <c r="DU92" s="875"/>
      <c r="DV92" s="875"/>
      <c r="DW92" s="875"/>
      <c r="DX92" s="876">
        <f t="shared" si="42"/>
        <v>0</v>
      </c>
      <c r="DY92" s="875"/>
      <c r="DZ92" s="875"/>
      <c r="EA92" s="875"/>
      <c r="EB92" s="875"/>
      <c r="EC92" s="875"/>
      <c r="ED92" s="875"/>
      <c r="EE92" s="877">
        <f t="shared" si="31"/>
        <v>0</v>
      </c>
      <c r="EF92" s="875"/>
      <c r="EG92" s="875"/>
      <c r="EH92" s="875"/>
      <c r="EI92" s="875"/>
      <c r="EJ92" s="875"/>
      <c r="EK92" s="873">
        <f t="shared" si="32"/>
        <v>0</v>
      </c>
      <c r="EL92" s="874"/>
      <c r="EM92" s="874"/>
      <c r="EN92" s="874"/>
      <c r="EO92" s="874"/>
      <c r="EP92" s="874"/>
      <c r="EQ92" s="873">
        <f t="shared" si="33"/>
        <v>0</v>
      </c>
      <c r="ER92" s="874"/>
      <c r="ES92" s="874"/>
      <c r="ET92" s="874"/>
      <c r="EU92" s="874"/>
      <c r="EV92" s="874"/>
      <c r="EW92" s="878">
        <f t="shared" si="22"/>
        <v>0</v>
      </c>
      <c r="EX92" s="874"/>
      <c r="EY92" s="874"/>
      <c r="EZ92" s="874"/>
      <c r="FA92" s="874"/>
      <c r="FB92" s="874"/>
      <c r="FC92" s="874"/>
      <c r="FE92" s="876">
        <f t="shared" si="43"/>
        <v>0</v>
      </c>
      <c r="FF92" s="875"/>
      <c r="FG92" s="875"/>
      <c r="FH92" s="875"/>
      <c r="FI92" s="875"/>
      <c r="FJ92" s="875"/>
      <c r="FK92" s="875"/>
      <c r="FL92" s="877">
        <f t="shared" si="34"/>
        <v>0</v>
      </c>
      <c r="FM92" s="875"/>
      <c r="FN92" s="875"/>
      <c r="FO92" s="875"/>
      <c r="FP92" s="875"/>
      <c r="FQ92" s="875"/>
      <c r="FR92" s="873">
        <f t="shared" si="35"/>
        <v>0</v>
      </c>
      <c r="FS92" s="874"/>
      <c r="FT92" s="874"/>
      <c r="FU92" s="874"/>
      <c r="FV92" s="874"/>
      <c r="FW92" s="874"/>
      <c r="FX92" s="873">
        <f t="shared" si="36"/>
        <v>0</v>
      </c>
      <c r="FY92" s="874"/>
      <c r="FZ92" s="874"/>
      <c r="GA92" s="874"/>
      <c r="GB92" s="874"/>
      <c r="GC92" s="874"/>
      <c r="GD92" s="878">
        <f t="shared" si="39"/>
        <v>0</v>
      </c>
      <c r="GE92" s="874"/>
      <c r="GF92" s="874"/>
      <c r="GG92" s="874"/>
      <c r="GH92" s="874"/>
      <c r="GI92" s="874"/>
      <c r="GJ92" s="874"/>
    </row>
    <row r="93" spans="1:192" ht="15.75">
      <c r="A93" s="137">
        <v>38</v>
      </c>
      <c r="B93" s="885" t="s">
        <v>249</v>
      </c>
      <c r="C93" s="885"/>
      <c r="D93" s="885"/>
      <c r="E93" s="885"/>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139"/>
      <c r="AU93" s="139"/>
      <c r="AV93" s="230" t="str">
        <f t="shared" si="23"/>
        <v>-</v>
      </c>
      <c r="AW93" s="875">
        <f>IF(ROWS($AW$25:$AW93)&gt;$BI$9,0,ROWS(AW$25:$AW93))</f>
        <v>69</v>
      </c>
      <c r="AX93" s="875"/>
      <c r="AY93" s="875"/>
      <c r="AZ93" s="875"/>
      <c r="BA93" s="875"/>
      <c r="BB93" s="876">
        <f t="shared" si="40"/>
        <v>261892.9040646404</v>
      </c>
      <c r="BC93" s="875"/>
      <c r="BD93" s="875"/>
      <c r="BE93" s="875"/>
      <c r="BF93" s="875"/>
      <c r="BG93" s="875"/>
      <c r="BH93" s="875"/>
      <c r="BI93" s="877">
        <f t="shared" si="24"/>
        <v>654.732260161601</v>
      </c>
      <c r="BJ93" s="875"/>
      <c r="BK93" s="875"/>
      <c r="BL93" s="875"/>
      <c r="BM93" s="875"/>
      <c r="BN93" s="875"/>
      <c r="BO93" s="873">
        <f t="shared" si="25"/>
        <v>610.0798410267643</v>
      </c>
      <c r="BP93" s="874"/>
      <c r="BQ93" s="874"/>
      <c r="BR93" s="874"/>
      <c r="BS93" s="874"/>
      <c r="BT93" s="874"/>
      <c r="BU93" s="873">
        <f t="shared" si="26"/>
        <v>1264.8121011883652</v>
      </c>
      <c r="BV93" s="874"/>
      <c r="BW93" s="874"/>
      <c r="BX93" s="874"/>
      <c r="BY93" s="874"/>
      <c r="BZ93" s="874"/>
      <c r="CA93" s="878">
        <f t="shared" si="37"/>
        <v>261282.82422361363</v>
      </c>
      <c r="CB93" s="874"/>
      <c r="CC93" s="874"/>
      <c r="CD93" s="874"/>
      <c r="CE93" s="874"/>
      <c r="CF93" s="874"/>
      <c r="CG93" s="874"/>
      <c r="CI93" s="876">
        <f t="shared" si="41"/>
        <v>281744.7233991414</v>
      </c>
      <c r="CJ93" s="875"/>
      <c r="CK93" s="875"/>
      <c r="CL93" s="875"/>
      <c r="CM93" s="875"/>
      <c r="CN93" s="875"/>
      <c r="CO93" s="875"/>
      <c r="CP93" s="877">
        <f t="shared" si="27"/>
        <v>1800.818357059512</v>
      </c>
      <c r="CQ93" s="875"/>
      <c r="CR93" s="875"/>
      <c r="CS93" s="875"/>
      <c r="CT93" s="875"/>
      <c r="CU93" s="875"/>
      <c r="CV93" s="873">
        <f t="shared" si="28"/>
        <v>331.85738870386604</v>
      </c>
      <c r="CW93" s="874"/>
      <c r="CX93" s="874"/>
      <c r="CY93" s="874"/>
      <c r="CZ93" s="874"/>
      <c r="DA93" s="874"/>
      <c r="DB93" s="873">
        <f t="shared" si="29"/>
        <v>2132.675745763378</v>
      </c>
      <c r="DC93" s="874"/>
      <c r="DD93" s="874"/>
      <c r="DE93" s="874"/>
      <c r="DF93" s="874"/>
      <c r="DG93" s="874"/>
      <c r="DH93" s="878">
        <f t="shared" si="38"/>
        <v>281412.86601043754</v>
      </c>
      <c r="DI93" s="874"/>
      <c r="DJ93" s="874"/>
      <c r="DK93" s="874"/>
      <c r="DL93" s="874"/>
      <c r="DM93" s="874"/>
      <c r="DN93" s="874"/>
      <c r="DR93" s="230" t="str">
        <f t="shared" si="30"/>
        <v>-</v>
      </c>
      <c r="DS93" s="875">
        <f>IF(ROWS(DS$25:$DU93)&gt;$EG$9,0,ROWS(DS$25:$DU93))</f>
        <v>0</v>
      </c>
      <c r="DT93" s="875"/>
      <c r="DU93" s="875"/>
      <c r="DV93" s="875"/>
      <c r="DW93" s="875"/>
      <c r="DX93" s="876">
        <f t="shared" si="42"/>
        <v>0</v>
      </c>
      <c r="DY93" s="875"/>
      <c r="DZ93" s="875"/>
      <c r="EA93" s="875"/>
      <c r="EB93" s="875"/>
      <c r="EC93" s="875"/>
      <c r="ED93" s="875"/>
      <c r="EE93" s="877">
        <f t="shared" si="31"/>
        <v>0</v>
      </c>
      <c r="EF93" s="875"/>
      <c r="EG93" s="875"/>
      <c r="EH93" s="875"/>
      <c r="EI93" s="875"/>
      <c r="EJ93" s="875"/>
      <c r="EK93" s="873">
        <f t="shared" si="32"/>
        <v>0</v>
      </c>
      <c r="EL93" s="874"/>
      <c r="EM93" s="874"/>
      <c r="EN93" s="874"/>
      <c r="EO93" s="874"/>
      <c r="EP93" s="874"/>
      <c r="EQ93" s="873">
        <f t="shared" si="33"/>
        <v>0</v>
      </c>
      <c r="ER93" s="874"/>
      <c r="ES93" s="874"/>
      <c r="ET93" s="874"/>
      <c r="EU93" s="874"/>
      <c r="EV93" s="874"/>
      <c r="EW93" s="878">
        <f t="shared" si="22"/>
        <v>0</v>
      </c>
      <c r="EX93" s="874"/>
      <c r="EY93" s="874"/>
      <c r="EZ93" s="874"/>
      <c r="FA93" s="874"/>
      <c r="FB93" s="874"/>
      <c r="FC93" s="874"/>
      <c r="FE93" s="876">
        <f t="shared" si="43"/>
        <v>0</v>
      </c>
      <c r="FF93" s="875"/>
      <c r="FG93" s="875"/>
      <c r="FH93" s="875"/>
      <c r="FI93" s="875"/>
      <c r="FJ93" s="875"/>
      <c r="FK93" s="875"/>
      <c r="FL93" s="877">
        <f t="shared" si="34"/>
        <v>0</v>
      </c>
      <c r="FM93" s="875"/>
      <c r="FN93" s="875"/>
      <c r="FO93" s="875"/>
      <c r="FP93" s="875"/>
      <c r="FQ93" s="875"/>
      <c r="FR93" s="873">
        <f t="shared" si="35"/>
        <v>0</v>
      </c>
      <c r="FS93" s="874"/>
      <c r="FT93" s="874"/>
      <c r="FU93" s="874"/>
      <c r="FV93" s="874"/>
      <c r="FW93" s="874"/>
      <c r="FX93" s="873">
        <f t="shared" si="36"/>
        <v>0</v>
      </c>
      <c r="FY93" s="874"/>
      <c r="FZ93" s="874"/>
      <c r="GA93" s="874"/>
      <c r="GB93" s="874"/>
      <c r="GC93" s="874"/>
      <c r="GD93" s="878">
        <f t="shared" si="39"/>
        <v>0</v>
      </c>
      <c r="GE93" s="874"/>
      <c r="GF93" s="874"/>
      <c r="GG93" s="874"/>
      <c r="GH93" s="874"/>
      <c r="GI93" s="874"/>
      <c r="GJ93" s="874"/>
    </row>
    <row r="94" spans="1:192" ht="15.75">
      <c r="A94" s="137">
        <v>39</v>
      </c>
      <c r="B94" s="566" t="s">
        <v>250</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6"/>
      <c r="AL94" s="566"/>
      <c r="AM94" s="566"/>
      <c r="AN94" s="566"/>
      <c r="AO94" s="566"/>
      <c r="AP94" s="566"/>
      <c r="AQ94" s="566"/>
      <c r="AR94" s="566"/>
      <c r="AS94" s="566"/>
      <c r="AT94" s="144"/>
      <c r="AU94" s="144"/>
      <c r="AV94" s="230" t="str">
        <f t="shared" si="23"/>
        <v>-</v>
      </c>
      <c r="AW94" s="875">
        <f>IF(ROWS($AW$25:$AW94)&gt;$BI$9,0,ROWS(AW$25:$AW94))</f>
        <v>70</v>
      </c>
      <c r="AX94" s="875"/>
      <c r="AY94" s="875"/>
      <c r="AZ94" s="875"/>
      <c r="BA94" s="875"/>
      <c r="BB94" s="876">
        <f t="shared" si="40"/>
        <v>261282.82422361363</v>
      </c>
      <c r="BC94" s="875"/>
      <c r="BD94" s="875"/>
      <c r="BE94" s="875"/>
      <c r="BF94" s="875"/>
      <c r="BG94" s="875"/>
      <c r="BH94" s="875"/>
      <c r="BI94" s="877">
        <f t="shared" si="24"/>
        <v>653.2070605590341</v>
      </c>
      <c r="BJ94" s="875"/>
      <c r="BK94" s="875"/>
      <c r="BL94" s="875"/>
      <c r="BM94" s="875"/>
      <c r="BN94" s="875"/>
      <c r="BO94" s="873">
        <f t="shared" si="25"/>
        <v>611.6050406293311</v>
      </c>
      <c r="BP94" s="874"/>
      <c r="BQ94" s="874"/>
      <c r="BR94" s="874"/>
      <c r="BS94" s="874"/>
      <c r="BT94" s="874"/>
      <c r="BU94" s="873">
        <f t="shared" si="26"/>
        <v>1264.8121011883652</v>
      </c>
      <c r="BV94" s="874"/>
      <c r="BW94" s="874"/>
      <c r="BX94" s="874"/>
      <c r="BY94" s="874"/>
      <c r="BZ94" s="874"/>
      <c r="CA94" s="878">
        <f t="shared" si="37"/>
        <v>260671.2191829843</v>
      </c>
      <c r="CB94" s="874"/>
      <c r="CC94" s="874"/>
      <c r="CD94" s="874"/>
      <c r="CE94" s="874"/>
      <c r="CF94" s="874"/>
      <c r="CG94" s="874"/>
      <c r="CI94" s="876">
        <f t="shared" si="41"/>
        <v>281412.86601043754</v>
      </c>
      <c r="CJ94" s="875"/>
      <c r="CK94" s="875"/>
      <c r="CL94" s="875"/>
      <c r="CM94" s="875"/>
      <c r="CN94" s="875"/>
      <c r="CO94" s="875"/>
      <c r="CP94" s="877">
        <f t="shared" si="27"/>
        <v>1798.6972352500463</v>
      </c>
      <c r="CQ94" s="875"/>
      <c r="CR94" s="875"/>
      <c r="CS94" s="875"/>
      <c r="CT94" s="875"/>
      <c r="CU94" s="875"/>
      <c r="CV94" s="873">
        <f t="shared" si="28"/>
        <v>333.9785105133317</v>
      </c>
      <c r="CW94" s="874"/>
      <c r="CX94" s="874"/>
      <c r="CY94" s="874"/>
      <c r="CZ94" s="874"/>
      <c r="DA94" s="874"/>
      <c r="DB94" s="873">
        <f t="shared" si="29"/>
        <v>2132.675745763378</v>
      </c>
      <c r="DC94" s="874"/>
      <c r="DD94" s="874"/>
      <c r="DE94" s="874"/>
      <c r="DF94" s="874"/>
      <c r="DG94" s="874"/>
      <c r="DH94" s="878">
        <f t="shared" si="38"/>
        <v>281078.8874999242</v>
      </c>
      <c r="DI94" s="874"/>
      <c r="DJ94" s="874"/>
      <c r="DK94" s="874"/>
      <c r="DL94" s="874"/>
      <c r="DM94" s="874"/>
      <c r="DN94" s="874"/>
      <c r="DR94" s="230" t="str">
        <f t="shared" si="30"/>
        <v>-</v>
      </c>
      <c r="DS94" s="875">
        <f>IF(ROWS(DS$25:$DU94)&gt;$EG$9,0,ROWS(DS$25:$DU94))</f>
        <v>0</v>
      </c>
      <c r="DT94" s="875"/>
      <c r="DU94" s="875"/>
      <c r="DV94" s="875"/>
      <c r="DW94" s="875"/>
      <c r="DX94" s="876">
        <f t="shared" si="42"/>
        <v>0</v>
      </c>
      <c r="DY94" s="875"/>
      <c r="DZ94" s="875"/>
      <c r="EA94" s="875"/>
      <c r="EB94" s="875"/>
      <c r="EC94" s="875"/>
      <c r="ED94" s="875"/>
      <c r="EE94" s="877">
        <f t="shared" si="31"/>
        <v>0</v>
      </c>
      <c r="EF94" s="875"/>
      <c r="EG94" s="875"/>
      <c r="EH94" s="875"/>
      <c r="EI94" s="875"/>
      <c r="EJ94" s="875"/>
      <c r="EK94" s="873">
        <f t="shared" si="32"/>
        <v>0</v>
      </c>
      <c r="EL94" s="874"/>
      <c r="EM94" s="874"/>
      <c r="EN94" s="874"/>
      <c r="EO94" s="874"/>
      <c r="EP94" s="874"/>
      <c r="EQ94" s="873">
        <f t="shared" si="33"/>
        <v>0</v>
      </c>
      <c r="ER94" s="874"/>
      <c r="ES94" s="874"/>
      <c r="ET94" s="874"/>
      <c r="EU94" s="874"/>
      <c r="EV94" s="874"/>
      <c r="EW94" s="878">
        <f t="shared" si="22"/>
        <v>0</v>
      </c>
      <c r="EX94" s="874"/>
      <c r="EY94" s="874"/>
      <c r="EZ94" s="874"/>
      <c r="FA94" s="874"/>
      <c r="FB94" s="874"/>
      <c r="FC94" s="874"/>
      <c r="FE94" s="876">
        <f t="shared" si="43"/>
        <v>0</v>
      </c>
      <c r="FF94" s="875"/>
      <c r="FG94" s="875"/>
      <c r="FH94" s="875"/>
      <c r="FI94" s="875"/>
      <c r="FJ94" s="875"/>
      <c r="FK94" s="875"/>
      <c r="FL94" s="877">
        <f t="shared" si="34"/>
        <v>0</v>
      </c>
      <c r="FM94" s="875"/>
      <c r="FN94" s="875"/>
      <c r="FO94" s="875"/>
      <c r="FP94" s="875"/>
      <c r="FQ94" s="875"/>
      <c r="FR94" s="873">
        <f t="shared" si="35"/>
        <v>0</v>
      </c>
      <c r="FS94" s="874"/>
      <c r="FT94" s="874"/>
      <c r="FU94" s="874"/>
      <c r="FV94" s="874"/>
      <c r="FW94" s="874"/>
      <c r="FX94" s="873">
        <f t="shared" si="36"/>
        <v>0</v>
      </c>
      <c r="FY94" s="874"/>
      <c r="FZ94" s="874"/>
      <c r="GA94" s="874"/>
      <c r="GB94" s="874"/>
      <c r="GC94" s="874"/>
      <c r="GD94" s="878">
        <f t="shared" si="39"/>
        <v>0</v>
      </c>
      <c r="GE94" s="874"/>
      <c r="GF94" s="874"/>
      <c r="GG94" s="874"/>
      <c r="GH94" s="874"/>
      <c r="GI94" s="874"/>
      <c r="GJ94" s="874"/>
    </row>
    <row r="95" spans="1:192" ht="15.75">
      <c r="A95" s="137">
        <v>40</v>
      </c>
      <c r="B95" s="838" t="s">
        <v>144</v>
      </c>
      <c r="C95" s="838"/>
      <c r="D95" s="838"/>
      <c r="E95" s="838"/>
      <c r="F95" s="838"/>
      <c r="G95" s="838"/>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8"/>
      <c r="AL95" s="838"/>
      <c r="AM95" s="838"/>
      <c r="AN95" s="838"/>
      <c r="AO95" s="838"/>
      <c r="AP95" s="838"/>
      <c r="AQ95" s="838"/>
      <c r="AR95" s="838"/>
      <c r="AS95" s="838"/>
      <c r="AT95" s="99"/>
      <c r="AU95" s="99"/>
      <c r="AV95" s="230" t="str">
        <f t="shared" si="23"/>
        <v>-</v>
      </c>
      <c r="AW95" s="875">
        <f>IF(ROWS($AW$25:$AW95)&gt;$BI$9,0,ROWS(AW$25:$AW95))</f>
        <v>71</v>
      </c>
      <c r="AX95" s="875"/>
      <c r="AY95" s="875"/>
      <c r="AZ95" s="875"/>
      <c r="BA95" s="875"/>
      <c r="BB95" s="876">
        <f t="shared" si="40"/>
        <v>260671.2191829843</v>
      </c>
      <c r="BC95" s="875"/>
      <c r="BD95" s="875"/>
      <c r="BE95" s="875"/>
      <c r="BF95" s="875"/>
      <c r="BG95" s="875"/>
      <c r="BH95" s="875"/>
      <c r="BI95" s="877">
        <f t="shared" si="24"/>
        <v>651.6780479574608</v>
      </c>
      <c r="BJ95" s="875"/>
      <c r="BK95" s="875"/>
      <c r="BL95" s="875"/>
      <c r="BM95" s="875"/>
      <c r="BN95" s="875"/>
      <c r="BO95" s="873">
        <f t="shared" si="25"/>
        <v>613.1340532309044</v>
      </c>
      <c r="BP95" s="874"/>
      <c r="BQ95" s="874"/>
      <c r="BR95" s="874"/>
      <c r="BS95" s="874"/>
      <c r="BT95" s="874"/>
      <c r="BU95" s="873">
        <f t="shared" si="26"/>
        <v>1264.8121011883652</v>
      </c>
      <c r="BV95" s="874"/>
      <c r="BW95" s="874"/>
      <c r="BX95" s="874"/>
      <c r="BY95" s="874"/>
      <c r="BZ95" s="874"/>
      <c r="CA95" s="878">
        <f t="shared" si="37"/>
        <v>260058.0851297534</v>
      </c>
      <c r="CB95" s="874"/>
      <c r="CC95" s="874"/>
      <c r="CD95" s="874"/>
      <c r="CE95" s="874"/>
      <c r="CF95" s="874"/>
      <c r="CG95" s="874"/>
      <c r="CI95" s="876">
        <f t="shared" si="41"/>
        <v>281078.8874999242</v>
      </c>
      <c r="CJ95" s="875"/>
      <c r="CK95" s="875"/>
      <c r="CL95" s="875"/>
      <c r="CM95" s="875"/>
      <c r="CN95" s="875"/>
      <c r="CO95" s="875"/>
      <c r="CP95" s="877">
        <f t="shared" si="27"/>
        <v>1796.5625559370155</v>
      </c>
      <c r="CQ95" s="875"/>
      <c r="CR95" s="875"/>
      <c r="CS95" s="875"/>
      <c r="CT95" s="875"/>
      <c r="CU95" s="875"/>
      <c r="CV95" s="873">
        <f t="shared" si="28"/>
        <v>336.1131898263625</v>
      </c>
      <c r="CW95" s="874"/>
      <c r="CX95" s="874"/>
      <c r="CY95" s="874"/>
      <c r="CZ95" s="874"/>
      <c r="DA95" s="874"/>
      <c r="DB95" s="873">
        <f t="shared" si="29"/>
        <v>2132.675745763378</v>
      </c>
      <c r="DC95" s="874"/>
      <c r="DD95" s="874"/>
      <c r="DE95" s="874"/>
      <c r="DF95" s="874"/>
      <c r="DG95" s="874"/>
      <c r="DH95" s="878">
        <f t="shared" si="38"/>
        <v>280742.77431009786</v>
      </c>
      <c r="DI95" s="874"/>
      <c r="DJ95" s="874"/>
      <c r="DK95" s="874"/>
      <c r="DL95" s="874"/>
      <c r="DM95" s="874"/>
      <c r="DN95" s="874"/>
      <c r="DR95" s="230" t="str">
        <f t="shared" si="30"/>
        <v>-</v>
      </c>
      <c r="DS95" s="875">
        <f>IF(ROWS(DS$25:$DU95)&gt;$EG$9,0,ROWS(DS$25:$DU95))</f>
        <v>0</v>
      </c>
      <c r="DT95" s="875"/>
      <c r="DU95" s="875"/>
      <c r="DV95" s="875"/>
      <c r="DW95" s="875"/>
      <c r="DX95" s="876">
        <f t="shared" si="42"/>
        <v>0</v>
      </c>
      <c r="DY95" s="875"/>
      <c r="DZ95" s="875"/>
      <c r="EA95" s="875"/>
      <c r="EB95" s="875"/>
      <c r="EC95" s="875"/>
      <c r="ED95" s="875"/>
      <c r="EE95" s="877">
        <f t="shared" si="31"/>
        <v>0</v>
      </c>
      <c r="EF95" s="875"/>
      <c r="EG95" s="875"/>
      <c r="EH95" s="875"/>
      <c r="EI95" s="875"/>
      <c r="EJ95" s="875"/>
      <c r="EK95" s="873">
        <f t="shared" si="32"/>
        <v>0</v>
      </c>
      <c r="EL95" s="874"/>
      <c r="EM95" s="874"/>
      <c r="EN95" s="874"/>
      <c r="EO95" s="874"/>
      <c r="EP95" s="874"/>
      <c r="EQ95" s="873">
        <f t="shared" si="33"/>
        <v>0</v>
      </c>
      <c r="ER95" s="874"/>
      <c r="ES95" s="874"/>
      <c r="ET95" s="874"/>
      <c r="EU95" s="874"/>
      <c r="EV95" s="874"/>
      <c r="EW95" s="878">
        <f t="shared" si="22"/>
        <v>0</v>
      </c>
      <c r="EX95" s="874"/>
      <c r="EY95" s="874"/>
      <c r="EZ95" s="874"/>
      <c r="FA95" s="874"/>
      <c r="FB95" s="874"/>
      <c r="FC95" s="874"/>
      <c r="FE95" s="876">
        <f t="shared" si="43"/>
        <v>0</v>
      </c>
      <c r="FF95" s="875"/>
      <c r="FG95" s="875"/>
      <c r="FH95" s="875"/>
      <c r="FI95" s="875"/>
      <c r="FJ95" s="875"/>
      <c r="FK95" s="875"/>
      <c r="FL95" s="877">
        <f t="shared" si="34"/>
        <v>0</v>
      </c>
      <c r="FM95" s="875"/>
      <c r="FN95" s="875"/>
      <c r="FO95" s="875"/>
      <c r="FP95" s="875"/>
      <c r="FQ95" s="875"/>
      <c r="FR95" s="873">
        <f t="shared" si="35"/>
        <v>0</v>
      </c>
      <c r="FS95" s="874"/>
      <c r="FT95" s="874"/>
      <c r="FU95" s="874"/>
      <c r="FV95" s="874"/>
      <c r="FW95" s="874"/>
      <c r="FX95" s="873">
        <f t="shared" si="36"/>
        <v>0</v>
      </c>
      <c r="FY95" s="874"/>
      <c r="FZ95" s="874"/>
      <c r="GA95" s="874"/>
      <c r="GB95" s="874"/>
      <c r="GC95" s="874"/>
      <c r="GD95" s="878">
        <f t="shared" si="39"/>
        <v>0</v>
      </c>
      <c r="GE95" s="874"/>
      <c r="GF95" s="874"/>
      <c r="GG95" s="874"/>
      <c r="GH95" s="874"/>
      <c r="GI95" s="874"/>
      <c r="GJ95" s="874"/>
    </row>
    <row r="96" spans="1:192" ht="15.75">
      <c r="A96" s="137"/>
      <c r="B96" s="838"/>
      <c r="C96" s="838"/>
      <c r="D96" s="838"/>
      <c r="E96" s="838"/>
      <c r="F96" s="838"/>
      <c r="G96" s="838"/>
      <c r="H96" s="838"/>
      <c r="I96" s="838"/>
      <c r="J96" s="838"/>
      <c r="K96" s="838"/>
      <c r="L96" s="838"/>
      <c r="M96" s="838"/>
      <c r="N96" s="838"/>
      <c r="O96" s="838"/>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c r="AT96" s="144"/>
      <c r="AU96" s="144"/>
      <c r="AV96" s="230" t="str">
        <f t="shared" si="23"/>
        <v>-</v>
      </c>
      <c r="AW96" s="875">
        <f>IF(ROWS($AW$25:$AW96)&gt;$BI$9,0,ROWS(AW$25:$AW96))</f>
        <v>72</v>
      </c>
      <c r="AX96" s="875"/>
      <c r="AY96" s="875"/>
      <c r="AZ96" s="875"/>
      <c r="BA96" s="875"/>
      <c r="BB96" s="876">
        <f t="shared" si="40"/>
        <v>260058.0851297534</v>
      </c>
      <c r="BC96" s="875"/>
      <c r="BD96" s="875"/>
      <c r="BE96" s="875"/>
      <c r="BF96" s="875"/>
      <c r="BG96" s="875"/>
      <c r="BH96" s="875"/>
      <c r="BI96" s="877">
        <f t="shared" si="24"/>
        <v>650.1452128243835</v>
      </c>
      <c r="BJ96" s="875"/>
      <c r="BK96" s="875"/>
      <c r="BL96" s="875"/>
      <c r="BM96" s="875"/>
      <c r="BN96" s="875"/>
      <c r="BO96" s="873">
        <f t="shared" si="25"/>
        <v>614.6668883639817</v>
      </c>
      <c r="BP96" s="874"/>
      <c r="BQ96" s="874"/>
      <c r="BR96" s="874"/>
      <c r="BS96" s="874"/>
      <c r="BT96" s="874"/>
      <c r="BU96" s="873">
        <f t="shared" si="26"/>
        <v>1264.8121011883652</v>
      </c>
      <c r="BV96" s="874"/>
      <c r="BW96" s="874"/>
      <c r="BX96" s="874"/>
      <c r="BY96" s="874"/>
      <c r="BZ96" s="874"/>
      <c r="CA96" s="878">
        <f t="shared" si="37"/>
        <v>259443.41824138942</v>
      </c>
      <c r="CB96" s="874"/>
      <c r="CC96" s="874"/>
      <c r="CD96" s="874"/>
      <c r="CE96" s="874"/>
      <c r="CF96" s="874"/>
      <c r="CG96" s="874"/>
      <c r="CI96" s="876">
        <f t="shared" si="41"/>
        <v>280742.77431009786</v>
      </c>
      <c r="CJ96" s="875"/>
      <c r="CK96" s="875"/>
      <c r="CL96" s="875"/>
      <c r="CM96" s="875"/>
      <c r="CN96" s="875"/>
      <c r="CO96" s="875"/>
      <c r="CP96" s="877">
        <f t="shared" si="27"/>
        <v>1794.414232465375</v>
      </c>
      <c r="CQ96" s="875"/>
      <c r="CR96" s="875"/>
      <c r="CS96" s="875"/>
      <c r="CT96" s="875"/>
      <c r="CU96" s="875"/>
      <c r="CV96" s="873">
        <f t="shared" si="28"/>
        <v>338.2615132980029</v>
      </c>
      <c r="CW96" s="874"/>
      <c r="CX96" s="874"/>
      <c r="CY96" s="874"/>
      <c r="CZ96" s="874"/>
      <c r="DA96" s="874"/>
      <c r="DB96" s="873">
        <f t="shared" si="29"/>
        <v>2132.675745763378</v>
      </c>
      <c r="DC96" s="874"/>
      <c r="DD96" s="874"/>
      <c r="DE96" s="874"/>
      <c r="DF96" s="874"/>
      <c r="DG96" s="874"/>
      <c r="DH96" s="878">
        <f t="shared" si="38"/>
        <v>280404.5127967998</v>
      </c>
      <c r="DI96" s="874"/>
      <c r="DJ96" s="874"/>
      <c r="DK96" s="874"/>
      <c r="DL96" s="874"/>
      <c r="DM96" s="874"/>
      <c r="DN96" s="874"/>
      <c r="DR96" s="230" t="str">
        <f t="shared" si="30"/>
        <v>-</v>
      </c>
      <c r="DS96" s="875">
        <f>IF(ROWS(DS$25:$DU96)&gt;$EG$9,0,ROWS(DS$25:$DU96))</f>
        <v>0</v>
      </c>
      <c r="DT96" s="875"/>
      <c r="DU96" s="875"/>
      <c r="DV96" s="875"/>
      <c r="DW96" s="875"/>
      <c r="DX96" s="876">
        <f t="shared" si="42"/>
        <v>0</v>
      </c>
      <c r="DY96" s="875"/>
      <c r="DZ96" s="875"/>
      <c r="EA96" s="875"/>
      <c r="EB96" s="875"/>
      <c r="EC96" s="875"/>
      <c r="ED96" s="875"/>
      <c r="EE96" s="877">
        <f t="shared" si="31"/>
        <v>0</v>
      </c>
      <c r="EF96" s="875"/>
      <c r="EG96" s="875"/>
      <c r="EH96" s="875"/>
      <c r="EI96" s="875"/>
      <c r="EJ96" s="875"/>
      <c r="EK96" s="873">
        <f t="shared" si="32"/>
        <v>0</v>
      </c>
      <c r="EL96" s="874"/>
      <c r="EM96" s="874"/>
      <c r="EN96" s="874"/>
      <c r="EO96" s="874"/>
      <c r="EP96" s="874"/>
      <c r="EQ96" s="873">
        <f t="shared" si="33"/>
        <v>0</v>
      </c>
      <c r="ER96" s="874"/>
      <c r="ES96" s="874"/>
      <c r="ET96" s="874"/>
      <c r="EU96" s="874"/>
      <c r="EV96" s="874"/>
      <c r="EW96" s="878">
        <f t="shared" si="22"/>
        <v>0</v>
      </c>
      <c r="EX96" s="874"/>
      <c r="EY96" s="874"/>
      <c r="EZ96" s="874"/>
      <c r="FA96" s="874"/>
      <c r="FB96" s="874"/>
      <c r="FC96" s="874"/>
      <c r="FE96" s="876">
        <f t="shared" si="43"/>
        <v>0</v>
      </c>
      <c r="FF96" s="875"/>
      <c r="FG96" s="875"/>
      <c r="FH96" s="875"/>
      <c r="FI96" s="875"/>
      <c r="FJ96" s="875"/>
      <c r="FK96" s="875"/>
      <c r="FL96" s="877">
        <f t="shared" si="34"/>
        <v>0</v>
      </c>
      <c r="FM96" s="875"/>
      <c r="FN96" s="875"/>
      <c r="FO96" s="875"/>
      <c r="FP96" s="875"/>
      <c r="FQ96" s="875"/>
      <c r="FR96" s="873">
        <f t="shared" si="35"/>
        <v>0</v>
      </c>
      <c r="FS96" s="874"/>
      <c r="FT96" s="874"/>
      <c r="FU96" s="874"/>
      <c r="FV96" s="874"/>
      <c r="FW96" s="874"/>
      <c r="FX96" s="873">
        <f t="shared" si="36"/>
        <v>0</v>
      </c>
      <c r="FY96" s="874"/>
      <c r="FZ96" s="874"/>
      <c r="GA96" s="874"/>
      <c r="GB96" s="874"/>
      <c r="GC96" s="874"/>
      <c r="GD96" s="878">
        <f t="shared" si="39"/>
        <v>0</v>
      </c>
      <c r="GE96" s="874"/>
      <c r="GF96" s="874"/>
      <c r="GG96" s="874"/>
      <c r="GH96" s="874"/>
      <c r="GI96" s="874"/>
      <c r="GJ96" s="874"/>
    </row>
    <row r="97" spans="1:192" ht="18" customHeight="1">
      <c r="A97" s="137">
        <v>41</v>
      </c>
      <c r="B97" s="565" t="s">
        <v>253</v>
      </c>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144"/>
      <c r="AU97" s="144"/>
      <c r="AV97" s="230" t="str">
        <f t="shared" si="23"/>
        <v>-</v>
      </c>
      <c r="AW97" s="875">
        <f>IF(ROWS($AW$25:$AW97)&gt;$BI$9,0,ROWS(AW$25:$AW97))</f>
        <v>73</v>
      </c>
      <c r="AX97" s="875"/>
      <c r="AY97" s="875"/>
      <c r="AZ97" s="875"/>
      <c r="BA97" s="875"/>
      <c r="BB97" s="876">
        <f t="shared" si="40"/>
        <v>259443.41824138942</v>
      </c>
      <c r="BC97" s="875"/>
      <c r="BD97" s="875"/>
      <c r="BE97" s="875"/>
      <c r="BF97" s="875"/>
      <c r="BG97" s="875"/>
      <c r="BH97" s="875"/>
      <c r="BI97" s="877">
        <f t="shared" si="24"/>
        <v>648.6085456034735</v>
      </c>
      <c r="BJ97" s="875"/>
      <c r="BK97" s="875"/>
      <c r="BL97" s="875"/>
      <c r="BM97" s="875"/>
      <c r="BN97" s="875"/>
      <c r="BO97" s="873">
        <f t="shared" si="25"/>
        <v>616.2035555848917</v>
      </c>
      <c r="BP97" s="874"/>
      <c r="BQ97" s="874"/>
      <c r="BR97" s="874"/>
      <c r="BS97" s="874"/>
      <c r="BT97" s="874"/>
      <c r="BU97" s="873">
        <f t="shared" si="26"/>
        <v>1264.8121011883652</v>
      </c>
      <c r="BV97" s="874"/>
      <c r="BW97" s="874"/>
      <c r="BX97" s="874"/>
      <c r="BY97" s="874"/>
      <c r="BZ97" s="874"/>
      <c r="CA97" s="878">
        <f t="shared" si="37"/>
        <v>258827.21468580453</v>
      </c>
      <c r="CB97" s="874"/>
      <c r="CC97" s="874"/>
      <c r="CD97" s="874"/>
      <c r="CE97" s="874"/>
      <c r="CF97" s="874"/>
      <c r="CG97" s="874"/>
      <c r="CI97" s="876">
        <f t="shared" si="41"/>
        <v>280404.5127967998</v>
      </c>
      <c r="CJ97" s="875"/>
      <c r="CK97" s="875"/>
      <c r="CL97" s="875"/>
      <c r="CM97" s="875"/>
      <c r="CN97" s="875"/>
      <c r="CO97" s="875"/>
      <c r="CP97" s="877">
        <f t="shared" si="27"/>
        <v>1792.252177626212</v>
      </c>
      <c r="CQ97" s="875"/>
      <c r="CR97" s="875"/>
      <c r="CS97" s="875"/>
      <c r="CT97" s="875"/>
      <c r="CU97" s="875"/>
      <c r="CV97" s="873">
        <f t="shared" si="28"/>
        <v>340.42356813716606</v>
      </c>
      <c r="CW97" s="874"/>
      <c r="CX97" s="874"/>
      <c r="CY97" s="874"/>
      <c r="CZ97" s="874"/>
      <c r="DA97" s="874"/>
      <c r="DB97" s="873">
        <f t="shared" si="29"/>
        <v>2132.675745763378</v>
      </c>
      <c r="DC97" s="874"/>
      <c r="DD97" s="874"/>
      <c r="DE97" s="874"/>
      <c r="DF97" s="874"/>
      <c r="DG97" s="874"/>
      <c r="DH97" s="878">
        <f t="shared" si="38"/>
        <v>280064.08922866266</v>
      </c>
      <c r="DI97" s="874"/>
      <c r="DJ97" s="874"/>
      <c r="DK97" s="874"/>
      <c r="DL97" s="874"/>
      <c r="DM97" s="874"/>
      <c r="DN97" s="874"/>
      <c r="DR97" s="230" t="str">
        <f t="shared" si="30"/>
        <v>-</v>
      </c>
      <c r="DS97" s="875">
        <f>IF(ROWS(DS$25:$DU97)&gt;$EG$9,0,ROWS(DS$25:$DU97))</f>
        <v>0</v>
      </c>
      <c r="DT97" s="875"/>
      <c r="DU97" s="875"/>
      <c r="DV97" s="875"/>
      <c r="DW97" s="875"/>
      <c r="DX97" s="876">
        <f t="shared" si="42"/>
        <v>0</v>
      </c>
      <c r="DY97" s="875"/>
      <c r="DZ97" s="875"/>
      <c r="EA97" s="875"/>
      <c r="EB97" s="875"/>
      <c r="EC97" s="875"/>
      <c r="ED97" s="875"/>
      <c r="EE97" s="877">
        <f t="shared" si="31"/>
        <v>0</v>
      </c>
      <c r="EF97" s="875"/>
      <c r="EG97" s="875"/>
      <c r="EH97" s="875"/>
      <c r="EI97" s="875"/>
      <c r="EJ97" s="875"/>
      <c r="EK97" s="873">
        <f t="shared" si="32"/>
        <v>0</v>
      </c>
      <c r="EL97" s="874"/>
      <c r="EM97" s="874"/>
      <c r="EN97" s="874"/>
      <c r="EO97" s="874"/>
      <c r="EP97" s="874"/>
      <c r="EQ97" s="873">
        <f t="shared" si="33"/>
        <v>0</v>
      </c>
      <c r="ER97" s="874"/>
      <c r="ES97" s="874"/>
      <c r="ET97" s="874"/>
      <c r="EU97" s="874"/>
      <c r="EV97" s="874"/>
      <c r="EW97" s="878">
        <f t="shared" si="22"/>
        <v>0</v>
      </c>
      <c r="EX97" s="874"/>
      <c r="EY97" s="874"/>
      <c r="EZ97" s="874"/>
      <c r="FA97" s="874"/>
      <c r="FB97" s="874"/>
      <c r="FC97" s="874"/>
      <c r="FE97" s="876">
        <f t="shared" si="43"/>
        <v>0</v>
      </c>
      <c r="FF97" s="875"/>
      <c r="FG97" s="875"/>
      <c r="FH97" s="875"/>
      <c r="FI97" s="875"/>
      <c r="FJ97" s="875"/>
      <c r="FK97" s="875"/>
      <c r="FL97" s="877">
        <f t="shared" si="34"/>
        <v>0</v>
      </c>
      <c r="FM97" s="875"/>
      <c r="FN97" s="875"/>
      <c r="FO97" s="875"/>
      <c r="FP97" s="875"/>
      <c r="FQ97" s="875"/>
      <c r="FR97" s="873">
        <f t="shared" si="35"/>
        <v>0</v>
      </c>
      <c r="FS97" s="874"/>
      <c r="FT97" s="874"/>
      <c r="FU97" s="874"/>
      <c r="FV97" s="874"/>
      <c r="FW97" s="874"/>
      <c r="FX97" s="873">
        <f t="shared" si="36"/>
        <v>0</v>
      </c>
      <c r="FY97" s="874"/>
      <c r="FZ97" s="874"/>
      <c r="GA97" s="874"/>
      <c r="GB97" s="874"/>
      <c r="GC97" s="874"/>
      <c r="GD97" s="878">
        <f t="shared" si="39"/>
        <v>0</v>
      </c>
      <c r="GE97" s="874"/>
      <c r="GF97" s="874"/>
      <c r="GG97" s="874"/>
      <c r="GH97" s="874"/>
      <c r="GI97" s="874"/>
      <c r="GJ97" s="874"/>
    </row>
    <row r="98" spans="1:192" ht="15.75">
      <c r="A98" s="137"/>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144"/>
      <c r="AU98" s="144"/>
      <c r="AV98" s="230" t="str">
        <f t="shared" si="23"/>
        <v>-</v>
      </c>
      <c r="AW98" s="875">
        <f>IF(ROWS($AW$25:$AW98)&gt;$BI$9,0,ROWS(AW$25:$AW98))</f>
        <v>74</v>
      </c>
      <c r="AX98" s="875"/>
      <c r="AY98" s="875"/>
      <c r="AZ98" s="875"/>
      <c r="BA98" s="875"/>
      <c r="BB98" s="876">
        <f t="shared" si="40"/>
        <v>258827.21468580453</v>
      </c>
      <c r="BC98" s="875"/>
      <c r="BD98" s="875"/>
      <c r="BE98" s="875"/>
      <c r="BF98" s="875"/>
      <c r="BG98" s="875"/>
      <c r="BH98" s="875"/>
      <c r="BI98" s="877">
        <f t="shared" si="24"/>
        <v>647.0680367145113</v>
      </c>
      <c r="BJ98" s="875"/>
      <c r="BK98" s="875"/>
      <c r="BL98" s="875"/>
      <c r="BM98" s="875"/>
      <c r="BN98" s="875"/>
      <c r="BO98" s="873">
        <f t="shared" si="25"/>
        <v>617.7440644738539</v>
      </c>
      <c r="BP98" s="874"/>
      <c r="BQ98" s="874"/>
      <c r="BR98" s="874"/>
      <c r="BS98" s="874"/>
      <c r="BT98" s="874"/>
      <c r="BU98" s="873">
        <f t="shared" si="26"/>
        <v>1264.8121011883652</v>
      </c>
      <c r="BV98" s="874"/>
      <c r="BW98" s="874"/>
      <c r="BX98" s="874"/>
      <c r="BY98" s="874"/>
      <c r="BZ98" s="874"/>
      <c r="CA98" s="878">
        <f t="shared" si="37"/>
        <v>258209.47062133066</v>
      </c>
      <c r="CB98" s="874"/>
      <c r="CC98" s="874"/>
      <c r="CD98" s="874"/>
      <c r="CE98" s="874"/>
      <c r="CF98" s="874"/>
      <c r="CG98" s="874"/>
      <c r="CI98" s="876">
        <f t="shared" si="41"/>
        <v>280064.08922866266</v>
      </c>
      <c r="CJ98" s="875"/>
      <c r="CK98" s="875"/>
      <c r="CL98" s="875"/>
      <c r="CM98" s="875"/>
      <c r="CN98" s="875"/>
      <c r="CO98" s="875"/>
      <c r="CP98" s="877">
        <f t="shared" si="27"/>
        <v>1790.0763036532019</v>
      </c>
      <c r="CQ98" s="875"/>
      <c r="CR98" s="875"/>
      <c r="CS98" s="875"/>
      <c r="CT98" s="875"/>
      <c r="CU98" s="875"/>
      <c r="CV98" s="873">
        <f t="shared" si="28"/>
        <v>342.59944211017614</v>
      </c>
      <c r="CW98" s="874"/>
      <c r="CX98" s="874"/>
      <c r="CY98" s="874"/>
      <c r="CZ98" s="874"/>
      <c r="DA98" s="874"/>
      <c r="DB98" s="873">
        <f t="shared" si="29"/>
        <v>2132.675745763378</v>
      </c>
      <c r="DC98" s="874"/>
      <c r="DD98" s="874"/>
      <c r="DE98" s="874"/>
      <c r="DF98" s="874"/>
      <c r="DG98" s="874"/>
      <c r="DH98" s="878">
        <f t="shared" si="38"/>
        <v>279721.4897865525</v>
      </c>
      <c r="DI98" s="874"/>
      <c r="DJ98" s="874"/>
      <c r="DK98" s="874"/>
      <c r="DL98" s="874"/>
      <c r="DM98" s="874"/>
      <c r="DN98" s="874"/>
      <c r="DR98" s="230" t="str">
        <f t="shared" si="30"/>
        <v>-</v>
      </c>
      <c r="DS98" s="875">
        <f>IF(ROWS(DS$25:$DU98)&gt;$EG$9,0,ROWS(DS$25:$DU98))</f>
        <v>0</v>
      </c>
      <c r="DT98" s="875"/>
      <c r="DU98" s="875"/>
      <c r="DV98" s="875"/>
      <c r="DW98" s="875"/>
      <c r="DX98" s="876">
        <f t="shared" si="42"/>
        <v>0</v>
      </c>
      <c r="DY98" s="875"/>
      <c r="DZ98" s="875"/>
      <c r="EA98" s="875"/>
      <c r="EB98" s="875"/>
      <c r="EC98" s="875"/>
      <c r="ED98" s="875"/>
      <c r="EE98" s="877">
        <f t="shared" si="31"/>
        <v>0</v>
      </c>
      <c r="EF98" s="875"/>
      <c r="EG98" s="875"/>
      <c r="EH98" s="875"/>
      <c r="EI98" s="875"/>
      <c r="EJ98" s="875"/>
      <c r="EK98" s="873">
        <f t="shared" si="32"/>
        <v>0</v>
      </c>
      <c r="EL98" s="874"/>
      <c r="EM98" s="874"/>
      <c r="EN98" s="874"/>
      <c r="EO98" s="874"/>
      <c r="EP98" s="874"/>
      <c r="EQ98" s="873">
        <f t="shared" si="33"/>
        <v>0</v>
      </c>
      <c r="ER98" s="874"/>
      <c r="ES98" s="874"/>
      <c r="ET98" s="874"/>
      <c r="EU98" s="874"/>
      <c r="EV98" s="874"/>
      <c r="EW98" s="878">
        <f t="shared" si="22"/>
        <v>0</v>
      </c>
      <c r="EX98" s="874"/>
      <c r="EY98" s="874"/>
      <c r="EZ98" s="874"/>
      <c r="FA98" s="874"/>
      <c r="FB98" s="874"/>
      <c r="FC98" s="874"/>
      <c r="FE98" s="876">
        <f t="shared" si="43"/>
        <v>0</v>
      </c>
      <c r="FF98" s="875"/>
      <c r="FG98" s="875"/>
      <c r="FH98" s="875"/>
      <c r="FI98" s="875"/>
      <c r="FJ98" s="875"/>
      <c r="FK98" s="875"/>
      <c r="FL98" s="877">
        <f t="shared" si="34"/>
        <v>0</v>
      </c>
      <c r="FM98" s="875"/>
      <c r="FN98" s="875"/>
      <c r="FO98" s="875"/>
      <c r="FP98" s="875"/>
      <c r="FQ98" s="875"/>
      <c r="FR98" s="873">
        <f t="shared" si="35"/>
        <v>0</v>
      </c>
      <c r="FS98" s="874"/>
      <c r="FT98" s="874"/>
      <c r="FU98" s="874"/>
      <c r="FV98" s="874"/>
      <c r="FW98" s="874"/>
      <c r="FX98" s="873">
        <f t="shared" si="36"/>
        <v>0</v>
      </c>
      <c r="FY98" s="874"/>
      <c r="FZ98" s="874"/>
      <c r="GA98" s="874"/>
      <c r="GB98" s="874"/>
      <c r="GC98" s="874"/>
      <c r="GD98" s="878">
        <f t="shared" si="39"/>
        <v>0</v>
      </c>
      <c r="GE98" s="874"/>
      <c r="GF98" s="874"/>
      <c r="GG98" s="874"/>
      <c r="GH98" s="874"/>
      <c r="GI98" s="874"/>
      <c r="GJ98" s="874"/>
    </row>
    <row r="99" spans="1:192" ht="15.75">
      <c r="A99" s="137"/>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144"/>
      <c r="AU99" s="144"/>
      <c r="AV99" s="230" t="str">
        <f t="shared" si="23"/>
        <v>-</v>
      </c>
      <c r="AW99" s="875">
        <f>IF(ROWS($AW$25:$AW99)&gt;$BI$9,0,ROWS(AW$25:$AW99))</f>
        <v>75</v>
      </c>
      <c r="AX99" s="875"/>
      <c r="AY99" s="875"/>
      <c r="AZ99" s="875"/>
      <c r="BA99" s="875"/>
      <c r="BB99" s="876">
        <f t="shared" si="40"/>
        <v>258209.47062133066</v>
      </c>
      <c r="BC99" s="875"/>
      <c r="BD99" s="875"/>
      <c r="BE99" s="875"/>
      <c r="BF99" s="875"/>
      <c r="BG99" s="875"/>
      <c r="BH99" s="875"/>
      <c r="BI99" s="877">
        <f t="shared" si="24"/>
        <v>645.5236765533267</v>
      </c>
      <c r="BJ99" s="875"/>
      <c r="BK99" s="875"/>
      <c r="BL99" s="875"/>
      <c r="BM99" s="875"/>
      <c r="BN99" s="875"/>
      <c r="BO99" s="873">
        <f t="shared" si="25"/>
        <v>619.2884246350385</v>
      </c>
      <c r="BP99" s="874"/>
      <c r="BQ99" s="874"/>
      <c r="BR99" s="874"/>
      <c r="BS99" s="874"/>
      <c r="BT99" s="874"/>
      <c r="BU99" s="873">
        <f t="shared" si="26"/>
        <v>1264.8121011883652</v>
      </c>
      <c r="BV99" s="874"/>
      <c r="BW99" s="874"/>
      <c r="BX99" s="874"/>
      <c r="BY99" s="874"/>
      <c r="BZ99" s="874"/>
      <c r="CA99" s="878">
        <f t="shared" si="37"/>
        <v>257590.18219669562</v>
      </c>
      <c r="CB99" s="874"/>
      <c r="CC99" s="874"/>
      <c r="CD99" s="874"/>
      <c r="CE99" s="874"/>
      <c r="CF99" s="874"/>
      <c r="CG99" s="874"/>
      <c r="CI99" s="876">
        <f t="shared" si="41"/>
        <v>279721.4897865525</v>
      </c>
      <c r="CJ99" s="875"/>
      <c r="CK99" s="875"/>
      <c r="CL99" s="875"/>
      <c r="CM99" s="875"/>
      <c r="CN99" s="875"/>
      <c r="CO99" s="875"/>
      <c r="CP99" s="877">
        <f t="shared" si="27"/>
        <v>1787.886522219048</v>
      </c>
      <c r="CQ99" s="875"/>
      <c r="CR99" s="875"/>
      <c r="CS99" s="875"/>
      <c r="CT99" s="875"/>
      <c r="CU99" s="875"/>
      <c r="CV99" s="873">
        <f t="shared" si="28"/>
        <v>344.78922354433007</v>
      </c>
      <c r="CW99" s="874"/>
      <c r="CX99" s="874"/>
      <c r="CY99" s="874"/>
      <c r="CZ99" s="874"/>
      <c r="DA99" s="874"/>
      <c r="DB99" s="873">
        <f t="shared" si="29"/>
        <v>2132.675745763378</v>
      </c>
      <c r="DC99" s="874"/>
      <c r="DD99" s="874"/>
      <c r="DE99" s="874"/>
      <c r="DF99" s="874"/>
      <c r="DG99" s="874"/>
      <c r="DH99" s="878">
        <f t="shared" si="38"/>
        <v>279376.70056300814</v>
      </c>
      <c r="DI99" s="874"/>
      <c r="DJ99" s="874"/>
      <c r="DK99" s="874"/>
      <c r="DL99" s="874"/>
      <c r="DM99" s="874"/>
      <c r="DN99" s="874"/>
      <c r="DR99" s="230" t="str">
        <f t="shared" si="30"/>
        <v>-</v>
      </c>
      <c r="DS99" s="875">
        <f>IF(ROWS(DS$25:$DU99)&gt;$EG$9,0,ROWS(DS$25:$DU99))</f>
        <v>0</v>
      </c>
      <c r="DT99" s="875"/>
      <c r="DU99" s="875"/>
      <c r="DV99" s="875"/>
      <c r="DW99" s="875"/>
      <c r="DX99" s="876">
        <f t="shared" si="42"/>
        <v>0</v>
      </c>
      <c r="DY99" s="875"/>
      <c r="DZ99" s="875"/>
      <c r="EA99" s="875"/>
      <c r="EB99" s="875"/>
      <c r="EC99" s="875"/>
      <c r="ED99" s="875"/>
      <c r="EE99" s="877">
        <f t="shared" si="31"/>
        <v>0</v>
      </c>
      <c r="EF99" s="875"/>
      <c r="EG99" s="875"/>
      <c r="EH99" s="875"/>
      <c r="EI99" s="875"/>
      <c r="EJ99" s="875"/>
      <c r="EK99" s="873">
        <f t="shared" si="32"/>
        <v>0</v>
      </c>
      <c r="EL99" s="874"/>
      <c r="EM99" s="874"/>
      <c r="EN99" s="874"/>
      <c r="EO99" s="874"/>
      <c r="EP99" s="874"/>
      <c r="EQ99" s="873">
        <f t="shared" si="33"/>
        <v>0</v>
      </c>
      <c r="ER99" s="874"/>
      <c r="ES99" s="874"/>
      <c r="ET99" s="874"/>
      <c r="EU99" s="874"/>
      <c r="EV99" s="874"/>
      <c r="EW99" s="878">
        <f t="shared" si="22"/>
        <v>0</v>
      </c>
      <c r="EX99" s="874"/>
      <c r="EY99" s="874"/>
      <c r="EZ99" s="874"/>
      <c r="FA99" s="874"/>
      <c r="FB99" s="874"/>
      <c r="FC99" s="874"/>
      <c r="FE99" s="876">
        <f t="shared" si="43"/>
        <v>0</v>
      </c>
      <c r="FF99" s="875"/>
      <c r="FG99" s="875"/>
      <c r="FH99" s="875"/>
      <c r="FI99" s="875"/>
      <c r="FJ99" s="875"/>
      <c r="FK99" s="875"/>
      <c r="FL99" s="877">
        <f t="shared" si="34"/>
        <v>0</v>
      </c>
      <c r="FM99" s="875"/>
      <c r="FN99" s="875"/>
      <c r="FO99" s="875"/>
      <c r="FP99" s="875"/>
      <c r="FQ99" s="875"/>
      <c r="FR99" s="873">
        <f t="shared" si="35"/>
        <v>0</v>
      </c>
      <c r="FS99" s="874"/>
      <c r="FT99" s="874"/>
      <c r="FU99" s="874"/>
      <c r="FV99" s="874"/>
      <c r="FW99" s="874"/>
      <c r="FX99" s="873">
        <f t="shared" si="36"/>
        <v>0</v>
      </c>
      <c r="FY99" s="874"/>
      <c r="FZ99" s="874"/>
      <c r="GA99" s="874"/>
      <c r="GB99" s="874"/>
      <c r="GC99" s="874"/>
      <c r="GD99" s="878">
        <f t="shared" si="39"/>
        <v>0</v>
      </c>
      <c r="GE99" s="874"/>
      <c r="GF99" s="874"/>
      <c r="GG99" s="874"/>
      <c r="GH99" s="874"/>
      <c r="GI99" s="874"/>
      <c r="GJ99" s="874"/>
    </row>
    <row r="100" spans="1:192" ht="15.75">
      <c r="A100" s="137"/>
      <c r="B100" s="145" t="s">
        <v>440</v>
      </c>
      <c r="C100" s="145"/>
      <c r="D100" s="146"/>
      <c r="E100" s="99"/>
      <c r="F100" s="99"/>
      <c r="G100" s="145"/>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139"/>
      <c r="AU100" s="139"/>
      <c r="AV100" s="230" t="str">
        <f t="shared" si="23"/>
        <v>-</v>
      </c>
      <c r="AW100" s="875">
        <f>IF(ROWS($AW$25:$AW100)&gt;$BI$9,0,ROWS(AW$25:$AW100))</f>
        <v>76</v>
      </c>
      <c r="AX100" s="875"/>
      <c r="AY100" s="875"/>
      <c r="AZ100" s="875"/>
      <c r="BA100" s="875"/>
      <c r="BB100" s="876">
        <f t="shared" si="40"/>
        <v>257590.18219669562</v>
      </c>
      <c r="BC100" s="875"/>
      <c r="BD100" s="875"/>
      <c r="BE100" s="875"/>
      <c r="BF100" s="875"/>
      <c r="BG100" s="875"/>
      <c r="BH100" s="875"/>
      <c r="BI100" s="877">
        <f t="shared" si="24"/>
        <v>643.975455491739</v>
      </c>
      <c r="BJ100" s="875"/>
      <c r="BK100" s="875"/>
      <c r="BL100" s="875"/>
      <c r="BM100" s="875"/>
      <c r="BN100" s="875"/>
      <c r="BO100" s="873">
        <f t="shared" si="25"/>
        <v>620.8366456966262</v>
      </c>
      <c r="BP100" s="874"/>
      <c r="BQ100" s="874"/>
      <c r="BR100" s="874"/>
      <c r="BS100" s="874"/>
      <c r="BT100" s="874"/>
      <c r="BU100" s="873">
        <f t="shared" si="26"/>
        <v>1264.8121011883652</v>
      </c>
      <c r="BV100" s="874"/>
      <c r="BW100" s="874"/>
      <c r="BX100" s="874"/>
      <c r="BY100" s="874"/>
      <c r="BZ100" s="874"/>
      <c r="CA100" s="878">
        <f t="shared" si="37"/>
        <v>256969.345550999</v>
      </c>
      <c r="CB100" s="874"/>
      <c r="CC100" s="874"/>
      <c r="CD100" s="874"/>
      <c r="CE100" s="874"/>
      <c r="CF100" s="874"/>
      <c r="CG100" s="874"/>
      <c r="CI100" s="876">
        <f t="shared" si="41"/>
        <v>279376.70056300814</v>
      </c>
      <c r="CJ100" s="875"/>
      <c r="CK100" s="875"/>
      <c r="CL100" s="875"/>
      <c r="CM100" s="875"/>
      <c r="CN100" s="875"/>
      <c r="CO100" s="875"/>
      <c r="CP100" s="877">
        <f t="shared" si="27"/>
        <v>1785.6827444318935</v>
      </c>
      <c r="CQ100" s="875"/>
      <c r="CR100" s="875"/>
      <c r="CS100" s="875"/>
      <c r="CT100" s="875"/>
      <c r="CU100" s="875"/>
      <c r="CV100" s="873">
        <f t="shared" si="28"/>
        <v>346.9930013314845</v>
      </c>
      <c r="CW100" s="874"/>
      <c r="CX100" s="874"/>
      <c r="CY100" s="874"/>
      <c r="CZ100" s="874"/>
      <c r="DA100" s="874"/>
      <c r="DB100" s="873">
        <f t="shared" si="29"/>
        <v>2132.675745763378</v>
      </c>
      <c r="DC100" s="874"/>
      <c r="DD100" s="874"/>
      <c r="DE100" s="874"/>
      <c r="DF100" s="874"/>
      <c r="DG100" s="874"/>
      <c r="DH100" s="878">
        <f t="shared" si="38"/>
        <v>279029.7075616767</v>
      </c>
      <c r="DI100" s="874"/>
      <c r="DJ100" s="874"/>
      <c r="DK100" s="874"/>
      <c r="DL100" s="874"/>
      <c r="DM100" s="874"/>
      <c r="DN100" s="874"/>
      <c r="DR100" s="230" t="str">
        <f t="shared" si="30"/>
        <v>-</v>
      </c>
      <c r="DS100" s="875">
        <f>IF(ROWS(DS$25:$DU100)&gt;$EG$9,0,ROWS(DS$25:$DU100))</f>
        <v>0</v>
      </c>
      <c r="DT100" s="875"/>
      <c r="DU100" s="875"/>
      <c r="DV100" s="875"/>
      <c r="DW100" s="875"/>
      <c r="DX100" s="876">
        <f t="shared" si="42"/>
        <v>0</v>
      </c>
      <c r="DY100" s="875"/>
      <c r="DZ100" s="875"/>
      <c r="EA100" s="875"/>
      <c r="EB100" s="875"/>
      <c r="EC100" s="875"/>
      <c r="ED100" s="875"/>
      <c r="EE100" s="877">
        <f t="shared" si="31"/>
        <v>0</v>
      </c>
      <c r="EF100" s="875"/>
      <c r="EG100" s="875"/>
      <c r="EH100" s="875"/>
      <c r="EI100" s="875"/>
      <c r="EJ100" s="875"/>
      <c r="EK100" s="873">
        <f t="shared" si="32"/>
        <v>0</v>
      </c>
      <c r="EL100" s="874"/>
      <c r="EM100" s="874"/>
      <c r="EN100" s="874"/>
      <c r="EO100" s="874"/>
      <c r="EP100" s="874"/>
      <c r="EQ100" s="873">
        <f t="shared" si="33"/>
        <v>0</v>
      </c>
      <c r="ER100" s="874"/>
      <c r="ES100" s="874"/>
      <c r="ET100" s="874"/>
      <c r="EU100" s="874"/>
      <c r="EV100" s="874"/>
      <c r="EW100" s="878">
        <f t="shared" si="22"/>
        <v>0</v>
      </c>
      <c r="EX100" s="874"/>
      <c r="EY100" s="874"/>
      <c r="EZ100" s="874"/>
      <c r="FA100" s="874"/>
      <c r="FB100" s="874"/>
      <c r="FC100" s="874"/>
      <c r="FE100" s="876">
        <f t="shared" si="43"/>
        <v>0</v>
      </c>
      <c r="FF100" s="875"/>
      <c r="FG100" s="875"/>
      <c r="FH100" s="875"/>
      <c r="FI100" s="875"/>
      <c r="FJ100" s="875"/>
      <c r="FK100" s="875"/>
      <c r="FL100" s="877">
        <f t="shared" si="34"/>
        <v>0</v>
      </c>
      <c r="FM100" s="875"/>
      <c r="FN100" s="875"/>
      <c r="FO100" s="875"/>
      <c r="FP100" s="875"/>
      <c r="FQ100" s="875"/>
      <c r="FR100" s="873">
        <f t="shared" si="35"/>
        <v>0</v>
      </c>
      <c r="FS100" s="874"/>
      <c r="FT100" s="874"/>
      <c r="FU100" s="874"/>
      <c r="FV100" s="874"/>
      <c r="FW100" s="874"/>
      <c r="FX100" s="873">
        <f t="shared" si="36"/>
        <v>0</v>
      </c>
      <c r="FY100" s="874"/>
      <c r="FZ100" s="874"/>
      <c r="GA100" s="874"/>
      <c r="GB100" s="874"/>
      <c r="GC100" s="874"/>
      <c r="GD100" s="878">
        <f t="shared" si="39"/>
        <v>0</v>
      </c>
      <c r="GE100" s="874"/>
      <c r="GF100" s="874"/>
      <c r="GG100" s="874"/>
      <c r="GH100" s="874"/>
      <c r="GI100" s="874"/>
      <c r="GJ100" s="874"/>
    </row>
    <row r="101" spans="1:192" ht="15.75">
      <c r="A101" s="137">
        <v>42</v>
      </c>
      <c r="B101" s="566" t="s">
        <v>448</v>
      </c>
      <c r="C101" s="566"/>
      <c r="D101" s="566"/>
      <c r="E101" s="566"/>
      <c r="F101" s="566"/>
      <c r="G101" s="566"/>
      <c r="H101" s="566"/>
      <c r="I101" s="566"/>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66"/>
      <c r="AP101" s="566"/>
      <c r="AQ101" s="566"/>
      <c r="AR101" s="566"/>
      <c r="AS101" s="566"/>
      <c r="AT101" s="139"/>
      <c r="AU101" s="139"/>
      <c r="AV101" s="230" t="str">
        <f t="shared" si="23"/>
        <v>-</v>
      </c>
      <c r="AW101" s="875">
        <f>IF(ROWS($AW$25:$AW101)&gt;$BI$9,0,ROWS(AW$25:$AW101))</f>
        <v>77</v>
      </c>
      <c r="AX101" s="875"/>
      <c r="AY101" s="875"/>
      <c r="AZ101" s="875"/>
      <c r="BA101" s="875"/>
      <c r="BB101" s="876">
        <f t="shared" si="40"/>
        <v>256969.345550999</v>
      </c>
      <c r="BC101" s="875"/>
      <c r="BD101" s="875"/>
      <c r="BE101" s="875"/>
      <c r="BF101" s="875"/>
      <c r="BG101" s="875"/>
      <c r="BH101" s="875"/>
      <c r="BI101" s="877">
        <f t="shared" si="24"/>
        <v>642.4233638774974</v>
      </c>
      <c r="BJ101" s="875"/>
      <c r="BK101" s="875"/>
      <c r="BL101" s="875"/>
      <c r="BM101" s="875"/>
      <c r="BN101" s="875"/>
      <c r="BO101" s="873">
        <f t="shared" si="25"/>
        <v>622.3887373108678</v>
      </c>
      <c r="BP101" s="874"/>
      <c r="BQ101" s="874"/>
      <c r="BR101" s="874"/>
      <c r="BS101" s="874"/>
      <c r="BT101" s="874"/>
      <c r="BU101" s="873">
        <f t="shared" si="26"/>
        <v>1264.8121011883652</v>
      </c>
      <c r="BV101" s="874"/>
      <c r="BW101" s="874"/>
      <c r="BX101" s="874"/>
      <c r="BY101" s="874"/>
      <c r="BZ101" s="874"/>
      <c r="CA101" s="878">
        <f t="shared" si="37"/>
        <v>256346.95681368813</v>
      </c>
      <c r="CB101" s="874"/>
      <c r="CC101" s="874"/>
      <c r="CD101" s="874"/>
      <c r="CE101" s="874"/>
      <c r="CF101" s="874"/>
      <c r="CG101" s="874"/>
      <c r="CI101" s="876">
        <f t="shared" si="41"/>
        <v>279029.7075616767</v>
      </c>
      <c r="CJ101" s="875"/>
      <c r="CK101" s="875"/>
      <c r="CL101" s="875"/>
      <c r="CM101" s="875"/>
      <c r="CN101" s="875"/>
      <c r="CO101" s="875"/>
      <c r="CP101" s="877">
        <f t="shared" si="27"/>
        <v>1783.4648808317168</v>
      </c>
      <c r="CQ101" s="875"/>
      <c r="CR101" s="875"/>
      <c r="CS101" s="875"/>
      <c r="CT101" s="875"/>
      <c r="CU101" s="875"/>
      <c r="CV101" s="873">
        <f t="shared" si="28"/>
        <v>349.21086493166126</v>
      </c>
      <c r="CW101" s="874"/>
      <c r="CX101" s="874"/>
      <c r="CY101" s="874"/>
      <c r="CZ101" s="874"/>
      <c r="DA101" s="874"/>
      <c r="DB101" s="873">
        <f t="shared" si="29"/>
        <v>2132.675745763378</v>
      </c>
      <c r="DC101" s="874"/>
      <c r="DD101" s="874"/>
      <c r="DE101" s="874"/>
      <c r="DF101" s="874"/>
      <c r="DG101" s="874"/>
      <c r="DH101" s="878">
        <f t="shared" si="38"/>
        <v>278680.49669674505</v>
      </c>
      <c r="DI101" s="874"/>
      <c r="DJ101" s="874"/>
      <c r="DK101" s="874"/>
      <c r="DL101" s="874"/>
      <c r="DM101" s="874"/>
      <c r="DN101" s="874"/>
      <c r="DR101" s="230" t="str">
        <f t="shared" si="30"/>
        <v>-</v>
      </c>
      <c r="DS101" s="875">
        <f>IF(ROWS(DS$25:$DU101)&gt;$EG$9,0,ROWS(DS$25:$DU101))</f>
        <v>0</v>
      </c>
      <c r="DT101" s="875"/>
      <c r="DU101" s="875"/>
      <c r="DV101" s="875"/>
      <c r="DW101" s="875"/>
      <c r="DX101" s="876">
        <f t="shared" si="42"/>
        <v>0</v>
      </c>
      <c r="DY101" s="875"/>
      <c r="DZ101" s="875"/>
      <c r="EA101" s="875"/>
      <c r="EB101" s="875"/>
      <c r="EC101" s="875"/>
      <c r="ED101" s="875"/>
      <c r="EE101" s="877">
        <f t="shared" si="31"/>
        <v>0</v>
      </c>
      <c r="EF101" s="875"/>
      <c r="EG101" s="875"/>
      <c r="EH101" s="875"/>
      <c r="EI101" s="875"/>
      <c r="EJ101" s="875"/>
      <c r="EK101" s="873">
        <f t="shared" si="32"/>
        <v>0</v>
      </c>
      <c r="EL101" s="874"/>
      <c r="EM101" s="874"/>
      <c r="EN101" s="874"/>
      <c r="EO101" s="874"/>
      <c r="EP101" s="874"/>
      <c r="EQ101" s="873">
        <f t="shared" si="33"/>
        <v>0</v>
      </c>
      <c r="ER101" s="874"/>
      <c r="ES101" s="874"/>
      <c r="ET101" s="874"/>
      <c r="EU101" s="874"/>
      <c r="EV101" s="874"/>
      <c r="EW101" s="878">
        <f t="shared" si="22"/>
        <v>0</v>
      </c>
      <c r="EX101" s="874"/>
      <c r="EY101" s="874"/>
      <c r="EZ101" s="874"/>
      <c r="FA101" s="874"/>
      <c r="FB101" s="874"/>
      <c r="FC101" s="874"/>
      <c r="FE101" s="876">
        <f t="shared" si="43"/>
        <v>0</v>
      </c>
      <c r="FF101" s="875"/>
      <c r="FG101" s="875"/>
      <c r="FH101" s="875"/>
      <c r="FI101" s="875"/>
      <c r="FJ101" s="875"/>
      <c r="FK101" s="875"/>
      <c r="FL101" s="877">
        <f t="shared" si="34"/>
        <v>0</v>
      </c>
      <c r="FM101" s="875"/>
      <c r="FN101" s="875"/>
      <c r="FO101" s="875"/>
      <c r="FP101" s="875"/>
      <c r="FQ101" s="875"/>
      <c r="FR101" s="873">
        <f t="shared" si="35"/>
        <v>0</v>
      </c>
      <c r="FS101" s="874"/>
      <c r="FT101" s="874"/>
      <c r="FU101" s="874"/>
      <c r="FV101" s="874"/>
      <c r="FW101" s="874"/>
      <c r="FX101" s="873">
        <f t="shared" si="36"/>
        <v>0</v>
      </c>
      <c r="FY101" s="874"/>
      <c r="FZ101" s="874"/>
      <c r="GA101" s="874"/>
      <c r="GB101" s="874"/>
      <c r="GC101" s="874"/>
      <c r="GD101" s="878">
        <f t="shared" si="39"/>
        <v>0</v>
      </c>
      <c r="GE101" s="874"/>
      <c r="GF101" s="874"/>
      <c r="GG101" s="874"/>
      <c r="GH101" s="874"/>
      <c r="GI101" s="874"/>
      <c r="GJ101" s="874"/>
    </row>
    <row r="102" spans="1:192" ht="15.75">
      <c r="A102" s="137"/>
      <c r="B102" s="566"/>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6"/>
      <c r="AH102" s="566"/>
      <c r="AI102" s="566"/>
      <c r="AJ102" s="566"/>
      <c r="AK102" s="566"/>
      <c r="AL102" s="566"/>
      <c r="AM102" s="566"/>
      <c r="AN102" s="566"/>
      <c r="AO102" s="566"/>
      <c r="AP102" s="566"/>
      <c r="AQ102" s="566"/>
      <c r="AR102" s="566"/>
      <c r="AS102" s="566"/>
      <c r="AT102" s="139"/>
      <c r="AU102" s="139"/>
      <c r="AV102" s="230" t="str">
        <f t="shared" si="23"/>
        <v>-</v>
      </c>
      <c r="AW102" s="875">
        <f>IF(ROWS($AW$25:$AW102)&gt;$BI$9,0,ROWS(AW$25:$AW102))</f>
        <v>78</v>
      </c>
      <c r="AX102" s="875"/>
      <c r="AY102" s="875"/>
      <c r="AZ102" s="875"/>
      <c r="BA102" s="875"/>
      <c r="BB102" s="876">
        <f t="shared" si="40"/>
        <v>256346.95681368813</v>
      </c>
      <c r="BC102" s="875"/>
      <c r="BD102" s="875"/>
      <c r="BE102" s="875"/>
      <c r="BF102" s="875"/>
      <c r="BG102" s="875"/>
      <c r="BH102" s="875"/>
      <c r="BI102" s="877">
        <f t="shared" si="24"/>
        <v>640.8673920342203</v>
      </c>
      <c r="BJ102" s="875"/>
      <c r="BK102" s="875"/>
      <c r="BL102" s="875"/>
      <c r="BM102" s="875"/>
      <c r="BN102" s="875"/>
      <c r="BO102" s="873">
        <f t="shared" si="25"/>
        <v>623.9447091541449</v>
      </c>
      <c r="BP102" s="874"/>
      <c r="BQ102" s="874"/>
      <c r="BR102" s="874"/>
      <c r="BS102" s="874"/>
      <c r="BT102" s="874"/>
      <c r="BU102" s="873">
        <f t="shared" si="26"/>
        <v>1264.8121011883652</v>
      </c>
      <c r="BV102" s="874"/>
      <c r="BW102" s="874"/>
      <c r="BX102" s="874"/>
      <c r="BY102" s="874"/>
      <c r="BZ102" s="874"/>
      <c r="CA102" s="878">
        <f t="shared" si="37"/>
        <v>255723.012104534</v>
      </c>
      <c r="CB102" s="874"/>
      <c r="CC102" s="874"/>
      <c r="CD102" s="874"/>
      <c r="CE102" s="874"/>
      <c r="CF102" s="874"/>
      <c r="CG102" s="874"/>
      <c r="CI102" s="876">
        <f t="shared" si="41"/>
        <v>278680.49669674505</v>
      </c>
      <c r="CJ102" s="875"/>
      <c r="CK102" s="875"/>
      <c r="CL102" s="875"/>
      <c r="CM102" s="875"/>
      <c r="CN102" s="875"/>
      <c r="CO102" s="875"/>
      <c r="CP102" s="877">
        <f t="shared" si="27"/>
        <v>1781.2328413866953</v>
      </c>
      <c r="CQ102" s="875"/>
      <c r="CR102" s="875"/>
      <c r="CS102" s="875"/>
      <c r="CT102" s="875"/>
      <c r="CU102" s="875"/>
      <c r="CV102" s="873">
        <f t="shared" si="28"/>
        <v>351.4429043766827</v>
      </c>
      <c r="CW102" s="874"/>
      <c r="CX102" s="874"/>
      <c r="CY102" s="874"/>
      <c r="CZ102" s="874"/>
      <c r="DA102" s="874"/>
      <c r="DB102" s="873">
        <f t="shared" si="29"/>
        <v>2132.675745763378</v>
      </c>
      <c r="DC102" s="874"/>
      <c r="DD102" s="874"/>
      <c r="DE102" s="874"/>
      <c r="DF102" s="874"/>
      <c r="DG102" s="874"/>
      <c r="DH102" s="878">
        <f t="shared" si="38"/>
        <v>278329.0537923684</v>
      </c>
      <c r="DI102" s="874"/>
      <c r="DJ102" s="874"/>
      <c r="DK102" s="874"/>
      <c r="DL102" s="874"/>
      <c r="DM102" s="874"/>
      <c r="DN102" s="874"/>
      <c r="DR102" s="230" t="str">
        <f t="shared" si="30"/>
        <v>-</v>
      </c>
      <c r="DS102" s="875">
        <f>IF(ROWS(DS$25:$DU102)&gt;$EG$9,0,ROWS(DS$25:$DU102))</f>
        <v>0</v>
      </c>
      <c r="DT102" s="875"/>
      <c r="DU102" s="875"/>
      <c r="DV102" s="875"/>
      <c r="DW102" s="875"/>
      <c r="DX102" s="876">
        <f t="shared" si="42"/>
        <v>0</v>
      </c>
      <c r="DY102" s="875"/>
      <c r="DZ102" s="875"/>
      <c r="EA102" s="875"/>
      <c r="EB102" s="875"/>
      <c r="EC102" s="875"/>
      <c r="ED102" s="875"/>
      <c r="EE102" s="877">
        <f t="shared" si="31"/>
        <v>0</v>
      </c>
      <c r="EF102" s="875"/>
      <c r="EG102" s="875"/>
      <c r="EH102" s="875"/>
      <c r="EI102" s="875"/>
      <c r="EJ102" s="875"/>
      <c r="EK102" s="873">
        <f t="shared" si="32"/>
        <v>0</v>
      </c>
      <c r="EL102" s="874"/>
      <c r="EM102" s="874"/>
      <c r="EN102" s="874"/>
      <c r="EO102" s="874"/>
      <c r="EP102" s="874"/>
      <c r="EQ102" s="873">
        <f t="shared" si="33"/>
        <v>0</v>
      </c>
      <c r="ER102" s="874"/>
      <c r="ES102" s="874"/>
      <c r="ET102" s="874"/>
      <c r="EU102" s="874"/>
      <c r="EV102" s="874"/>
      <c r="EW102" s="878">
        <f t="shared" si="22"/>
        <v>0</v>
      </c>
      <c r="EX102" s="874"/>
      <c r="EY102" s="874"/>
      <c r="EZ102" s="874"/>
      <c r="FA102" s="874"/>
      <c r="FB102" s="874"/>
      <c r="FC102" s="874"/>
      <c r="FE102" s="876">
        <f t="shared" si="43"/>
        <v>0</v>
      </c>
      <c r="FF102" s="875"/>
      <c r="FG102" s="875"/>
      <c r="FH102" s="875"/>
      <c r="FI102" s="875"/>
      <c r="FJ102" s="875"/>
      <c r="FK102" s="875"/>
      <c r="FL102" s="877">
        <f t="shared" si="34"/>
        <v>0</v>
      </c>
      <c r="FM102" s="875"/>
      <c r="FN102" s="875"/>
      <c r="FO102" s="875"/>
      <c r="FP102" s="875"/>
      <c r="FQ102" s="875"/>
      <c r="FR102" s="873">
        <f t="shared" si="35"/>
        <v>0</v>
      </c>
      <c r="FS102" s="874"/>
      <c r="FT102" s="874"/>
      <c r="FU102" s="874"/>
      <c r="FV102" s="874"/>
      <c r="FW102" s="874"/>
      <c r="FX102" s="873">
        <f t="shared" si="36"/>
        <v>0</v>
      </c>
      <c r="FY102" s="874"/>
      <c r="FZ102" s="874"/>
      <c r="GA102" s="874"/>
      <c r="GB102" s="874"/>
      <c r="GC102" s="874"/>
      <c r="GD102" s="878">
        <f t="shared" si="39"/>
        <v>0</v>
      </c>
      <c r="GE102" s="874"/>
      <c r="GF102" s="874"/>
      <c r="GG102" s="874"/>
      <c r="GH102" s="874"/>
      <c r="GI102" s="874"/>
      <c r="GJ102" s="874"/>
    </row>
    <row r="103" spans="1:192" ht="10.5" customHeight="1">
      <c r="A103" s="137"/>
      <c r="B103" s="566"/>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6"/>
      <c r="AL103" s="566"/>
      <c r="AM103" s="566"/>
      <c r="AN103" s="566"/>
      <c r="AO103" s="566"/>
      <c r="AP103" s="566"/>
      <c r="AQ103" s="566"/>
      <c r="AR103" s="566"/>
      <c r="AS103" s="566"/>
      <c r="AT103" s="139"/>
      <c r="AU103" s="139"/>
      <c r="AV103" s="230" t="str">
        <f t="shared" si="23"/>
        <v>-</v>
      </c>
      <c r="AW103" s="875">
        <f>IF(ROWS($AW$25:$AW103)&gt;$BI$9,0,ROWS(AW$25:$AW103))</f>
        <v>79</v>
      </c>
      <c r="AX103" s="875"/>
      <c r="AY103" s="875"/>
      <c r="AZ103" s="875"/>
      <c r="BA103" s="875"/>
      <c r="BB103" s="876">
        <f t="shared" si="40"/>
        <v>255723.012104534</v>
      </c>
      <c r="BC103" s="875"/>
      <c r="BD103" s="875"/>
      <c r="BE103" s="875"/>
      <c r="BF103" s="875"/>
      <c r="BG103" s="875"/>
      <c r="BH103" s="875"/>
      <c r="BI103" s="877">
        <f t="shared" si="24"/>
        <v>639.3075302613349</v>
      </c>
      <c r="BJ103" s="875"/>
      <c r="BK103" s="875"/>
      <c r="BL103" s="875"/>
      <c r="BM103" s="875"/>
      <c r="BN103" s="875"/>
      <c r="BO103" s="873">
        <f t="shared" si="25"/>
        <v>625.5045709270303</v>
      </c>
      <c r="BP103" s="874"/>
      <c r="BQ103" s="874"/>
      <c r="BR103" s="874"/>
      <c r="BS103" s="874"/>
      <c r="BT103" s="874"/>
      <c r="BU103" s="873">
        <f t="shared" si="26"/>
        <v>1264.8121011883652</v>
      </c>
      <c r="BV103" s="874"/>
      <c r="BW103" s="874"/>
      <c r="BX103" s="874"/>
      <c r="BY103" s="874"/>
      <c r="BZ103" s="874"/>
      <c r="CA103" s="878">
        <f t="shared" si="37"/>
        <v>255097.50753360696</v>
      </c>
      <c r="CB103" s="874"/>
      <c r="CC103" s="874"/>
      <c r="CD103" s="874"/>
      <c r="CE103" s="874"/>
      <c r="CF103" s="874"/>
      <c r="CG103" s="874"/>
      <c r="CI103" s="876">
        <f t="shared" si="41"/>
        <v>278329.0537923684</v>
      </c>
      <c r="CJ103" s="875"/>
      <c r="CK103" s="875"/>
      <c r="CL103" s="875"/>
      <c r="CM103" s="875"/>
      <c r="CN103" s="875"/>
      <c r="CO103" s="875"/>
      <c r="CP103" s="877">
        <f t="shared" si="27"/>
        <v>1778.9865354895544</v>
      </c>
      <c r="CQ103" s="875"/>
      <c r="CR103" s="875"/>
      <c r="CS103" s="875"/>
      <c r="CT103" s="875"/>
      <c r="CU103" s="875"/>
      <c r="CV103" s="873">
        <f t="shared" si="28"/>
        <v>353.6892102738236</v>
      </c>
      <c r="CW103" s="874"/>
      <c r="CX103" s="874"/>
      <c r="CY103" s="874"/>
      <c r="CZ103" s="874"/>
      <c r="DA103" s="874"/>
      <c r="DB103" s="873">
        <f t="shared" si="29"/>
        <v>2132.675745763378</v>
      </c>
      <c r="DC103" s="874"/>
      <c r="DD103" s="874"/>
      <c r="DE103" s="874"/>
      <c r="DF103" s="874"/>
      <c r="DG103" s="874"/>
      <c r="DH103" s="878">
        <f t="shared" si="38"/>
        <v>277975.36458209454</v>
      </c>
      <c r="DI103" s="874"/>
      <c r="DJ103" s="874"/>
      <c r="DK103" s="874"/>
      <c r="DL103" s="874"/>
      <c r="DM103" s="874"/>
      <c r="DN103" s="874"/>
      <c r="DR103" s="230" t="str">
        <f t="shared" si="30"/>
        <v>-</v>
      </c>
      <c r="DS103" s="875">
        <f>IF(ROWS(DS$25:$DU103)&gt;$EG$9,0,ROWS(DS$25:$DU103))</f>
        <v>0</v>
      </c>
      <c r="DT103" s="875"/>
      <c r="DU103" s="875"/>
      <c r="DV103" s="875"/>
      <c r="DW103" s="875"/>
      <c r="DX103" s="876">
        <f t="shared" si="42"/>
        <v>0</v>
      </c>
      <c r="DY103" s="875"/>
      <c r="DZ103" s="875"/>
      <c r="EA103" s="875"/>
      <c r="EB103" s="875"/>
      <c r="EC103" s="875"/>
      <c r="ED103" s="875"/>
      <c r="EE103" s="877">
        <f t="shared" si="31"/>
        <v>0</v>
      </c>
      <c r="EF103" s="875"/>
      <c r="EG103" s="875"/>
      <c r="EH103" s="875"/>
      <c r="EI103" s="875"/>
      <c r="EJ103" s="875"/>
      <c r="EK103" s="873">
        <f t="shared" si="32"/>
        <v>0</v>
      </c>
      <c r="EL103" s="874"/>
      <c r="EM103" s="874"/>
      <c r="EN103" s="874"/>
      <c r="EO103" s="874"/>
      <c r="EP103" s="874"/>
      <c r="EQ103" s="873">
        <f t="shared" si="33"/>
        <v>0</v>
      </c>
      <c r="ER103" s="874"/>
      <c r="ES103" s="874"/>
      <c r="ET103" s="874"/>
      <c r="EU103" s="874"/>
      <c r="EV103" s="874"/>
      <c r="EW103" s="878">
        <f t="shared" si="22"/>
        <v>0</v>
      </c>
      <c r="EX103" s="874"/>
      <c r="EY103" s="874"/>
      <c r="EZ103" s="874"/>
      <c r="FA103" s="874"/>
      <c r="FB103" s="874"/>
      <c r="FC103" s="874"/>
      <c r="FE103" s="876">
        <f t="shared" si="43"/>
        <v>0</v>
      </c>
      <c r="FF103" s="875"/>
      <c r="FG103" s="875"/>
      <c r="FH103" s="875"/>
      <c r="FI103" s="875"/>
      <c r="FJ103" s="875"/>
      <c r="FK103" s="875"/>
      <c r="FL103" s="877">
        <f t="shared" si="34"/>
        <v>0</v>
      </c>
      <c r="FM103" s="875"/>
      <c r="FN103" s="875"/>
      <c r="FO103" s="875"/>
      <c r="FP103" s="875"/>
      <c r="FQ103" s="875"/>
      <c r="FR103" s="873">
        <f t="shared" si="35"/>
        <v>0</v>
      </c>
      <c r="FS103" s="874"/>
      <c r="FT103" s="874"/>
      <c r="FU103" s="874"/>
      <c r="FV103" s="874"/>
      <c r="FW103" s="874"/>
      <c r="FX103" s="873">
        <f t="shared" si="36"/>
        <v>0</v>
      </c>
      <c r="FY103" s="874"/>
      <c r="FZ103" s="874"/>
      <c r="GA103" s="874"/>
      <c r="GB103" s="874"/>
      <c r="GC103" s="874"/>
      <c r="GD103" s="878">
        <f t="shared" si="39"/>
        <v>0</v>
      </c>
      <c r="GE103" s="874"/>
      <c r="GF103" s="874"/>
      <c r="GG103" s="874"/>
      <c r="GH103" s="874"/>
      <c r="GI103" s="874"/>
      <c r="GJ103" s="874"/>
    </row>
    <row r="104" spans="1:192" ht="15.75">
      <c r="A104" s="137"/>
      <c r="B104" s="147" t="s">
        <v>510</v>
      </c>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230" t="str">
        <f t="shared" si="23"/>
        <v>-</v>
      </c>
      <c r="AW104" s="875">
        <f>IF(ROWS($AW$25:$AW104)&gt;$BI$9,0,ROWS(AW$25:$AW104))</f>
        <v>80</v>
      </c>
      <c r="AX104" s="875"/>
      <c r="AY104" s="875"/>
      <c r="AZ104" s="875"/>
      <c r="BA104" s="875"/>
      <c r="BB104" s="876">
        <f t="shared" si="40"/>
        <v>255097.50753360696</v>
      </c>
      <c r="BC104" s="875"/>
      <c r="BD104" s="875"/>
      <c r="BE104" s="875"/>
      <c r="BF104" s="875"/>
      <c r="BG104" s="875"/>
      <c r="BH104" s="875"/>
      <c r="BI104" s="877">
        <f t="shared" si="24"/>
        <v>637.7437688340174</v>
      </c>
      <c r="BJ104" s="875"/>
      <c r="BK104" s="875"/>
      <c r="BL104" s="875"/>
      <c r="BM104" s="875"/>
      <c r="BN104" s="875"/>
      <c r="BO104" s="873">
        <f t="shared" si="25"/>
        <v>627.0683323543478</v>
      </c>
      <c r="BP104" s="874"/>
      <c r="BQ104" s="874"/>
      <c r="BR104" s="874"/>
      <c r="BS104" s="874"/>
      <c r="BT104" s="874"/>
      <c r="BU104" s="873">
        <f t="shared" si="26"/>
        <v>1264.8121011883652</v>
      </c>
      <c r="BV104" s="874"/>
      <c r="BW104" s="874"/>
      <c r="BX104" s="874"/>
      <c r="BY104" s="874"/>
      <c r="BZ104" s="874"/>
      <c r="CA104" s="878">
        <f t="shared" si="37"/>
        <v>254470.43920125262</v>
      </c>
      <c r="CB104" s="874"/>
      <c r="CC104" s="874"/>
      <c r="CD104" s="874"/>
      <c r="CE104" s="874"/>
      <c r="CF104" s="874"/>
      <c r="CG104" s="874"/>
      <c r="CI104" s="876">
        <f t="shared" si="41"/>
        <v>277975.36458209454</v>
      </c>
      <c r="CJ104" s="875"/>
      <c r="CK104" s="875"/>
      <c r="CL104" s="875"/>
      <c r="CM104" s="875"/>
      <c r="CN104" s="875"/>
      <c r="CO104" s="875"/>
      <c r="CP104" s="877">
        <f t="shared" si="27"/>
        <v>1776.7258719538875</v>
      </c>
      <c r="CQ104" s="875"/>
      <c r="CR104" s="875"/>
      <c r="CS104" s="875"/>
      <c r="CT104" s="875"/>
      <c r="CU104" s="875"/>
      <c r="CV104" s="873">
        <f t="shared" si="28"/>
        <v>355.94987380949055</v>
      </c>
      <c r="CW104" s="874"/>
      <c r="CX104" s="874"/>
      <c r="CY104" s="874"/>
      <c r="CZ104" s="874"/>
      <c r="DA104" s="874"/>
      <c r="DB104" s="873">
        <f t="shared" si="29"/>
        <v>2132.675745763378</v>
      </c>
      <c r="DC104" s="874"/>
      <c r="DD104" s="874"/>
      <c r="DE104" s="874"/>
      <c r="DF104" s="874"/>
      <c r="DG104" s="874"/>
      <c r="DH104" s="878">
        <f t="shared" si="38"/>
        <v>277619.41470828507</v>
      </c>
      <c r="DI104" s="874"/>
      <c r="DJ104" s="874"/>
      <c r="DK104" s="874"/>
      <c r="DL104" s="874"/>
      <c r="DM104" s="874"/>
      <c r="DN104" s="874"/>
      <c r="DR104" s="230" t="str">
        <f t="shared" si="30"/>
        <v>-</v>
      </c>
      <c r="DS104" s="875">
        <f>IF(ROWS(DS$25:$DU104)&gt;$EG$9,0,ROWS(DS$25:$DU104))</f>
        <v>0</v>
      </c>
      <c r="DT104" s="875"/>
      <c r="DU104" s="875"/>
      <c r="DV104" s="875"/>
      <c r="DW104" s="875"/>
      <c r="DX104" s="876">
        <f t="shared" si="42"/>
        <v>0</v>
      </c>
      <c r="DY104" s="875"/>
      <c r="DZ104" s="875"/>
      <c r="EA104" s="875"/>
      <c r="EB104" s="875"/>
      <c r="EC104" s="875"/>
      <c r="ED104" s="875"/>
      <c r="EE104" s="877">
        <f t="shared" si="31"/>
        <v>0</v>
      </c>
      <c r="EF104" s="875"/>
      <c r="EG104" s="875"/>
      <c r="EH104" s="875"/>
      <c r="EI104" s="875"/>
      <c r="EJ104" s="875"/>
      <c r="EK104" s="873">
        <f t="shared" si="32"/>
        <v>0</v>
      </c>
      <c r="EL104" s="874"/>
      <c r="EM104" s="874"/>
      <c r="EN104" s="874"/>
      <c r="EO104" s="874"/>
      <c r="EP104" s="874"/>
      <c r="EQ104" s="873">
        <f t="shared" si="33"/>
        <v>0</v>
      </c>
      <c r="ER104" s="874"/>
      <c r="ES104" s="874"/>
      <c r="ET104" s="874"/>
      <c r="EU104" s="874"/>
      <c r="EV104" s="874"/>
      <c r="EW104" s="878">
        <f t="shared" si="22"/>
        <v>0</v>
      </c>
      <c r="EX104" s="874"/>
      <c r="EY104" s="874"/>
      <c r="EZ104" s="874"/>
      <c r="FA104" s="874"/>
      <c r="FB104" s="874"/>
      <c r="FC104" s="874"/>
      <c r="FE104" s="876">
        <f t="shared" si="43"/>
        <v>0</v>
      </c>
      <c r="FF104" s="875"/>
      <c r="FG104" s="875"/>
      <c r="FH104" s="875"/>
      <c r="FI104" s="875"/>
      <c r="FJ104" s="875"/>
      <c r="FK104" s="875"/>
      <c r="FL104" s="877">
        <f t="shared" si="34"/>
        <v>0</v>
      </c>
      <c r="FM104" s="875"/>
      <c r="FN104" s="875"/>
      <c r="FO104" s="875"/>
      <c r="FP104" s="875"/>
      <c r="FQ104" s="875"/>
      <c r="FR104" s="873">
        <f t="shared" si="35"/>
        <v>0</v>
      </c>
      <c r="FS104" s="874"/>
      <c r="FT104" s="874"/>
      <c r="FU104" s="874"/>
      <c r="FV104" s="874"/>
      <c r="FW104" s="874"/>
      <c r="FX104" s="873">
        <f t="shared" si="36"/>
        <v>0</v>
      </c>
      <c r="FY104" s="874"/>
      <c r="FZ104" s="874"/>
      <c r="GA104" s="874"/>
      <c r="GB104" s="874"/>
      <c r="GC104" s="874"/>
      <c r="GD104" s="878">
        <f t="shared" si="39"/>
        <v>0</v>
      </c>
      <c r="GE104" s="874"/>
      <c r="GF104" s="874"/>
      <c r="GG104" s="874"/>
      <c r="GH104" s="874"/>
      <c r="GI104" s="874"/>
      <c r="GJ104" s="874"/>
    </row>
    <row r="105" spans="1:192" ht="15.75">
      <c r="A105" s="137"/>
      <c r="B105" s="148" t="s">
        <v>408</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99"/>
      <c r="AU105" s="99"/>
      <c r="AV105" s="230" t="str">
        <f t="shared" si="23"/>
        <v>-</v>
      </c>
      <c r="AW105" s="875">
        <f>IF(ROWS($AW$25:$AW105)&gt;$BI$9,0,ROWS(AW$25:$AW105))</f>
        <v>81</v>
      </c>
      <c r="AX105" s="875"/>
      <c r="AY105" s="875"/>
      <c r="AZ105" s="875"/>
      <c r="BA105" s="875"/>
      <c r="BB105" s="876">
        <f t="shared" si="40"/>
        <v>254470.43920125262</v>
      </c>
      <c r="BC105" s="875"/>
      <c r="BD105" s="875"/>
      <c r="BE105" s="875"/>
      <c r="BF105" s="875"/>
      <c r="BG105" s="875"/>
      <c r="BH105" s="875"/>
      <c r="BI105" s="877">
        <f t="shared" si="24"/>
        <v>636.1760980031315</v>
      </c>
      <c r="BJ105" s="875"/>
      <c r="BK105" s="875"/>
      <c r="BL105" s="875"/>
      <c r="BM105" s="875"/>
      <c r="BN105" s="875"/>
      <c r="BO105" s="873">
        <f t="shared" si="25"/>
        <v>628.6360031852337</v>
      </c>
      <c r="BP105" s="874"/>
      <c r="BQ105" s="874"/>
      <c r="BR105" s="874"/>
      <c r="BS105" s="874"/>
      <c r="BT105" s="874"/>
      <c r="BU105" s="873">
        <f t="shared" si="26"/>
        <v>1264.8121011883652</v>
      </c>
      <c r="BV105" s="874"/>
      <c r="BW105" s="874"/>
      <c r="BX105" s="874"/>
      <c r="BY105" s="874"/>
      <c r="BZ105" s="874"/>
      <c r="CA105" s="878">
        <f t="shared" si="37"/>
        <v>253841.80319806738</v>
      </c>
      <c r="CB105" s="874"/>
      <c r="CC105" s="874"/>
      <c r="CD105" s="874"/>
      <c r="CE105" s="874"/>
      <c r="CF105" s="874"/>
      <c r="CG105" s="874"/>
      <c r="CI105" s="876">
        <f t="shared" si="41"/>
        <v>277619.41470828507</v>
      </c>
      <c r="CJ105" s="875"/>
      <c r="CK105" s="875"/>
      <c r="CL105" s="875"/>
      <c r="CM105" s="875"/>
      <c r="CN105" s="875"/>
      <c r="CO105" s="875"/>
      <c r="CP105" s="877">
        <f t="shared" si="27"/>
        <v>1774.4507590104552</v>
      </c>
      <c r="CQ105" s="875"/>
      <c r="CR105" s="875"/>
      <c r="CS105" s="875"/>
      <c r="CT105" s="875"/>
      <c r="CU105" s="875"/>
      <c r="CV105" s="873">
        <f t="shared" si="28"/>
        <v>358.22498675292286</v>
      </c>
      <c r="CW105" s="874"/>
      <c r="CX105" s="874"/>
      <c r="CY105" s="874"/>
      <c r="CZ105" s="874"/>
      <c r="DA105" s="874"/>
      <c r="DB105" s="873">
        <f t="shared" si="29"/>
        <v>2132.675745763378</v>
      </c>
      <c r="DC105" s="874"/>
      <c r="DD105" s="874"/>
      <c r="DE105" s="874"/>
      <c r="DF105" s="874"/>
      <c r="DG105" s="874"/>
      <c r="DH105" s="878">
        <f t="shared" si="38"/>
        <v>277261.18972153217</v>
      </c>
      <c r="DI105" s="874"/>
      <c r="DJ105" s="874"/>
      <c r="DK105" s="874"/>
      <c r="DL105" s="874"/>
      <c r="DM105" s="874"/>
      <c r="DN105" s="874"/>
      <c r="DR105" s="230" t="str">
        <f t="shared" si="30"/>
        <v>-</v>
      </c>
      <c r="DS105" s="875">
        <f>IF(ROWS(DS$25:$DU105)&gt;$EG$9,0,ROWS(DS$25:$DU105))</f>
        <v>0</v>
      </c>
      <c r="DT105" s="875"/>
      <c r="DU105" s="875"/>
      <c r="DV105" s="875"/>
      <c r="DW105" s="875"/>
      <c r="DX105" s="876">
        <f t="shared" si="42"/>
        <v>0</v>
      </c>
      <c r="DY105" s="875"/>
      <c r="DZ105" s="875"/>
      <c r="EA105" s="875"/>
      <c r="EB105" s="875"/>
      <c r="EC105" s="875"/>
      <c r="ED105" s="875"/>
      <c r="EE105" s="877">
        <f t="shared" si="31"/>
        <v>0</v>
      </c>
      <c r="EF105" s="875"/>
      <c r="EG105" s="875"/>
      <c r="EH105" s="875"/>
      <c r="EI105" s="875"/>
      <c r="EJ105" s="875"/>
      <c r="EK105" s="873">
        <f t="shared" si="32"/>
        <v>0</v>
      </c>
      <c r="EL105" s="874"/>
      <c r="EM105" s="874"/>
      <c r="EN105" s="874"/>
      <c r="EO105" s="874"/>
      <c r="EP105" s="874"/>
      <c r="EQ105" s="873">
        <f t="shared" si="33"/>
        <v>0</v>
      </c>
      <c r="ER105" s="874"/>
      <c r="ES105" s="874"/>
      <c r="ET105" s="874"/>
      <c r="EU105" s="874"/>
      <c r="EV105" s="874"/>
      <c r="EW105" s="878">
        <f t="shared" si="22"/>
        <v>0</v>
      </c>
      <c r="EX105" s="874"/>
      <c r="EY105" s="874"/>
      <c r="EZ105" s="874"/>
      <c r="FA105" s="874"/>
      <c r="FB105" s="874"/>
      <c r="FC105" s="874"/>
      <c r="FE105" s="876">
        <f t="shared" si="43"/>
        <v>0</v>
      </c>
      <c r="FF105" s="875"/>
      <c r="FG105" s="875"/>
      <c r="FH105" s="875"/>
      <c r="FI105" s="875"/>
      <c r="FJ105" s="875"/>
      <c r="FK105" s="875"/>
      <c r="FL105" s="877">
        <f t="shared" si="34"/>
        <v>0</v>
      </c>
      <c r="FM105" s="875"/>
      <c r="FN105" s="875"/>
      <c r="FO105" s="875"/>
      <c r="FP105" s="875"/>
      <c r="FQ105" s="875"/>
      <c r="FR105" s="873">
        <f t="shared" si="35"/>
        <v>0</v>
      </c>
      <c r="FS105" s="874"/>
      <c r="FT105" s="874"/>
      <c r="FU105" s="874"/>
      <c r="FV105" s="874"/>
      <c r="FW105" s="874"/>
      <c r="FX105" s="873">
        <f t="shared" si="36"/>
        <v>0</v>
      </c>
      <c r="FY105" s="874"/>
      <c r="FZ105" s="874"/>
      <c r="GA105" s="874"/>
      <c r="GB105" s="874"/>
      <c r="GC105" s="874"/>
      <c r="GD105" s="878">
        <f t="shared" si="39"/>
        <v>0</v>
      </c>
      <c r="GE105" s="874"/>
      <c r="GF105" s="874"/>
      <c r="GG105" s="874"/>
      <c r="GH105" s="874"/>
      <c r="GI105" s="874"/>
      <c r="GJ105" s="874"/>
    </row>
    <row r="106" spans="1:192" ht="15.75">
      <c r="A106" s="137"/>
      <c r="B106" s="148" t="s">
        <v>409</v>
      </c>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99"/>
      <c r="AU106" s="99"/>
      <c r="AV106" s="230" t="str">
        <f t="shared" si="23"/>
        <v>-</v>
      </c>
      <c r="AW106" s="875">
        <f>IF(ROWS($AW$25:$AW106)&gt;$BI$9,0,ROWS(AW$25:$AW106))</f>
        <v>82</v>
      </c>
      <c r="AX106" s="875"/>
      <c r="AY106" s="875"/>
      <c r="AZ106" s="875"/>
      <c r="BA106" s="875"/>
      <c r="BB106" s="876">
        <f t="shared" si="40"/>
        <v>253841.80319806738</v>
      </c>
      <c r="BC106" s="875"/>
      <c r="BD106" s="875"/>
      <c r="BE106" s="875"/>
      <c r="BF106" s="875"/>
      <c r="BG106" s="875"/>
      <c r="BH106" s="875"/>
      <c r="BI106" s="877">
        <f t="shared" si="24"/>
        <v>634.6045079951684</v>
      </c>
      <c r="BJ106" s="875"/>
      <c r="BK106" s="875"/>
      <c r="BL106" s="875"/>
      <c r="BM106" s="875"/>
      <c r="BN106" s="875"/>
      <c r="BO106" s="873">
        <f t="shared" si="25"/>
        <v>630.2075931931968</v>
      </c>
      <c r="BP106" s="874"/>
      <c r="BQ106" s="874"/>
      <c r="BR106" s="874"/>
      <c r="BS106" s="874"/>
      <c r="BT106" s="874"/>
      <c r="BU106" s="873">
        <f t="shared" si="26"/>
        <v>1264.8121011883652</v>
      </c>
      <c r="BV106" s="874"/>
      <c r="BW106" s="874"/>
      <c r="BX106" s="874"/>
      <c r="BY106" s="874"/>
      <c r="BZ106" s="874"/>
      <c r="CA106" s="878">
        <f t="shared" si="37"/>
        <v>253211.5956048742</v>
      </c>
      <c r="CB106" s="874"/>
      <c r="CC106" s="874"/>
      <c r="CD106" s="874"/>
      <c r="CE106" s="874"/>
      <c r="CF106" s="874"/>
      <c r="CG106" s="874"/>
      <c r="CI106" s="876">
        <f t="shared" si="41"/>
        <v>277261.18972153217</v>
      </c>
      <c r="CJ106" s="875"/>
      <c r="CK106" s="875"/>
      <c r="CL106" s="875"/>
      <c r="CM106" s="875"/>
      <c r="CN106" s="875"/>
      <c r="CO106" s="875"/>
      <c r="CP106" s="877">
        <f t="shared" si="27"/>
        <v>1772.1611043034598</v>
      </c>
      <c r="CQ106" s="875"/>
      <c r="CR106" s="875"/>
      <c r="CS106" s="875"/>
      <c r="CT106" s="875"/>
      <c r="CU106" s="875"/>
      <c r="CV106" s="873">
        <f t="shared" si="28"/>
        <v>360.51464145991827</v>
      </c>
      <c r="CW106" s="874"/>
      <c r="CX106" s="874"/>
      <c r="CY106" s="874"/>
      <c r="CZ106" s="874"/>
      <c r="DA106" s="874"/>
      <c r="DB106" s="873">
        <f t="shared" si="29"/>
        <v>2132.675745763378</v>
      </c>
      <c r="DC106" s="874"/>
      <c r="DD106" s="874"/>
      <c r="DE106" s="874"/>
      <c r="DF106" s="874"/>
      <c r="DG106" s="874"/>
      <c r="DH106" s="878">
        <f t="shared" si="38"/>
        <v>276900.67508007225</v>
      </c>
      <c r="DI106" s="874"/>
      <c r="DJ106" s="874"/>
      <c r="DK106" s="874"/>
      <c r="DL106" s="874"/>
      <c r="DM106" s="874"/>
      <c r="DN106" s="874"/>
      <c r="DR106" s="230" t="str">
        <f t="shared" si="30"/>
        <v>-</v>
      </c>
      <c r="DS106" s="875">
        <f>IF(ROWS(DS$25:$DU106)&gt;$EG$9,0,ROWS(DS$25:$DU106))</f>
        <v>0</v>
      </c>
      <c r="DT106" s="875"/>
      <c r="DU106" s="875"/>
      <c r="DV106" s="875"/>
      <c r="DW106" s="875"/>
      <c r="DX106" s="876">
        <f t="shared" si="42"/>
        <v>0</v>
      </c>
      <c r="DY106" s="875"/>
      <c r="DZ106" s="875"/>
      <c r="EA106" s="875"/>
      <c r="EB106" s="875"/>
      <c r="EC106" s="875"/>
      <c r="ED106" s="875"/>
      <c r="EE106" s="877">
        <f t="shared" si="31"/>
        <v>0</v>
      </c>
      <c r="EF106" s="875"/>
      <c r="EG106" s="875"/>
      <c r="EH106" s="875"/>
      <c r="EI106" s="875"/>
      <c r="EJ106" s="875"/>
      <c r="EK106" s="873">
        <f t="shared" si="32"/>
        <v>0</v>
      </c>
      <c r="EL106" s="874"/>
      <c r="EM106" s="874"/>
      <c r="EN106" s="874"/>
      <c r="EO106" s="874"/>
      <c r="EP106" s="874"/>
      <c r="EQ106" s="873">
        <f t="shared" si="33"/>
        <v>0</v>
      </c>
      <c r="ER106" s="874"/>
      <c r="ES106" s="874"/>
      <c r="ET106" s="874"/>
      <c r="EU106" s="874"/>
      <c r="EV106" s="874"/>
      <c r="EW106" s="878">
        <f t="shared" si="22"/>
        <v>0</v>
      </c>
      <c r="EX106" s="874"/>
      <c r="EY106" s="874"/>
      <c r="EZ106" s="874"/>
      <c r="FA106" s="874"/>
      <c r="FB106" s="874"/>
      <c r="FC106" s="874"/>
      <c r="FE106" s="876">
        <f t="shared" si="43"/>
        <v>0</v>
      </c>
      <c r="FF106" s="875"/>
      <c r="FG106" s="875"/>
      <c r="FH106" s="875"/>
      <c r="FI106" s="875"/>
      <c r="FJ106" s="875"/>
      <c r="FK106" s="875"/>
      <c r="FL106" s="877">
        <f t="shared" si="34"/>
        <v>0</v>
      </c>
      <c r="FM106" s="875"/>
      <c r="FN106" s="875"/>
      <c r="FO106" s="875"/>
      <c r="FP106" s="875"/>
      <c r="FQ106" s="875"/>
      <c r="FR106" s="873">
        <f t="shared" si="35"/>
        <v>0</v>
      </c>
      <c r="FS106" s="874"/>
      <c r="FT106" s="874"/>
      <c r="FU106" s="874"/>
      <c r="FV106" s="874"/>
      <c r="FW106" s="874"/>
      <c r="FX106" s="873">
        <f t="shared" si="36"/>
        <v>0</v>
      </c>
      <c r="FY106" s="874"/>
      <c r="FZ106" s="874"/>
      <c r="GA106" s="874"/>
      <c r="GB106" s="874"/>
      <c r="GC106" s="874"/>
      <c r="GD106" s="878">
        <f t="shared" si="39"/>
        <v>0</v>
      </c>
      <c r="GE106" s="874"/>
      <c r="GF106" s="874"/>
      <c r="GG106" s="874"/>
      <c r="GH106" s="874"/>
      <c r="GI106" s="874"/>
      <c r="GJ106" s="874"/>
    </row>
    <row r="107" spans="1:192" ht="15.75">
      <c r="A107" s="137"/>
      <c r="B107" s="148" t="s">
        <v>410</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V107" s="230" t="str">
        <f t="shared" si="23"/>
        <v>-</v>
      </c>
      <c r="AW107" s="875">
        <f>IF(ROWS($AW$25:$AW107)&gt;$BI$9,0,ROWS(AW$25:$AW107))</f>
        <v>83</v>
      </c>
      <c r="AX107" s="875"/>
      <c r="AY107" s="875"/>
      <c r="AZ107" s="875"/>
      <c r="BA107" s="875"/>
      <c r="BB107" s="876">
        <f t="shared" si="40"/>
        <v>253211.5956048742</v>
      </c>
      <c r="BC107" s="875"/>
      <c r="BD107" s="875"/>
      <c r="BE107" s="875"/>
      <c r="BF107" s="875"/>
      <c r="BG107" s="875"/>
      <c r="BH107" s="875"/>
      <c r="BI107" s="877">
        <f t="shared" si="24"/>
        <v>633.0289890121854</v>
      </c>
      <c r="BJ107" s="875"/>
      <c r="BK107" s="875"/>
      <c r="BL107" s="875"/>
      <c r="BM107" s="875"/>
      <c r="BN107" s="875"/>
      <c r="BO107" s="873">
        <f t="shared" si="25"/>
        <v>631.7831121761798</v>
      </c>
      <c r="BP107" s="874"/>
      <c r="BQ107" s="874"/>
      <c r="BR107" s="874"/>
      <c r="BS107" s="874"/>
      <c r="BT107" s="874"/>
      <c r="BU107" s="873">
        <f t="shared" si="26"/>
        <v>1264.8121011883652</v>
      </c>
      <c r="BV107" s="874"/>
      <c r="BW107" s="874"/>
      <c r="BX107" s="874"/>
      <c r="BY107" s="874"/>
      <c r="BZ107" s="874"/>
      <c r="CA107" s="878">
        <f t="shared" si="37"/>
        <v>252579.81249269802</v>
      </c>
      <c r="CB107" s="874"/>
      <c r="CC107" s="874"/>
      <c r="CD107" s="874"/>
      <c r="CE107" s="874"/>
      <c r="CF107" s="874"/>
      <c r="CG107" s="874"/>
      <c r="CI107" s="876">
        <f t="shared" si="41"/>
        <v>276900.67508007225</v>
      </c>
      <c r="CJ107" s="875"/>
      <c r="CK107" s="875"/>
      <c r="CL107" s="875"/>
      <c r="CM107" s="875"/>
      <c r="CN107" s="875"/>
      <c r="CO107" s="875"/>
      <c r="CP107" s="877">
        <f t="shared" si="27"/>
        <v>1769.856814886795</v>
      </c>
      <c r="CQ107" s="875"/>
      <c r="CR107" s="875"/>
      <c r="CS107" s="875"/>
      <c r="CT107" s="875"/>
      <c r="CU107" s="875"/>
      <c r="CV107" s="873">
        <f t="shared" si="28"/>
        <v>362.81893087658295</v>
      </c>
      <c r="CW107" s="874"/>
      <c r="CX107" s="874"/>
      <c r="CY107" s="874"/>
      <c r="CZ107" s="874"/>
      <c r="DA107" s="874"/>
      <c r="DB107" s="873">
        <f t="shared" si="29"/>
        <v>2132.675745763378</v>
      </c>
      <c r="DC107" s="874"/>
      <c r="DD107" s="874"/>
      <c r="DE107" s="874"/>
      <c r="DF107" s="874"/>
      <c r="DG107" s="874"/>
      <c r="DH107" s="878">
        <f t="shared" si="38"/>
        <v>276537.8561491957</v>
      </c>
      <c r="DI107" s="874"/>
      <c r="DJ107" s="874"/>
      <c r="DK107" s="874"/>
      <c r="DL107" s="874"/>
      <c r="DM107" s="874"/>
      <c r="DN107" s="874"/>
      <c r="DR107" s="230" t="str">
        <f t="shared" si="30"/>
        <v>-</v>
      </c>
      <c r="DS107" s="875">
        <f>IF(ROWS(DS$25:$DU107)&gt;$EG$9,0,ROWS(DS$25:$DU107))</f>
        <v>0</v>
      </c>
      <c r="DT107" s="875"/>
      <c r="DU107" s="875"/>
      <c r="DV107" s="875"/>
      <c r="DW107" s="875"/>
      <c r="DX107" s="876">
        <f t="shared" si="42"/>
        <v>0</v>
      </c>
      <c r="DY107" s="875"/>
      <c r="DZ107" s="875"/>
      <c r="EA107" s="875"/>
      <c r="EB107" s="875"/>
      <c r="EC107" s="875"/>
      <c r="ED107" s="875"/>
      <c r="EE107" s="877">
        <f t="shared" si="31"/>
        <v>0</v>
      </c>
      <c r="EF107" s="875"/>
      <c r="EG107" s="875"/>
      <c r="EH107" s="875"/>
      <c r="EI107" s="875"/>
      <c r="EJ107" s="875"/>
      <c r="EK107" s="873">
        <f t="shared" si="32"/>
        <v>0</v>
      </c>
      <c r="EL107" s="874"/>
      <c r="EM107" s="874"/>
      <c r="EN107" s="874"/>
      <c r="EO107" s="874"/>
      <c r="EP107" s="874"/>
      <c r="EQ107" s="873">
        <f t="shared" si="33"/>
        <v>0</v>
      </c>
      <c r="ER107" s="874"/>
      <c r="ES107" s="874"/>
      <c r="ET107" s="874"/>
      <c r="EU107" s="874"/>
      <c r="EV107" s="874"/>
      <c r="EW107" s="878">
        <f t="shared" si="22"/>
        <v>0</v>
      </c>
      <c r="EX107" s="874"/>
      <c r="EY107" s="874"/>
      <c r="EZ107" s="874"/>
      <c r="FA107" s="874"/>
      <c r="FB107" s="874"/>
      <c r="FC107" s="874"/>
      <c r="FE107" s="876">
        <f t="shared" si="43"/>
        <v>0</v>
      </c>
      <c r="FF107" s="875"/>
      <c r="FG107" s="875"/>
      <c r="FH107" s="875"/>
      <c r="FI107" s="875"/>
      <c r="FJ107" s="875"/>
      <c r="FK107" s="875"/>
      <c r="FL107" s="877">
        <f t="shared" si="34"/>
        <v>0</v>
      </c>
      <c r="FM107" s="875"/>
      <c r="FN107" s="875"/>
      <c r="FO107" s="875"/>
      <c r="FP107" s="875"/>
      <c r="FQ107" s="875"/>
      <c r="FR107" s="873">
        <f t="shared" si="35"/>
        <v>0</v>
      </c>
      <c r="FS107" s="874"/>
      <c r="FT107" s="874"/>
      <c r="FU107" s="874"/>
      <c r="FV107" s="874"/>
      <c r="FW107" s="874"/>
      <c r="FX107" s="873">
        <f t="shared" si="36"/>
        <v>0</v>
      </c>
      <c r="FY107" s="874"/>
      <c r="FZ107" s="874"/>
      <c r="GA107" s="874"/>
      <c r="GB107" s="874"/>
      <c r="GC107" s="874"/>
      <c r="GD107" s="878">
        <f t="shared" si="39"/>
        <v>0</v>
      </c>
      <c r="GE107" s="874"/>
      <c r="GF107" s="874"/>
      <c r="GG107" s="874"/>
      <c r="GH107" s="874"/>
      <c r="GI107" s="874"/>
      <c r="GJ107" s="874"/>
    </row>
    <row r="108" spans="1:192" ht="15.75">
      <c r="A108" s="137"/>
      <c r="B108" s="149" t="s">
        <v>411</v>
      </c>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143"/>
      <c r="AU108" s="143"/>
      <c r="AV108" s="230" t="str">
        <f t="shared" si="23"/>
        <v>-</v>
      </c>
      <c r="AW108" s="875">
        <f>IF(ROWS($AW$25:$AW108)&gt;$BI$9,0,ROWS(AW$25:$AW108))</f>
        <v>84</v>
      </c>
      <c r="AX108" s="875"/>
      <c r="AY108" s="875"/>
      <c r="AZ108" s="875"/>
      <c r="BA108" s="875"/>
      <c r="BB108" s="876">
        <f t="shared" si="40"/>
        <v>252579.81249269802</v>
      </c>
      <c r="BC108" s="875"/>
      <c r="BD108" s="875"/>
      <c r="BE108" s="875"/>
      <c r="BF108" s="875"/>
      <c r="BG108" s="875"/>
      <c r="BH108" s="875"/>
      <c r="BI108" s="877">
        <f t="shared" si="24"/>
        <v>631.449531231745</v>
      </c>
      <c r="BJ108" s="875"/>
      <c r="BK108" s="875"/>
      <c r="BL108" s="875"/>
      <c r="BM108" s="875"/>
      <c r="BN108" s="875"/>
      <c r="BO108" s="873">
        <f t="shared" si="25"/>
        <v>633.3625699566202</v>
      </c>
      <c r="BP108" s="874"/>
      <c r="BQ108" s="874"/>
      <c r="BR108" s="874"/>
      <c r="BS108" s="874"/>
      <c r="BT108" s="874"/>
      <c r="BU108" s="873">
        <f t="shared" si="26"/>
        <v>1264.8121011883652</v>
      </c>
      <c r="BV108" s="874"/>
      <c r="BW108" s="874"/>
      <c r="BX108" s="874"/>
      <c r="BY108" s="874"/>
      <c r="BZ108" s="874"/>
      <c r="CA108" s="878">
        <f t="shared" si="37"/>
        <v>251946.4499227414</v>
      </c>
      <c r="CB108" s="874"/>
      <c r="CC108" s="874"/>
      <c r="CD108" s="874"/>
      <c r="CE108" s="874"/>
      <c r="CF108" s="874"/>
      <c r="CG108" s="874"/>
      <c r="CI108" s="876">
        <f t="shared" si="41"/>
        <v>276537.8561491957</v>
      </c>
      <c r="CJ108" s="875"/>
      <c r="CK108" s="875"/>
      <c r="CL108" s="875"/>
      <c r="CM108" s="875"/>
      <c r="CN108" s="875"/>
      <c r="CO108" s="875"/>
      <c r="CP108" s="877">
        <f t="shared" si="27"/>
        <v>1767.5377972202757</v>
      </c>
      <c r="CQ108" s="875"/>
      <c r="CR108" s="875"/>
      <c r="CS108" s="875"/>
      <c r="CT108" s="875"/>
      <c r="CU108" s="875"/>
      <c r="CV108" s="873">
        <f t="shared" si="28"/>
        <v>365.1379485431023</v>
      </c>
      <c r="CW108" s="874"/>
      <c r="CX108" s="874"/>
      <c r="CY108" s="874"/>
      <c r="CZ108" s="874"/>
      <c r="DA108" s="874"/>
      <c r="DB108" s="873">
        <f t="shared" si="29"/>
        <v>2132.675745763378</v>
      </c>
      <c r="DC108" s="874"/>
      <c r="DD108" s="874"/>
      <c r="DE108" s="874"/>
      <c r="DF108" s="874"/>
      <c r="DG108" s="874"/>
      <c r="DH108" s="878">
        <f t="shared" si="38"/>
        <v>276172.71820065257</v>
      </c>
      <c r="DI108" s="874"/>
      <c r="DJ108" s="874"/>
      <c r="DK108" s="874"/>
      <c r="DL108" s="874"/>
      <c r="DM108" s="874"/>
      <c r="DN108" s="874"/>
      <c r="DR108" s="230" t="str">
        <f t="shared" si="30"/>
        <v>-</v>
      </c>
      <c r="DS108" s="875">
        <f>IF(ROWS(DS$25:$DU108)&gt;$EG$9,0,ROWS(DS$25:$DU108))</f>
        <v>0</v>
      </c>
      <c r="DT108" s="875"/>
      <c r="DU108" s="875"/>
      <c r="DV108" s="875"/>
      <c r="DW108" s="875"/>
      <c r="DX108" s="876">
        <f t="shared" si="42"/>
        <v>0</v>
      </c>
      <c r="DY108" s="875"/>
      <c r="DZ108" s="875"/>
      <c r="EA108" s="875"/>
      <c r="EB108" s="875"/>
      <c r="EC108" s="875"/>
      <c r="ED108" s="875"/>
      <c r="EE108" s="877">
        <f t="shared" si="31"/>
        <v>0</v>
      </c>
      <c r="EF108" s="875"/>
      <c r="EG108" s="875"/>
      <c r="EH108" s="875"/>
      <c r="EI108" s="875"/>
      <c r="EJ108" s="875"/>
      <c r="EK108" s="873">
        <f t="shared" si="32"/>
        <v>0</v>
      </c>
      <c r="EL108" s="874"/>
      <c r="EM108" s="874"/>
      <c r="EN108" s="874"/>
      <c r="EO108" s="874"/>
      <c r="EP108" s="874"/>
      <c r="EQ108" s="873">
        <f t="shared" si="33"/>
        <v>0</v>
      </c>
      <c r="ER108" s="874"/>
      <c r="ES108" s="874"/>
      <c r="ET108" s="874"/>
      <c r="EU108" s="874"/>
      <c r="EV108" s="874"/>
      <c r="EW108" s="878">
        <f t="shared" si="22"/>
        <v>0</v>
      </c>
      <c r="EX108" s="874"/>
      <c r="EY108" s="874"/>
      <c r="EZ108" s="874"/>
      <c r="FA108" s="874"/>
      <c r="FB108" s="874"/>
      <c r="FC108" s="874"/>
      <c r="FE108" s="876">
        <f t="shared" si="43"/>
        <v>0</v>
      </c>
      <c r="FF108" s="875"/>
      <c r="FG108" s="875"/>
      <c r="FH108" s="875"/>
      <c r="FI108" s="875"/>
      <c r="FJ108" s="875"/>
      <c r="FK108" s="875"/>
      <c r="FL108" s="877">
        <f t="shared" si="34"/>
        <v>0</v>
      </c>
      <c r="FM108" s="875"/>
      <c r="FN108" s="875"/>
      <c r="FO108" s="875"/>
      <c r="FP108" s="875"/>
      <c r="FQ108" s="875"/>
      <c r="FR108" s="873">
        <f t="shared" si="35"/>
        <v>0</v>
      </c>
      <c r="FS108" s="874"/>
      <c r="FT108" s="874"/>
      <c r="FU108" s="874"/>
      <c r="FV108" s="874"/>
      <c r="FW108" s="874"/>
      <c r="FX108" s="873">
        <f t="shared" si="36"/>
        <v>0</v>
      </c>
      <c r="FY108" s="874"/>
      <c r="FZ108" s="874"/>
      <c r="GA108" s="874"/>
      <c r="GB108" s="874"/>
      <c r="GC108" s="874"/>
      <c r="GD108" s="878">
        <f t="shared" si="39"/>
        <v>0</v>
      </c>
      <c r="GE108" s="874"/>
      <c r="GF108" s="874"/>
      <c r="GG108" s="874"/>
      <c r="GH108" s="874"/>
      <c r="GI108" s="874"/>
      <c r="GJ108" s="874"/>
    </row>
    <row r="109" spans="1:192" ht="15.75">
      <c r="A109" s="137"/>
      <c r="B109" s="14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152"/>
      <c r="AU109" s="152"/>
      <c r="AV109" s="230" t="str">
        <f t="shared" si="23"/>
        <v>-</v>
      </c>
      <c r="AW109" s="875">
        <f>IF(ROWS($AW$25:$AW109)&gt;$BI$9,0,ROWS(AW$25:$AW109))</f>
        <v>85</v>
      </c>
      <c r="AX109" s="875"/>
      <c r="AY109" s="875"/>
      <c r="AZ109" s="875"/>
      <c r="BA109" s="875"/>
      <c r="BB109" s="876">
        <f t="shared" si="40"/>
        <v>251946.4499227414</v>
      </c>
      <c r="BC109" s="875"/>
      <c r="BD109" s="875"/>
      <c r="BE109" s="875"/>
      <c r="BF109" s="875"/>
      <c r="BG109" s="875"/>
      <c r="BH109" s="875"/>
      <c r="BI109" s="877">
        <f t="shared" si="24"/>
        <v>629.8661248068535</v>
      </c>
      <c r="BJ109" s="875"/>
      <c r="BK109" s="875"/>
      <c r="BL109" s="875"/>
      <c r="BM109" s="875"/>
      <c r="BN109" s="875"/>
      <c r="BO109" s="873">
        <f t="shared" si="25"/>
        <v>634.9459763815117</v>
      </c>
      <c r="BP109" s="874"/>
      <c r="BQ109" s="874"/>
      <c r="BR109" s="874"/>
      <c r="BS109" s="874"/>
      <c r="BT109" s="874"/>
      <c r="BU109" s="873">
        <f t="shared" si="26"/>
        <v>1264.8121011883652</v>
      </c>
      <c r="BV109" s="874"/>
      <c r="BW109" s="874"/>
      <c r="BX109" s="874"/>
      <c r="BY109" s="874"/>
      <c r="BZ109" s="874"/>
      <c r="CA109" s="878">
        <f t="shared" si="37"/>
        <v>251311.50394635988</v>
      </c>
      <c r="CB109" s="874"/>
      <c r="CC109" s="874"/>
      <c r="CD109" s="874"/>
      <c r="CE109" s="874"/>
      <c r="CF109" s="874"/>
      <c r="CG109" s="874"/>
      <c r="CI109" s="876">
        <f t="shared" si="41"/>
        <v>276172.71820065257</v>
      </c>
      <c r="CJ109" s="875"/>
      <c r="CK109" s="875"/>
      <c r="CL109" s="875"/>
      <c r="CM109" s="875"/>
      <c r="CN109" s="875"/>
      <c r="CO109" s="875"/>
      <c r="CP109" s="877">
        <f t="shared" si="27"/>
        <v>1765.2039571658377</v>
      </c>
      <c r="CQ109" s="875"/>
      <c r="CR109" s="875"/>
      <c r="CS109" s="875"/>
      <c r="CT109" s="875"/>
      <c r="CU109" s="875"/>
      <c r="CV109" s="873">
        <f t="shared" si="28"/>
        <v>367.47178859754035</v>
      </c>
      <c r="CW109" s="874"/>
      <c r="CX109" s="874"/>
      <c r="CY109" s="874"/>
      <c r="CZ109" s="874"/>
      <c r="DA109" s="874"/>
      <c r="DB109" s="873">
        <f t="shared" si="29"/>
        <v>2132.675745763378</v>
      </c>
      <c r="DC109" s="874"/>
      <c r="DD109" s="874"/>
      <c r="DE109" s="874"/>
      <c r="DF109" s="874"/>
      <c r="DG109" s="874"/>
      <c r="DH109" s="878">
        <f t="shared" si="38"/>
        <v>275805.24641205504</v>
      </c>
      <c r="DI109" s="874"/>
      <c r="DJ109" s="874"/>
      <c r="DK109" s="874"/>
      <c r="DL109" s="874"/>
      <c r="DM109" s="874"/>
      <c r="DN109" s="874"/>
      <c r="DR109" s="230" t="str">
        <f t="shared" si="30"/>
        <v>-</v>
      </c>
      <c r="DS109" s="875">
        <f>IF(ROWS(DS$25:$DU109)&gt;$EG$9,0,ROWS(DS$25:$DU109))</f>
        <v>0</v>
      </c>
      <c r="DT109" s="875"/>
      <c r="DU109" s="875"/>
      <c r="DV109" s="875"/>
      <c r="DW109" s="875"/>
      <c r="DX109" s="876">
        <f t="shared" si="42"/>
        <v>0</v>
      </c>
      <c r="DY109" s="875"/>
      <c r="DZ109" s="875"/>
      <c r="EA109" s="875"/>
      <c r="EB109" s="875"/>
      <c r="EC109" s="875"/>
      <c r="ED109" s="875"/>
      <c r="EE109" s="877">
        <f t="shared" si="31"/>
        <v>0</v>
      </c>
      <c r="EF109" s="875"/>
      <c r="EG109" s="875"/>
      <c r="EH109" s="875"/>
      <c r="EI109" s="875"/>
      <c r="EJ109" s="875"/>
      <c r="EK109" s="873">
        <f t="shared" si="32"/>
        <v>0</v>
      </c>
      <c r="EL109" s="874"/>
      <c r="EM109" s="874"/>
      <c r="EN109" s="874"/>
      <c r="EO109" s="874"/>
      <c r="EP109" s="874"/>
      <c r="EQ109" s="873">
        <f t="shared" si="33"/>
        <v>0</v>
      </c>
      <c r="ER109" s="874"/>
      <c r="ES109" s="874"/>
      <c r="ET109" s="874"/>
      <c r="EU109" s="874"/>
      <c r="EV109" s="874"/>
      <c r="EW109" s="878">
        <f t="shared" si="22"/>
        <v>0</v>
      </c>
      <c r="EX109" s="874"/>
      <c r="EY109" s="874"/>
      <c r="EZ109" s="874"/>
      <c r="FA109" s="874"/>
      <c r="FB109" s="874"/>
      <c r="FC109" s="874"/>
      <c r="FE109" s="876">
        <f t="shared" si="43"/>
        <v>0</v>
      </c>
      <c r="FF109" s="875"/>
      <c r="FG109" s="875"/>
      <c r="FH109" s="875"/>
      <c r="FI109" s="875"/>
      <c r="FJ109" s="875"/>
      <c r="FK109" s="875"/>
      <c r="FL109" s="877">
        <f t="shared" si="34"/>
        <v>0</v>
      </c>
      <c r="FM109" s="875"/>
      <c r="FN109" s="875"/>
      <c r="FO109" s="875"/>
      <c r="FP109" s="875"/>
      <c r="FQ109" s="875"/>
      <c r="FR109" s="873">
        <f t="shared" si="35"/>
        <v>0</v>
      </c>
      <c r="FS109" s="874"/>
      <c r="FT109" s="874"/>
      <c r="FU109" s="874"/>
      <c r="FV109" s="874"/>
      <c r="FW109" s="874"/>
      <c r="FX109" s="873">
        <f t="shared" si="36"/>
        <v>0</v>
      </c>
      <c r="FY109" s="874"/>
      <c r="FZ109" s="874"/>
      <c r="GA109" s="874"/>
      <c r="GB109" s="874"/>
      <c r="GC109" s="874"/>
      <c r="GD109" s="878">
        <f t="shared" si="39"/>
        <v>0</v>
      </c>
      <c r="GE109" s="874"/>
      <c r="GF109" s="874"/>
      <c r="GG109" s="874"/>
      <c r="GH109" s="874"/>
      <c r="GI109" s="874"/>
      <c r="GJ109" s="874"/>
    </row>
    <row r="110" spans="1:192" ht="15.75">
      <c r="A110" s="137">
        <v>43</v>
      </c>
      <c r="B110" s="38" t="s">
        <v>254</v>
      </c>
      <c r="H110" s="99"/>
      <c r="I110" s="99"/>
      <c r="J110" s="99"/>
      <c r="AT110" s="152"/>
      <c r="AU110" s="152"/>
      <c r="AV110" s="230" t="str">
        <f t="shared" si="23"/>
        <v>-</v>
      </c>
      <c r="AW110" s="875">
        <f>IF(ROWS($AW$25:$AW110)&gt;$BI$9,0,ROWS(AW$25:$AW110))</f>
        <v>86</v>
      </c>
      <c r="AX110" s="875"/>
      <c r="AY110" s="875"/>
      <c r="AZ110" s="875"/>
      <c r="BA110" s="875"/>
      <c r="BB110" s="876">
        <f t="shared" si="40"/>
        <v>251311.50394635988</v>
      </c>
      <c r="BC110" s="875"/>
      <c r="BD110" s="875"/>
      <c r="BE110" s="875"/>
      <c r="BF110" s="875"/>
      <c r="BG110" s="875"/>
      <c r="BH110" s="875"/>
      <c r="BI110" s="877">
        <f t="shared" si="24"/>
        <v>628.2787598658997</v>
      </c>
      <c r="BJ110" s="875"/>
      <c r="BK110" s="875"/>
      <c r="BL110" s="875"/>
      <c r="BM110" s="875"/>
      <c r="BN110" s="875"/>
      <c r="BO110" s="873">
        <f t="shared" si="25"/>
        <v>636.5333413224655</v>
      </c>
      <c r="BP110" s="874"/>
      <c r="BQ110" s="874"/>
      <c r="BR110" s="874"/>
      <c r="BS110" s="874"/>
      <c r="BT110" s="874"/>
      <c r="BU110" s="873">
        <f t="shared" si="26"/>
        <v>1264.8121011883652</v>
      </c>
      <c r="BV110" s="874"/>
      <c r="BW110" s="874"/>
      <c r="BX110" s="874"/>
      <c r="BY110" s="874"/>
      <c r="BZ110" s="874"/>
      <c r="CA110" s="878">
        <f t="shared" si="37"/>
        <v>250674.9706050374</v>
      </c>
      <c r="CB110" s="874"/>
      <c r="CC110" s="874"/>
      <c r="CD110" s="874"/>
      <c r="CE110" s="874"/>
      <c r="CF110" s="874"/>
      <c r="CG110" s="874"/>
      <c r="CI110" s="876">
        <f t="shared" si="41"/>
        <v>275805.24641205504</v>
      </c>
      <c r="CJ110" s="875"/>
      <c r="CK110" s="875"/>
      <c r="CL110" s="875"/>
      <c r="CM110" s="875"/>
      <c r="CN110" s="875"/>
      <c r="CO110" s="875"/>
      <c r="CP110" s="877">
        <f t="shared" si="27"/>
        <v>1762.8551999837182</v>
      </c>
      <c r="CQ110" s="875"/>
      <c r="CR110" s="875"/>
      <c r="CS110" s="875"/>
      <c r="CT110" s="875"/>
      <c r="CU110" s="875"/>
      <c r="CV110" s="873">
        <f t="shared" si="28"/>
        <v>369.8205457796598</v>
      </c>
      <c r="CW110" s="874"/>
      <c r="CX110" s="874"/>
      <c r="CY110" s="874"/>
      <c r="CZ110" s="874"/>
      <c r="DA110" s="874"/>
      <c r="DB110" s="873">
        <f t="shared" si="29"/>
        <v>2132.675745763378</v>
      </c>
      <c r="DC110" s="874"/>
      <c r="DD110" s="874"/>
      <c r="DE110" s="874"/>
      <c r="DF110" s="874"/>
      <c r="DG110" s="874"/>
      <c r="DH110" s="878">
        <f t="shared" si="38"/>
        <v>275435.4258662754</v>
      </c>
      <c r="DI110" s="874"/>
      <c r="DJ110" s="874"/>
      <c r="DK110" s="874"/>
      <c r="DL110" s="874"/>
      <c r="DM110" s="874"/>
      <c r="DN110" s="874"/>
      <c r="DR110" s="230" t="str">
        <f t="shared" si="30"/>
        <v>-</v>
      </c>
      <c r="DS110" s="875">
        <f>IF(ROWS(DS$25:$DU110)&gt;$EG$9,0,ROWS(DS$25:$DU110))</f>
        <v>0</v>
      </c>
      <c r="DT110" s="875"/>
      <c r="DU110" s="875"/>
      <c r="DV110" s="875"/>
      <c r="DW110" s="875"/>
      <c r="DX110" s="876">
        <f t="shared" si="42"/>
        <v>0</v>
      </c>
      <c r="DY110" s="875"/>
      <c r="DZ110" s="875"/>
      <c r="EA110" s="875"/>
      <c r="EB110" s="875"/>
      <c r="EC110" s="875"/>
      <c r="ED110" s="875"/>
      <c r="EE110" s="877">
        <f t="shared" si="31"/>
        <v>0</v>
      </c>
      <c r="EF110" s="875"/>
      <c r="EG110" s="875"/>
      <c r="EH110" s="875"/>
      <c r="EI110" s="875"/>
      <c r="EJ110" s="875"/>
      <c r="EK110" s="873">
        <f t="shared" si="32"/>
        <v>0</v>
      </c>
      <c r="EL110" s="874"/>
      <c r="EM110" s="874"/>
      <c r="EN110" s="874"/>
      <c r="EO110" s="874"/>
      <c r="EP110" s="874"/>
      <c r="EQ110" s="873">
        <f t="shared" si="33"/>
        <v>0</v>
      </c>
      <c r="ER110" s="874"/>
      <c r="ES110" s="874"/>
      <c r="ET110" s="874"/>
      <c r="EU110" s="874"/>
      <c r="EV110" s="874"/>
      <c r="EW110" s="878">
        <f t="shared" si="22"/>
        <v>0</v>
      </c>
      <c r="EX110" s="874"/>
      <c r="EY110" s="874"/>
      <c r="EZ110" s="874"/>
      <c r="FA110" s="874"/>
      <c r="FB110" s="874"/>
      <c r="FC110" s="874"/>
      <c r="FE110" s="876">
        <f t="shared" si="43"/>
        <v>0</v>
      </c>
      <c r="FF110" s="875"/>
      <c r="FG110" s="875"/>
      <c r="FH110" s="875"/>
      <c r="FI110" s="875"/>
      <c r="FJ110" s="875"/>
      <c r="FK110" s="875"/>
      <c r="FL110" s="877">
        <f t="shared" si="34"/>
        <v>0</v>
      </c>
      <c r="FM110" s="875"/>
      <c r="FN110" s="875"/>
      <c r="FO110" s="875"/>
      <c r="FP110" s="875"/>
      <c r="FQ110" s="875"/>
      <c r="FR110" s="873">
        <f t="shared" si="35"/>
        <v>0</v>
      </c>
      <c r="FS110" s="874"/>
      <c r="FT110" s="874"/>
      <c r="FU110" s="874"/>
      <c r="FV110" s="874"/>
      <c r="FW110" s="874"/>
      <c r="FX110" s="873">
        <f t="shared" si="36"/>
        <v>0</v>
      </c>
      <c r="FY110" s="874"/>
      <c r="FZ110" s="874"/>
      <c r="GA110" s="874"/>
      <c r="GB110" s="874"/>
      <c r="GC110" s="874"/>
      <c r="GD110" s="878">
        <f t="shared" si="39"/>
        <v>0</v>
      </c>
      <c r="GE110" s="874"/>
      <c r="GF110" s="874"/>
      <c r="GG110" s="874"/>
      <c r="GH110" s="874"/>
      <c r="GI110" s="874"/>
      <c r="GJ110" s="874"/>
    </row>
    <row r="111" spans="1:192" ht="15.75">
      <c r="A111" s="150">
        <v>44</v>
      </c>
      <c r="B111" s="885" t="s">
        <v>441</v>
      </c>
      <c r="C111" s="885"/>
      <c r="D111" s="885"/>
      <c r="E111" s="885"/>
      <c r="F111" s="885"/>
      <c r="G111" s="885"/>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155"/>
      <c r="AU111" s="155"/>
      <c r="AV111" s="230" t="str">
        <f t="shared" si="23"/>
        <v>-</v>
      </c>
      <c r="AW111" s="875">
        <f>IF(ROWS($AW$25:$AW111)&gt;$BI$9,0,ROWS(AW$25:$AW111))</f>
        <v>87</v>
      </c>
      <c r="AX111" s="875"/>
      <c r="AY111" s="875"/>
      <c r="AZ111" s="875"/>
      <c r="BA111" s="875"/>
      <c r="BB111" s="876">
        <f t="shared" si="40"/>
        <v>250674.9706050374</v>
      </c>
      <c r="BC111" s="875"/>
      <c r="BD111" s="875"/>
      <c r="BE111" s="875"/>
      <c r="BF111" s="875"/>
      <c r="BG111" s="875"/>
      <c r="BH111" s="875"/>
      <c r="BI111" s="877">
        <f t="shared" si="24"/>
        <v>626.6874265125936</v>
      </c>
      <c r="BJ111" s="875"/>
      <c r="BK111" s="875"/>
      <c r="BL111" s="875"/>
      <c r="BM111" s="875"/>
      <c r="BN111" s="875"/>
      <c r="BO111" s="873">
        <f t="shared" si="25"/>
        <v>638.1246746757716</v>
      </c>
      <c r="BP111" s="874"/>
      <c r="BQ111" s="874"/>
      <c r="BR111" s="874"/>
      <c r="BS111" s="874"/>
      <c r="BT111" s="874"/>
      <c r="BU111" s="873">
        <f t="shared" si="26"/>
        <v>1264.8121011883652</v>
      </c>
      <c r="BV111" s="874"/>
      <c r="BW111" s="874"/>
      <c r="BX111" s="874"/>
      <c r="BY111" s="874"/>
      <c r="BZ111" s="874"/>
      <c r="CA111" s="878">
        <f t="shared" si="37"/>
        <v>250036.84593036163</v>
      </c>
      <c r="CB111" s="874"/>
      <c r="CC111" s="874"/>
      <c r="CD111" s="874"/>
      <c r="CE111" s="874"/>
      <c r="CF111" s="874"/>
      <c r="CG111" s="874"/>
      <c r="CI111" s="876">
        <f t="shared" si="41"/>
        <v>275435.4258662754</v>
      </c>
      <c r="CJ111" s="875"/>
      <c r="CK111" s="875"/>
      <c r="CL111" s="875"/>
      <c r="CM111" s="875"/>
      <c r="CN111" s="875"/>
      <c r="CO111" s="875"/>
      <c r="CP111" s="877">
        <f t="shared" si="27"/>
        <v>1760.4914303286098</v>
      </c>
      <c r="CQ111" s="875"/>
      <c r="CR111" s="875"/>
      <c r="CS111" s="875"/>
      <c r="CT111" s="875"/>
      <c r="CU111" s="875"/>
      <c r="CV111" s="873">
        <f t="shared" si="28"/>
        <v>372.1843154347682</v>
      </c>
      <c r="CW111" s="874"/>
      <c r="CX111" s="874"/>
      <c r="CY111" s="874"/>
      <c r="CZ111" s="874"/>
      <c r="DA111" s="874"/>
      <c r="DB111" s="873">
        <f t="shared" si="29"/>
        <v>2132.675745763378</v>
      </c>
      <c r="DC111" s="874"/>
      <c r="DD111" s="874"/>
      <c r="DE111" s="874"/>
      <c r="DF111" s="874"/>
      <c r="DG111" s="874"/>
      <c r="DH111" s="878">
        <f t="shared" si="38"/>
        <v>275063.2415508406</v>
      </c>
      <c r="DI111" s="874"/>
      <c r="DJ111" s="874"/>
      <c r="DK111" s="874"/>
      <c r="DL111" s="874"/>
      <c r="DM111" s="874"/>
      <c r="DN111" s="874"/>
      <c r="DR111" s="230" t="str">
        <f t="shared" si="30"/>
        <v>-</v>
      </c>
      <c r="DS111" s="875">
        <f>IF(ROWS(DS$25:$DU111)&gt;$EG$9,0,ROWS(DS$25:$DU111))</f>
        <v>0</v>
      </c>
      <c r="DT111" s="875"/>
      <c r="DU111" s="875"/>
      <c r="DV111" s="875"/>
      <c r="DW111" s="875"/>
      <c r="DX111" s="876">
        <f t="shared" si="42"/>
        <v>0</v>
      </c>
      <c r="DY111" s="875"/>
      <c r="DZ111" s="875"/>
      <c r="EA111" s="875"/>
      <c r="EB111" s="875"/>
      <c r="EC111" s="875"/>
      <c r="ED111" s="875"/>
      <c r="EE111" s="877">
        <f t="shared" si="31"/>
        <v>0</v>
      </c>
      <c r="EF111" s="875"/>
      <c r="EG111" s="875"/>
      <c r="EH111" s="875"/>
      <c r="EI111" s="875"/>
      <c r="EJ111" s="875"/>
      <c r="EK111" s="873">
        <f t="shared" si="32"/>
        <v>0</v>
      </c>
      <c r="EL111" s="874"/>
      <c r="EM111" s="874"/>
      <c r="EN111" s="874"/>
      <c r="EO111" s="874"/>
      <c r="EP111" s="874"/>
      <c r="EQ111" s="873">
        <f t="shared" si="33"/>
        <v>0</v>
      </c>
      <c r="ER111" s="874"/>
      <c r="ES111" s="874"/>
      <c r="ET111" s="874"/>
      <c r="EU111" s="874"/>
      <c r="EV111" s="874"/>
      <c r="EW111" s="878">
        <f t="shared" si="22"/>
        <v>0</v>
      </c>
      <c r="EX111" s="874"/>
      <c r="EY111" s="874"/>
      <c r="EZ111" s="874"/>
      <c r="FA111" s="874"/>
      <c r="FB111" s="874"/>
      <c r="FC111" s="874"/>
      <c r="FE111" s="876">
        <f t="shared" si="43"/>
        <v>0</v>
      </c>
      <c r="FF111" s="875"/>
      <c r="FG111" s="875"/>
      <c r="FH111" s="875"/>
      <c r="FI111" s="875"/>
      <c r="FJ111" s="875"/>
      <c r="FK111" s="875"/>
      <c r="FL111" s="877">
        <f t="shared" si="34"/>
        <v>0</v>
      </c>
      <c r="FM111" s="875"/>
      <c r="FN111" s="875"/>
      <c r="FO111" s="875"/>
      <c r="FP111" s="875"/>
      <c r="FQ111" s="875"/>
      <c r="FR111" s="873">
        <f t="shared" si="35"/>
        <v>0</v>
      </c>
      <c r="FS111" s="874"/>
      <c r="FT111" s="874"/>
      <c r="FU111" s="874"/>
      <c r="FV111" s="874"/>
      <c r="FW111" s="874"/>
      <c r="FX111" s="873">
        <f t="shared" si="36"/>
        <v>0</v>
      </c>
      <c r="FY111" s="874"/>
      <c r="FZ111" s="874"/>
      <c r="GA111" s="874"/>
      <c r="GB111" s="874"/>
      <c r="GC111" s="874"/>
      <c r="GD111" s="878">
        <f t="shared" si="39"/>
        <v>0</v>
      </c>
      <c r="GE111" s="874"/>
      <c r="GF111" s="874"/>
      <c r="GG111" s="874"/>
      <c r="GH111" s="874"/>
      <c r="GI111" s="874"/>
      <c r="GJ111" s="874"/>
    </row>
    <row r="112" spans="1:192" ht="15.75">
      <c r="A112" s="150">
        <v>45</v>
      </c>
      <c r="B112" s="148" t="s">
        <v>140</v>
      </c>
      <c r="C112" s="148"/>
      <c r="D112" s="148"/>
      <c r="E112" s="148"/>
      <c r="F112" s="148"/>
      <c r="G112" s="148"/>
      <c r="H112" s="151"/>
      <c r="I112" s="151"/>
      <c r="J112" s="151"/>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6"/>
      <c r="AU112" s="156"/>
      <c r="AV112" s="230" t="str">
        <f t="shared" si="23"/>
        <v>-</v>
      </c>
      <c r="AW112" s="875">
        <f>IF(ROWS($AW$25:$AW112)&gt;$BI$9,0,ROWS(AW$25:$AW112))</f>
        <v>88</v>
      </c>
      <c r="AX112" s="875"/>
      <c r="AY112" s="875"/>
      <c r="AZ112" s="875"/>
      <c r="BA112" s="875"/>
      <c r="BB112" s="876">
        <f t="shared" si="40"/>
        <v>250036.84593036163</v>
      </c>
      <c r="BC112" s="875"/>
      <c r="BD112" s="875"/>
      <c r="BE112" s="875"/>
      <c r="BF112" s="875"/>
      <c r="BG112" s="875"/>
      <c r="BH112" s="875"/>
      <c r="BI112" s="877">
        <f t="shared" si="24"/>
        <v>625.0921148259041</v>
      </c>
      <c r="BJ112" s="875"/>
      <c r="BK112" s="875"/>
      <c r="BL112" s="875"/>
      <c r="BM112" s="875"/>
      <c r="BN112" s="875"/>
      <c r="BO112" s="873">
        <f t="shared" si="25"/>
        <v>639.7199863624611</v>
      </c>
      <c r="BP112" s="874"/>
      <c r="BQ112" s="874"/>
      <c r="BR112" s="874"/>
      <c r="BS112" s="874"/>
      <c r="BT112" s="874"/>
      <c r="BU112" s="873">
        <f t="shared" si="26"/>
        <v>1264.8121011883652</v>
      </c>
      <c r="BV112" s="874"/>
      <c r="BW112" s="874"/>
      <c r="BX112" s="874"/>
      <c r="BY112" s="874"/>
      <c r="BZ112" s="874"/>
      <c r="CA112" s="878">
        <f t="shared" si="37"/>
        <v>249397.12594399916</v>
      </c>
      <c r="CB112" s="874"/>
      <c r="CC112" s="874"/>
      <c r="CD112" s="874"/>
      <c r="CE112" s="874"/>
      <c r="CF112" s="874"/>
      <c r="CG112" s="874"/>
      <c r="CI112" s="876">
        <f t="shared" si="41"/>
        <v>275063.2415508406</v>
      </c>
      <c r="CJ112" s="875"/>
      <c r="CK112" s="875"/>
      <c r="CL112" s="875"/>
      <c r="CM112" s="875"/>
      <c r="CN112" s="875"/>
      <c r="CO112" s="875"/>
      <c r="CP112" s="877">
        <f t="shared" si="27"/>
        <v>1758.1125522457894</v>
      </c>
      <c r="CQ112" s="875"/>
      <c r="CR112" s="875"/>
      <c r="CS112" s="875"/>
      <c r="CT112" s="875"/>
      <c r="CU112" s="875"/>
      <c r="CV112" s="873">
        <f t="shared" si="28"/>
        <v>374.5631935175886</v>
      </c>
      <c r="CW112" s="874"/>
      <c r="CX112" s="874"/>
      <c r="CY112" s="874"/>
      <c r="CZ112" s="874"/>
      <c r="DA112" s="874"/>
      <c r="DB112" s="873">
        <f t="shared" si="29"/>
        <v>2132.675745763378</v>
      </c>
      <c r="DC112" s="874"/>
      <c r="DD112" s="874"/>
      <c r="DE112" s="874"/>
      <c r="DF112" s="874"/>
      <c r="DG112" s="874"/>
      <c r="DH112" s="878">
        <f t="shared" si="38"/>
        <v>274688.67835732305</v>
      </c>
      <c r="DI112" s="874"/>
      <c r="DJ112" s="874"/>
      <c r="DK112" s="874"/>
      <c r="DL112" s="874"/>
      <c r="DM112" s="874"/>
      <c r="DN112" s="874"/>
      <c r="DR112" s="230" t="str">
        <f t="shared" si="30"/>
        <v>-</v>
      </c>
      <c r="DS112" s="875">
        <f>IF(ROWS(DS$25:$DU112)&gt;$EG$9,0,ROWS(DS$25:$DU112))</f>
        <v>0</v>
      </c>
      <c r="DT112" s="875"/>
      <c r="DU112" s="875"/>
      <c r="DV112" s="875"/>
      <c r="DW112" s="875"/>
      <c r="DX112" s="876">
        <f t="shared" si="42"/>
        <v>0</v>
      </c>
      <c r="DY112" s="875"/>
      <c r="DZ112" s="875"/>
      <c r="EA112" s="875"/>
      <c r="EB112" s="875"/>
      <c r="EC112" s="875"/>
      <c r="ED112" s="875"/>
      <c r="EE112" s="877">
        <f t="shared" si="31"/>
        <v>0</v>
      </c>
      <c r="EF112" s="875"/>
      <c r="EG112" s="875"/>
      <c r="EH112" s="875"/>
      <c r="EI112" s="875"/>
      <c r="EJ112" s="875"/>
      <c r="EK112" s="873">
        <f t="shared" si="32"/>
        <v>0</v>
      </c>
      <c r="EL112" s="874"/>
      <c r="EM112" s="874"/>
      <c r="EN112" s="874"/>
      <c r="EO112" s="874"/>
      <c r="EP112" s="874"/>
      <c r="EQ112" s="873">
        <f t="shared" si="33"/>
        <v>0</v>
      </c>
      <c r="ER112" s="874"/>
      <c r="ES112" s="874"/>
      <c r="ET112" s="874"/>
      <c r="EU112" s="874"/>
      <c r="EV112" s="874"/>
      <c r="EW112" s="878">
        <f t="shared" si="22"/>
        <v>0</v>
      </c>
      <c r="EX112" s="874"/>
      <c r="EY112" s="874"/>
      <c r="EZ112" s="874"/>
      <c r="FA112" s="874"/>
      <c r="FB112" s="874"/>
      <c r="FC112" s="874"/>
      <c r="FE112" s="876">
        <f t="shared" si="43"/>
        <v>0</v>
      </c>
      <c r="FF112" s="875"/>
      <c r="FG112" s="875"/>
      <c r="FH112" s="875"/>
      <c r="FI112" s="875"/>
      <c r="FJ112" s="875"/>
      <c r="FK112" s="875"/>
      <c r="FL112" s="877">
        <f t="shared" si="34"/>
        <v>0</v>
      </c>
      <c r="FM112" s="875"/>
      <c r="FN112" s="875"/>
      <c r="FO112" s="875"/>
      <c r="FP112" s="875"/>
      <c r="FQ112" s="875"/>
      <c r="FR112" s="873">
        <f t="shared" si="35"/>
        <v>0</v>
      </c>
      <c r="FS112" s="874"/>
      <c r="FT112" s="874"/>
      <c r="FU112" s="874"/>
      <c r="FV112" s="874"/>
      <c r="FW112" s="874"/>
      <c r="FX112" s="873">
        <f t="shared" si="36"/>
        <v>0</v>
      </c>
      <c r="FY112" s="874"/>
      <c r="FZ112" s="874"/>
      <c r="GA112" s="874"/>
      <c r="GB112" s="874"/>
      <c r="GC112" s="874"/>
      <c r="GD112" s="878">
        <f t="shared" si="39"/>
        <v>0</v>
      </c>
      <c r="GE112" s="874"/>
      <c r="GF112" s="874"/>
      <c r="GG112" s="874"/>
      <c r="GH112" s="874"/>
      <c r="GI112" s="874"/>
      <c r="GJ112" s="874"/>
    </row>
    <row r="113" spans="1:192" ht="12.75">
      <c r="A113" s="153"/>
      <c r="B113" s="148" t="s">
        <v>141</v>
      </c>
      <c r="C113" s="148"/>
      <c r="D113" s="148"/>
      <c r="E113" s="148"/>
      <c r="F113" s="148"/>
      <c r="G113" s="148"/>
      <c r="H113" s="154"/>
      <c r="I113" s="154"/>
      <c r="J113" s="154"/>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V113" s="230" t="str">
        <f t="shared" si="23"/>
        <v>-</v>
      </c>
      <c r="AW113" s="875">
        <f>IF(ROWS($AW$25:$AW113)&gt;$BI$9,0,ROWS(AW$25:$AW113))</f>
        <v>89</v>
      </c>
      <c r="AX113" s="875"/>
      <c r="AY113" s="875"/>
      <c r="AZ113" s="875"/>
      <c r="BA113" s="875"/>
      <c r="BB113" s="876">
        <f t="shared" si="40"/>
        <v>249397.12594399916</v>
      </c>
      <c r="BC113" s="875"/>
      <c r="BD113" s="875"/>
      <c r="BE113" s="875"/>
      <c r="BF113" s="875"/>
      <c r="BG113" s="875"/>
      <c r="BH113" s="875"/>
      <c r="BI113" s="877">
        <f t="shared" si="24"/>
        <v>623.4928148599978</v>
      </c>
      <c r="BJ113" s="875"/>
      <c r="BK113" s="875"/>
      <c r="BL113" s="875"/>
      <c r="BM113" s="875"/>
      <c r="BN113" s="875"/>
      <c r="BO113" s="873">
        <f t="shared" si="25"/>
        <v>641.3192863283674</v>
      </c>
      <c r="BP113" s="874"/>
      <c r="BQ113" s="874"/>
      <c r="BR113" s="874"/>
      <c r="BS113" s="874"/>
      <c r="BT113" s="874"/>
      <c r="BU113" s="873">
        <f t="shared" si="26"/>
        <v>1264.8121011883652</v>
      </c>
      <c r="BV113" s="874"/>
      <c r="BW113" s="874"/>
      <c r="BX113" s="874"/>
      <c r="BY113" s="874"/>
      <c r="BZ113" s="874"/>
      <c r="CA113" s="878">
        <f t="shared" si="37"/>
        <v>248755.8066576708</v>
      </c>
      <c r="CB113" s="874"/>
      <c r="CC113" s="874"/>
      <c r="CD113" s="874"/>
      <c r="CE113" s="874"/>
      <c r="CF113" s="874"/>
      <c r="CG113" s="874"/>
      <c r="CI113" s="876">
        <f t="shared" si="41"/>
        <v>274688.67835732305</v>
      </c>
      <c r="CJ113" s="875"/>
      <c r="CK113" s="875"/>
      <c r="CL113" s="875"/>
      <c r="CM113" s="875"/>
      <c r="CN113" s="875"/>
      <c r="CO113" s="875"/>
      <c r="CP113" s="877">
        <f t="shared" si="27"/>
        <v>1755.7184691672228</v>
      </c>
      <c r="CQ113" s="875"/>
      <c r="CR113" s="875"/>
      <c r="CS113" s="875"/>
      <c r="CT113" s="875"/>
      <c r="CU113" s="875"/>
      <c r="CV113" s="873">
        <f t="shared" si="28"/>
        <v>376.9572765961552</v>
      </c>
      <c r="CW113" s="874"/>
      <c r="CX113" s="874"/>
      <c r="CY113" s="874"/>
      <c r="CZ113" s="874"/>
      <c r="DA113" s="874"/>
      <c r="DB113" s="873">
        <f t="shared" si="29"/>
        <v>2132.675745763378</v>
      </c>
      <c r="DC113" s="874"/>
      <c r="DD113" s="874"/>
      <c r="DE113" s="874"/>
      <c r="DF113" s="874"/>
      <c r="DG113" s="874"/>
      <c r="DH113" s="878">
        <f t="shared" si="38"/>
        <v>274311.7210807269</v>
      </c>
      <c r="DI113" s="874"/>
      <c r="DJ113" s="874"/>
      <c r="DK113" s="874"/>
      <c r="DL113" s="874"/>
      <c r="DM113" s="874"/>
      <c r="DN113" s="874"/>
      <c r="DR113" s="230" t="str">
        <f t="shared" si="30"/>
        <v>-</v>
      </c>
      <c r="DS113" s="875">
        <f>IF(ROWS(DS$25:$DU113)&gt;$EG$9,0,ROWS(DS$25:$DU113))</f>
        <v>0</v>
      </c>
      <c r="DT113" s="875"/>
      <c r="DU113" s="875"/>
      <c r="DV113" s="875"/>
      <c r="DW113" s="875"/>
      <c r="DX113" s="876">
        <f t="shared" si="42"/>
        <v>0</v>
      </c>
      <c r="DY113" s="875"/>
      <c r="DZ113" s="875"/>
      <c r="EA113" s="875"/>
      <c r="EB113" s="875"/>
      <c r="EC113" s="875"/>
      <c r="ED113" s="875"/>
      <c r="EE113" s="877">
        <f t="shared" si="31"/>
        <v>0</v>
      </c>
      <c r="EF113" s="875"/>
      <c r="EG113" s="875"/>
      <c r="EH113" s="875"/>
      <c r="EI113" s="875"/>
      <c r="EJ113" s="875"/>
      <c r="EK113" s="873">
        <f t="shared" si="32"/>
        <v>0</v>
      </c>
      <c r="EL113" s="874"/>
      <c r="EM113" s="874"/>
      <c r="EN113" s="874"/>
      <c r="EO113" s="874"/>
      <c r="EP113" s="874"/>
      <c r="EQ113" s="873">
        <f t="shared" si="33"/>
        <v>0</v>
      </c>
      <c r="ER113" s="874"/>
      <c r="ES113" s="874"/>
      <c r="ET113" s="874"/>
      <c r="EU113" s="874"/>
      <c r="EV113" s="874"/>
      <c r="EW113" s="878">
        <f t="shared" si="22"/>
        <v>0</v>
      </c>
      <c r="EX113" s="874"/>
      <c r="EY113" s="874"/>
      <c r="EZ113" s="874"/>
      <c r="FA113" s="874"/>
      <c r="FB113" s="874"/>
      <c r="FC113" s="874"/>
      <c r="FE113" s="876">
        <f t="shared" si="43"/>
        <v>0</v>
      </c>
      <c r="FF113" s="875"/>
      <c r="FG113" s="875"/>
      <c r="FH113" s="875"/>
      <c r="FI113" s="875"/>
      <c r="FJ113" s="875"/>
      <c r="FK113" s="875"/>
      <c r="FL113" s="877">
        <f t="shared" si="34"/>
        <v>0</v>
      </c>
      <c r="FM113" s="875"/>
      <c r="FN113" s="875"/>
      <c r="FO113" s="875"/>
      <c r="FP113" s="875"/>
      <c r="FQ113" s="875"/>
      <c r="FR113" s="873">
        <f t="shared" si="35"/>
        <v>0</v>
      </c>
      <c r="FS113" s="874"/>
      <c r="FT113" s="874"/>
      <c r="FU113" s="874"/>
      <c r="FV113" s="874"/>
      <c r="FW113" s="874"/>
      <c r="FX113" s="873">
        <f t="shared" si="36"/>
        <v>0</v>
      </c>
      <c r="FY113" s="874"/>
      <c r="FZ113" s="874"/>
      <c r="GA113" s="874"/>
      <c r="GB113" s="874"/>
      <c r="GC113" s="874"/>
      <c r="GD113" s="878">
        <f t="shared" si="39"/>
        <v>0</v>
      </c>
      <c r="GE113" s="874"/>
      <c r="GF113" s="874"/>
      <c r="GG113" s="874"/>
      <c r="GH113" s="874"/>
      <c r="GI113" s="874"/>
      <c r="GJ113" s="874"/>
    </row>
    <row r="114" spans="2:192" ht="12.75">
      <c r="B114" s="38" t="s">
        <v>142</v>
      </c>
      <c r="AV114" s="230" t="str">
        <f t="shared" si="23"/>
        <v>-</v>
      </c>
      <c r="AW114" s="875">
        <f>IF(ROWS($AW$25:$AW114)&gt;$BI$9,0,ROWS(AW$25:$AW114))</f>
        <v>90</v>
      </c>
      <c r="AX114" s="875"/>
      <c r="AY114" s="875"/>
      <c r="AZ114" s="875"/>
      <c r="BA114" s="875"/>
      <c r="BB114" s="876">
        <f t="shared" si="40"/>
        <v>248755.8066576708</v>
      </c>
      <c r="BC114" s="875"/>
      <c r="BD114" s="875"/>
      <c r="BE114" s="875"/>
      <c r="BF114" s="875"/>
      <c r="BG114" s="875"/>
      <c r="BH114" s="875"/>
      <c r="BI114" s="877">
        <f t="shared" si="24"/>
        <v>621.889516644177</v>
      </c>
      <c r="BJ114" s="875"/>
      <c r="BK114" s="875"/>
      <c r="BL114" s="875"/>
      <c r="BM114" s="875"/>
      <c r="BN114" s="875"/>
      <c r="BO114" s="873">
        <f t="shared" si="25"/>
        <v>642.9225845441882</v>
      </c>
      <c r="BP114" s="874"/>
      <c r="BQ114" s="874"/>
      <c r="BR114" s="874"/>
      <c r="BS114" s="874"/>
      <c r="BT114" s="874"/>
      <c r="BU114" s="873">
        <f t="shared" si="26"/>
        <v>1264.8121011883652</v>
      </c>
      <c r="BV114" s="874"/>
      <c r="BW114" s="874"/>
      <c r="BX114" s="874"/>
      <c r="BY114" s="874"/>
      <c r="BZ114" s="874"/>
      <c r="CA114" s="878">
        <f t="shared" si="37"/>
        <v>248112.8840731266</v>
      </c>
      <c r="CB114" s="874"/>
      <c r="CC114" s="874"/>
      <c r="CD114" s="874"/>
      <c r="CE114" s="874"/>
      <c r="CF114" s="874"/>
      <c r="CG114" s="874"/>
      <c r="CI114" s="876">
        <f t="shared" si="41"/>
        <v>274311.7210807269</v>
      </c>
      <c r="CJ114" s="875"/>
      <c r="CK114" s="875"/>
      <c r="CL114" s="875"/>
      <c r="CM114" s="875"/>
      <c r="CN114" s="875"/>
      <c r="CO114" s="875"/>
      <c r="CP114" s="877">
        <f t="shared" si="27"/>
        <v>1753.3090839076458</v>
      </c>
      <c r="CQ114" s="875"/>
      <c r="CR114" s="875"/>
      <c r="CS114" s="875"/>
      <c r="CT114" s="875"/>
      <c r="CU114" s="875"/>
      <c r="CV114" s="873">
        <f t="shared" si="28"/>
        <v>379.3666618557322</v>
      </c>
      <c r="CW114" s="874"/>
      <c r="CX114" s="874"/>
      <c r="CY114" s="874"/>
      <c r="CZ114" s="874"/>
      <c r="DA114" s="874"/>
      <c r="DB114" s="873">
        <f t="shared" si="29"/>
        <v>2132.675745763378</v>
      </c>
      <c r="DC114" s="874"/>
      <c r="DD114" s="874"/>
      <c r="DE114" s="874"/>
      <c r="DF114" s="874"/>
      <c r="DG114" s="874"/>
      <c r="DH114" s="878">
        <f t="shared" si="38"/>
        <v>273932.35441887117</v>
      </c>
      <c r="DI114" s="874"/>
      <c r="DJ114" s="874"/>
      <c r="DK114" s="874"/>
      <c r="DL114" s="874"/>
      <c r="DM114" s="874"/>
      <c r="DN114" s="874"/>
      <c r="DR114" s="230" t="str">
        <f t="shared" si="30"/>
        <v>-</v>
      </c>
      <c r="DS114" s="875">
        <f>IF(ROWS(DS$25:$DU114)&gt;$EG$9,0,ROWS(DS$25:$DU114))</f>
        <v>0</v>
      </c>
      <c r="DT114" s="875"/>
      <c r="DU114" s="875"/>
      <c r="DV114" s="875"/>
      <c r="DW114" s="875"/>
      <c r="DX114" s="876">
        <f t="shared" si="42"/>
        <v>0</v>
      </c>
      <c r="DY114" s="875"/>
      <c r="DZ114" s="875"/>
      <c r="EA114" s="875"/>
      <c r="EB114" s="875"/>
      <c r="EC114" s="875"/>
      <c r="ED114" s="875"/>
      <c r="EE114" s="877">
        <f t="shared" si="31"/>
        <v>0</v>
      </c>
      <c r="EF114" s="875"/>
      <c r="EG114" s="875"/>
      <c r="EH114" s="875"/>
      <c r="EI114" s="875"/>
      <c r="EJ114" s="875"/>
      <c r="EK114" s="873">
        <f t="shared" si="32"/>
        <v>0</v>
      </c>
      <c r="EL114" s="874"/>
      <c r="EM114" s="874"/>
      <c r="EN114" s="874"/>
      <c r="EO114" s="874"/>
      <c r="EP114" s="874"/>
      <c r="EQ114" s="873">
        <f t="shared" si="33"/>
        <v>0</v>
      </c>
      <c r="ER114" s="874"/>
      <c r="ES114" s="874"/>
      <c r="ET114" s="874"/>
      <c r="EU114" s="874"/>
      <c r="EV114" s="874"/>
      <c r="EW114" s="878">
        <f t="shared" si="22"/>
        <v>0</v>
      </c>
      <c r="EX114" s="874"/>
      <c r="EY114" s="874"/>
      <c r="EZ114" s="874"/>
      <c r="FA114" s="874"/>
      <c r="FB114" s="874"/>
      <c r="FC114" s="874"/>
      <c r="FE114" s="876">
        <f t="shared" si="43"/>
        <v>0</v>
      </c>
      <c r="FF114" s="875"/>
      <c r="FG114" s="875"/>
      <c r="FH114" s="875"/>
      <c r="FI114" s="875"/>
      <c r="FJ114" s="875"/>
      <c r="FK114" s="875"/>
      <c r="FL114" s="877">
        <f t="shared" si="34"/>
        <v>0</v>
      </c>
      <c r="FM114" s="875"/>
      <c r="FN114" s="875"/>
      <c r="FO114" s="875"/>
      <c r="FP114" s="875"/>
      <c r="FQ114" s="875"/>
      <c r="FR114" s="873">
        <f t="shared" si="35"/>
        <v>0</v>
      </c>
      <c r="FS114" s="874"/>
      <c r="FT114" s="874"/>
      <c r="FU114" s="874"/>
      <c r="FV114" s="874"/>
      <c r="FW114" s="874"/>
      <c r="FX114" s="873">
        <f t="shared" si="36"/>
        <v>0</v>
      </c>
      <c r="FY114" s="874"/>
      <c r="FZ114" s="874"/>
      <c r="GA114" s="874"/>
      <c r="GB114" s="874"/>
      <c r="GC114" s="874"/>
      <c r="GD114" s="878">
        <f t="shared" si="39"/>
        <v>0</v>
      </c>
      <c r="GE114" s="874"/>
      <c r="GF114" s="874"/>
      <c r="GG114" s="874"/>
      <c r="GH114" s="874"/>
      <c r="GI114" s="874"/>
      <c r="GJ114" s="874"/>
    </row>
    <row r="115" spans="1:192" ht="15.75">
      <c r="A115" s="137">
        <v>46</v>
      </c>
      <c r="B115" s="38" t="s">
        <v>129</v>
      </c>
      <c r="AV115" s="230" t="str">
        <f t="shared" si="23"/>
        <v>-</v>
      </c>
      <c r="AW115" s="875">
        <f>IF(ROWS($AW$25:$AW115)&gt;$BI$9,0,ROWS(AW$25:$AW115))</f>
        <v>91</v>
      </c>
      <c r="AX115" s="875"/>
      <c r="AY115" s="875"/>
      <c r="AZ115" s="875"/>
      <c r="BA115" s="875"/>
      <c r="BB115" s="876">
        <f t="shared" si="40"/>
        <v>248112.8840731266</v>
      </c>
      <c r="BC115" s="875"/>
      <c r="BD115" s="875"/>
      <c r="BE115" s="875"/>
      <c r="BF115" s="875"/>
      <c r="BG115" s="875"/>
      <c r="BH115" s="875"/>
      <c r="BI115" s="877">
        <f t="shared" si="24"/>
        <v>620.2822101828165</v>
      </c>
      <c r="BJ115" s="875"/>
      <c r="BK115" s="875"/>
      <c r="BL115" s="875"/>
      <c r="BM115" s="875"/>
      <c r="BN115" s="875"/>
      <c r="BO115" s="873">
        <f t="shared" si="25"/>
        <v>644.5298910055487</v>
      </c>
      <c r="BP115" s="874"/>
      <c r="BQ115" s="874"/>
      <c r="BR115" s="874"/>
      <c r="BS115" s="874"/>
      <c r="BT115" s="874"/>
      <c r="BU115" s="873">
        <f t="shared" si="26"/>
        <v>1264.8121011883652</v>
      </c>
      <c r="BV115" s="874"/>
      <c r="BW115" s="874"/>
      <c r="BX115" s="874"/>
      <c r="BY115" s="874"/>
      <c r="BZ115" s="874"/>
      <c r="CA115" s="878">
        <f t="shared" si="37"/>
        <v>247468.35418212105</v>
      </c>
      <c r="CB115" s="874"/>
      <c r="CC115" s="874"/>
      <c r="CD115" s="874"/>
      <c r="CE115" s="874"/>
      <c r="CF115" s="874"/>
      <c r="CG115" s="874"/>
      <c r="CI115" s="876">
        <f t="shared" si="41"/>
        <v>273932.35441887117</v>
      </c>
      <c r="CJ115" s="875"/>
      <c r="CK115" s="875"/>
      <c r="CL115" s="875"/>
      <c r="CM115" s="875"/>
      <c r="CN115" s="875"/>
      <c r="CO115" s="875"/>
      <c r="CP115" s="877">
        <f t="shared" si="27"/>
        <v>1750.884298660618</v>
      </c>
      <c r="CQ115" s="875"/>
      <c r="CR115" s="875"/>
      <c r="CS115" s="875"/>
      <c r="CT115" s="875"/>
      <c r="CU115" s="875"/>
      <c r="CV115" s="873">
        <f t="shared" si="28"/>
        <v>381.79144710276</v>
      </c>
      <c r="CW115" s="874"/>
      <c r="CX115" s="874"/>
      <c r="CY115" s="874"/>
      <c r="CZ115" s="874"/>
      <c r="DA115" s="874"/>
      <c r="DB115" s="873">
        <f t="shared" si="29"/>
        <v>2132.675745763378</v>
      </c>
      <c r="DC115" s="874"/>
      <c r="DD115" s="874"/>
      <c r="DE115" s="874"/>
      <c r="DF115" s="874"/>
      <c r="DG115" s="874"/>
      <c r="DH115" s="878">
        <f t="shared" si="38"/>
        <v>273550.56297176844</v>
      </c>
      <c r="DI115" s="874"/>
      <c r="DJ115" s="874"/>
      <c r="DK115" s="874"/>
      <c r="DL115" s="874"/>
      <c r="DM115" s="874"/>
      <c r="DN115" s="874"/>
      <c r="DR115" s="230" t="str">
        <f t="shared" si="30"/>
        <v>-</v>
      </c>
      <c r="DS115" s="875">
        <f>IF(ROWS(DS$25:$DU115)&gt;$EG$9,0,ROWS(DS$25:$DU115))</f>
        <v>0</v>
      </c>
      <c r="DT115" s="875"/>
      <c r="DU115" s="875"/>
      <c r="DV115" s="875"/>
      <c r="DW115" s="875"/>
      <c r="DX115" s="876">
        <f t="shared" si="42"/>
        <v>0</v>
      </c>
      <c r="DY115" s="875"/>
      <c r="DZ115" s="875"/>
      <c r="EA115" s="875"/>
      <c r="EB115" s="875"/>
      <c r="EC115" s="875"/>
      <c r="ED115" s="875"/>
      <c r="EE115" s="877">
        <f t="shared" si="31"/>
        <v>0</v>
      </c>
      <c r="EF115" s="875"/>
      <c r="EG115" s="875"/>
      <c r="EH115" s="875"/>
      <c r="EI115" s="875"/>
      <c r="EJ115" s="875"/>
      <c r="EK115" s="873">
        <f t="shared" si="32"/>
        <v>0</v>
      </c>
      <c r="EL115" s="874"/>
      <c r="EM115" s="874"/>
      <c r="EN115" s="874"/>
      <c r="EO115" s="874"/>
      <c r="EP115" s="874"/>
      <c r="EQ115" s="873">
        <f t="shared" si="33"/>
        <v>0</v>
      </c>
      <c r="ER115" s="874"/>
      <c r="ES115" s="874"/>
      <c r="ET115" s="874"/>
      <c r="EU115" s="874"/>
      <c r="EV115" s="874"/>
      <c r="EW115" s="878">
        <f t="shared" si="22"/>
        <v>0</v>
      </c>
      <c r="EX115" s="874"/>
      <c r="EY115" s="874"/>
      <c r="EZ115" s="874"/>
      <c r="FA115" s="874"/>
      <c r="FB115" s="874"/>
      <c r="FC115" s="874"/>
      <c r="FE115" s="876">
        <f t="shared" si="43"/>
        <v>0</v>
      </c>
      <c r="FF115" s="875"/>
      <c r="FG115" s="875"/>
      <c r="FH115" s="875"/>
      <c r="FI115" s="875"/>
      <c r="FJ115" s="875"/>
      <c r="FK115" s="875"/>
      <c r="FL115" s="877">
        <f t="shared" si="34"/>
        <v>0</v>
      </c>
      <c r="FM115" s="875"/>
      <c r="FN115" s="875"/>
      <c r="FO115" s="875"/>
      <c r="FP115" s="875"/>
      <c r="FQ115" s="875"/>
      <c r="FR115" s="873">
        <f t="shared" si="35"/>
        <v>0</v>
      </c>
      <c r="FS115" s="874"/>
      <c r="FT115" s="874"/>
      <c r="FU115" s="874"/>
      <c r="FV115" s="874"/>
      <c r="FW115" s="874"/>
      <c r="FX115" s="873">
        <f t="shared" si="36"/>
        <v>0</v>
      </c>
      <c r="FY115" s="874"/>
      <c r="FZ115" s="874"/>
      <c r="GA115" s="874"/>
      <c r="GB115" s="874"/>
      <c r="GC115" s="874"/>
      <c r="GD115" s="878">
        <f t="shared" si="39"/>
        <v>0</v>
      </c>
      <c r="GE115" s="874"/>
      <c r="GF115" s="874"/>
      <c r="GG115" s="874"/>
      <c r="GH115" s="874"/>
      <c r="GI115" s="874"/>
      <c r="GJ115" s="874"/>
    </row>
    <row r="116" spans="2:192" ht="12.75">
      <c r="B116" s="38" t="s">
        <v>130</v>
      </c>
      <c r="AV116" s="230" t="str">
        <f t="shared" si="23"/>
        <v>-</v>
      </c>
      <c r="AW116" s="875">
        <f>IF(ROWS($AW$25:$AW116)&gt;$BI$9,0,ROWS(AW$25:$AW116))</f>
        <v>92</v>
      </c>
      <c r="AX116" s="875"/>
      <c r="AY116" s="875"/>
      <c r="AZ116" s="875"/>
      <c r="BA116" s="875"/>
      <c r="BB116" s="876">
        <f t="shared" si="40"/>
        <v>247468.35418212105</v>
      </c>
      <c r="BC116" s="875"/>
      <c r="BD116" s="875"/>
      <c r="BE116" s="875"/>
      <c r="BF116" s="875"/>
      <c r="BG116" s="875"/>
      <c r="BH116" s="875"/>
      <c r="BI116" s="877">
        <f t="shared" si="24"/>
        <v>618.6708854553026</v>
      </c>
      <c r="BJ116" s="875"/>
      <c r="BK116" s="875"/>
      <c r="BL116" s="875"/>
      <c r="BM116" s="875"/>
      <c r="BN116" s="875"/>
      <c r="BO116" s="873">
        <f t="shared" si="25"/>
        <v>646.1412157330626</v>
      </c>
      <c r="BP116" s="874"/>
      <c r="BQ116" s="874"/>
      <c r="BR116" s="874"/>
      <c r="BS116" s="874"/>
      <c r="BT116" s="874"/>
      <c r="BU116" s="873">
        <f t="shared" si="26"/>
        <v>1264.8121011883652</v>
      </c>
      <c r="BV116" s="874"/>
      <c r="BW116" s="874"/>
      <c r="BX116" s="874"/>
      <c r="BY116" s="874"/>
      <c r="BZ116" s="874"/>
      <c r="CA116" s="878">
        <f t="shared" si="37"/>
        <v>246822.212966388</v>
      </c>
      <c r="CB116" s="874"/>
      <c r="CC116" s="874"/>
      <c r="CD116" s="874"/>
      <c r="CE116" s="874"/>
      <c r="CF116" s="874"/>
      <c r="CG116" s="874"/>
      <c r="CI116" s="876">
        <f t="shared" si="41"/>
        <v>273550.56297176844</v>
      </c>
      <c r="CJ116" s="875"/>
      <c r="CK116" s="875"/>
      <c r="CL116" s="875"/>
      <c r="CM116" s="875"/>
      <c r="CN116" s="875"/>
      <c r="CO116" s="875"/>
      <c r="CP116" s="877">
        <f t="shared" si="27"/>
        <v>1748.444014994553</v>
      </c>
      <c r="CQ116" s="875"/>
      <c r="CR116" s="875"/>
      <c r="CS116" s="875"/>
      <c r="CT116" s="875"/>
      <c r="CU116" s="875"/>
      <c r="CV116" s="873">
        <f t="shared" si="28"/>
        <v>384.23173076882495</v>
      </c>
      <c r="CW116" s="874"/>
      <c r="CX116" s="874"/>
      <c r="CY116" s="874"/>
      <c r="CZ116" s="874"/>
      <c r="DA116" s="874"/>
      <c r="DB116" s="873">
        <f t="shared" si="29"/>
        <v>2132.675745763378</v>
      </c>
      <c r="DC116" s="874"/>
      <c r="DD116" s="874"/>
      <c r="DE116" s="874"/>
      <c r="DF116" s="874"/>
      <c r="DG116" s="874"/>
      <c r="DH116" s="878">
        <f t="shared" si="38"/>
        <v>273166.3312409996</v>
      </c>
      <c r="DI116" s="874"/>
      <c r="DJ116" s="874"/>
      <c r="DK116" s="874"/>
      <c r="DL116" s="874"/>
      <c r="DM116" s="874"/>
      <c r="DN116" s="874"/>
      <c r="DR116" s="230" t="str">
        <f t="shared" si="30"/>
        <v>-</v>
      </c>
      <c r="DS116" s="875">
        <f>IF(ROWS(DS$25:$DU116)&gt;$EG$9,0,ROWS(DS$25:$DU116))</f>
        <v>0</v>
      </c>
      <c r="DT116" s="875"/>
      <c r="DU116" s="875"/>
      <c r="DV116" s="875"/>
      <c r="DW116" s="875"/>
      <c r="DX116" s="876">
        <f t="shared" si="42"/>
        <v>0</v>
      </c>
      <c r="DY116" s="875"/>
      <c r="DZ116" s="875"/>
      <c r="EA116" s="875"/>
      <c r="EB116" s="875"/>
      <c r="EC116" s="875"/>
      <c r="ED116" s="875"/>
      <c r="EE116" s="877">
        <f t="shared" si="31"/>
        <v>0</v>
      </c>
      <c r="EF116" s="875"/>
      <c r="EG116" s="875"/>
      <c r="EH116" s="875"/>
      <c r="EI116" s="875"/>
      <c r="EJ116" s="875"/>
      <c r="EK116" s="873">
        <f t="shared" si="32"/>
        <v>0</v>
      </c>
      <c r="EL116" s="874"/>
      <c r="EM116" s="874"/>
      <c r="EN116" s="874"/>
      <c r="EO116" s="874"/>
      <c r="EP116" s="874"/>
      <c r="EQ116" s="873">
        <f t="shared" si="33"/>
        <v>0</v>
      </c>
      <c r="ER116" s="874"/>
      <c r="ES116" s="874"/>
      <c r="ET116" s="874"/>
      <c r="EU116" s="874"/>
      <c r="EV116" s="874"/>
      <c r="EW116" s="878">
        <f t="shared" si="22"/>
        <v>0</v>
      </c>
      <c r="EX116" s="874"/>
      <c r="EY116" s="874"/>
      <c r="EZ116" s="874"/>
      <c r="FA116" s="874"/>
      <c r="FB116" s="874"/>
      <c r="FC116" s="874"/>
      <c r="FE116" s="876">
        <f t="shared" si="43"/>
        <v>0</v>
      </c>
      <c r="FF116" s="875"/>
      <c r="FG116" s="875"/>
      <c r="FH116" s="875"/>
      <c r="FI116" s="875"/>
      <c r="FJ116" s="875"/>
      <c r="FK116" s="875"/>
      <c r="FL116" s="877">
        <f t="shared" si="34"/>
        <v>0</v>
      </c>
      <c r="FM116" s="875"/>
      <c r="FN116" s="875"/>
      <c r="FO116" s="875"/>
      <c r="FP116" s="875"/>
      <c r="FQ116" s="875"/>
      <c r="FR116" s="873">
        <f t="shared" si="35"/>
        <v>0</v>
      </c>
      <c r="FS116" s="874"/>
      <c r="FT116" s="874"/>
      <c r="FU116" s="874"/>
      <c r="FV116" s="874"/>
      <c r="FW116" s="874"/>
      <c r="FX116" s="873">
        <f t="shared" si="36"/>
        <v>0</v>
      </c>
      <c r="FY116" s="874"/>
      <c r="FZ116" s="874"/>
      <c r="GA116" s="874"/>
      <c r="GB116" s="874"/>
      <c r="GC116" s="874"/>
      <c r="GD116" s="878">
        <f t="shared" si="39"/>
        <v>0</v>
      </c>
      <c r="GE116" s="874"/>
      <c r="GF116" s="874"/>
      <c r="GG116" s="874"/>
      <c r="GH116" s="874"/>
      <c r="GI116" s="874"/>
      <c r="GJ116" s="874"/>
    </row>
    <row r="117" spans="1:192" ht="15.75">
      <c r="A117" s="137">
        <v>47</v>
      </c>
      <c r="B117" s="782" t="s">
        <v>131</v>
      </c>
      <c r="C117" s="782"/>
      <c r="D117" s="782"/>
      <c r="E117" s="782"/>
      <c r="F117" s="782"/>
      <c r="G117" s="782"/>
      <c r="H117" s="782"/>
      <c r="I117" s="782"/>
      <c r="J117" s="782"/>
      <c r="K117" s="782"/>
      <c r="L117" s="782"/>
      <c r="M117" s="782"/>
      <c r="N117" s="782"/>
      <c r="O117" s="782"/>
      <c r="P117" s="782"/>
      <c r="Q117" s="782"/>
      <c r="R117" s="782"/>
      <c r="S117" s="782"/>
      <c r="T117" s="782"/>
      <c r="U117" s="782"/>
      <c r="V117" s="782"/>
      <c r="W117" s="782"/>
      <c r="X117" s="782"/>
      <c r="Y117" s="782"/>
      <c r="Z117" s="782"/>
      <c r="AA117" s="782"/>
      <c r="AB117" s="782"/>
      <c r="AC117" s="782"/>
      <c r="AD117" s="782"/>
      <c r="AE117" s="782"/>
      <c r="AF117" s="782"/>
      <c r="AG117" s="782"/>
      <c r="AH117" s="782"/>
      <c r="AI117" s="782"/>
      <c r="AJ117" s="782"/>
      <c r="AK117" s="782"/>
      <c r="AL117" s="782"/>
      <c r="AM117" s="782"/>
      <c r="AN117" s="782"/>
      <c r="AO117" s="782"/>
      <c r="AP117" s="782"/>
      <c r="AQ117" s="782"/>
      <c r="AR117" s="782"/>
      <c r="AS117" s="782"/>
      <c r="AV117" s="230" t="str">
        <f t="shared" si="23"/>
        <v>-</v>
      </c>
      <c r="AW117" s="875">
        <f>IF(ROWS($AW$25:$AW117)&gt;$BI$9,0,ROWS(AW$25:$AW117))</f>
        <v>93</v>
      </c>
      <c r="AX117" s="875"/>
      <c r="AY117" s="875"/>
      <c r="AZ117" s="875"/>
      <c r="BA117" s="875"/>
      <c r="BB117" s="876">
        <f t="shared" si="40"/>
        <v>246822.212966388</v>
      </c>
      <c r="BC117" s="875"/>
      <c r="BD117" s="875"/>
      <c r="BE117" s="875"/>
      <c r="BF117" s="875"/>
      <c r="BG117" s="875"/>
      <c r="BH117" s="875"/>
      <c r="BI117" s="877">
        <f t="shared" si="24"/>
        <v>617.05553241597</v>
      </c>
      <c r="BJ117" s="875"/>
      <c r="BK117" s="875"/>
      <c r="BL117" s="875"/>
      <c r="BM117" s="875"/>
      <c r="BN117" s="875"/>
      <c r="BO117" s="873">
        <f t="shared" si="25"/>
        <v>647.7565687723952</v>
      </c>
      <c r="BP117" s="874"/>
      <c r="BQ117" s="874"/>
      <c r="BR117" s="874"/>
      <c r="BS117" s="874"/>
      <c r="BT117" s="874"/>
      <c r="BU117" s="873">
        <f t="shared" si="26"/>
        <v>1264.8121011883652</v>
      </c>
      <c r="BV117" s="874"/>
      <c r="BW117" s="874"/>
      <c r="BX117" s="874"/>
      <c r="BY117" s="874"/>
      <c r="BZ117" s="874"/>
      <c r="CA117" s="878">
        <f t="shared" si="37"/>
        <v>246174.4563976156</v>
      </c>
      <c r="CB117" s="874"/>
      <c r="CC117" s="874"/>
      <c r="CD117" s="874"/>
      <c r="CE117" s="874"/>
      <c r="CF117" s="874"/>
      <c r="CG117" s="874"/>
      <c r="CI117" s="876">
        <f t="shared" si="41"/>
        <v>273166.3312409996</v>
      </c>
      <c r="CJ117" s="875"/>
      <c r="CK117" s="875"/>
      <c r="CL117" s="875"/>
      <c r="CM117" s="875"/>
      <c r="CN117" s="875"/>
      <c r="CO117" s="875"/>
      <c r="CP117" s="877">
        <f t="shared" si="27"/>
        <v>1745.9881338487223</v>
      </c>
      <c r="CQ117" s="875"/>
      <c r="CR117" s="875"/>
      <c r="CS117" s="875"/>
      <c r="CT117" s="875"/>
      <c r="CU117" s="875"/>
      <c r="CV117" s="873">
        <f t="shared" si="28"/>
        <v>386.6876119146557</v>
      </c>
      <c r="CW117" s="874"/>
      <c r="CX117" s="874"/>
      <c r="CY117" s="874"/>
      <c r="CZ117" s="874"/>
      <c r="DA117" s="874"/>
      <c r="DB117" s="873">
        <f t="shared" si="29"/>
        <v>2132.675745763378</v>
      </c>
      <c r="DC117" s="874"/>
      <c r="DD117" s="874"/>
      <c r="DE117" s="874"/>
      <c r="DF117" s="874"/>
      <c r="DG117" s="874"/>
      <c r="DH117" s="878">
        <f t="shared" si="38"/>
        <v>272779.643629085</v>
      </c>
      <c r="DI117" s="874"/>
      <c r="DJ117" s="874"/>
      <c r="DK117" s="874"/>
      <c r="DL117" s="874"/>
      <c r="DM117" s="874"/>
      <c r="DN117" s="874"/>
      <c r="DR117" s="230" t="str">
        <f t="shared" si="30"/>
        <v>-</v>
      </c>
      <c r="DS117" s="875">
        <f>IF(ROWS(DS$25:$DU117)&gt;$EG$9,0,ROWS(DS$25:$DU117))</f>
        <v>0</v>
      </c>
      <c r="DT117" s="875"/>
      <c r="DU117" s="875"/>
      <c r="DV117" s="875"/>
      <c r="DW117" s="875"/>
      <c r="DX117" s="876">
        <f t="shared" si="42"/>
        <v>0</v>
      </c>
      <c r="DY117" s="875"/>
      <c r="DZ117" s="875"/>
      <c r="EA117" s="875"/>
      <c r="EB117" s="875"/>
      <c r="EC117" s="875"/>
      <c r="ED117" s="875"/>
      <c r="EE117" s="877">
        <f t="shared" si="31"/>
        <v>0</v>
      </c>
      <c r="EF117" s="875"/>
      <c r="EG117" s="875"/>
      <c r="EH117" s="875"/>
      <c r="EI117" s="875"/>
      <c r="EJ117" s="875"/>
      <c r="EK117" s="873">
        <f t="shared" si="32"/>
        <v>0</v>
      </c>
      <c r="EL117" s="874"/>
      <c r="EM117" s="874"/>
      <c r="EN117" s="874"/>
      <c r="EO117" s="874"/>
      <c r="EP117" s="874"/>
      <c r="EQ117" s="873">
        <f t="shared" si="33"/>
        <v>0</v>
      </c>
      <c r="ER117" s="874"/>
      <c r="ES117" s="874"/>
      <c r="ET117" s="874"/>
      <c r="EU117" s="874"/>
      <c r="EV117" s="874"/>
      <c r="EW117" s="878">
        <f t="shared" si="22"/>
        <v>0</v>
      </c>
      <c r="EX117" s="874"/>
      <c r="EY117" s="874"/>
      <c r="EZ117" s="874"/>
      <c r="FA117" s="874"/>
      <c r="FB117" s="874"/>
      <c r="FC117" s="874"/>
      <c r="FE117" s="876">
        <f t="shared" si="43"/>
        <v>0</v>
      </c>
      <c r="FF117" s="875"/>
      <c r="FG117" s="875"/>
      <c r="FH117" s="875"/>
      <c r="FI117" s="875"/>
      <c r="FJ117" s="875"/>
      <c r="FK117" s="875"/>
      <c r="FL117" s="877">
        <f t="shared" si="34"/>
        <v>0</v>
      </c>
      <c r="FM117" s="875"/>
      <c r="FN117" s="875"/>
      <c r="FO117" s="875"/>
      <c r="FP117" s="875"/>
      <c r="FQ117" s="875"/>
      <c r="FR117" s="873">
        <f t="shared" si="35"/>
        <v>0</v>
      </c>
      <c r="FS117" s="874"/>
      <c r="FT117" s="874"/>
      <c r="FU117" s="874"/>
      <c r="FV117" s="874"/>
      <c r="FW117" s="874"/>
      <c r="FX117" s="873">
        <f t="shared" si="36"/>
        <v>0</v>
      </c>
      <c r="FY117" s="874"/>
      <c r="FZ117" s="874"/>
      <c r="GA117" s="874"/>
      <c r="GB117" s="874"/>
      <c r="GC117" s="874"/>
      <c r="GD117" s="878">
        <f t="shared" si="39"/>
        <v>0</v>
      </c>
      <c r="GE117" s="874"/>
      <c r="GF117" s="874"/>
      <c r="GG117" s="874"/>
      <c r="GH117" s="874"/>
      <c r="GI117" s="874"/>
      <c r="GJ117" s="874"/>
    </row>
    <row r="118" spans="2:192" ht="12.75">
      <c r="B118" s="38" t="s">
        <v>132</v>
      </c>
      <c r="AV118" s="230" t="str">
        <f t="shared" si="23"/>
        <v>-</v>
      </c>
      <c r="AW118" s="875">
        <f>IF(ROWS($AW$25:$AW118)&gt;$BI$9,0,ROWS(AW$25:$AW118))</f>
        <v>94</v>
      </c>
      <c r="AX118" s="875"/>
      <c r="AY118" s="875"/>
      <c r="AZ118" s="875"/>
      <c r="BA118" s="875"/>
      <c r="BB118" s="876">
        <f t="shared" si="40"/>
        <v>246174.4563976156</v>
      </c>
      <c r="BC118" s="875"/>
      <c r="BD118" s="875"/>
      <c r="BE118" s="875"/>
      <c r="BF118" s="875"/>
      <c r="BG118" s="875"/>
      <c r="BH118" s="875"/>
      <c r="BI118" s="877">
        <f t="shared" si="24"/>
        <v>615.436140994039</v>
      </c>
      <c r="BJ118" s="875"/>
      <c r="BK118" s="875"/>
      <c r="BL118" s="875"/>
      <c r="BM118" s="875"/>
      <c r="BN118" s="875"/>
      <c r="BO118" s="873">
        <f t="shared" si="25"/>
        <v>649.3759601943262</v>
      </c>
      <c r="BP118" s="874"/>
      <c r="BQ118" s="874"/>
      <c r="BR118" s="874"/>
      <c r="BS118" s="874"/>
      <c r="BT118" s="874"/>
      <c r="BU118" s="873">
        <f t="shared" si="26"/>
        <v>1264.8121011883652</v>
      </c>
      <c r="BV118" s="874"/>
      <c r="BW118" s="874"/>
      <c r="BX118" s="874"/>
      <c r="BY118" s="874"/>
      <c r="BZ118" s="874"/>
      <c r="CA118" s="878">
        <f t="shared" si="37"/>
        <v>245525.08043742127</v>
      </c>
      <c r="CB118" s="874"/>
      <c r="CC118" s="874"/>
      <c r="CD118" s="874"/>
      <c r="CE118" s="874"/>
      <c r="CF118" s="874"/>
      <c r="CG118" s="874"/>
      <c r="CI118" s="876">
        <f t="shared" si="41"/>
        <v>272779.643629085</v>
      </c>
      <c r="CJ118" s="875"/>
      <c r="CK118" s="875"/>
      <c r="CL118" s="875"/>
      <c r="CM118" s="875"/>
      <c r="CN118" s="875"/>
      <c r="CO118" s="875"/>
      <c r="CP118" s="877">
        <f t="shared" si="27"/>
        <v>1743.5165555292344</v>
      </c>
      <c r="CQ118" s="875"/>
      <c r="CR118" s="875"/>
      <c r="CS118" s="875"/>
      <c r="CT118" s="875"/>
      <c r="CU118" s="875"/>
      <c r="CV118" s="873">
        <f t="shared" si="28"/>
        <v>389.1591902341436</v>
      </c>
      <c r="CW118" s="874"/>
      <c r="CX118" s="874"/>
      <c r="CY118" s="874"/>
      <c r="CZ118" s="874"/>
      <c r="DA118" s="874"/>
      <c r="DB118" s="873">
        <f t="shared" si="29"/>
        <v>2132.675745763378</v>
      </c>
      <c r="DC118" s="874"/>
      <c r="DD118" s="874"/>
      <c r="DE118" s="874"/>
      <c r="DF118" s="874"/>
      <c r="DG118" s="874"/>
      <c r="DH118" s="878">
        <f t="shared" si="38"/>
        <v>272390.48443885084</v>
      </c>
      <c r="DI118" s="874"/>
      <c r="DJ118" s="874"/>
      <c r="DK118" s="874"/>
      <c r="DL118" s="874"/>
      <c r="DM118" s="874"/>
      <c r="DN118" s="874"/>
      <c r="DR118" s="230" t="str">
        <f t="shared" si="30"/>
        <v>-</v>
      </c>
      <c r="DS118" s="875">
        <f>IF(ROWS(DS$25:$DU118)&gt;$EG$9,0,ROWS(DS$25:$DU118))</f>
        <v>0</v>
      </c>
      <c r="DT118" s="875"/>
      <c r="DU118" s="875"/>
      <c r="DV118" s="875"/>
      <c r="DW118" s="875"/>
      <c r="DX118" s="876">
        <f t="shared" si="42"/>
        <v>0</v>
      </c>
      <c r="DY118" s="875"/>
      <c r="DZ118" s="875"/>
      <c r="EA118" s="875"/>
      <c r="EB118" s="875"/>
      <c r="EC118" s="875"/>
      <c r="ED118" s="875"/>
      <c r="EE118" s="877">
        <f t="shared" si="31"/>
        <v>0</v>
      </c>
      <c r="EF118" s="875"/>
      <c r="EG118" s="875"/>
      <c r="EH118" s="875"/>
      <c r="EI118" s="875"/>
      <c r="EJ118" s="875"/>
      <c r="EK118" s="873">
        <f t="shared" si="32"/>
        <v>0</v>
      </c>
      <c r="EL118" s="874"/>
      <c r="EM118" s="874"/>
      <c r="EN118" s="874"/>
      <c r="EO118" s="874"/>
      <c r="EP118" s="874"/>
      <c r="EQ118" s="873">
        <f t="shared" si="33"/>
        <v>0</v>
      </c>
      <c r="ER118" s="874"/>
      <c r="ES118" s="874"/>
      <c r="ET118" s="874"/>
      <c r="EU118" s="874"/>
      <c r="EV118" s="874"/>
      <c r="EW118" s="878">
        <f t="shared" si="22"/>
        <v>0</v>
      </c>
      <c r="EX118" s="874"/>
      <c r="EY118" s="874"/>
      <c r="EZ118" s="874"/>
      <c r="FA118" s="874"/>
      <c r="FB118" s="874"/>
      <c r="FC118" s="874"/>
      <c r="FE118" s="876">
        <f t="shared" si="43"/>
        <v>0</v>
      </c>
      <c r="FF118" s="875"/>
      <c r="FG118" s="875"/>
      <c r="FH118" s="875"/>
      <c r="FI118" s="875"/>
      <c r="FJ118" s="875"/>
      <c r="FK118" s="875"/>
      <c r="FL118" s="877">
        <f t="shared" si="34"/>
        <v>0</v>
      </c>
      <c r="FM118" s="875"/>
      <c r="FN118" s="875"/>
      <c r="FO118" s="875"/>
      <c r="FP118" s="875"/>
      <c r="FQ118" s="875"/>
      <c r="FR118" s="873">
        <f t="shared" si="35"/>
        <v>0</v>
      </c>
      <c r="FS118" s="874"/>
      <c r="FT118" s="874"/>
      <c r="FU118" s="874"/>
      <c r="FV118" s="874"/>
      <c r="FW118" s="874"/>
      <c r="FX118" s="873">
        <f t="shared" si="36"/>
        <v>0</v>
      </c>
      <c r="FY118" s="874"/>
      <c r="FZ118" s="874"/>
      <c r="GA118" s="874"/>
      <c r="GB118" s="874"/>
      <c r="GC118" s="874"/>
      <c r="GD118" s="878">
        <f t="shared" si="39"/>
        <v>0</v>
      </c>
      <c r="GE118" s="874"/>
      <c r="GF118" s="874"/>
      <c r="GG118" s="874"/>
      <c r="GH118" s="874"/>
      <c r="GI118" s="874"/>
      <c r="GJ118" s="874"/>
    </row>
    <row r="119" spans="2:192" ht="12.75">
      <c r="B119" s="38" t="s">
        <v>133</v>
      </c>
      <c r="AV119" s="230" t="str">
        <f t="shared" si="23"/>
        <v>-</v>
      </c>
      <c r="AW119" s="875">
        <f>IF(ROWS($AW$25:$AW119)&gt;$BI$9,0,ROWS(AW$25:$AW119))</f>
        <v>95</v>
      </c>
      <c r="AX119" s="875"/>
      <c r="AY119" s="875"/>
      <c r="AZ119" s="875"/>
      <c r="BA119" s="875"/>
      <c r="BB119" s="876">
        <f t="shared" si="40"/>
        <v>245525.08043742127</v>
      </c>
      <c r="BC119" s="875"/>
      <c r="BD119" s="875"/>
      <c r="BE119" s="875"/>
      <c r="BF119" s="875"/>
      <c r="BG119" s="875"/>
      <c r="BH119" s="875"/>
      <c r="BI119" s="877">
        <f t="shared" si="24"/>
        <v>613.8127010935532</v>
      </c>
      <c r="BJ119" s="875"/>
      <c r="BK119" s="875"/>
      <c r="BL119" s="875"/>
      <c r="BM119" s="875"/>
      <c r="BN119" s="875"/>
      <c r="BO119" s="873">
        <f t="shared" si="25"/>
        <v>650.999400094812</v>
      </c>
      <c r="BP119" s="874"/>
      <c r="BQ119" s="874"/>
      <c r="BR119" s="874"/>
      <c r="BS119" s="874"/>
      <c r="BT119" s="874"/>
      <c r="BU119" s="873">
        <f t="shared" si="26"/>
        <v>1264.8121011883652</v>
      </c>
      <c r="BV119" s="874"/>
      <c r="BW119" s="874"/>
      <c r="BX119" s="874"/>
      <c r="BY119" s="874"/>
      <c r="BZ119" s="874"/>
      <c r="CA119" s="878">
        <f t="shared" si="37"/>
        <v>244874.08103732645</v>
      </c>
      <c r="CB119" s="874"/>
      <c r="CC119" s="874"/>
      <c r="CD119" s="874"/>
      <c r="CE119" s="874"/>
      <c r="CF119" s="874"/>
      <c r="CG119" s="874"/>
      <c r="CI119" s="876">
        <f t="shared" si="41"/>
        <v>272390.48443885084</v>
      </c>
      <c r="CJ119" s="875"/>
      <c r="CK119" s="875"/>
      <c r="CL119" s="875"/>
      <c r="CM119" s="875"/>
      <c r="CN119" s="875"/>
      <c r="CO119" s="875"/>
      <c r="CP119" s="877">
        <f t="shared" si="27"/>
        <v>1741.0291797049879</v>
      </c>
      <c r="CQ119" s="875"/>
      <c r="CR119" s="875"/>
      <c r="CS119" s="875"/>
      <c r="CT119" s="875"/>
      <c r="CU119" s="875"/>
      <c r="CV119" s="873">
        <f t="shared" si="28"/>
        <v>391.64656605839014</v>
      </c>
      <c r="CW119" s="874"/>
      <c r="CX119" s="874"/>
      <c r="CY119" s="874"/>
      <c r="CZ119" s="874"/>
      <c r="DA119" s="874"/>
      <c r="DB119" s="873">
        <f t="shared" si="29"/>
        <v>2132.675745763378</v>
      </c>
      <c r="DC119" s="874"/>
      <c r="DD119" s="874"/>
      <c r="DE119" s="874"/>
      <c r="DF119" s="874"/>
      <c r="DG119" s="874"/>
      <c r="DH119" s="878">
        <f t="shared" si="38"/>
        <v>271998.83787279244</v>
      </c>
      <c r="DI119" s="874"/>
      <c r="DJ119" s="874"/>
      <c r="DK119" s="874"/>
      <c r="DL119" s="874"/>
      <c r="DM119" s="874"/>
      <c r="DN119" s="874"/>
      <c r="DR119" s="230" t="str">
        <f t="shared" si="30"/>
        <v>-</v>
      </c>
      <c r="DS119" s="875">
        <f>IF(ROWS(DS$25:$DU119)&gt;$EG$9,0,ROWS(DS$25:$DU119))</f>
        <v>0</v>
      </c>
      <c r="DT119" s="875"/>
      <c r="DU119" s="875"/>
      <c r="DV119" s="875"/>
      <c r="DW119" s="875"/>
      <c r="DX119" s="876">
        <f t="shared" si="42"/>
        <v>0</v>
      </c>
      <c r="DY119" s="875"/>
      <c r="DZ119" s="875"/>
      <c r="EA119" s="875"/>
      <c r="EB119" s="875"/>
      <c r="EC119" s="875"/>
      <c r="ED119" s="875"/>
      <c r="EE119" s="877">
        <f t="shared" si="31"/>
        <v>0</v>
      </c>
      <c r="EF119" s="875"/>
      <c r="EG119" s="875"/>
      <c r="EH119" s="875"/>
      <c r="EI119" s="875"/>
      <c r="EJ119" s="875"/>
      <c r="EK119" s="873">
        <f t="shared" si="32"/>
        <v>0</v>
      </c>
      <c r="EL119" s="874"/>
      <c r="EM119" s="874"/>
      <c r="EN119" s="874"/>
      <c r="EO119" s="874"/>
      <c r="EP119" s="874"/>
      <c r="EQ119" s="873">
        <f t="shared" si="33"/>
        <v>0</v>
      </c>
      <c r="ER119" s="874"/>
      <c r="ES119" s="874"/>
      <c r="ET119" s="874"/>
      <c r="EU119" s="874"/>
      <c r="EV119" s="874"/>
      <c r="EW119" s="878">
        <f t="shared" si="22"/>
        <v>0</v>
      </c>
      <c r="EX119" s="874"/>
      <c r="EY119" s="874"/>
      <c r="EZ119" s="874"/>
      <c r="FA119" s="874"/>
      <c r="FB119" s="874"/>
      <c r="FC119" s="874"/>
      <c r="FE119" s="876">
        <f t="shared" si="43"/>
        <v>0</v>
      </c>
      <c r="FF119" s="875"/>
      <c r="FG119" s="875"/>
      <c r="FH119" s="875"/>
      <c r="FI119" s="875"/>
      <c r="FJ119" s="875"/>
      <c r="FK119" s="875"/>
      <c r="FL119" s="877">
        <f t="shared" si="34"/>
        <v>0</v>
      </c>
      <c r="FM119" s="875"/>
      <c r="FN119" s="875"/>
      <c r="FO119" s="875"/>
      <c r="FP119" s="875"/>
      <c r="FQ119" s="875"/>
      <c r="FR119" s="873">
        <f t="shared" si="35"/>
        <v>0</v>
      </c>
      <c r="FS119" s="874"/>
      <c r="FT119" s="874"/>
      <c r="FU119" s="874"/>
      <c r="FV119" s="874"/>
      <c r="FW119" s="874"/>
      <c r="FX119" s="873">
        <f t="shared" si="36"/>
        <v>0</v>
      </c>
      <c r="FY119" s="874"/>
      <c r="FZ119" s="874"/>
      <c r="GA119" s="874"/>
      <c r="GB119" s="874"/>
      <c r="GC119" s="874"/>
      <c r="GD119" s="878">
        <f t="shared" si="39"/>
        <v>0</v>
      </c>
      <c r="GE119" s="874"/>
      <c r="GF119" s="874"/>
      <c r="GG119" s="874"/>
      <c r="GH119" s="874"/>
      <c r="GI119" s="874"/>
      <c r="GJ119" s="874"/>
    </row>
    <row r="120" spans="2:192" ht="12.75">
      <c r="B120" s="38" t="s">
        <v>134</v>
      </c>
      <c r="AV120" s="230" t="str">
        <f t="shared" si="23"/>
        <v>-</v>
      </c>
      <c r="AW120" s="875">
        <f>IF(ROWS($AW$25:$AW120)&gt;$BI$9,0,ROWS(AW$25:$AW120))</f>
        <v>96</v>
      </c>
      <c r="AX120" s="875"/>
      <c r="AY120" s="875"/>
      <c r="AZ120" s="875"/>
      <c r="BA120" s="875"/>
      <c r="BB120" s="876">
        <f t="shared" si="40"/>
        <v>244874.08103732645</v>
      </c>
      <c r="BC120" s="875"/>
      <c r="BD120" s="875"/>
      <c r="BE120" s="875"/>
      <c r="BF120" s="875"/>
      <c r="BG120" s="875"/>
      <c r="BH120" s="875"/>
      <c r="BI120" s="877">
        <f t="shared" si="24"/>
        <v>612.1852025933161</v>
      </c>
      <c r="BJ120" s="875"/>
      <c r="BK120" s="875"/>
      <c r="BL120" s="875"/>
      <c r="BM120" s="875"/>
      <c r="BN120" s="875"/>
      <c r="BO120" s="873">
        <f t="shared" si="25"/>
        <v>652.626898595049</v>
      </c>
      <c r="BP120" s="874"/>
      <c r="BQ120" s="874"/>
      <c r="BR120" s="874"/>
      <c r="BS120" s="874"/>
      <c r="BT120" s="874"/>
      <c r="BU120" s="873">
        <f t="shared" si="26"/>
        <v>1264.8121011883652</v>
      </c>
      <c r="BV120" s="874"/>
      <c r="BW120" s="874"/>
      <c r="BX120" s="874"/>
      <c r="BY120" s="874"/>
      <c r="BZ120" s="874"/>
      <c r="CA120" s="878">
        <f t="shared" si="37"/>
        <v>244221.4541387314</v>
      </c>
      <c r="CB120" s="874"/>
      <c r="CC120" s="874"/>
      <c r="CD120" s="874"/>
      <c r="CE120" s="874"/>
      <c r="CF120" s="874"/>
      <c r="CG120" s="874"/>
      <c r="CI120" s="876">
        <f t="shared" si="41"/>
        <v>271998.83787279244</v>
      </c>
      <c r="CJ120" s="875"/>
      <c r="CK120" s="875"/>
      <c r="CL120" s="875"/>
      <c r="CM120" s="875"/>
      <c r="CN120" s="875"/>
      <c r="CO120" s="875"/>
      <c r="CP120" s="877">
        <f t="shared" si="27"/>
        <v>1738.525905403598</v>
      </c>
      <c r="CQ120" s="875"/>
      <c r="CR120" s="875"/>
      <c r="CS120" s="875"/>
      <c r="CT120" s="875"/>
      <c r="CU120" s="875"/>
      <c r="CV120" s="873">
        <f t="shared" si="28"/>
        <v>394.14984035978</v>
      </c>
      <c r="CW120" s="874"/>
      <c r="CX120" s="874"/>
      <c r="CY120" s="874"/>
      <c r="CZ120" s="874"/>
      <c r="DA120" s="874"/>
      <c r="DB120" s="873">
        <f t="shared" si="29"/>
        <v>2132.675745763378</v>
      </c>
      <c r="DC120" s="874"/>
      <c r="DD120" s="874"/>
      <c r="DE120" s="874"/>
      <c r="DF120" s="874"/>
      <c r="DG120" s="874"/>
      <c r="DH120" s="878">
        <f t="shared" si="38"/>
        <v>271604.68803243263</v>
      </c>
      <c r="DI120" s="874"/>
      <c r="DJ120" s="874"/>
      <c r="DK120" s="874"/>
      <c r="DL120" s="874"/>
      <c r="DM120" s="874"/>
      <c r="DN120" s="874"/>
      <c r="DR120" s="230" t="str">
        <f t="shared" si="30"/>
        <v>-</v>
      </c>
      <c r="DS120" s="875">
        <f>IF(ROWS(DS$25:$DU120)&gt;$EG$9,0,ROWS(DS$25:$DU120))</f>
        <v>0</v>
      </c>
      <c r="DT120" s="875"/>
      <c r="DU120" s="875"/>
      <c r="DV120" s="875"/>
      <c r="DW120" s="875"/>
      <c r="DX120" s="876">
        <f t="shared" si="42"/>
        <v>0</v>
      </c>
      <c r="DY120" s="875"/>
      <c r="DZ120" s="875"/>
      <c r="EA120" s="875"/>
      <c r="EB120" s="875"/>
      <c r="EC120" s="875"/>
      <c r="ED120" s="875"/>
      <c r="EE120" s="877">
        <f t="shared" si="31"/>
        <v>0</v>
      </c>
      <c r="EF120" s="875"/>
      <c r="EG120" s="875"/>
      <c r="EH120" s="875"/>
      <c r="EI120" s="875"/>
      <c r="EJ120" s="875"/>
      <c r="EK120" s="873">
        <f t="shared" si="32"/>
        <v>0</v>
      </c>
      <c r="EL120" s="874"/>
      <c r="EM120" s="874"/>
      <c r="EN120" s="874"/>
      <c r="EO120" s="874"/>
      <c r="EP120" s="874"/>
      <c r="EQ120" s="873">
        <f t="shared" si="33"/>
        <v>0</v>
      </c>
      <c r="ER120" s="874"/>
      <c r="ES120" s="874"/>
      <c r="ET120" s="874"/>
      <c r="EU120" s="874"/>
      <c r="EV120" s="874"/>
      <c r="EW120" s="878">
        <f t="shared" si="22"/>
        <v>0</v>
      </c>
      <c r="EX120" s="874"/>
      <c r="EY120" s="874"/>
      <c r="EZ120" s="874"/>
      <c r="FA120" s="874"/>
      <c r="FB120" s="874"/>
      <c r="FC120" s="874"/>
      <c r="FE120" s="876">
        <f t="shared" si="43"/>
        <v>0</v>
      </c>
      <c r="FF120" s="875"/>
      <c r="FG120" s="875"/>
      <c r="FH120" s="875"/>
      <c r="FI120" s="875"/>
      <c r="FJ120" s="875"/>
      <c r="FK120" s="875"/>
      <c r="FL120" s="877">
        <f t="shared" si="34"/>
        <v>0</v>
      </c>
      <c r="FM120" s="875"/>
      <c r="FN120" s="875"/>
      <c r="FO120" s="875"/>
      <c r="FP120" s="875"/>
      <c r="FQ120" s="875"/>
      <c r="FR120" s="873">
        <f t="shared" si="35"/>
        <v>0</v>
      </c>
      <c r="FS120" s="874"/>
      <c r="FT120" s="874"/>
      <c r="FU120" s="874"/>
      <c r="FV120" s="874"/>
      <c r="FW120" s="874"/>
      <c r="FX120" s="873">
        <f t="shared" si="36"/>
        <v>0</v>
      </c>
      <c r="FY120" s="874"/>
      <c r="FZ120" s="874"/>
      <c r="GA120" s="874"/>
      <c r="GB120" s="874"/>
      <c r="GC120" s="874"/>
      <c r="GD120" s="878">
        <f t="shared" si="39"/>
        <v>0</v>
      </c>
      <c r="GE120" s="874"/>
      <c r="GF120" s="874"/>
      <c r="GG120" s="874"/>
      <c r="GH120" s="874"/>
      <c r="GI120" s="874"/>
      <c r="GJ120" s="874"/>
    </row>
    <row r="121" spans="2:192" ht="12.75">
      <c r="B121" s="38" t="s">
        <v>135</v>
      </c>
      <c r="AV121" s="230" t="str">
        <f t="shared" si="23"/>
        <v>-</v>
      </c>
      <c r="AW121" s="875">
        <f>IF(ROWS($AW$25:$AW121)&gt;$BI$9,0,ROWS(AW$25:$AW121))</f>
        <v>97</v>
      </c>
      <c r="AX121" s="875"/>
      <c r="AY121" s="875"/>
      <c r="AZ121" s="875"/>
      <c r="BA121" s="875"/>
      <c r="BB121" s="876">
        <f t="shared" si="40"/>
        <v>244221.4541387314</v>
      </c>
      <c r="BC121" s="875"/>
      <c r="BD121" s="875"/>
      <c r="BE121" s="875"/>
      <c r="BF121" s="875"/>
      <c r="BG121" s="875"/>
      <c r="BH121" s="875"/>
      <c r="BI121" s="877">
        <f t="shared" si="24"/>
        <v>610.5536353468285</v>
      </c>
      <c r="BJ121" s="875"/>
      <c r="BK121" s="875"/>
      <c r="BL121" s="875"/>
      <c r="BM121" s="875"/>
      <c r="BN121" s="875"/>
      <c r="BO121" s="873">
        <f t="shared" si="25"/>
        <v>654.2584658415367</v>
      </c>
      <c r="BP121" s="874"/>
      <c r="BQ121" s="874"/>
      <c r="BR121" s="874"/>
      <c r="BS121" s="874"/>
      <c r="BT121" s="874"/>
      <c r="BU121" s="873">
        <f t="shared" si="26"/>
        <v>1264.8121011883652</v>
      </c>
      <c r="BV121" s="874"/>
      <c r="BW121" s="874"/>
      <c r="BX121" s="874"/>
      <c r="BY121" s="874"/>
      <c r="BZ121" s="874"/>
      <c r="CA121" s="878">
        <f t="shared" si="37"/>
        <v>243567.19567288988</v>
      </c>
      <c r="CB121" s="874"/>
      <c r="CC121" s="874"/>
      <c r="CD121" s="874"/>
      <c r="CE121" s="874"/>
      <c r="CF121" s="874"/>
      <c r="CG121" s="874"/>
      <c r="CI121" s="876">
        <f t="shared" si="41"/>
        <v>271604.68803243263</v>
      </c>
      <c r="CJ121" s="875"/>
      <c r="CK121" s="875"/>
      <c r="CL121" s="875"/>
      <c r="CM121" s="875"/>
      <c r="CN121" s="875"/>
      <c r="CO121" s="875"/>
      <c r="CP121" s="877">
        <f t="shared" si="27"/>
        <v>1736.0066310072982</v>
      </c>
      <c r="CQ121" s="875"/>
      <c r="CR121" s="875"/>
      <c r="CS121" s="875"/>
      <c r="CT121" s="875"/>
      <c r="CU121" s="875"/>
      <c r="CV121" s="873">
        <f t="shared" si="28"/>
        <v>396.6691147560798</v>
      </c>
      <c r="CW121" s="874"/>
      <c r="CX121" s="874"/>
      <c r="CY121" s="874"/>
      <c r="CZ121" s="874"/>
      <c r="DA121" s="874"/>
      <c r="DB121" s="873">
        <f t="shared" si="29"/>
        <v>2132.675745763378</v>
      </c>
      <c r="DC121" s="874"/>
      <c r="DD121" s="874"/>
      <c r="DE121" s="874"/>
      <c r="DF121" s="874"/>
      <c r="DG121" s="874"/>
      <c r="DH121" s="878">
        <f t="shared" si="38"/>
        <v>271208.0189176765</v>
      </c>
      <c r="DI121" s="874"/>
      <c r="DJ121" s="874"/>
      <c r="DK121" s="874"/>
      <c r="DL121" s="874"/>
      <c r="DM121" s="874"/>
      <c r="DN121" s="874"/>
      <c r="DR121" s="230" t="str">
        <f t="shared" si="30"/>
        <v>-</v>
      </c>
      <c r="DS121" s="875">
        <f>IF(ROWS(DS$25:$DU121)&gt;$EG$9,0,ROWS(DS$25:$DU121))</f>
        <v>0</v>
      </c>
      <c r="DT121" s="875"/>
      <c r="DU121" s="875"/>
      <c r="DV121" s="875"/>
      <c r="DW121" s="875"/>
      <c r="DX121" s="876">
        <f t="shared" si="42"/>
        <v>0</v>
      </c>
      <c r="DY121" s="875"/>
      <c r="DZ121" s="875"/>
      <c r="EA121" s="875"/>
      <c r="EB121" s="875"/>
      <c r="EC121" s="875"/>
      <c r="ED121" s="875"/>
      <c r="EE121" s="877">
        <f t="shared" si="31"/>
        <v>0</v>
      </c>
      <c r="EF121" s="875"/>
      <c r="EG121" s="875"/>
      <c r="EH121" s="875"/>
      <c r="EI121" s="875"/>
      <c r="EJ121" s="875"/>
      <c r="EK121" s="873">
        <f t="shared" si="32"/>
        <v>0</v>
      </c>
      <c r="EL121" s="874"/>
      <c r="EM121" s="874"/>
      <c r="EN121" s="874"/>
      <c r="EO121" s="874"/>
      <c r="EP121" s="874"/>
      <c r="EQ121" s="873">
        <f t="shared" si="33"/>
        <v>0</v>
      </c>
      <c r="ER121" s="874"/>
      <c r="ES121" s="874"/>
      <c r="ET121" s="874"/>
      <c r="EU121" s="874"/>
      <c r="EV121" s="874"/>
      <c r="EW121" s="878">
        <f aca="true" t="shared" si="44" ref="EW121:EW184">IF(DS121=0,0,DX121-EK121)</f>
        <v>0</v>
      </c>
      <c r="EX121" s="874"/>
      <c r="EY121" s="874"/>
      <c r="EZ121" s="874"/>
      <c r="FA121" s="874"/>
      <c r="FB121" s="874"/>
      <c r="FC121" s="874"/>
      <c r="FE121" s="876">
        <f t="shared" si="43"/>
        <v>0</v>
      </c>
      <c r="FF121" s="875"/>
      <c r="FG121" s="875"/>
      <c r="FH121" s="875"/>
      <c r="FI121" s="875"/>
      <c r="FJ121" s="875"/>
      <c r="FK121" s="875"/>
      <c r="FL121" s="877">
        <f t="shared" si="34"/>
        <v>0</v>
      </c>
      <c r="FM121" s="875"/>
      <c r="FN121" s="875"/>
      <c r="FO121" s="875"/>
      <c r="FP121" s="875"/>
      <c r="FQ121" s="875"/>
      <c r="FR121" s="873">
        <f t="shared" si="35"/>
        <v>0</v>
      </c>
      <c r="FS121" s="874"/>
      <c r="FT121" s="874"/>
      <c r="FU121" s="874"/>
      <c r="FV121" s="874"/>
      <c r="FW121" s="874"/>
      <c r="FX121" s="873">
        <f t="shared" si="36"/>
        <v>0</v>
      </c>
      <c r="FY121" s="874"/>
      <c r="FZ121" s="874"/>
      <c r="GA121" s="874"/>
      <c r="GB121" s="874"/>
      <c r="GC121" s="874"/>
      <c r="GD121" s="878">
        <f t="shared" si="39"/>
        <v>0</v>
      </c>
      <c r="GE121" s="874"/>
      <c r="GF121" s="874"/>
      <c r="GG121" s="874"/>
      <c r="GH121" s="874"/>
      <c r="GI121" s="874"/>
      <c r="GJ121" s="874"/>
    </row>
    <row r="122" spans="2:192" ht="12.75">
      <c r="B122" s="38" t="s">
        <v>136</v>
      </c>
      <c r="AV122" s="230" t="str">
        <f t="shared" si="23"/>
        <v>-</v>
      </c>
      <c r="AW122" s="875">
        <f>IF(ROWS($AW$25:$AW122)&gt;$BI$9,0,ROWS(AW$25:$AW122))</f>
        <v>98</v>
      </c>
      <c r="AX122" s="875"/>
      <c r="AY122" s="875"/>
      <c r="AZ122" s="875"/>
      <c r="BA122" s="875"/>
      <c r="BB122" s="876">
        <f t="shared" si="40"/>
        <v>243567.19567288988</v>
      </c>
      <c r="BC122" s="875"/>
      <c r="BD122" s="875"/>
      <c r="BE122" s="875"/>
      <c r="BF122" s="875"/>
      <c r="BG122" s="875"/>
      <c r="BH122" s="875"/>
      <c r="BI122" s="877">
        <f t="shared" si="24"/>
        <v>608.9179891822247</v>
      </c>
      <c r="BJ122" s="875"/>
      <c r="BK122" s="875"/>
      <c r="BL122" s="875"/>
      <c r="BM122" s="875"/>
      <c r="BN122" s="875"/>
      <c r="BO122" s="873">
        <f t="shared" si="25"/>
        <v>655.8941120061405</v>
      </c>
      <c r="BP122" s="874"/>
      <c r="BQ122" s="874"/>
      <c r="BR122" s="874"/>
      <c r="BS122" s="874"/>
      <c r="BT122" s="874"/>
      <c r="BU122" s="873">
        <f t="shared" si="26"/>
        <v>1264.8121011883652</v>
      </c>
      <c r="BV122" s="874"/>
      <c r="BW122" s="874"/>
      <c r="BX122" s="874"/>
      <c r="BY122" s="874"/>
      <c r="BZ122" s="874"/>
      <c r="CA122" s="878">
        <f t="shared" si="37"/>
        <v>242911.30156088373</v>
      </c>
      <c r="CB122" s="874"/>
      <c r="CC122" s="874"/>
      <c r="CD122" s="874"/>
      <c r="CE122" s="874"/>
      <c r="CF122" s="874"/>
      <c r="CG122" s="874"/>
      <c r="CI122" s="876">
        <f t="shared" si="41"/>
        <v>271208.0189176765</v>
      </c>
      <c r="CJ122" s="875"/>
      <c r="CK122" s="875"/>
      <c r="CL122" s="875"/>
      <c r="CM122" s="875"/>
      <c r="CN122" s="875"/>
      <c r="CO122" s="875"/>
      <c r="CP122" s="877">
        <f t="shared" si="27"/>
        <v>1733.4712542488157</v>
      </c>
      <c r="CQ122" s="875"/>
      <c r="CR122" s="875"/>
      <c r="CS122" s="875"/>
      <c r="CT122" s="875"/>
      <c r="CU122" s="875"/>
      <c r="CV122" s="873">
        <f t="shared" si="28"/>
        <v>399.2044915145623</v>
      </c>
      <c r="CW122" s="874"/>
      <c r="CX122" s="874"/>
      <c r="CY122" s="874"/>
      <c r="CZ122" s="874"/>
      <c r="DA122" s="874"/>
      <c r="DB122" s="873">
        <f t="shared" si="29"/>
        <v>2132.675745763378</v>
      </c>
      <c r="DC122" s="874"/>
      <c r="DD122" s="874"/>
      <c r="DE122" s="874"/>
      <c r="DF122" s="874"/>
      <c r="DG122" s="874"/>
      <c r="DH122" s="878">
        <f t="shared" si="38"/>
        <v>270808.814426162</v>
      </c>
      <c r="DI122" s="874"/>
      <c r="DJ122" s="874"/>
      <c r="DK122" s="874"/>
      <c r="DL122" s="874"/>
      <c r="DM122" s="874"/>
      <c r="DN122" s="874"/>
      <c r="DR122" s="230" t="str">
        <f t="shared" si="30"/>
        <v>-</v>
      </c>
      <c r="DS122" s="875">
        <f>IF(ROWS(DS$25:$DU122)&gt;$EG$9,0,ROWS(DS$25:$DU122))</f>
        <v>0</v>
      </c>
      <c r="DT122" s="875"/>
      <c r="DU122" s="875"/>
      <c r="DV122" s="875"/>
      <c r="DW122" s="875"/>
      <c r="DX122" s="876">
        <f t="shared" si="42"/>
        <v>0</v>
      </c>
      <c r="DY122" s="875"/>
      <c r="DZ122" s="875"/>
      <c r="EA122" s="875"/>
      <c r="EB122" s="875"/>
      <c r="EC122" s="875"/>
      <c r="ED122" s="875"/>
      <c r="EE122" s="877">
        <f t="shared" si="31"/>
        <v>0</v>
      </c>
      <c r="EF122" s="875"/>
      <c r="EG122" s="875"/>
      <c r="EH122" s="875"/>
      <c r="EI122" s="875"/>
      <c r="EJ122" s="875"/>
      <c r="EK122" s="873">
        <f t="shared" si="32"/>
        <v>0</v>
      </c>
      <c r="EL122" s="874"/>
      <c r="EM122" s="874"/>
      <c r="EN122" s="874"/>
      <c r="EO122" s="874"/>
      <c r="EP122" s="874"/>
      <c r="EQ122" s="873">
        <f t="shared" si="33"/>
        <v>0</v>
      </c>
      <c r="ER122" s="874"/>
      <c r="ES122" s="874"/>
      <c r="ET122" s="874"/>
      <c r="EU122" s="874"/>
      <c r="EV122" s="874"/>
      <c r="EW122" s="878">
        <f t="shared" si="44"/>
        <v>0</v>
      </c>
      <c r="EX122" s="874"/>
      <c r="EY122" s="874"/>
      <c r="EZ122" s="874"/>
      <c r="FA122" s="874"/>
      <c r="FB122" s="874"/>
      <c r="FC122" s="874"/>
      <c r="FE122" s="876">
        <f t="shared" si="43"/>
        <v>0</v>
      </c>
      <c r="FF122" s="875"/>
      <c r="FG122" s="875"/>
      <c r="FH122" s="875"/>
      <c r="FI122" s="875"/>
      <c r="FJ122" s="875"/>
      <c r="FK122" s="875"/>
      <c r="FL122" s="877">
        <f t="shared" si="34"/>
        <v>0</v>
      </c>
      <c r="FM122" s="875"/>
      <c r="FN122" s="875"/>
      <c r="FO122" s="875"/>
      <c r="FP122" s="875"/>
      <c r="FQ122" s="875"/>
      <c r="FR122" s="873">
        <f t="shared" si="35"/>
        <v>0</v>
      </c>
      <c r="FS122" s="874"/>
      <c r="FT122" s="874"/>
      <c r="FU122" s="874"/>
      <c r="FV122" s="874"/>
      <c r="FW122" s="874"/>
      <c r="FX122" s="873">
        <f t="shared" si="36"/>
        <v>0</v>
      </c>
      <c r="FY122" s="874"/>
      <c r="FZ122" s="874"/>
      <c r="GA122" s="874"/>
      <c r="GB122" s="874"/>
      <c r="GC122" s="874"/>
      <c r="GD122" s="878">
        <f t="shared" si="39"/>
        <v>0</v>
      </c>
      <c r="GE122" s="874"/>
      <c r="GF122" s="874"/>
      <c r="GG122" s="874"/>
      <c r="GH122" s="874"/>
      <c r="GI122" s="874"/>
      <c r="GJ122" s="874"/>
    </row>
    <row r="123" spans="2:192" ht="12.75">
      <c r="B123" s="38" t="s">
        <v>137</v>
      </c>
      <c r="AV123" s="230" t="str">
        <f t="shared" si="23"/>
        <v>-</v>
      </c>
      <c r="AW123" s="875">
        <f>IF(ROWS($AW$25:$AW123)&gt;$BI$9,0,ROWS(AW$25:$AW123))</f>
        <v>99</v>
      </c>
      <c r="AX123" s="875"/>
      <c r="AY123" s="875"/>
      <c r="AZ123" s="875"/>
      <c r="BA123" s="875"/>
      <c r="BB123" s="876">
        <f t="shared" si="40"/>
        <v>242911.30156088373</v>
      </c>
      <c r="BC123" s="875"/>
      <c r="BD123" s="875"/>
      <c r="BE123" s="875"/>
      <c r="BF123" s="875"/>
      <c r="BG123" s="875"/>
      <c r="BH123" s="875"/>
      <c r="BI123" s="877">
        <f t="shared" si="24"/>
        <v>607.2782539022093</v>
      </c>
      <c r="BJ123" s="875"/>
      <c r="BK123" s="875"/>
      <c r="BL123" s="875"/>
      <c r="BM123" s="875"/>
      <c r="BN123" s="875"/>
      <c r="BO123" s="873">
        <f t="shared" si="25"/>
        <v>657.533847286156</v>
      </c>
      <c r="BP123" s="874"/>
      <c r="BQ123" s="874"/>
      <c r="BR123" s="874"/>
      <c r="BS123" s="874"/>
      <c r="BT123" s="874"/>
      <c r="BU123" s="873">
        <f t="shared" si="26"/>
        <v>1264.8121011883652</v>
      </c>
      <c r="BV123" s="874"/>
      <c r="BW123" s="874"/>
      <c r="BX123" s="874"/>
      <c r="BY123" s="874"/>
      <c r="BZ123" s="874"/>
      <c r="CA123" s="878">
        <f t="shared" si="37"/>
        <v>242253.76771359757</v>
      </c>
      <c r="CB123" s="874"/>
      <c r="CC123" s="874"/>
      <c r="CD123" s="874"/>
      <c r="CE123" s="874"/>
      <c r="CF123" s="874"/>
      <c r="CG123" s="874"/>
      <c r="CI123" s="876">
        <f t="shared" si="41"/>
        <v>270808.814426162</v>
      </c>
      <c r="CJ123" s="875"/>
      <c r="CK123" s="875"/>
      <c r="CL123" s="875"/>
      <c r="CM123" s="875"/>
      <c r="CN123" s="875"/>
      <c r="CO123" s="875"/>
      <c r="CP123" s="877">
        <f t="shared" si="27"/>
        <v>1730.9196722072184</v>
      </c>
      <c r="CQ123" s="875"/>
      <c r="CR123" s="875"/>
      <c r="CS123" s="875"/>
      <c r="CT123" s="875"/>
      <c r="CU123" s="875"/>
      <c r="CV123" s="873">
        <f t="shared" si="28"/>
        <v>401.75607355615966</v>
      </c>
      <c r="CW123" s="874"/>
      <c r="CX123" s="874"/>
      <c r="CY123" s="874"/>
      <c r="CZ123" s="874"/>
      <c r="DA123" s="874"/>
      <c r="DB123" s="873">
        <f t="shared" si="29"/>
        <v>2132.675745763378</v>
      </c>
      <c r="DC123" s="874"/>
      <c r="DD123" s="874"/>
      <c r="DE123" s="874"/>
      <c r="DF123" s="874"/>
      <c r="DG123" s="874"/>
      <c r="DH123" s="878">
        <f t="shared" si="38"/>
        <v>270407.05835260585</v>
      </c>
      <c r="DI123" s="874"/>
      <c r="DJ123" s="874"/>
      <c r="DK123" s="874"/>
      <c r="DL123" s="874"/>
      <c r="DM123" s="874"/>
      <c r="DN123" s="874"/>
      <c r="DR123" s="230" t="str">
        <f t="shared" si="30"/>
        <v>-</v>
      </c>
      <c r="DS123" s="875">
        <f>IF(ROWS(DS$25:$DU123)&gt;$EG$9,0,ROWS(DS$25:$DU123))</f>
        <v>0</v>
      </c>
      <c r="DT123" s="875"/>
      <c r="DU123" s="875"/>
      <c r="DV123" s="875"/>
      <c r="DW123" s="875"/>
      <c r="DX123" s="876">
        <f t="shared" si="42"/>
        <v>0</v>
      </c>
      <c r="DY123" s="875"/>
      <c r="DZ123" s="875"/>
      <c r="EA123" s="875"/>
      <c r="EB123" s="875"/>
      <c r="EC123" s="875"/>
      <c r="ED123" s="875"/>
      <c r="EE123" s="877">
        <f t="shared" si="31"/>
        <v>0</v>
      </c>
      <c r="EF123" s="875"/>
      <c r="EG123" s="875"/>
      <c r="EH123" s="875"/>
      <c r="EI123" s="875"/>
      <c r="EJ123" s="875"/>
      <c r="EK123" s="873">
        <f t="shared" si="32"/>
        <v>0</v>
      </c>
      <c r="EL123" s="874"/>
      <c r="EM123" s="874"/>
      <c r="EN123" s="874"/>
      <c r="EO123" s="874"/>
      <c r="EP123" s="874"/>
      <c r="EQ123" s="873">
        <f t="shared" si="33"/>
        <v>0</v>
      </c>
      <c r="ER123" s="874"/>
      <c r="ES123" s="874"/>
      <c r="ET123" s="874"/>
      <c r="EU123" s="874"/>
      <c r="EV123" s="874"/>
      <c r="EW123" s="878">
        <f t="shared" si="44"/>
        <v>0</v>
      </c>
      <c r="EX123" s="874"/>
      <c r="EY123" s="874"/>
      <c r="EZ123" s="874"/>
      <c r="FA123" s="874"/>
      <c r="FB123" s="874"/>
      <c r="FC123" s="874"/>
      <c r="FE123" s="876">
        <f t="shared" si="43"/>
        <v>0</v>
      </c>
      <c r="FF123" s="875"/>
      <c r="FG123" s="875"/>
      <c r="FH123" s="875"/>
      <c r="FI123" s="875"/>
      <c r="FJ123" s="875"/>
      <c r="FK123" s="875"/>
      <c r="FL123" s="877">
        <f t="shared" si="34"/>
        <v>0</v>
      </c>
      <c r="FM123" s="875"/>
      <c r="FN123" s="875"/>
      <c r="FO123" s="875"/>
      <c r="FP123" s="875"/>
      <c r="FQ123" s="875"/>
      <c r="FR123" s="873">
        <f t="shared" si="35"/>
        <v>0</v>
      </c>
      <c r="FS123" s="874"/>
      <c r="FT123" s="874"/>
      <c r="FU123" s="874"/>
      <c r="FV123" s="874"/>
      <c r="FW123" s="874"/>
      <c r="FX123" s="873">
        <f t="shared" si="36"/>
        <v>0</v>
      </c>
      <c r="FY123" s="874"/>
      <c r="FZ123" s="874"/>
      <c r="GA123" s="874"/>
      <c r="GB123" s="874"/>
      <c r="GC123" s="874"/>
      <c r="GD123" s="878">
        <f t="shared" si="39"/>
        <v>0</v>
      </c>
      <c r="GE123" s="874"/>
      <c r="GF123" s="874"/>
      <c r="GG123" s="874"/>
      <c r="GH123" s="874"/>
      <c r="GI123" s="874"/>
      <c r="GJ123" s="874"/>
    </row>
    <row r="124" spans="2:192" ht="12.75">
      <c r="B124" s="38" t="s">
        <v>138</v>
      </c>
      <c r="AV124" s="230" t="str">
        <f t="shared" si="23"/>
        <v>-</v>
      </c>
      <c r="AW124" s="875">
        <f>IF(ROWS($AW$25:$AW124)&gt;$BI$9,0,ROWS(AW$25:$AW124))</f>
        <v>100</v>
      </c>
      <c r="AX124" s="875"/>
      <c r="AY124" s="875"/>
      <c r="AZ124" s="875"/>
      <c r="BA124" s="875"/>
      <c r="BB124" s="876">
        <f t="shared" si="40"/>
        <v>242253.76771359757</v>
      </c>
      <c r="BC124" s="875"/>
      <c r="BD124" s="875"/>
      <c r="BE124" s="875"/>
      <c r="BF124" s="875"/>
      <c r="BG124" s="875"/>
      <c r="BH124" s="875"/>
      <c r="BI124" s="877">
        <f t="shared" si="24"/>
        <v>605.6344192839939</v>
      </c>
      <c r="BJ124" s="875"/>
      <c r="BK124" s="875"/>
      <c r="BL124" s="875"/>
      <c r="BM124" s="875"/>
      <c r="BN124" s="875"/>
      <c r="BO124" s="873">
        <f t="shared" si="25"/>
        <v>659.1776819043713</v>
      </c>
      <c r="BP124" s="874"/>
      <c r="BQ124" s="874"/>
      <c r="BR124" s="874"/>
      <c r="BS124" s="874"/>
      <c r="BT124" s="874"/>
      <c r="BU124" s="873">
        <f t="shared" si="26"/>
        <v>1264.8121011883652</v>
      </c>
      <c r="BV124" s="874"/>
      <c r="BW124" s="874"/>
      <c r="BX124" s="874"/>
      <c r="BY124" s="874"/>
      <c r="BZ124" s="874"/>
      <c r="CA124" s="878">
        <f t="shared" si="37"/>
        <v>241594.5900316932</v>
      </c>
      <c r="CB124" s="874"/>
      <c r="CC124" s="874"/>
      <c r="CD124" s="874"/>
      <c r="CE124" s="874"/>
      <c r="CF124" s="874"/>
      <c r="CG124" s="874"/>
      <c r="CI124" s="876">
        <f t="shared" si="41"/>
        <v>270407.05835260585</v>
      </c>
      <c r="CJ124" s="875"/>
      <c r="CK124" s="875"/>
      <c r="CL124" s="875"/>
      <c r="CM124" s="875"/>
      <c r="CN124" s="875"/>
      <c r="CO124" s="875"/>
      <c r="CP124" s="877">
        <f t="shared" si="27"/>
        <v>1728.3517813037388</v>
      </c>
      <c r="CQ124" s="875"/>
      <c r="CR124" s="875"/>
      <c r="CS124" s="875"/>
      <c r="CT124" s="875"/>
      <c r="CU124" s="875"/>
      <c r="CV124" s="873">
        <f t="shared" si="28"/>
        <v>404.3239644596392</v>
      </c>
      <c r="CW124" s="874"/>
      <c r="CX124" s="874"/>
      <c r="CY124" s="874"/>
      <c r="CZ124" s="874"/>
      <c r="DA124" s="874"/>
      <c r="DB124" s="873">
        <f t="shared" si="29"/>
        <v>2132.675745763378</v>
      </c>
      <c r="DC124" s="874"/>
      <c r="DD124" s="874"/>
      <c r="DE124" s="874"/>
      <c r="DF124" s="874"/>
      <c r="DG124" s="874"/>
      <c r="DH124" s="878">
        <f t="shared" si="38"/>
        <v>270002.7343881462</v>
      </c>
      <c r="DI124" s="874"/>
      <c r="DJ124" s="874"/>
      <c r="DK124" s="874"/>
      <c r="DL124" s="874"/>
      <c r="DM124" s="874"/>
      <c r="DN124" s="874"/>
      <c r="DR124" s="230" t="str">
        <f t="shared" si="30"/>
        <v>-</v>
      </c>
      <c r="DS124" s="875">
        <f>IF(ROWS(DS$25:$DU124)&gt;$EG$9,0,ROWS(DS$25:$DU124))</f>
        <v>0</v>
      </c>
      <c r="DT124" s="875"/>
      <c r="DU124" s="875"/>
      <c r="DV124" s="875"/>
      <c r="DW124" s="875"/>
      <c r="DX124" s="876">
        <f t="shared" si="42"/>
        <v>0</v>
      </c>
      <c r="DY124" s="875"/>
      <c r="DZ124" s="875"/>
      <c r="EA124" s="875"/>
      <c r="EB124" s="875"/>
      <c r="EC124" s="875"/>
      <c r="ED124" s="875"/>
      <c r="EE124" s="877">
        <f t="shared" si="31"/>
        <v>0</v>
      </c>
      <c r="EF124" s="875"/>
      <c r="EG124" s="875"/>
      <c r="EH124" s="875"/>
      <c r="EI124" s="875"/>
      <c r="EJ124" s="875"/>
      <c r="EK124" s="873">
        <f t="shared" si="32"/>
        <v>0</v>
      </c>
      <c r="EL124" s="874"/>
      <c r="EM124" s="874"/>
      <c r="EN124" s="874"/>
      <c r="EO124" s="874"/>
      <c r="EP124" s="874"/>
      <c r="EQ124" s="873">
        <f t="shared" si="33"/>
        <v>0</v>
      </c>
      <c r="ER124" s="874"/>
      <c r="ES124" s="874"/>
      <c r="ET124" s="874"/>
      <c r="EU124" s="874"/>
      <c r="EV124" s="874"/>
      <c r="EW124" s="878">
        <f t="shared" si="44"/>
        <v>0</v>
      </c>
      <c r="EX124" s="874"/>
      <c r="EY124" s="874"/>
      <c r="EZ124" s="874"/>
      <c r="FA124" s="874"/>
      <c r="FB124" s="874"/>
      <c r="FC124" s="874"/>
      <c r="FE124" s="876">
        <f t="shared" si="43"/>
        <v>0</v>
      </c>
      <c r="FF124" s="875"/>
      <c r="FG124" s="875"/>
      <c r="FH124" s="875"/>
      <c r="FI124" s="875"/>
      <c r="FJ124" s="875"/>
      <c r="FK124" s="875"/>
      <c r="FL124" s="877">
        <f t="shared" si="34"/>
        <v>0</v>
      </c>
      <c r="FM124" s="875"/>
      <c r="FN124" s="875"/>
      <c r="FO124" s="875"/>
      <c r="FP124" s="875"/>
      <c r="FQ124" s="875"/>
      <c r="FR124" s="873">
        <f t="shared" si="35"/>
        <v>0</v>
      </c>
      <c r="FS124" s="874"/>
      <c r="FT124" s="874"/>
      <c r="FU124" s="874"/>
      <c r="FV124" s="874"/>
      <c r="FW124" s="874"/>
      <c r="FX124" s="873">
        <f t="shared" si="36"/>
        <v>0</v>
      </c>
      <c r="FY124" s="874"/>
      <c r="FZ124" s="874"/>
      <c r="GA124" s="874"/>
      <c r="GB124" s="874"/>
      <c r="GC124" s="874"/>
      <c r="GD124" s="878">
        <f t="shared" si="39"/>
        <v>0</v>
      </c>
      <c r="GE124" s="874"/>
      <c r="GF124" s="874"/>
      <c r="GG124" s="874"/>
      <c r="GH124" s="874"/>
      <c r="GI124" s="874"/>
      <c r="GJ124" s="874"/>
    </row>
    <row r="125" spans="2:192" ht="12.75">
      <c r="B125" s="38" t="s">
        <v>139</v>
      </c>
      <c r="AV125" s="230" t="str">
        <f t="shared" si="23"/>
        <v>-</v>
      </c>
      <c r="AW125" s="875">
        <f>IF(ROWS($AW$25:$AW125)&gt;$BI$9,0,ROWS(AW$25:$AW125))</f>
        <v>101</v>
      </c>
      <c r="AX125" s="875"/>
      <c r="AY125" s="875"/>
      <c r="AZ125" s="875"/>
      <c r="BA125" s="875"/>
      <c r="BB125" s="876">
        <f t="shared" si="40"/>
        <v>241594.5900316932</v>
      </c>
      <c r="BC125" s="875"/>
      <c r="BD125" s="875"/>
      <c r="BE125" s="875"/>
      <c r="BF125" s="875"/>
      <c r="BG125" s="875"/>
      <c r="BH125" s="875"/>
      <c r="BI125" s="877">
        <f t="shared" si="24"/>
        <v>603.986475079233</v>
      </c>
      <c r="BJ125" s="875"/>
      <c r="BK125" s="875"/>
      <c r="BL125" s="875"/>
      <c r="BM125" s="875"/>
      <c r="BN125" s="875"/>
      <c r="BO125" s="873">
        <f t="shared" si="25"/>
        <v>660.8256261091323</v>
      </c>
      <c r="BP125" s="874"/>
      <c r="BQ125" s="874"/>
      <c r="BR125" s="874"/>
      <c r="BS125" s="874"/>
      <c r="BT125" s="874"/>
      <c r="BU125" s="873">
        <f t="shared" si="26"/>
        <v>1264.8121011883652</v>
      </c>
      <c r="BV125" s="874"/>
      <c r="BW125" s="874"/>
      <c r="BX125" s="874"/>
      <c r="BY125" s="874"/>
      <c r="BZ125" s="874"/>
      <c r="CA125" s="878">
        <f t="shared" si="37"/>
        <v>240933.76440558405</v>
      </c>
      <c r="CB125" s="874"/>
      <c r="CC125" s="874"/>
      <c r="CD125" s="874"/>
      <c r="CE125" s="874"/>
      <c r="CF125" s="874"/>
      <c r="CG125" s="874"/>
      <c r="CI125" s="876">
        <f t="shared" si="41"/>
        <v>270002.7343881462</v>
      </c>
      <c r="CJ125" s="875"/>
      <c r="CK125" s="875"/>
      <c r="CL125" s="875"/>
      <c r="CM125" s="875"/>
      <c r="CN125" s="875"/>
      <c r="CO125" s="875"/>
      <c r="CP125" s="877">
        <f t="shared" si="27"/>
        <v>1725.7674772975677</v>
      </c>
      <c r="CQ125" s="875"/>
      <c r="CR125" s="875"/>
      <c r="CS125" s="875"/>
      <c r="CT125" s="875"/>
      <c r="CU125" s="875"/>
      <c r="CV125" s="873">
        <f t="shared" si="28"/>
        <v>406.90826846581035</v>
      </c>
      <c r="CW125" s="874"/>
      <c r="CX125" s="874"/>
      <c r="CY125" s="874"/>
      <c r="CZ125" s="874"/>
      <c r="DA125" s="874"/>
      <c r="DB125" s="873">
        <f t="shared" si="29"/>
        <v>2132.675745763378</v>
      </c>
      <c r="DC125" s="874"/>
      <c r="DD125" s="874"/>
      <c r="DE125" s="874"/>
      <c r="DF125" s="874"/>
      <c r="DG125" s="874"/>
      <c r="DH125" s="878">
        <f t="shared" si="38"/>
        <v>269595.82611968037</v>
      </c>
      <c r="DI125" s="874"/>
      <c r="DJ125" s="874"/>
      <c r="DK125" s="874"/>
      <c r="DL125" s="874"/>
      <c r="DM125" s="874"/>
      <c r="DN125" s="874"/>
      <c r="DR125" s="230" t="str">
        <f t="shared" si="30"/>
        <v>-</v>
      </c>
      <c r="DS125" s="875">
        <f>IF(ROWS(DS$25:$DU125)&gt;$EG$9,0,ROWS(DS$25:$DU125))</f>
        <v>0</v>
      </c>
      <c r="DT125" s="875"/>
      <c r="DU125" s="875"/>
      <c r="DV125" s="875"/>
      <c r="DW125" s="875"/>
      <c r="DX125" s="876">
        <f t="shared" si="42"/>
        <v>0</v>
      </c>
      <c r="DY125" s="875"/>
      <c r="DZ125" s="875"/>
      <c r="EA125" s="875"/>
      <c r="EB125" s="875"/>
      <c r="EC125" s="875"/>
      <c r="ED125" s="875"/>
      <c r="EE125" s="877">
        <f t="shared" si="31"/>
        <v>0</v>
      </c>
      <c r="EF125" s="875"/>
      <c r="EG125" s="875"/>
      <c r="EH125" s="875"/>
      <c r="EI125" s="875"/>
      <c r="EJ125" s="875"/>
      <c r="EK125" s="873">
        <f t="shared" si="32"/>
        <v>0</v>
      </c>
      <c r="EL125" s="874"/>
      <c r="EM125" s="874"/>
      <c r="EN125" s="874"/>
      <c r="EO125" s="874"/>
      <c r="EP125" s="874"/>
      <c r="EQ125" s="873">
        <f t="shared" si="33"/>
        <v>0</v>
      </c>
      <c r="ER125" s="874"/>
      <c r="ES125" s="874"/>
      <c r="ET125" s="874"/>
      <c r="EU125" s="874"/>
      <c r="EV125" s="874"/>
      <c r="EW125" s="878">
        <f t="shared" si="44"/>
        <v>0</v>
      </c>
      <c r="EX125" s="874"/>
      <c r="EY125" s="874"/>
      <c r="EZ125" s="874"/>
      <c r="FA125" s="874"/>
      <c r="FB125" s="874"/>
      <c r="FC125" s="874"/>
      <c r="FE125" s="876">
        <f t="shared" si="43"/>
        <v>0</v>
      </c>
      <c r="FF125" s="875"/>
      <c r="FG125" s="875"/>
      <c r="FH125" s="875"/>
      <c r="FI125" s="875"/>
      <c r="FJ125" s="875"/>
      <c r="FK125" s="875"/>
      <c r="FL125" s="877">
        <f t="shared" si="34"/>
        <v>0</v>
      </c>
      <c r="FM125" s="875"/>
      <c r="FN125" s="875"/>
      <c r="FO125" s="875"/>
      <c r="FP125" s="875"/>
      <c r="FQ125" s="875"/>
      <c r="FR125" s="873">
        <f t="shared" si="35"/>
        <v>0</v>
      </c>
      <c r="FS125" s="874"/>
      <c r="FT125" s="874"/>
      <c r="FU125" s="874"/>
      <c r="FV125" s="874"/>
      <c r="FW125" s="874"/>
      <c r="FX125" s="873">
        <f t="shared" si="36"/>
        <v>0</v>
      </c>
      <c r="FY125" s="874"/>
      <c r="FZ125" s="874"/>
      <c r="GA125" s="874"/>
      <c r="GB125" s="874"/>
      <c r="GC125" s="874"/>
      <c r="GD125" s="878">
        <f t="shared" si="39"/>
        <v>0</v>
      </c>
      <c r="GE125" s="874"/>
      <c r="GF125" s="874"/>
      <c r="GG125" s="874"/>
      <c r="GH125" s="874"/>
      <c r="GI125" s="874"/>
      <c r="GJ125" s="874"/>
    </row>
    <row r="126" spans="48:192" ht="12.75">
      <c r="AV126" s="230" t="str">
        <f t="shared" si="23"/>
        <v>-</v>
      </c>
      <c r="AW126" s="875">
        <f>IF(ROWS($AW$25:$AW126)&gt;$BI$9,0,ROWS(AW$25:$AW126))</f>
        <v>102</v>
      </c>
      <c r="AX126" s="875"/>
      <c r="AY126" s="875"/>
      <c r="AZ126" s="875"/>
      <c r="BA126" s="875"/>
      <c r="BB126" s="876">
        <f t="shared" si="40"/>
        <v>240933.76440558405</v>
      </c>
      <c r="BC126" s="875"/>
      <c r="BD126" s="875"/>
      <c r="BE126" s="875"/>
      <c r="BF126" s="875"/>
      <c r="BG126" s="875"/>
      <c r="BH126" s="875"/>
      <c r="BI126" s="877">
        <f t="shared" si="24"/>
        <v>602.3344110139601</v>
      </c>
      <c r="BJ126" s="875"/>
      <c r="BK126" s="875"/>
      <c r="BL126" s="875"/>
      <c r="BM126" s="875"/>
      <c r="BN126" s="875"/>
      <c r="BO126" s="873">
        <f t="shared" si="25"/>
        <v>662.4776901744051</v>
      </c>
      <c r="BP126" s="874"/>
      <c r="BQ126" s="874"/>
      <c r="BR126" s="874"/>
      <c r="BS126" s="874"/>
      <c r="BT126" s="874"/>
      <c r="BU126" s="873">
        <f t="shared" si="26"/>
        <v>1264.8121011883652</v>
      </c>
      <c r="BV126" s="874"/>
      <c r="BW126" s="874"/>
      <c r="BX126" s="874"/>
      <c r="BY126" s="874"/>
      <c r="BZ126" s="874"/>
      <c r="CA126" s="878">
        <f t="shared" si="37"/>
        <v>240271.28671540963</v>
      </c>
      <c r="CB126" s="874"/>
      <c r="CC126" s="874"/>
      <c r="CD126" s="874"/>
      <c r="CE126" s="874"/>
      <c r="CF126" s="874"/>
      <c r="CG126" s="874"/>
      <c r="CI126" s="876">
        <f t="shared" si="41"/>
        <v>269595.82611968037</v>
      </c>
      <c r="CJ126" s="875"/>
      <c r="CK126" s="875"/>
      <c r="CL126" s="875"/>
      <c r="CM126" s="875"/>
      <c r="CN126" s="875"/>
      <c r="CO126" s="875"/>
      <c r="CP126" s="877">
        <f t="shared" si="27"/>
        <v>1723.1666552816234</v>
      </c>
      <c r="CQ126" s="875"/>
      <c r="CR126" s="875"/>
      <c r="CS126" s="875"/>
      <c r="CT126" s="875"/>
      <c r="CU126" s="875"/>
      <c r="CV126" s="873">
        <f t="shared" si="28"/>
        <v>409.5090904817546</v>
      </c>
      <c r="CW126" s="874"/>
      <c r="CX126" s="874"/>
      <c r="CY126" s="874"/>
      <c r="CZ126" s="874"/>
      <c r="DA126" s="874"/>
      <c r="DB126" s="873">
        <f t="shared" si="29"/>
        <v>2132.675745763378</v>
      </c>
      <c r="DC126" s="874"/>
      <c r="DD126" s="874"/>
      <c r="DE126" s="874"/>
      <c r="DF126" s="874"/>
      <c r="DG126" s="874"/>
      <c r="DH126" s="878">
        <f t="shared" si="38"/>
        <v>269186.31702919863</v>
      </c>
      <c r="DI126" s="874"/>
      <c r="DJ126" s="874"/>
      <c r="DK126" s="874"/>
      <c r="DL126" s="874"/>
      <c r="DM126" s="874"/>
      <c r="DN126" s="874"/>
      <c r="DR126" s="230" t="str">
        <f t="shared" si="30"/>
        <v>-</v>
      </c>
      <c r="DS126" s="875">
        <f>IF(ROWS(DS$25:$DU126)&gt;$EG$9,0,ROWS(DS$25:$DU126))</f>
        <v>0</v>
      </c>
      <c r="DT126" s="875"/>
      <c r="DU126" s="875"/>
      <c r="DV126" s="875"/>
      <c r="DW126" s="875"/>
      <c r="DX126" s="876">
        <f t="shared" si="42"/>
        <v>0</v>
      </c>
      <c r="DY126" s="875"/>
      <c r="DZ126" s="875"/>
      <c r="EA126" s="875"/>
      <c r="EB126" s="875"/>
      <c r="EC126" s="875"/>
      <c r="ED126" s="875"/>
      <c r="EE126" s="877">
        <f t="shared" si="31"/>
        <v>0</v>
      </c>
      <c r="EF126" s="875"/>
      <c r="EG126" s="875"/>
      <c r="EH126" s="875"/>
      <c r="EI126" s="875"/>
      <c r="EJ126" s="875"/>
      <c r="EK126" s="873">
        <f t="shared" si="32"/>
        <v>0</v>
      </c>
      <c r="EL126" s="874"/>
      <c r="EM126" s="874"/>
      <c r="EN126" s="874"/>
      <c r="EO126" s="874"/>
      <c r="EP126" s="874"/>
      <c r="EQ126" s="873">
        <f t="shared" si="33"/>
        <v>0</v>
      </c>
      <c r="ER126" s="874"/>
      <c r="ES126" s="874"/>
      <c r="ET126" s="874"/>
      <c r="EU126" s="874"/>
      <c r="EV126" s="874"/>
      <c r="EW126" s="878">
        <f t="shared" si="44"/>
        <v>0</v>
      </c>
      <c r="EX126" s="874"/>
      <c r="EY126" s="874"/>
      <c r="EZ126" s="874"/>
      <c r="FA126" s="874"/>
      <c r="FB126" s="874"/>
      <c r="FC126" s="874"/>
      <c r="FE126" s="876">
        <f t="shared" si="43"/>
        <v>0</v>
      </c>
      <c r="FF126" s="875"/>
      <c r="FG126" s="875"/>
      <c r="FH126" s="875"/>
      <c r="FI126" s="875"/>
      <c r="FJ126" s="875"/>
      <c r="FK126" s="875"/>
      <c r="FL126" s="877">
        <f t="shared" si="34"/>
        <v>0</v>
      </c>
      <c r="FM126" s="875"/>
      <c r="FN126" s="875"/>
      <c r="FO126" s="875"/>
      <c r="FP126" s="875"/>
      <c r="FQ126" s="875"/>
      <c r="FR126" s="873">
        <f t="shared" si="35"/>
        <v>0</v>
      </c>
      <c r="FS126" s="874"/>
      <c r="FT126" s="874"/>
      <c r="FU126" s="874"/>
      <c r="FV126" s="874"/>
      <c r="FW126" s="874"/>
      <c r="FX126" s="873">
        <f t="shared" si="36"/>
        <v>0</v>
      </c>
      <c r="FY126" s="874"/>
      <c r="FZ126" s="874"/>
      <c r="GA126" s="874"/>
      <c r="GB126" s="874"/>
      <c r="GC126" s="874"/>
      <c r="GD126" s="878">
        <f t="shared" si="39"/>
        <v>0</v>
      </c>
      <c r="GE126" s="874"/>
      <c r="GF126" s="874"/>
      <c r="GG126" s="874"/>
      <c r="GH126" s="874"/>
      <c r="GI126" s="874"/>
      <c r="GJ126" s="874"/>
    </row>
    <row r="127" spans="48:192" ht="12.75">
      <c r="AV127" s="230" t="str">
        <f t="shared" si="23"/>
        <v>-</v>
      </c>
      <c r="AW127" s="875">
        <f>IF(ROWS($AW$25:$AW127)&gt;$BI$9,0,ROWS(AW$25:$AW127))</f>
        <v>103</v>
      </c>
      <c r="AX127" s="875"/>
      <c r="AY127" s="875"/>
      <c r="AZ127" s="875"/>
      <c r="BA127" s="875"/>
      <c r="BB127" s="876">
        <f t="shared" si="40"/>
        <v>240271.28671540963</v>
      </c>
      <c r="BC127" s="875"/>
      <c r="BD127" s="875"/>
      <c r="BE127" s="875"/>
      <c r="BF127" s="875"/>
      <c r="BG127" s="875"/>
      <c r="BH127" s="875"/>
      <c r="BI127" s="877">
        <f t="shared" si="24"/>
        <v>600.6782167885241</v>
      </c>
      <c r="BJ127" s="875"/>
      <c r="BK127" s="875"/>
      <c r="BL127" s="875"/>
      <c r="BM127" s="875"/>
      <c r="BN127" s="875"/>
      <c r="BO127" s="873">
        <f t="shared" si="25"/>
        <v>664.1338843998411</v>
      </c>
      <c r="BP127" s="874"/>
      <c r="BQ127" s="874"/>
      <c r="BR127" s="874"/>
      <c r="BS127" s="874"/>
      <c r="BT127" s="874"/>
      <c r="BU127" s="873">
        <f t="shared" si="26"/>
        <v>1264.8121011883652</v>
      </c>
      <c r="BV127" s="874"/>
      <c r="BW127" s="874"/>
      <c r="BX127" s="874"/>
      <c r="BY127" s="874"/>
      <c r="BZ127" s="874"/>
      <c r="CA127" s="878">
        <f t="shared" si="37"/>
        <v>239607.1528310098</v>
      </c>
      <c r="CB127" s="874"/>
      <c r="CC127" s="874"/>
      <c r="CD127" s="874"/>
      <c r="CE127" s="874"/>
      <c r="CF127" s="874"/>
      <c r="CG127" s="874"/>
      <c r="CI127" s="876">
        <f t="shared" si="41"/>
        <v>269186.31702919863</v>
      </c>
      <c r="CJ127" s="875"/>
      <c r="CK127" s="875"/>
      <c r="CL127" s="875"/>
      <c r="CM127" s="875"/>
      <c r="CN127" s="875"/>
      <c r="CO127" s="875"/>
      <c r="CP127" s="877">
        <f t="shared" si="27"/>
        <v>1720.5492096782943</v>
      </c>
      <c r="CQ127" s="875"/>
      <c r="CR127" s="875"/>
      <c r="CS127" s="875"/>
      <c r="CT127" s="875"/>
      <c r="CU127" s="875"/>
      <c r="CV127" s="873">
        <f t="shared" si="28"/>
        <v>412.12653608508367</v>
      </c>
      <c r="CW127" s="874"/>
      <c r="CX127" s="874"/>
      <c r="CY127" s="874"/>
      <c r="CZ127" s="874"/>
      <c r="DA127" s="874"/>
      <c r="DB127" s="873">
        <f t="shared" si="29"/>
        <v>2132.675745763378</v>
      </c>
      <c r="DC127" s="874"/>
      <c r="DD127" s="874"/>
      <c r="DE127" s="874"/>
      <c r="DF127" s="874"/>
      <c r="DG127" s="874"/>
      <c r="DH127" s="878">
        <f t="shared" si="38"/>
        <v>268774.19049311354</v>
      </c>
      <c r="DI127" s="874"/>
      <c r="DJ127" s="874"/>
      <c r="DK127" s="874"/>
      <c r="DL127" s="874"/>
      <c r="DM127" s="874"/>
      <c r="DN127" s="874"/>
      <c r="DR127" s="230" t="str">
        <f t="shared" si="30"/>
        <v>-</v>
      </c>
      <c r="DS127" s="875">
        <f>IF(ROWS(DS$25:$DU127)&gt;$EG$9,0,ROWS(DS$25:$DU127))</f>
        <v>0</v>
      </c>
      <c r="DT127" s="875"/>
      <c r="DU127" s="875"/>
      <c r="DV127" s="875"/>
      <c r="DW127" s="875"/>
      <c r="DX127" s="876">
        <f t="shared" si="42"/>
        <v>0</v>
      </c>
      <c r="DY127" s="875"/>
      <c r="DZ127" s="875"/>
      <c r="EA127" s="875"/>
      <c r="EB127" s="875"/>
      <c r="EC127" s="875"/>
      <c r="ED127" s="875"/>
      <c r="EE127" s="877">
        <f t="shared" si="31"/>
        <v>0</v>
      </c>
      <c r="EF127" s="875"/>
      <c r="EG127" s="875"/>
      <c r="EH127" s="875"/>
      <c r="EI127" s="875"/>
      <c r="EJ127" s="875"/>
      <c r="EK127" s="873">
        <f t="shared" si="32"/>
        <v>0</v>
      </c>
      <c r="EL127" s="874"/>
      <c r="EM127" s="874"/>
      <c r="EN127" s="874"/>
      <c r="EO127" s="874"/>
      <c r="EP127" s="874"/>
      <c r="EQ127" s="873">
        <f t="shared" si="33"/>
        <v>0</v>
      </c>
      <c r="ER127" s="874"/>
      <c r="ES127" s="874"/>
      <c r="ET127" s="874"/>
      <c r="EU127" s="874"/>
      <c r="EV127" s="874"/>
      <c r="EW127" s="878">
        <f t="shared" si="44"/>
        <v>0</v>
      </c>
      <c r="EX127" s="874"/>
      <c r="EY127" s="874"/>
      <c r="EZ127" s="874"/>
      <c r="FA127" s="874"/>
      <c r="FB127" s="874"/>
      <c r="FC127" s="874"/>
      <c r="FE127" s="876">
        <f t="shared" si="43"/>
        <v>0</v>
      </c>
      <c r="FF127" s="875"/>
      <c r="FG127" s="875"/>
      <c r="FH127" s="875"/>
      <c r="FI127" s="875"/>
      <c r="FJ127" s="875"/>
      <c r="FK127" s="875"/>
      <c r="FL127" s="877">
        <f t="shared" si="34"/>
        <v>0</v>
      </c>
      <c r="FM127" s="875"/>
      <c r="FN127" s="875"/>
      <c r="FO127" s="875"/>
      <c r="FP127" s="875"/>
      <c r="FQ127" s="875"/>
      <c r="FR127" s="873">
        <f t="shared" si="35"/>
        <v>0</v>
      </c>
      <c r="FS127" s="874"/>
      <c r="FT127" s="874"/>
      <c r="FU127" s="874"/>
      <c r="FV127" s="874"/>
      <c r="FW127" s="874"/>
      <c r="FX127" s="873">
        <f t="shared" si="36"/>
        <v>0</v>
      </c>
      <c r="FY127" s="874"/>
      <c r="FZ127" s="874"/>
      <c r="GA127" s="874"/>
      <c r="GB127" s="874"/>
      <c r="GC127" s="874"/>
      <c r="GD127" s="878">
        <f t="shared" si="39"/>
        <v>0</v>
      </c>
      <c r="GE127" s="874"/>
      <c r="GF127" s="874"/>
      <c r="GG127" s="874"/>
      <c r="GH127" s="874"/>
      <c r="GI127" s="874"/>
      <c r="GJ127" s="874"/>
    </row>
    <row r="128" spans="48:192" ht="12.75">
      <c r="AV128" s="230" t="str">
        <f t="shared" si="23"/>
        <v>-</v>
      </c>
      <c r="AW128" s="875">
        <f>IF(ROWS($AW$25:$AW128)&gt;$BI$9,0,ROWS(AW$25:$AW128))</f>
        <v>104</v>
      </c>
      <c r="AX128" s="875"/>
      <c r="AY128" s="875"/>
      <c r="AZ128" s="875"/>
      <c r="BA128" s="875"/>
      <c r="BB128" s="876">
        <f t="shared" si="40"/>
        <v>239607.1528310098</v>
      </c>
      <c r="BC128" s="875"/>
      <c r="BD128" s="875"/>
      <c r="BE128" s="875"/>
      <c r="BF128" s="875"/>
      <c r="BG128" s="875"/>
      <c r="BH128" s="875"/>
      <c r="BI128" s="877">
        <f t="shared" si="24"/>
        <v>599.0178820775244</v>
      </c>
      <c r="BJ128" s="875"/>
      <c r="BK128" s="875"/>
      <c r="BL128" s="875"/>
      <c r="BM128" s="875"/>
      <c r="BN128" s="875"/>
      <c r="BO128" s="873">
        <f t="shared" si="25"/>
        <v>665.7942191108408</v>
      </c>
      <c r="BP128" s="874"/>
      <c r="BQ128" s="874"/>
      <c r="BR128" s="874"/>
      <c r="BS128" s="874"/>
      <c r="BT128" s="874"/>
      <c r="BU128" s="873">
        <f t="shared" si="26"/>
        <v>1264.8121011883652</v>
      </c>
      <c r="BV128" s="874"/>
      <c r="BW128" s="874"/>
      <c r="BX128" s="874"/>
      <c r="BY128" s="874"/>
      <c r="BZ128" s="874"/>
      <c r="CA128" s="878">
        <f t="shared" si="37"/>
        <v>238941.35861189896</v>
      </c>
      <c r="CB128" s="874"/>
      <c r="CC128" s="874"/>
      <c r="CD128" s="874"/>
      <c r="CE128" s="874"/>
      <c r="CF128" s="874"/>
      <c r="CG128" s="874"/>
      <c r="CI128" s="876">
        <f t="shared" si="41"/>
        <v>268774.19049311354</v>
      </c>
      <c r="CJ128" s="875"/>
      <c r="CK128" s="875"/>
      <c r="CL128" s="875"/>
      <c r="CM128" s="875"/>
      <c r="CN128" s="875"/>
      <c r="CO128" s="875"/>
      <c r="CP128" s="877">
        <f t="shared" si="27"/>
        <v>1717.9150342351504</v>
      </c>
      <c r="CQ128" s="875"/>
      <c r="CR128" s="875"/>
      <c r="CS128" s="875"/>
      <c r="CT128" s="875"/>
      <c r="CU128" s="875"/>
      <c r="CV128" s="873">
        <f t="shared" si="28"/>
        <v>414.7607115282276</v>
      </c>
      <c r="CW128" s="874"/>
      <c r="CX128" s="874"/>
      <c r="CY128" s="874"/>
      <c r="CZ128" s="874"/>
      <c r="DA128" s="874"/>
      <c r="DB128" s="873">
        <f t="shared" si="29"/>
        <v>2132.675745763378</v>
      </c>
      <c r="DC128" s="874"/>
      <c r="DD128" s="874"/>
      <c r="DE128" s="874"/>
      <c r="DF128" s="874"/>
      <c r="DG128" s="874"/>
      <c r="DH128" s="878">
        <f t="shared" si="38"/>
        <v>268359.4297815853</v>
      </c>
      <c r="DI128" s="874"/>
      <c r="DJ128" s="874"/>
      <c r="DK128" s="874"/>
      <c r="DL128" s="874"/>
      <c r="DM128" s="874"/>
      <c r="DN128" s="874"/>
      <c r="DR128" s="230" t="str">
        <f t="shared" si="30"/>
        <v>-</v>
      </c>
      <c r="DS128" s="875">
        <f>IF(ROWS(DS$25:$DU128)&gt;$EG$9,0,ROWS(DS$25:$DU128))</f>
        <v>0</v>
      </c>
      <c r="DT128" s="875"/>
      <c r="DU128" s="875"/>
      <c r="DV128" s="875"/>
      <c r="DW128" s="875"/>
      <c r="DX128" s="876">
        <f t="shared" si="42"/>
        <v>0</v>
      </c>
      <c r="DY128" s="875"/>
      <c r="DZ128" s="875"/>
      <c r="EA128" s="875"/>
      <c r="EB128" s="875"/>
      <c r="EC128" s="875"/>
      <c r="ED128" s="875"/>
      <c r="EE128" s="877">
        <f t="shared" si="31"/>
        <v>0</v>
      </c>
      <c r="EF128" s="875"/>
      <c r="EG128" s="875"/>
      <c r="EH128" s="875"/>
      <c r="EI128" s="875"/>
      <c r="EJ128" s="875"/>
      <c r="EK128" s="873">
        <f t="shared" si="32"/>
        <v>0</v>
      </c>
      <c r="EL128" s="874"/>
      <c r="EM128" s="874"/>
      <c r="EN128" s="874"/>
      <c r="EO128" s="874"/>
      <c r="EP128" s="874"/>
      <c r="EQ128" s="873">
        <f t="shared" si="33"/>
        <v>0</v>
      </c>
      <c r="ER128" s="874"/>
      <c r="ES128" s="874"/>
      <c r="ET128" s="874"/>
      <c r="EU128" s="874"/>
      <c r="EV128" s="874"/>
      <c r="EW128" s="878">
        <f t="shared" si="44"/>
        <v>0</v>
      </c>
      <c r="EX128" s="874"/>
      <c r="EY128" s="874"/>
      <c r="EZ128" s="874"/>
      <c r="FA128" s="874"/>
      <c r="FB128" s="874"/>
      <c r="FC128" s="874"/>
      <c r="FE128" s="876">
        <f t="shared" si="43"/>
        <v>0</v>
      </c>
      <c r="FF128" s="875"/>
      <c r="FG128" s="875"/>
      <c r="FH128" s="875"/>
      <c r="FI128" s="875"/>
      <c r="FJ128" s="875"/>
      <c r="FK128" s="875"/>
      <c r="FL128" s="877">
        <f t="shared" si="34"/>
        <v>0</v>
      </c>
      <c r="FM128" s="875"/>
      <c r="FN128" s="875"/>
      <c r="FO128" s="875"/>
      <c r="FP128" s="875"/>
      <c r="FQ128" s="875"/>
      <c r="FR128" s="873">
        <f t="shared" si="35"/>
        <v>0</v>
      </c>
      <c r="FS128" s="874"/>
      <c r="FT128" s="874"/>
      <c r="FU128" s="874"/>
      <c r="FV128" s="874"/>
      <c r="FW128" s="874"/>
      <c r="FX128" s="873">
        <f t="shared" si="36"/>
        <v>0</v>
      </c>
      <c r="FY128" s="874"/>
      <c r="FZ128" s="874"/>
      <c r="GA128" s="874"/>
      <c r="GB128" s="874"/>
      <c r="GC128" s="874"/>
      <c r="GD128" s="878">
        <f t="shared" si="39"/>
        <v>0</v>
      </c>
      <c r="GE128" s="874"/>
      <c r="GF128" s="874"/>
      <c r="GG128" s="874"/>
      <c r="GH128" s="874"/>
      <c r="GI128" s="874"/>
      <c r="GJ128" s="874"/>
    </row>
    <row r="129" spans="48:192" ht="12.75">
      <c r="AV129" s="230" t="str">
        <f t="shared" si="23"/>
        <v>-</v>
      </c>
      <c r="AW129" s="875">
        <f>IF(ROWS($AW$25:$AW129)&gt;$BI$9,0,ROWS(AW$25:$AW129))</f>
        <v>105</v>
      </c>
      <c r="AX129" s="875"/>
      <c r="AY129" s="875"/>
      <c r="AZ129" s="875"/>
      <c r="BA129" s="875"/>
      <c r="BB129" s="876">
        <f t="shared" si="40"/>
        <v>238941.35861189896</v>
      </c>
      <c r="BC129" s="875"/>
      <c r="BD129" s="875"/>
      <c r="BE129" s="875"/>
      <c r="BF129" s="875"/>
      <c r="BG129" s="875"/>
      <c r="BH129" s="875"/>
      <c r="BI129" s="877">
        <f t="shared" si="24"/>
        <v>597.3533965297473</v>
      </c>
      <c r="BJ129" s="875"/>
      <c r="BK129" s="875"/>
      <c r="BL129" s="875"/>
      <c r="BM129" s="875"/>
      <c r="BN129" s="875"/>
      <c r="BO129" s="873">
        <f t="shared" si="25"/>
        <v>667.4587046586179</v>
      </c>
      <c r="BP129" s="874"/>
      <c r="BQ129" s="874"/>
      <c r="BR129" s="874"/>
      <c r="BS129" s="874"/>
      <c r="BT129" s="874"/>
      <c r="BU129" s="873">
        <f t="shared" si="26"/>
        <v>1264.8121011883652</v>
      </c>
      <c r="BV129" s="874"/>
      <c r="BW129" s="874"/>
      <c r="BX129" s="874"/>
      <c r="BY129" s="874"/>
      <c r="BZ129" s="874"/>
      <c r="CA129" s="878">
        <f t="shared" si="37"/>
        <v>238273.89990724035</v>
      </c>
      <c r="CB129" s="874"/>
      <c r="CC129" s="874"/>
      <c r="CD129" s="874"/>
      <c r="CE129" s="874"/>
      <c r="CF129" s="874"/>
      <c r="CG129" s="874"/>
      <c r="CI129" s="876">
        <f t="shared" si="41"/>
        <v>268359.4297815853</v>
      </c>
      <c r="CJ129" s="875"/>
      <c r="CK129" s="875"/>
      <c r="CL129" s="875"/>
      <c r="CM129" s="875"/>
      <c r="CN129" s="875"/>
      <c r="CO129" s="875"/>
      <c r="CP129" s="877">
        <f t="shared" si="27"/>
        <v>1715.2640220206324</v>
      </c>
      <c r="CQ129" s="875"/>
      <c r="CR129" s="875"/>
      <c r="CS129" s="875"/>
      <c r="CT129" s="875"/>
      <c r="CU129" s="875"/>
      <c r="CV129" s="873">
        <f t="shared" si="28"/>
        <v>417.4117237427456</v>
      </c>
      <c r="CW129" s="874"/>
      <c r="CX129" s="874"/>
      <c r="CY129" s="874"/>
      <c r="CZ129" s="874"/>
      <c r="DA129" s="874"/>
      <c r="DB129" s="873">
        <f t="shared" si="29"/>
        <v>2132.675745763378</v>
      </c>
      <c r="DC129" s="874"/>
      <c r="DD129" s="874"/>
      <c r="DE129" s="874"/>
      <c r="DF129" s="874"/>
      <c r="DG129" s="874"/>
      <c r="DH129" s="878">
        <f t="shared" si="38"/>
        <v>267942.01805784256</v>
      </c>
      <c r="DI129" s="874"/>
      <c r="DJ129" s="874"/>
      <c r="DK129" s="874"/>
      <c r="DL129" s="874"/>
      <c r="DM129" s="874"/>
      <c r="DN129" s="874"/>
      <c r="DR129" s="230" t="str">
        <f t="shared" si="30"/>
        <v>-</v>
      </c>
      <c r="DS129" s="875">
        <f>IF(ROWS(DS$25:$DU129)&gt;$EG$9,0,ROWS(DS$25:$DU129))</f>
        <v>0</v>
      </c>
      <c r="DT129" s="875"/>
      <c r="DU129" s="875"/>
      <c r="DV129" s="875"/>
      <c r="DW129" s="875"/>
      <c r="DX129" s="876">
        <f t="shared" si="42"/>
        <v>0</v>
      </c>
      <c r="DY129" s="875"/>
      <c r="DZ129" s="875"/>
      <c r="EA129" s="875"/>
      <c r="EB129" s="875"/>
      <c r="EC129" s="875"/>
      <c r="ED129" s="875"/>
      <c r="EE129" s="877">
        <f t="shared" si="31"/>
        <v>0</v>
      </c>
      <c r="EF129" s="875"/>
      <c r="EG129" s="875"/>
      <c r="EH129" s="875"/>
      <c r="EI129" s="875"/>
      <c r="EJ129" s="875"/>
      <c r="EK129" s="873">
        <f t="shared" si="32"/>
        <v>0</v>
      </c>
      <c r="EL129" s="874"/>
      <c r="EM129" s="874"/>
      <c r="EN129" s="874"/>
      <c r="EO129" s="874"/>
      <c r="EP129" s="874"/>
      <c r="EQ129" s="873">
        <f t="shared" si="33"/>
        <v>0</v>
      </c>
      <c r="ER129" s="874"/>
      <c r="ES129" s="874"/>
      <c r="ET129" s="874"/>
      <c r="EU129" s="874"/>
      <c r="EV129" s="874"/>
      <c r="EW129" s="878">
        <f t="shared" si="44"/>
        <v>0</v>
      </c>
      <c r="EX129" s="874"/>
      <c r="EY129" s="874"/>
      <c r="EZ129" s="874"/>
      <c r="FA129" s="874"/>
      <c r="FB129" s="874"/>
      <c r="FC129" s="874"/>
      <c r="FE129" s="876">
        <f t="shared" si="43"/>
        <v>0</v>
      </c>
      <c r="FF129" s="875"/>
      <c r="FG129" s="875"/>
      <c r="FH129" s="875"/>
      <c r="FI129" s="875"/>
      <c r="FJ129" s="875"/>
      <c r="FK129" s="875"/>
      <c r="FL129" s="877">
        <f t="shared" si="34"/>
        <v>0</v>
      </c>
      <c r="FM129" s="875"/>
      <c r="FN129" s="875"/>
      <c r="FO129" s="875"/>
      <c r="FP129" s="875"/>
      <c r="FQ129" s="875"/>
      <c r="FR129" s="873">
        <f t="shared" si="35"/>
        <v>0</v>
      </c>
      <c r="FS129" s="874"/>
      <c r="FT129" s="874"/>
      <c r="FU129" s="874"/>
      <c r="FV129" s="874"/>
      <c r="FW129" s="874"/>
      <c r="FX129" s="873">
        <f t="shared" si="36"/>
        <v>0</v>
      </c>
      <c r="FY129" s="874"/>
      <c r="FZ129" s="874"/>
      <c r="GA129" s="874"/>
      <c r="GB129" s="874"/>
      <c r="GC129" s="874"/>
      <c r="GD129" s="878">
        <f t="shared" si="39"/>
        <v>0</v>
      </c>
      <c r="GE129" s="874"/>
      <c r="GF129" s="874"/>
      <c r="GG129" s="874"/>
      <c r="GH129" s="874"/>
      <c r="GI129" s="874"/>
      <c r="GJ129" s="874"/>
    </row>
    <row r="130" spans="48:192" ht="12.75">
      <c r="AV130" s="230" t="str">
        <f t="shared" si="23"/>
        <v>-</v>
      </c>
      <c r="AW130" s="875">
        <f>IF(ROWS($AW$25:$AW130)&gt;$BI$9,0,ROWS(AW$25:$AW130))</f>
        <v>106</v>
      </c>
      <c r="AX130" s="875"/>
      <c r="AY130" s="875"/>
      <c r="AZ130" s="875"/>
      <c r="BA130" s="875"/>
      <c r="BB130" s="876">
        <f t="shared" si="40"/>
        <v>238273.89990724035</v>
      </c>
      <c r="BC130" s="875"/>
      <c r="BD130" s="875"/>
      <c r="BE130" s="875"/>
      <c r="BF130" s="875"/>
      <c r="BG130" s="875"/>
      <c r="BH130" s="875"/>
      <c r="BI130" s="877">
        <f t="shared" si="24"/>
        <v>595.6847497681009</v>
      </c>
      <c r="BJ130" s="875"/>
      <c r="BK130" s="875"/>
      <c r="BL130" s="875"/>
      <c r="BM130" s="875"/>
      <c r="BN130" s="875"/>
      <c r="BO130" s="873">
        <f t="shared" si="25"/>
        <v>669.1273514202643</v>
      </c>
      <c r="BP130" s="874"/>
      <c r="BQ130" s="874"/>
      <c r="BR130" s="874"/>
      <c r="BS130" s="874"/>
      <c r="BT130" s="874"/>
      <c r="BU130" s="873">
        <f t="shared" si="26"/>
        <v>1264.8121011883652</v>
      </c>
      <c r="BV130" s="874"/>
      <c r="BW130" s="874"/>
      <c r="BX130" s="874"/>
      <c r="BY130" s="874"/>
      <c r="BZ130" s="874"/>
      <c r="CA130" s="878">
        <f t="shared" si="37"/>
        <v>237604.7725558201</v>
      </c>
      <c r="CB130" s="874"/>
      <c r="CC130" s="874"/>
      <c r="CD130" s="874"/>
      <c r="CE130" s="874"/>
      <c r="CF130" s="874"/>
      <c r="CG130" s="874"/>
      <c r="CI130" s="876">
        <f t="shared" si="41"/>
        <v>267942.01805784256</v>
      </c>
      <c r="CJ130" s="875"/>
      <c r="CK130" s="875"/>
      <c r="CL130" s="875"/>
      <c r="CM130" s="875"/>
      <c r="CN130" s="875"/>
      <c r="CO130" s="875"/>
      <c r="CP130" s="877">
        <f t="shared" si="27"/>
        <v>1712.5960654197104</v>
      </c>
      <c r="CQ130" s="875"/>
      <c r="CR130" s="875"/>
      <c r="CS130" s="875"/>
      <c r="CT130" s="875"/>
      <c r="CU130" s="875"/>
      <c r="CV130" s="873">
        <f t="shared" si="28"/>
        <v>420.07968034366763</v>
      </c>
      <c r="CW130" s="874"/>
      <c r="CX130" s="874"/>
      <c r="CY130" s="874"/>
      <c r="CZ130" s="874"/>
      <c r="DA130" s="874"/>
      <c r="DB130" s="873">
        <f t="shared" si="29"/>
        <v>2132.675745763378</v>
      </c>
      <c r="DC130" s="874"/>
      <c r="DD130" s="874"/>
      <c r="DE130" s="874"/>
      <c r="DF130" s="874"/>
      <c r="DG130" s="874"/>
      <c r="DH130" s="878">
        <f t="shared" si="38"/>
        <v>267521.9383774989</v>
      </c>
      <c r="DI130" s="874"/>
      <c r="DJ130" s="874"/>
      <c r="DK130" s="874"/>
      <c r="DL130" s="874"/>
      <c r="DM130" s="874"/>
      <c r="DN130" s="874"/>
      <c r="DR130" s="230" t="str">
        <f t="shared" si="30"/>
        <v>-</v>
      </c>
      <c r="DS130" s="875">
        <f>IF(ROWS(DS$25:$DU130)&gt;$EG$9,0,ROWS(DS$25:$DU130))</f>
        <v>0</v>
      </c>
      <c r="DT130" s="875"/>
      <c r="DU130" s="875"/>
      <c r="DV130" s="875"/>
      <c r="DW130" s="875"/>
      <c r="DX130" s="876">
        <f t="shared" si="42"/>
        <v>0</v>
      </c>
      <c r="DY130" s="875"/>
      <c r="DZ130" s="875"/>
      <c r="EA130" s="875"/>
      <c r="EB130" s="875"/>
      <c r="EC130" s="875"/>
      <c r="ED130" s="875"/>
      <c r="EE130" s="877">
        <f t="shared" si="31"/>
        <v>0</v>
      </c>
      <c r="EF130" s="875"/>
      <c r="EG130" s="875"/>
      <c r="EH130" s="875"/>
      <c r="EI130" s="875"/>
      <c r="EJ130" s="875"/>
      <c r="EK130" s="873">
        <f t="shared" si="32"/>
        <v>0</v>
      </c>
      <c r="EL130" s="874"/>
      <c r="EM130" s="874"/>
      <c r="EN130" s="874"/>
      <c r="EO130" s="874"/>
      <c r="EP130" s="874"/>
      <c r="EQ130" s="873">
        <f t="shared" si="33"/>
        <v>0</v>
      </c>
      <c r="ER130" s="874"/>
      <c r="ES130" s="874"/>
      <c r="ET130" s="874"/>
      <c r="EU130" s="874"/>
      <c r="EV130" s="874"/>
      <c r="EW130" s="878">
        <f t="shared" si="44"/>
        <v>0</v>
      </c>
      <c r="EX130" s="874"/>
      <c r="EY130" s="874"/>
      <c r="EZ130" s="874"/>
      <c r="FA130" s="874"/>
      <c r="FB130" s="874"/>
      <c r="FC130" s="874"/>
      <c r="FE130" s="876">
        <f t="shared" si="43"/>
        <v>0</v>
      </c>
      <c r="FF130" s="875"/>
      <c r="FG130" s="875"/>
      <c r="FH130" s="875"/>
      <c r="FI130" s="875"/>
      <c r="FJ130" s="875"/>
      <c r="FK130" s="875"/>
      <c r="FL130" s="877">
        <f t="shared" si="34"/>
        <v>0</v>
      </c>
      <c r="FM130" s="875"/>
      <c r="FN130" s="875"/>
      <c r="FO130" s="875"/>
      <c r="FP130" s="875"/>
      <c r="FQ130" s="875"/>
      <c r="FR130" s="873">
        <f t="shared" si="35"/>
        <v>0</v>
      </c>
      <c r="FS130" s="874"/>
      <c r="FT130" s="874"/>
      <c r="FU130" s="874"/>
      <c r="FV130" s="874"/>
      <c r="FW130" s="874"/>
      <c r="FX130" s="873">
        <f t="shared" si="36"/>
        <v>0</v>
      </c>
      <c r="FY130" s="874"/>
      <c r="FZ130" s="874"/>
      <c r="GA130" s="874"/>
      <c r="GB130" s="874"/>
      <c r="GC130" s="874"/>
      <c r="GD130" s="878">
        <f t="shared" si="39"/>
        <v>0</v>
      </c>
      <c r="GE130" s="874"/>
      <c r="GF130" s="874"/>
      <c r="GG130" s="874"/>
      <c r="GH130" s="874"/>
      <c r="GI130" s="874"/>
      <c r="GJ130" s="874"/>
    </row>
    <row r="131" spans="48:192" ht="12.75">
      <c r="AV131" s="230" t="str">
        <f t="shared" si="23"/>
        <v>-</v>
      </c>
      <c r="AW131" s="875">
        <f>IF(ROWS($AW$25:$AW131)&gt;$BI$9,0,ROWS(AW$25:$AW131))</f>
        <v>107</v>
      </c>
      <c r="AX131" s="875"/>
      <c r="AY131" s="875"/>
      <c r="AZ131" s="875"/>
      <c r="BA131" s="875"/>
      <c r="BB131" s="876">
        <f t="shared" si="40"/>
        <v>237604.7725558201</v>
      </c>
      <c r="BC131" s="875"/>
      <c r="BD131" s="875"/>
      <c r="BE131" s="875"/>
      <c r="BF131" s="875"/>
      <c r="BG131" s="875"/>
      <c r="BH131" s="875"/>
      <c r="BI131" s="877">
        <f t="shared" si="24"/>
        <v>594.0119313895502</v>
      </c>
      <c r="BJ131" s="875"/>
      <c r="BK131" s="875"/>
      <c r="BL131" s="875"/>
      <c r="BM131" s="875"/>
      <c r="BN131" s="875"/>
      <c r="BO131" s="873">
        <f t="shared" si="25"/>
        <v>670.800169798815</v>
      </c>
      <c r="BP131" s="874"/>
      <c r="BQ131" s="874"/>
      <c r="BR131" s="874"/>
      <c r="BS131" s="874"/>
      <c r="BT131" s="874"/>
      <c r="BU131" s="873">
        <f t="shared" si="26"/>
        <v>1264.8121011883652</v>
      </c>
      <c r="BV131" s="874"/>
      <c r="BW131" s="874"/>
      <c r="BX131" s="874"/>
      <c r="BY131" s="874"/>
      <c r="BZ131" s="874"/>
      <c r="CA131" s="878">
        <f t="shared" si="37"/>
        <v>236933.97238602128</v>
      </c>
      <c r="CB131" s="874"/>
      <c r="CC131" s="874"/>
      <c r="CD131" s="874"/>
      <c r="CE131" s="874"/>
      <c r="CF131" s="874"/>
      <c r="CG131" s="874"/>
      <c r="CI131" s="876">
        <f t="shared" si="41"/>
        <v>267521.9383774989</v>
      </c>
      <c r="CJ131" s="875"/>
      <c r="CK131" s="875"/>
      <c r="CL131" s="875"/>
      <c r="CM131" s="875"/>
      <c r="CN131" s="875"/>
      <c r="CO131" s="875"/>
      <c r="CP131" s="877">
        <f t="shared" si="27"/>
        <v>1709.9110561295136</v>
      </c>
      <c r="CQ131" s="875"/>
      <c r="CR131" s="875"/>
      <c r="CS131" s="875"/>
      <c r="CT131" s="875"/>
      <c r="CU131" s="875"/>
      <c r="CV131" s="873">
        <f t="shared" si="28"/>
        <v>422.76468963386446</v>
      </c>
      <c r="CW131" s="874"/>
      <c r="CX131" s="874"/>
      <c r="CY131" s="874"/>
      <c r="CZ131" s="874"/>
      <c r="DA131" s="874"/>
      <c r="DB131" s="873">
        <f t="shared" si="29"/>
        <v>2132.675745763378</v>
      </c>
      <c r="DC131" s="874"/>
      <c r="DD131" s="874"/>
      <c r="DE131" s="874"/>
      <c r="DF131" s="874"/>
      <c r="DG131" s="874"/>
      <c r="DH131" s="878">
        <f t="shared" si="38"/>
        <v>267099.173687865</v>
      </c>
      <c r="DI131" s="874"/>
      <c r="DJ131" s="874"/>
      <c r="DK131" s="874"/>
      <c r="DL131" s="874"/>
      <c r="DM131" s="874"/>
      <c r="DN131" s="874"/>
      <c r="DR131" s="230" t="str">
        <f t="shared" si="30"/>
        <v>-</v>
      </c>
      <c r="DS131" s="875">
        <f>IF(ROWS(DS$25:$DU131)&gt;$EG$9,0,ROWS(DS$25:$DU131))</f>
        <v>0</v>
      </c>
      <c r="DT131" s="875"/>
      <c r="DU131" s="875"/>
      <c r="DV131" s="875"/>
      <c r="DW131" s="875"/>
      <c r="DX131" s="876">
        <f t="shared" si="42"/>
        <v>0</v>
      </c>
      <c r="DY131" s="875"/>
      <c r="DZ131" s="875"/>
      <c r="EA131" s="875"/>
      <c r="EB131" s="875"/>
      <c r="EC131" s="875"/>
      <c r="ED131" s="875"/>
      <c r="EE131" s="877">
        <f t="shared" si="31"/>
        <v>0</v>
      </c>
      <c r="EF131" s="875"/>
      <c r="EG131" s="875"/>
      <c r="EH131" s="875"/>
      <c r="EI131" s="875"/>
      <c r="EJ131" s="875"/>
      <c r="EK131" s="873">
        <f t="shared" si="32"/>
        <v>0</v>
      </c>
      <c r="EL131" s="874"/>
      <c r="EM131" s="874"/>
      <c r="EN131" s="874"/>
      <c r="EO131" s="874"/>
      <c r="EP131" s="874"/>
      <c r="EQ131" s="873">
        <f t="shared" si="33"/>
        <v>0</v>
      </c>
      <c r="ER131" s="874"/>
      <c r="ES131" s="874"/>
      <c r="ET131" s="874"/>
      <c r="EU131" s="874"/>
      <c r="EV131" s="874"/>
      <c r="EW131" s="878">
        <f t="shared" si="44"/>
        <v>0</v>
      </c>
      <c r="EX131" s="874"/>
      <c r="EY131" s="874"/>
      <c r="EZ131" s="874"/>
      <c r="FA131" s="874"/>
      <c r="FB131" s="874"/>
      <c r="FC131" s="874"/>
      <c r="FE131" s="876">
        <f t="shared" si="43"/>
        <v>0</v>
      </c>
      <c r="FF131" s="875"/>
      <c r="FG131" s="875"/>
      <c r="FH131" s="875"/>
      <c r="FI131" s="875"/>
      <c r="FJ131" s="875"/>
      <c r="FK131" s="875"/>
      <c r="FL131" s="877">
        <f t="shared" si="34"/>
        <v>0</v>
      </c>
      <c r="FM131" s="875"/>
      <c r="FN131" s="875"/>
      <c r="FO131" s="875"/>
      <c r="FP131" s="875"/>
      <c r="FQ131" s="875"/>
      <c r="FR131" s="873">
        <f t="shared" si="35"/>
        <v>0</v>
      </c>
      <c r="FS131" s="874"/>
      <c r="FT131" s="874"/>
      <c r="FU131" s="874"/>
      <c r="FV131" s="874"/>
      <c r="FW131" s="874"/>
      <c r="FX131" s="873">
        <f t="shared" si="36"/>
        <v>0</v>
      </c>
      <c r="FY131" s="874"/>
      <c r="FZ131" s="874"/>
      <c r="GA131" s="874"/>
      <c r="GB131" s="874"/>
      <c r="GC131" s="874"/>
      <c r="GD131" s="878">
        <f t="shared" si="39"/>
        <v>0</v>
      </c>
      <c r="GE131" s="874"/>
      <c r="GF131" s="874"/>
      <c r="GG131" s="874"/>
      <c r="GH131" s="874"/>
      <c r="GI131" s="874"/>
      <c r="GJ131" s="874"/>
    </row>
    <row r="132" spans="48:192" ht="12.75">
      <c r="AV132" s="230" t="str">
        <f t="shared" si="23"/>
        <v>-</v>
      </c>
      <c r="AW132" s="875">
        <f>IF(ROWS($AW$25:$AW132)&gt;$BI$9,0,ROWS(AW$25:$AW132))</f>
        <v>108</v>
      </c>
      <c r="AX132" s="875"/>
      <c r="AY132" s="875"/>
      <c r="AZ132" s="875"/>
      <c r="BA132" s="875"/>
      <c r="BB132" s="876">
        <f t="shared" si="40"/>
        <v>236933.97238602128</v>
      </c>
      <c r="BC132" s="875"/>
      <c r="BD132" s="875"/>
      <c r="BE132" s="875"/>
      <c r="BF132" s="875"/>
      <c r="BG132" s="875"/>
      <c r="BH132" s="875"/>
      <c r="BI132" s="877">
        <f t="shared" si="24"/>
        <v>592.3349309650532</v>
      </c>
      <c r="BJ132" s="875"/>
      <c r="BK132" s="875"/>
      <c r="BL132" s="875"/>
      <c r="BM132" s="875"/>
      <c r="BN132" s="875"/>
      <c r="BO132" s="873">
        <f t="shared" si="25"/>
        <v>672.477170223312</v>
      </c>
      <c r="BP132" s="874"/>
      <c r="BQ132" s="874"/>
      <c r="BR132" s="874"/>
      <c r="BS132" s="874"/>
      <c r="BT132" s="874"/>
      <c r="BU132" s="873">
        <f t="shared" si="26"/>
        <v>1264.8121011883652</v>
      </c>
      <c r="BV132" s="874"/>
      <c r="BW132" s="874"/>
      <c r="BX132" s="874"/>
      <c r="BY132" s="874"/>
      <c r="BZ132" s="874"/>
      <c r="CA132" s="878">
        <f t="shared" si="37"/>
        <v>236261.49521579797</v>
      </c>
      <c r="CB132" s="874"/>
      <c r="CC132" s="874"/>
      <c r="CD132" s="874"/>
      <c r="CE132" s="874"/>
      <c r="CF132" s="874"/>
      <c r="CG132" s="874"/>
      <c r="CI132" s="876">
        <f t="shared" si="41"/>
        <v>267099.173687865</v>
      </c>
      <c r="CJ132" s="875"/>
      <c r="CK132" s="875"/>
      <c r="CL132" s="875"/>
      <c r="CM132" s="875"/>
      <c r="CN132" s="875"/>
      <c r="CO132" s="875"/>
      <c r="CP132" s="877">
        <f t="shared" si="27"/>
        <v>1707.208885154937</v>
      </c>
      <c r="CQ132" s="875"/>
      <c r="CR132" s="875"/>
      <c r="CS132" s="875"/>
      <c r="CT132" s="875"/>
      <c r="CU132" s="875"/>
      <c r="CV132" s="873">
        <f t="shared" si="28"/>
        <v>425.46686060844104</v>
      </c>
      <c r="CW132" s="874"/>
      <c r="CX132" s="874"/>
      <c r="CY132" s="874"/>
      <c r="CZ132" s="874"/>
      <c r="DA132" s="874"/>
      <c r="DB132" s="873">
        <f t="shared" si="29"/>
        <v>2132.675745763378</v>
      </c>
      <c r="DC132" s="874"/>
      <c r="DD132" s="874"/>
      <c r="DE132" s="874"/>
      <c r="DF132" s="874"/>
      <c r="DG132" s="874"/>
      <c r="DH132" s="878">
        <f t="shared" si="38"/>
        <v>266673.7068272566</v>
      </c>
      <c r="DI132" s="874"/>
      <c r="DJ132" s="874"/>
      <c r="DK132" s="874"/>
      <c r="DL132" s="874"/>
      <c r="DM132" s="874"/>
      <c r="DN132" s="874"/>
      <c r="DR132" s="230" t="str">
        <f t="shared" si="30"/>
        <v>-</v>
      </c>
      <c r="DS132" s="875">
        <f>IF(ROWS(DS$25:$DU132)&gt;$EG$9,0,ROWS(DS$25:$DU132))</f>
        <v>0</v>
      </c>
      <c r="DT132" s="875"/>
      <c r="DU132" s="875"/>
      <c r="DV132" s="875"/>
      <c r="DW132" s="875"/>
      <c r="DX132" s="876">
        <f t="shared" si="42"/>
        <v>0</v>
      </c>
      <c r="DY132" s="875"/>
      <c r="DZ132" s="875"/>
      <c r="EA132" s="875"/>
      <c r="EB132" s="875"/>
      <c r="EC132" s="875"/>
      <c r="ED132" s="875"/>
      <c r="EE132" s="877">
        <f t="shared" si="31"/>
        <v>0</v>
      </c>
      <c r="EF132" s="875"/>
      <c r="EG132" s="875"/>
      <c r="EH132" s="875"/>
      <c r="EI132" s="875"/>
      <c r="EJ132" s="875"/>
      <c r="EK132" s="873">
        <f t="shared" si="32"/>
        <v>0</v>
      </c>
      <c r="EL132" s="874"/>
      <c r="EM132" s="874"/>
      <c r="EN132" s="874"/>
      <c r="EO132" s="874"/>
      <c r="EP132" s="874"/>
      <c r="EQ132" s="873">
        <f t="shared" si="33"/>
        <v>0</v>
      </c>
      <c r="ER132" s="874"/>
      <c r="ES132" s="874"/>
      <c r="ET132" s="874"/>
      <c r="EU132" s="874"/>
      <c r="EV132" s="874"/>
      <c r="EW132" s="878">
        <f t="shared" si="44"/>
        <v>0</v>
      </c>
      <c r="EX132" s="874"/>
      <c r="EY132" s="874"/>
      <c r="EZ132" s="874"/>
      <c r="FA132" s="874"/>
      <c r="FB132" s="874"/>
      <c r="FC132" s="874"/>
      <c r="FE132" s="876">
        <f t="shared" si="43"/>
        <v>0</v>
      </c>
      <c r="FF132" s="875"/>
      <c r="FG132" s="875"/>
      <c r="FH132" s="875"/>
      <c r="FI132" s="875"/>
      <c r="FJ132" s="875"/>
      <c r="FK132" s="875"/>
      <c r="FL132" s="877">
        <f t="shared" si="34"/>
        <v>0</v>
      </c>
      <c r="FM132" s="875"/>
      <c r="FN132" s="875"/>
      <c r="FO132" s="875"/>
      <c r="FP132" s="875"/>
      <c r="FQ132" s="875"/>
      <c r="FR132" s="873">
        <f t="shared" si="35"/>
        <v>0</v>
      </c>
      <c r="FS132" s="874"/>
      <c r="FT132" s="874"/>
      <c r="FU132" s="874"/>
      <c r="FV132" s="874"/>
      <c r="FW132" s="874"/>
      <c r="FX132" s="873">
        <f t="shared" si="36"/>
        <v>0</v>
      </c>
      <c r="FY132" s="874"/>
      <c r="FZ132" s="874"/>
      <c r="GA132" s="874"/>
      <c r="GB132" s="874"/>
      <c r="GC132" s="874"/>
      <c r="GD132" s="878">
        <f t="shared" si="39"/>
        <v>0</v>
      </c>
      <c r="GE132" s="874"/>
      <c r="GF132" s="874"/>
      <c r="GG132" s="874"/>
      <c r="GH132" s="874"/>
      <c r="GI132" s="874"/>
      <c r="GJ132" s="874"/>
    </row>
    <row r="133" spans="48:192" ht="12.75">
      <c r="AV133" s="230" t="str">
        <f t="shared" si="23"/>
        <v>-</v>
      </c>
      <c r="AW133" s="875">
        <f>IF(ROWS($AW$25:$AW133)&gt;$BI$9,0,ROWS(AW$25:$AW133))</f>
        <v>109</v>
      </c>
      <c r="AX133" s="875"/>
      <c r="AY133" s="875"/>
      <c r="AZ133" s="875"/>
      <c r="BA133" s="875"/>
      <c r="BB133" s="876">
        <f t="shared" si="40"/>
        <v>236261.49521579797</v>
      </c>
      <c r="BC133" s="875"/>
      <c r="BD133" s="875"/>
      <c r="BE133" s="875"/>
      <c r="BF133" s="875"/>
      <c r="BG133" s="875"/>
      <c r="BH133" s="875"/>
      <c r="BI133" s="877">
        <f t="shared" si="24"/>
        <v>590.6537380394949</v>
      </c>
      <c r="BJ133" s="875"/>
      <c r="BK133" s="875"/>
      <c r="BL133" s="875"/>
      <c r="BM133" s="875"/>
      <c r="BN133" s="875"/>
      <c r="BO133" s="873">
        <f t="shared" si="25"/>
        <v>674.1583631488703</v>
      </c>
      <c r="BP133" s="874"/>
      <c r="BQ133" s="874"/>
      <c r="BR133" s="874"/>
      <c r="BS133" s="874"/>
      <c r="BT133" s="874"/>
      <c r="BU133" s="873">
        <f t="shared" si="26"/>
        <v>1264.8121011883652</v>
      </c>
      <c r="BV133" s="874"/>
      <c r="BW133" s="874"/>
      <c r="BX133" s="874"/>
      <c r="BY133" s="874"/>
      <c r="BZ133" s="874"/>
      <c r="CA133" s="878">
        <f t="shared" si="37"/>
        <v>235587.3368526491</v>
      </c>
      <c r="CB133" s="874"/>
      <c r="CC133" s="874"/>
      <c r="CD133" s="874"/>
      <c r="CE133" s="874"/>
      <c r="CF133" s="874"/>
      <c r="CG133" s="874"/>
      <c r="CI133" s="876">
        <f t="shared" si="41"/>
        <v>266673.7068272566</v>
      </c>
      <c r="CJ133" s="875"/>
      <c r="CK133" s="875"/>
      <c r="CL133" s="875"/>
      <c r="CM133" s="875"/>
      <c r="CN133" s="875"/>
      <c r="CO133" s="875"/>
      <c r="CP133" s="877">
        <f t="shared" si="27"/>
        <v>1704.489442804215</v>
      </c>
      <c r="CQ133" s="875"/>
      <c r="CR133" s="875"/>
      <c r="CS133" s="875"/>
      <c r="CT133" s="875"/>
      <c r="CU133" s="875"/>
      <c r="CV133" s="873">
        <f t="shared" si="28"/>
        <v>428.18630295916296</v>
      </c>
      <c r="CW133" s="874"/>
      <c r="CX133" s="874"/>
      <c r="CY133" s="874"/>
      <c r="CZ133" s="874"/>
      <c r="DA133" s="874"/>
      <c r="DB133" s="873">
        <f t="shared" si="29"/>
        <v>2132.675745763378</v>
      </c>
      <c r="DC133" s="874"/>
      <c r="DD133" s="874"/>
      <c r="DE133" s="874"/>
      <c r="DF133" s="874"/>
      <c r="DG133" s="874"/>
      <c r="DH133" s="878">
        <f t="shared" si="38"/>
        <v>266245.52052429743</v>
      </c>
      <c r="DI133" s="874"/>
      <c r="DJ133" s="874"/>
      <c r="DK133" s="874"/>
      <c r="DL133" s="874"/>
      <c r="DM133" s="874"/>
      <c r="DN133" s="874"/>
      <c r="DR133" s="230" t="str">
        <f t="shared" si="30"/>
        <v>-</v>
      </c>
      <c r="DS133" s="875">
        <f>IF(ROWS(DS$25:$DU133)&gt;$EG$9,0,ROWS(DS$25:$DU133))</f>
        <v>0</v>
      </c>
      <c r="DT133" s="875"/>
      <c r="DU133" s="875"/>
      <c r="DV133" s="875"/>
      <c r="DW133" s="875"/>
      <c r="DX133" s="876">
        <f t="shared" si="42"/>
        <v>0</v>
      </c>
      <c r="DY133" s="875"/>
      <c r="DZ133" s="875"/>
      <c r="EA133" s="875"/>
      <c r="EB133" s="875"/>
      <c r="EC133" s="875"/>
      <c r="ED133" s="875"/>
      <c r="EE133" s="877">
        <f t="shared" si="31"/>
        <v>0</v>
      </c>
      <c r="EF133" s="875"/>
      <c r="EG133" s="875"/>
      <c r="EH133" s="875"/>
      <c r="EI133" s="875"/>
      <c r="EJ133" s="875"/>
      <c r="EK133" s="873">
        <f t="shared" si="32"/>
        <v>0</v>
      </c>
      <c r="EL133" s="874"/>
      <c r="EM133" s="874"/>
      <c r="EN133" s="874"/>
      <c r="EO133" s="874"/>
      <c r="EP133" s="874"/>
      <c r="EQ133" s="873">
        <f t="shared" si="33"/>
        <v>0</v>
      </c>
      <c r="ER133" s="874"/>
      <c r="ES133" s="874"/>
      <c r="ET133" s="874"/>
      <c r="EU133" s="874"/>
      <c r="EV133" s="874"/>
      <c r="EW133" s="878">
        <f t="shared" si="44"/>
        <v>0</v>
      </c>
      <c r="EX133" s="874"/>
      <c r="EY133" s="874"/>
      <c r="EZ133" s="874"/>
      <c r="FA133" s="874"/>
      <c r="FB133" s="874"/>
      <c r="FC133" s="874"/>
      <c r="FE133" s="876">
        <f t="shared" si="43"/>
        <v>0</v>
      </c>
      <c r="FF133" s="875"/>
      <c r="FG133" s="875"/>
      <c r="FH133" s="875"/>
      <c r="FI133" s="875"/>
      <c r="FJ133" s="875"/>
      <c r="FK133" s="875"/>
      <c r="FL133" s="877">
        <f t="shared" si="34"/>
        <v>0</v>
      </c>
      <c r="FM133" s="875"/>
      <c r="FN133" s="875"/>
      <c r="FO133" s="875"/>
      <c r="FP133" s="875"/>
      <c r="FQ133" s="875"/>
      <c r="FR133" s="873">
        <f t="shared" si="35"/>
        <v>0</v>
      </c>
      <c r="FS133" s="874"/>
      <c r="FT133" s="874"/>
      <c r="FU133" s="874"/>
      <c r="FV133" s="874"/>
      <c r="FW133" s="874"/>
      <c r="FX133" s="873">
        <f t="shared" si="36"/>
        <v>0</v>
      </c>
      <c r="FY133" s="874"/>
      <c r="FZ133" s="874"/>
      <c r="GA133" s="874"/>
      <c r="GB133" s="874"/>
      <c r="GC133" s="874"/>
      <c r="GD133" s="878">
        <f t="shared" si="39"/>
        <v>0</v>
      </c>
      <c r="GE133" s="874"/>
      <c r="GF133" s="874"/>
      <c r="GG133" s="874"/>
      <c r="GH133" s="874"/>
      <c r="GI133" s="874"/>
      <c r="GJ133" s="874"/>
    </row>
    <row r="134" spans="48:192" ht="12.75">
      <c r="AV134" s="230" t="str">
        <f t="shared" si="23"/>
        <v>-</v>
      </c>
      <c r="AW134" s="875">
        <f>IF(ROWS($AW$25:$AW134)&gt;$BI$9,0,ROWS(AW$25:$AW134))</f>
        <v>110</v>
      </c>
      <c r="AX134" s="875"/>
      <c r="AY134" s="875"/>
      <c r="AZ134" s="875"/>
      <c r="BA134" s="875"/>
      <c r="BB134" s="876">
        <f t="shared" si="40"/>
        <v>235587.3368526491</v>
      </c>
      <c r="BC134" s="875"/>
      <c r="BD134" s="875"/>
      <c r="BE134" s="875"/>
      <c r="BF134" s="875"/>
      <c r="BG134" s="875"/>
      <c r="BH134" s="875"/>
      <c r="BI134" s="877">
        <f t="shared" si="24"/>
        <v>588.9683421316228</v>
      </c>
      <c r="BJ134" s="875"/>
      <c r="BK134" s="875"/>
      <c r="BL134" s="875"/>
      <c r="BM134" s="875"/>
      <c r="BN134" s="875"/>
      <c r="BO134" s="873">
        <f t="shared" si="25"/>
        <v>675.8437590567424</v>
      </c>
      <c r="BP134" s="874"/>
      <c r="BQ134" s="874"/>
      <c r="BR134" s="874"/>
      <c r="BS134" s="874"/>
      <c r="BT134" s="874"/>
      <c r="BU134" s="873">
        <f t="shared" si="26"/>
        <v>1264.8121011883652</v>
      </c>
      <c r="BV134" s="874"/>
      <c r="BW134" s="874"/>
      <c r="BX134" s="874"/>
      <c r="BY134" s="874"/>
      <c r="BZ134" s="874"/>
      <c r="CA134" s="878">
        <f t="shared" si="37"/>
        <v>234911.49309359238</v>
      </c>
      <c r="CB134" s="874"/>
      <c r="CC134" s="874"/>
      <c r="CD134" s="874"/>
      <c r="CE134" s="874"/>
      <c r="CF134" s="874"/>
      <c r="CG134" s="874"/>
      <c r="CI134" s="876">
        <f t="shared" si="41"/>
        <v>266245.52052429743</v>
      </c>
      <c r="CJ134" s="875"/>
      <c r="CK134" s="875"/>
      <c r="CL134" s="875"/>
      <c r="CM134" s="875"/>
      <c r="CN134" s="875"/>
      <c r="CO134" s="875"/>
      <c r="CP134" s="877">
        <f t="shared" si="27"/>
        <v>1701.7526186844677</v>
      </c>
      <c r="CQ134" s="875"/>
      <c r="CR134" s="875"/>
      <c r="CS134" s="875"/>
      <c r="CT134" s="875"/>
      <c r="CU134" s="875"/>
      <c r="CV134" s="873">
        <f t="shared" si="28"/>
        <v>430.9231270789103</v>
      </c>
      <c r="CW134" s="874"/>
      <c r="CX134" s="874"/>
      <c r="CY134" s="874"/>
      <c r="CZ134" s="874"/>
      <c r="DA134" s="874"/>
      <c r="DB134" s="873">
        <f t="shared" si="29"/>
        <v>2132.675745763378</v>
      </c>
      <c r="DC134" s="874"/>
      <c r="DD134" s="874"/>
      <c r="DE134" s="874"/>
      <c r="DF134" s="874"/>
      <c r="DG134" s="874"/>
      <c r="DH134" s="878">
        <f t="shared" si="38"/>
        <v>265814.5973972185</v>
      </c>
      <c r="DI134" s="874"/>
      <c r="DJ134" s="874"/>
      <c r="DK134" s="874"/>
      <c r="DL134" s="874"/>
      <c r="DM134" s="874"/>
      <c r="DN134" s="874"/>
      <c r="DR134" s="230" t="str">
        <f t="shared" si="30"/>
        <v>-</v>
      </c>
      <c r="DS134" s="875">
        <f>IF(ROWS(DS$25:$DU134)&gt;$EG$9,0,ROWS(DS$25:$DU134))</f>
        <v>0</v>
      </c>
      <c r="DT134" s="875"/>
      <c r="DU134" s="875"/>
      <c r="DV134" s="875"/>
      <c r="DW134" s="875"/>
      <c r="DX134" s="876">
        <f t="shared" si="42"/>
        <v>0</v>
      </c>
      <c r="DY134" s="875"/>
      <c r="DZ134" s="875"/>
      <c r="EA134" s="875"/>
      <c r="EB134" s="875"/>
      <c r="EC134" s="875"/>
      <c r="ED134" s="875"/>
      <c r="EE134" s="877">
        <f t="shared" si="31"/>
        <v>0</v>
      </c>
      <c r="EF134" s="875"/>
      <c r="EG134" s="875"/>
      <c r="EH134" s="875"/>
      <c r="EI134" s="875"/>
      <c r="EJ134" s="875"/>
      <c r="EK134" s="873">
        <f t="shared" si="32"/>
        <v>0</v>
      </c>
      <c r="EL134" s="874"/>
      <c r="EM134" s="874"/>
      <c r="EN134" s="874"/>
      <c r="EO134" s="874"/>
      <c r="EP134" s="874"/>
      <c r="EQ134" s="873">
        <f t="shared" si="33"/>
        <v>0</v>
      </c>
      <c r="ER134" s="874"/>
      <c r="ES134" s="874"/>
      <c r="ET134" s="874"/>
      <c r="EU134" s="874"/>
      <c r="EV134" s="874"/>
      <c r="EW134" s="878">
        <f t="shared" si="44"/>
        <v>0</v>
      </c>
      <c r="EX134" s="874"/>
      <c r="EY134" s="874"/>
      <c r="EZ134" s="874"/>
      <c r="FA134" s="874"/>
      <c r="FB134" s="874"/>
      <c r="FC134" s="874"/>
      <c r="FE134" s="876">
        <f t="shared" si="43"/>
        <v>0</v>
      </c>
      <c r="FF134" s="875"/>
      <c r="FG134" s="875"/>
      <c r="FH134" s="875"/>
      <c r="FI134" s="875"/>
      <c r="FJ134" s="875"/>
      <c r="FK134" s="875"/>
      <c r="FL134" s="877">
        <f t="shared" si="34"/>
        <v>0</v>
      </c>
      <c r="FM134" s="875"/>
      <c r="FN134" s="875"/>
      <c r="FO134" s="875"/>
      <c r="FP134" s="875"/>
      <c r="FQ134" s="875"/>
      <c r="FR134" s="873">
        <f t="shared" si="35"/>
        <v>0</v>
      </c>
      <c r="FS134" s="874"/>
      <c r="FT134" s="874"/>
      <c r="FU134" s="874"/>
      <c r="FV134" s="874"/>
      <c r="FW134" s="874"/>
      <c r="FX134" s="873">
        <f t="shared" si="36"/>
        <v>0</v>
      </c>
      <c r="FY134" s="874"/>
      <c r="FZ134" s="874"/>
      <c r="GA134" s="874"/>
      <c r="GB134" s="874"/>
      <c r="GC134" s="874"/>
      <c r="GD134" s="878">
        <f t="shared" si="39"/>
        <v>0</v>
      </c>
      <c r="GE134" s="874"/>
      <c r="GF134" s="874"/>
      <c r="GG134" s="874"/>
      <c r="GH134" s="874"/>
      <c r="GI134" s="874"/>
      <c r="GJ134" s="874"/>
    </row>
    <row r="135" spans="48:192" ht="12.75">
      <c r="AV135" s="230" t="str">
        <f t="shared" si="23"/>
        <v>-</v>
      </c>
      <c r="AW135" s="875">
        <f>IF(ROWS($AW$25:$AW135)&gt;$BI$9,0,ROWS(AW$25:$AW135))</f>
        <v>111</v>
      </c>
      <c r="AX135" s="875"/>
      <c r="AY135" s="875"/>
      <c r="AZ135" s="875"/>
      <c r="BA135" s="875"/>
      <c r="BB135" s="876">
        <f t="shared" si="40"/>
        <v>234911.49309359238</v>
      </c>
      <c r="BC135" s="875"/>
      <c r="BD135" s="875"/>
      <c r="BE135" s="875"/>
      <c r="BF135" s="875"/>
      <c r="BG135" s="875"/>
      <c r="BH135" s="875"/>
      <c r="BI135" s="877">
        <f t="shared" si="24"/>
        <v>587.278732733981</v>
      </c>
      <c r="BJ135" s="875"/>
      <c r="BK135" s="875"/>
      <c r="BL135" s="875"/>
      <c r="BM135" s="875"/>
      <c r="BN135" s="875"/>
      <c r="BO135" s="873">
        <f t="shared" si="25"/>
        <v>677.5333684543842</v>
      </c>
      <c r="BP135" s="874"/>
      <c r="BQ135" s="874"/>
      <c r="BR135" s="874"/>
      <c r="BS135" s="874"/>
      <c r="BT135" s="874"/>
      <c r="BU135" s="873">
        <f t="shared" si="26"/>
        <v>1264.8121011883652</v>
      </c>
      <c r="BV135" s="874"/>
      <c r="BW135" s="874"/>
      <c r="BX135" s="874"/>
      <c r="BY135" s="874"/>
      <c r="BZ135" s="874"/>
      <c r="CA135" s="878">
        <f t="shared" si="37"/>
        <v>234233.959725138</v>
      </c>
      <c r="CB135" s="874"/>
      <c r="CC135" s="874"/>
      <c r="CD135" s="874"/>
      <c r="CE135" s="874"/>
      <c r="CF135" s="874"/>
      <c r="CG135" s="874"/>
      <c r="CI135" s="876">
        <f t="shared" si="41"/>
        <v>265814.5973972185</v>
      </c>
      <c r="CJ135" s="875"/>
      <c r="CK135" s="875"/>
      <c r="CL135" s="875"/>
      <c r="CM135" s="875"/>
      <c r="CN135" s="875"/>
      <c r="CO135" s="875"/>
      <c r="CP135" s="877">
        <f t="shared" si="27"/>
        <v>1698.9983016972217</v>
      </c>
      <c r="CQ135" s="875"/>
      <c r="CR135" s="875"/>
      <c r="CS135" s="875"/>
      <c r="CT135" s="875"/>
      <c r="CU135" s="875"/>
      <c r="CV135" s="873">
        <f t="shared" si="28"/>
        <v>433.67744406615634</v>
      </c>
      <c r="CW135" s="874"/>
      <c r="CX135" s="874"/>
      <c r="CY135" s="874"/>
      <c r="CZ135" s="874"/>
      <c r="DA135" s="874"/>
      <c r="DB135" s="873">
        <f t="shared" si="29"/>
        <v>2132.675745763378</v>
      </c>
      <c r="DC135" s="874"/>
      <c r="DD135" s="874"/>
      <c r="DE135" s="874"/>
      <c r="DF135" s="874"/>
      <c r="DG135" s="874"/>
      <c r="DH135" s="878">
        <f t="shared" si="38"/>
        <v>265380.91995315236</v>
      </c>
      <c r="DI135" s="874"/>
      <c r="DJ135" s="874"/>
      <c r="DK135" s="874"/>
      <c r="DL135" s="874"/>
      <c r="DM135" s="874"/>
      <c r="DN135" s="874"/>
      <c r="DR135" s="230" t="str">
        <f t="shared" si="30"/>
        <v>-</v>
      </c>
      <c r="DS135" s="875">
        <f>IF(ROWS(DS$25:$DU135)&gt;$EG$9,0,ROWS(DS$25:$DU135))</f>
        <v>0</v>
      </c>
      <c r="DT135" s="875"/>
      <c r="DU135" s="875"/>
      <c r="DV135" s="875"/>
      <c r="DW135" s="875"/>
      <c r="DX135" s="876">
        <f t="shared" si="42"/>
        <v>0</v>
      </c>
      <c r="DY135" s="875"/>
      <c r="DZ135" s="875"/>
      <c r="EA135" s="875"/>
      <c r="EB135" s="875"/>
      <c r="EC135" s="875"/>
      <c r="ED135" s="875"/>
      <c r="EE135" s="877">
        <f t="shared" si="31"/>
        <v>0</v>
      </c>
      <c r="EF135" s="875"/>
      <c r="EG135" s="875"/>
      <c r="EH135" s="875"/>
      <c r="EI135" s="875"/>
      <c r="EJ135" s="875"/>
      <c r="EK135" s="873">
        <f t="shared" si="32"/>
        <v>0</v>
      </c>
      <c r="EL135" s="874"/>
      <c r="EM135" s="874"/>
      <c r="EN135" s="874"/>
      <c r="EO135" s="874"/>
      <c r="EP135" s="874"/>
      <c r="EQ135" s="873">
        <f t="shared" si="33"/>
        <v>0</v>
      </c>
      <c r="ER135" s="874"/>
      <c r="ES135" s="874"/>
      <c r="ET135" s="874"/>
      <c r="EU135" s="874"/>
      <c r="EV135" s="874"/>
      <c r="EW135" s="878">
        <f t="shared" si="44"/>
        <v>0</v>
      </c>
      <c r="EX135" s="874"/>
      <c r="EY135" s="874"/>
      <c r="EZ135" s="874"/>
      <c r="FA135" s="874"/>
      <c r="FB135" s="874"/>
      <c r="FC135" s="874"/>
      <c r="FE135" s="876">
        <f t="shared" si="43"/>
        <v>0</v>
      </c>
      <c r="FF135" s="875"/>
      <c r="FG135" s="875"/>
      <c r="FH135" s="875"/>
      <c r="FI135" s="875"/>
      <c r="FJ135" s="875"/>
      <c r="FK135" s="875"/>
      <c r="FL135" s="877">
        <f t="shared" si="34"/>
        <v>0</v>
      </c>
      <c r="FM135" s="875"/>
      <c r="FN135" s="875"/>
      <c r="FO135" s="875"/>
      <c r="FP135" s="875"/>
      <c r="FQ135" s="875"/>
      <c r="FR135" s="873">
        <f t="shared" si="35"/>
        <v>0</v>
      </c>
      <c r="FS135" s="874"/>
      <c r="FT135" s="874"/>
      <c r="FU135" s="874"/>
      <c r="FV135" s="874"/>
      <c r="FW135" s="874"/>
      <c r="FX135" s="873">
        <f t="shared" si="36"/>
        <v>0</v>
      </c>
      <c r="FY135" s="874"/>
      <c r="FZ135" s="874"/>
      <c r="GA135" s="874"/>
      <c r="GB135" s="874"/>
      <c r="GC135" s="874"/>
      <c r="GD135" s="878">
        <f t="shared" si="39"/>
        <v>0</v>
      </c>
      <c r="GE135" s="874"/>
      <c r="GF135" s="874"/>
      <c r="GG135" s="874"/>
      <c r="GH135" s="874"/>
      <c r="GI135" s="874"/>
      <c r="GJ135" s="874"/>
    </row>
    <row r="136" spans="48:192" ht="12.75">
      <c r="AV136" s="230" t="str">
        <f t="shared" si="23"/>
        <v>-</v>
      </c>
      <c r="AW136" s="875">
        <f>IF(ROWS($AW$25:$AW136)&gt;$BI$9,0,ROWS(AW$25:$AW136))</f>
        <v>112</v>
      </c>
      <c r="AX136" s="875"/>
      <c r="AY136" s="875"/>
      <c r="AZ136" s="875"/>
      <c r="BA136" s="875"/>
      <c r="BB136" s="876">
        <f t="shared" si="40"/>
        <v>234233.959725138</v>
      </c>
      <c r="BC136" s="875"/>
      <c r="BD136" s="875"/>
      <c r="BE136" s="875"/>
      <c r="BF136" s="875"/>
      <c r="BG136" s="875"/>
      <c r="BH136" s="875"/>
      <c r="BI136" s="877">
        <f t="shared" si="24"/>
        <v>585.584899312845</v>
      </c>
      <c r="BJ136" s="875"/>
      <c r="BK136" s="875"/>
      <c r="BL136" s="875"/>
      <c r="BM136" s="875"/>
      <c r="BN136" s="875"/>
      <c r="BO136" s="873">
        <f t="shared" si="25"/>
        <v>679.2272018755202</v>
      </c>
      <c r="BP136" s="874"/>
      <c r="BQ136" s="874"/>
      <c r="BR136" s="874"/>
      <c r="BS136" s="874"/>
      <c r="BT136" s="874"/>
      <c r="BU136" s="873">
        <f t="shared" si="26"/>
        <v>1264.8121011883652</v>
      </c>
      <c r="BV136" s="874"/>
      <c r="BW136" s="874"/>
      <c r="BX136" s="874"/>
      <c r="BY136" s="874"/>
      <c r="BZ136" s="874"/>
      <c r="CA136" s="878">
        <f t="shared" si="37"/>
        <v>233554.73252326247</v>
      </c>
      <c r="CB136" s="874"/>
      <c r="CC136" s="874"/>
      <c r="CD136" s="874"/>
      <c r="CE136" s="874"/>
      <c r="CF136" s="874"/>
      <c r="CG136" s="874"/>
      <c r="CI136" s="876">
        <f t="shared" si="41"/>
        <v>265380.91995315236</v>
      </c>
      <c r="CJ136" s="875"/>
      <c r="CK136" s="875"/>
      <c r="CL136" s="875"/>
      <c r="CM136" s="875"/>
      <c r="CN136" s="875"/>
      <c r="CO136" s="875"/>
      <c r="CP136" s="877">
        <f t="shared" si="27"/>
        <v>1696.2263800338987</v>
      </c>
      <c r="CQ136" s="875"/>
      <c r="CR136" s="875"/>
      <c r="CS136" s="875"/>
      <c r="CT136" s="875"/>
      <c r="CU136" s="875"/>
      <c r="CV136" s="873">
        <f t="shared" si="28"/>
        <v>436.44936572947927</v>
      </c>
      <c r="CW136" s="874"/>
      <c r="CX136" s="874"/>
      <c r="CY136" s="874"/>
      <c r="CZ136" s="874"/>
      <c r="DA136" s="874"/>
      <c r="DB136" s="873">
        <f t="shared" si="29"/>
        <v>2132.675745763378</v>
      </c>
      <c r="DC136" s="874"/>
      <c r="DD136" s="874"/>
      <c r="DE136" s="874"/>
      <c r="DF136" s="874"/>
      <c r="DG136" s="874"/>
      <c r="DH136" s="878">
        <f t="shared" si="38"/>
        <v>264944.4705874229</v>
      </c>
      <c r="DI136" s="874"/>
      <c r="DJ136" s="874"/>
      <c r="DK136" s="874"/>
      <c r="DL136" s="874"/>
      <c r="DM136" s="874"/>
      <c r="DN136" s="874"/>
      <c r="DR136" s="230" t="str">
        <f t="shared" si="30"/>
        <v>-</v>
      </c>
      <c r="DS136" s="875">
        <f>IF(ROWS(DS$25:$DU136)&gt;$EG$9,0,ROWS(DS$25:$DU136))</f>
        <v>0</v>
      </c>
      <c r="DT136" s="875"/>
      <c r="DU136" s="875"/>
      <c r="DV136" s="875"/>
      <c r="DW136" s="875"/>
      <c r="DX136" s="876">
        <f t="shared" si="42"/>
        <v>0</v>
      </c>
      <c r="DY136" s="875"/>
      <c r="DZ136" s="875"/>
      <c r="EA136" s="875"/>
      <c r="EB136" s="875"/>
      <c r="EC136" s="875"/>
      <c r="ED136" s="875"/>
      <c r="EE136" s="877">
        <f t="shared" si="31"/>
        <v>0</v>
      </c>
      <c r="EF136" s="875"/>
      <c r="EG136" s="875"/>
      <c r="EH136" s="875"/>
      <c r="EI136" s="875"/>
      <c r="EJ136" s="875"/>
      <c r="EK136" s="873">
        <f t="shared" si="32"/>
        <v>0</v>
      </c>
      <c r="EL136" s="874"/>
      <c r="EM136" s="874"/>
      <c r="EN136" s="874"/>
      <c r="EO136" s="874"/>
      <c r="EP136" s="874"/>
      <c r="EQ136" s="873">
        <f t="shared" si="33"/>
        <v>0</v>
      </c>
      <c r="ER136" s="874"/>
      <c r="ES136" s="874"/>
      <c r="ET136" s="874"/>
      <c r="EU136" s="874"/>
      <c r="EV136" s="874"/>
      <c r="EW136" s="878">
        <f t="shared" si="44"/>
        <v>0</v>
      </c>
      <c r="EX136" s="874"/>
      <c r="EY136" s="874"/>
      <c r="EZ136" s="874"/>
      <c r="FA136" s="874"/>
      <c r="FB136" s="874"/>
      <c r="FC136" s="874"/>
      <c r="FE136" s="876">
        <f t="shared" si="43"/>
        <v>0</v>
      </c>
      <c r="FF136" s="875"/>
      <c r="FG136" s="875"/>
      <c r="FH136" s="875"/>
      <c r="FI136" s="875"/>
      <c r="FJ136" s="875"/>
      <c r="FK136" s="875"/>
      <c r="FL136" s="877">
        <f t="shared" si="34"/>
        <v>0</v>
      </c>
      <c r="FM136" s="875"/>
      <c r="FN136" s="875"/>
      <c r="FO136" s="875"/>
      <c r="FP136" s="875"/>
      <c r="FQ136" s="875"/>
      <c r="FR136" s="873">
        <f t="shared" si="35"/>
        <v>0</v>
      </c>
      <c r="FS136" s="874"/>
      <c r="FT136" s="874"/>
      <c r="FU136" s="874"/>
      <c r="FV136" s="874"/>
      <c r="FW136" s="874"/>
      <c r="FX136" s="873">
        <f t="shared" si="36"/>
        <v>0</v>
      </c>
      <c r="FY136" s="874"/>
      <c r="FZ136" s="874"/>
      <c r="GA136" s="874"/>
      <c r="GB136" s="874"/>
      <c r="GC136" s="874"/>
      <c r="GD136" s="878">
        <f t="shared" si="39"/>
        <v>0</v>
      </c>
      <c r="GE136" s="874"/>
      <c r="GF136" s="874"/>
      <c r="GG136" s="874"/>
      <c r="GH136" s="874"/>
      <c r="GI136" s="874"/>
      <c r="GJ136" s="874"/>
    </row>
    <row r="137" spans="48:192" ht="12.75">
      <c r="AV137" s="230" t="str">
        <f t="shared" si="23"/>
        <v>-</v>
      </c>
      <c r="AW137" s="875">
        <f>IF(ROWS($AW$25:$AW137)&gt;$BI$9,0,ROWS(AW$25:$AW137))</f>
        <v>113</v>
      </c>
      <c r="AX137" s="875"/>
      <c r="AY137" s="875"/>
      <c r="AZ137" s="875"/>
      <c r="BA137" s="875"/>
      <c r="BB137" s="876">
        <f t="shared" si="40"/>
        <v>233554.73252326247</v>
      </c>
      <c r="BC137" s="875"/>
      <c r="BD137" s="875"/>
      <c r="BE137" s="875"/>
      <c r="BF137" s="875"/>
      <c r="BG137" s="875"/>
      <c r="BH137" s="875"/>
      <c r="BI137" s="877">
        <f t="shared" si="24"/>
        <v>583.8868313081562</v>
      </c>
      <c r="BJ137" s="875"/>
      <c r="BK137" s="875"/>
      <c r="BL137" s="875"/>
      <c r="BM137" s="875"/>
      <c r="BN137" s="875"/>
      <c r="BO137" s="873">
        <f t="shared" si="25"/>
        <v>680.925269880209</v>
      </c>
      <c r="BP137" s="874"/>
      <c r="BQ137" s="874"/>
      <c r="BR137" s="874"/>
      <c r="BS137" s="874"/>
      <c r="BT137" s="874"/>
      <c r="BU137" s="873">
        <f t="shared" si="26"/>
        <v>1264.8121011883652</v>
      </c>
      <c r="BV137" s="874"/>
      <c r="BW137" s="874"/>
      <c r="BX137" s="874"/>
      <c r="BY137" s="874"/>
      <c r="BZ137" s="874"/>
      <c r="CA137" s="878">
        <f t="shared" si="37"/>
        <v>232873.80725338226</v>
      </c>
      <c r="CB137" s="874"/>
      <c r="CC137" s="874"/>
      <c r="CD137" s="874"/>
      <c r="CE137" s="874"/>
      <c r="CF137" s="874"/>
      <c r="CG137" s="874"/>
      <c r="CI137" s="876">
        <f t="shared" si="41"/>
        <v>264944.4705874229</v>
      </c>
      <c r="CJ137" s="875"/>
      <c r="CK137" s="875"/>
      <c r="CL137" s="875"/>
      <c r="CM137" s="875"/>
      <c r="CN137" s="875"/>
      <c r="CO137" s="875"/>
      <c r="CP137" s="877">
        <f t="shared" si="27"/>
        <v>1693.4367411712776</v>
      </c>
      <c r="CQ137" s="875"/>
      <c r="CR137" s="875"/>
      <c r="CS137" s="875"/>
      <c r="CT137" s="875"/>
      <c r="CU137" s="875"/>
      <c r="CV137" s="873">
        <f t="shared" si="28"/>
        <v>439.2390045921004</v>
      </c>
      <c r="CW137" s="874"/>
      <c r="CX137" s="874"/>
      <c r="CY137" s="874"/>
      <c r="CZ137" s="874"/>
      <c r="DA137" s="874"/>
      <c r="DB137" s="873">
        <f t="shared" si="29"/>
        <v>2132.675745763378</v>
      </c>
      <c r="DC137" s="874"/>
      <c r="DD137" s="874"/>
      <c r="DE137" s="874"/>
      <c r="DF137" s="874"/>
      <c r="DG137" s="874"/>
      <c r="DH137" s="878">
        <f t="shared" si="38"/>
        <v>264505.2315828308</v>
      </c>
      <c r="DI137" s="874"/>
      <c r="DJ137" s="874"/>
      <c r="DK137" s="874"/>
      <c r="DL137" s="874"/>
      <c r="DM137" s="874"/>
      <c r="DN137" s="874"/>
      <c r="DR137" s="230" t="str">
        <f t="shared" si="30"/>
        <v>-</v>
      </c>
      <c r="DS137" s="875">
        <f>IF(ROWS(DS$25:$DU137)&gt;$EG$9,0,ROWS(DS$25:$DU137))</f>
        <v>0</v>
      </c>
      <c r="DT137" s="875"/>
      <c r="DU137" s="875"/>
      <c r="DV137" s="875"/>
      <c r="DW137" s="875"/>
      <c r="DX137" s="876">
        <f t="shared" si="42"/>
        <v>0</v>
      </c>
      <c r="DY137" s="875"/>
      <c r="DZ137" s="875"/>
      <c r="EA137" s="875"/>
      <c r="EB137" s="875"/>
      <c r="EC137" s="875"/>
      <c r="ED137" s="875"/>
      <c r="EE137" s="877">
        <f t="shared" si="31"/>
        <v>0</v>
      </c>
      <c r="EF137" s="875"/>
      <c r="EG137" s="875"/>
      <c r="EH137" s="875"/>
      <c r="EI137" s="875"/>
      <c r="EJ137" s="875"/>
      <c r="EK137" s="873">
        <f t="shared" si="32"/>
        <v>0</v>
      </c>
      <c r="EL137" s="874"/>
      <c r="EM137" s="874"/>
      <c r="EN137" s="874"/>
      <c r="EO137" s="874"/>
      <c r="EP137" s="874"/>
      <c r="EQ137" s="873">
        <f t="shared" si="33"/>
        <v>0</v>
      </c>
      <c r="ER137" s="874"/>
      <c r="ES137" s="874"/>
      <c r="ET137" s="874"/>
      <c r="EU137" s="874"/>
      <c r="EV137" s="874"/>
      <c r="EW137" s="878">
        <f t="shared" si="44"/>
        <v>0</v>
      </c>
      <c r="EX137" s="874"/>
      <c r="EY137" s="874"/>
      <c r="EZ137" s="874"/>
      <c r="FA137" s="874"/>
      <c r="FB137" s="874"/>
      <c r="FC137" s="874"/>
      <c r="FE137" s="876">
        <f t="shared" si="43"/>
        <v>0</v>
      </c>
      <c r="FF137" s="875"/>
      <c r="FG137" s="875"/>
      <c r="FH137" s="875"/>
      <c r="FI137" s="875"/>
      <c r="FJ137" s="875"/>
      <c r="FK137" s="875"/>
      <c r="FL137" s="877">
        <f t="shared" si="34"/>
        <v>0</v>
      </c>
      <c r="FM137" s="875"/>
      <c r="FN137" s="875"/>
      <c r="FO137" s="875"/>
      <c r="FP137" s="875"/>
      <c r="FQ137" s="875"/>
      <c r="FR137" s="873">
        <f t="shared" si="35"/>
        <v>0</v>
      </c>
      <c r="FS137" s="874"/>
      <c r="FT137" s="874"/>
      <c r="FU137" s="874"/>
      <c r="FV137" s="874"/>
      <c r="FW137" s="874"/>
      <c r="FX137" s="873">
        <f t="shared" si="36"/>
        <v>0</v>
      </c>
      <c r="FY137" s="874"/>
      <c r="FZ137" s="874"/>
      <c r="GA137" s="874"/>
      <c r="GB137" s="874"/>
      <c r="GC137" s="874"/>
      <c r="GD137" s="878">
        <f t="shared" si="39"/>
        <v>0</v>
      </c>
      <c r="GE137" s="874"/>
      <c r="GF137" s="874"/>
      <c r="GG137" s="874"/>
      <c r="GH137" s="874"/>
      <c r="GI137" s="874"/>
      <c r="GJ137" s="874"/>
    </row>
    <row r="138" spans="48:192" ht="12.75">
      <c r="AV138" s="230" t="str">
        <f t="shared" si="23"/>
        <v>-</v>
      </c>
      <c r="AW138" s="875">
        <f>IF(ROWS($AW$25:$AW138)&gt;$BI$9,0,ROWS(AW$25:$AW138))</f>
        <v>114</v>
      </c>
      <c r="AX138" s="875"/>
      <c r="AY138" s="875"/>
      <c r="AZ138" s="875"/>
      <c r="BA138" s="875"/>
      <c r="BB138" s="876">
        <f t="shared" si="40"/>
        <v>232873.80725338226</v>
      </c>
      <c r="BC138" s="875"/>
      <c r="BD138" s="875"/>
      <c r="BE138" s="875"/>
      <c r="BF138" s="875"/>
      <c r="BG138" s="875"/>
      <c r="BH138" s="875"/>
      <c r="BI138" s="877">
        <f t="shared" si="24"/>
        <v>582.1845181334556</v>
      </c>
      <c r="BJ138" s="875"/>
      <c r="BK138" s="875"/>
      <c r="BL138" s="875"/>
      <c r="BM138" s="875"/>
      <c r="BN138" s="875"/>
      <c r="BO138" s="873">
        <f t="shared" si="25"/>
        <v>682.6275830549096</v>
      </c>
      <c r="BP138" s="874"/>
      <c r="BQ138" s="874"/>
      <c r="BR138" s="874"/>
      <c r="BS138" s="874"/>
      <c r="BT138" s="874"/>
      <c r="BU138" s="873">
        <f t="shared" si="26"/>
        <v>1264.8121011883652</v>
      </c>
      <c r="BV138" s="874"/>
      <c r="BW138" s="874"/>
      <c r="BX138" s="874"/>
      <c r="BY138" s="874"/>
      <c r="BZ138" s="874"/>
      <c r="CA138" s="878">
        <f t="shared" si="37"/>
        <v>232191.17967032734</v>
      </c>
      <c r="CB138" s="874"/>
      <c r="CC138" s="874"/>
      <c r="CD138" s="874"/>
      <c r="CE138" s="874"/>
      <c r="CF138" s="874"/>
      <c r="CG138" s="874"/>
      <c r="CI138" s="876">
        <f t="shared" si="41"/>
        <v>264505.2315828308</v>
      </c>
      <c r="CJ138" s="875"/>
      <c r="CK138" s="875"/>
      <c r="CL138" s="875"/>
      <c r="CM138" s="875"/>
      <c r="CN138" s="875"/>
      <c r="CO138" s="875"/>
      <c r="CP138" s="877">
        <f t="shared" si="27"/>
        <v>1690.6292718669265</v>
      </c>
      <c r="CQ138" s="875"/>
      <c r="CR138" s="875"/>
      <c r="CS138" s="875"/>
      <c r="CT138" s="875"/>
      <c r="CU138" s="875"/>
      <c r="CV138" s="873">
        <f t="shared" si="28"/>
        <v>442.0464738964515</v>
      </c>
      <c r="CW138" s="874"/>
      <c r="CX138" s="874"/>
      <c r="CY138" s="874"/>
      <c r="CZ138" s="874"/>
      <c r="DA138" s="874"/>
      <c r="DB138" s="873">
        <f t="shared" si="29"/>
        <v>2132.675745763378</v>
      </c>
      <c r="DC138" s="874"/>
      <c r="DD138" s="874"/>
      <c r="DE138" s="874"/>
      <c r="DF138" s="874"/>
      <c r="DG138" s="874"/>
      <c r="DH138" s="878">
        <f t="shared" si="38"/>
        <v>264063.1851089343</v>
      </c>
      <c r="DI138" s="874"/>
      <c r="DJ138" s="874"/>
      <c r="DK138" s="874"/>
      <c r="DL138" s="874"/>
      <c r="DM138" s="874"/>
      <c r="DN138" s="874"/>
      <c r="DR138" s="230" t="str">
        <f t="shared" si="30"/>
        <v>-</v>
      </c>
      <c r="DS138" s="875">
        <f>IF(ROWS(DS$25:$DU138)&gt;$EG$9,0,ROWS(DS$25:$DU138))</f>
        <v>0</v>
      </c>
      <c r="DT138" s="875"/>
      <c r="DU138" s="875"/>
      <c r="DV138" s="875"/>
      <c r="DW138" s="875"/>
      <c r="DX138" s="876">
        <f t="shared" si="42"/>
        <v>0</v>
      </c>
      <c r="DY138" s="875"/>
      <c r="DZ138" s="875"/>
      <c r="EA138" s="875"/>
      <c r="EB138" s="875"/>
      <c r="EC138" s="875"/>
      <c r="ED138" s="875"/>
      <c r="EE138" s="877">
        <f t="shared" si="31"/>
        <v>0</v>
      </c>
      <c r="EF138" s="875"/>
      <c r="EG138" s="875"/>
      <c r="EH138" s="875"/>
      <c r="EI138" s="875"/>
      <c r="EJ138" s="875"/>
      <c r="EK138" s="873">
        <f t="shared" si="32"/>
        <v>0</v>
      </c>
      <c r="EL138" s="874"/>
      <c r="EM138" s="874"/>
      <c r="EN138" s="874"/>
      <c r="EO138" s="874"/>
      <c r="EP138" s="874"/>
      <c r="EQ138" s="873">
        <f t="shared" si="33"/>
        <v>0</v>
      </c>
      <c r="ER138" s="874"/>
      <c r="ES138" s="874"/>
      <c r="ET138" s="874"/>
      <c r="EU138" s="874"/>
      <c r="EV138" s="874"/>
      <c r="EW138" s="878">
        <f t="shared" si="44"/>
        <v>0</v>
      </c>
      <c r="EX138" s="874"/>
      <c r="EY138" s="874"/>
      <c r="EZ138" s="874"/>
      <c r="FA138" s="874"/>
      <c r="FB138" s="874"/>
      <c r="FC138" s="874"/>
      <c r="FE138" s="876">
        <f t="shared" si="43"/>
        <v>0</v>
      </c>
      <c r="FF138" s="875"/>
      <c r="FG138" s="875"/>
      <c r="FH138" s="875"/>
      <c r="FI138" s="875"/>
      <c r="FJ138" s="875"/>
      <c r="FK138" s="875"/>
      <c r="FL138" s="877">
        <f t="shared" si="34"/>
        <v>0</v>
      </c>
      <c r="FM138" s="875"/>
      <c r="FN138" s="875"/>
      <c r="FO138" s="875"/>
      <c r="FP138" s="875"/>
      <c r="FQ138" s="875"/>
      <c r="FR138" s="873">
        <f t="shared" si="35"/>
        <v>0</v>
      </c>
      <c r="FS138" s="874"/>
      <c r="FT138" s="874"/>
      <c r="FU138" s="874"/>
      <c r="FV138" s="874"/>
      <c r="FW138" s="874"/>
      <c r="FX138" s="873">
        <f t="shared" si="36"/>
        <v>0</v>
      </c>
      <c r="FY138" s="874"/>
      <c r="FZ138" s="874"/>
      <c r="GA138" s="874"/>
      <c r="GB138" s="874"/>
      <c r="GC138" s="874"/>
      <c r="GD138" s="878">
        <f t="shared" si="39"/>
        <v>0</v>
      </c>
      <c r="GE138" s="874"/>
      <c r="GF138" s="874"/>
      <c r="GG138" s="874"/>
      <c r="GH138" s="874"/>
      <c r="GI138" s="874"/>
      <c r="GJ138" s="874"/>
    </row>
    <row r="139" spans="48:192" ht="12.75">
      <c r="AV139" s="230" t="str">
        <f t="shared" si="23"/>
        <v>-</v>
      </c>
      <c r="AW139" s="875">
        <f>IF(ROWS($AW$25:$AW139)&gt;$BI$9,0,ROWS(AW$25:$AW139))</f>
        <v>115</v>
      </c>
      <c r="AX139" s="875"/>
      <c r="AY139" s="875"/>
      <c r="AZ139" s="875"/>
      <c r="BA139" s="875"/>
      <c r="BB139" s="876">
        <f t="shared" si="40"/>
        <v>232191.17967032734</v>
      </c>
      <c r="BC139" s="875"/>
      <c r="BD139" s="875"/>
      <c r="BE139" s="875"/>
      <c r="BF139" s="875"/>
      <c r="BG139" s="875"/>
      <c r="BH139" s="875"/>
      <c r="BI139" s="877">
        <f t="shared" si="24"/>
        <v>580.4779491758184</v>
      </c>
      <c r="BJ139" s="875"/>
      <c r="BK139" s="875"/>
      <c r="BL139" s="875"/>
      <c r="BM139" s="875"/>
      <c r="BN139" s="875"/>
      <c r="BO139" s="873">
        <f t="shared" si="25"/>
        <v>684.3341520125468</v>
      </c>
      <c r="BP139" s="874"/>
      <c r="BQ139" s="874"/>
      <c r="BR139" s="874"/>
      <c r="BS139" s="874"/>
      <c r="BT139" s="874"/>
      <c r="BU139" s="873">
        <f t="shared" si="26"/>
        <v>1264.8121011883652</v>
      </c>
      <c r="BV139" s="874"/>
      <c r="BW139" s="874"/>
      <c r="BX139" s="874"/>
      <c r="BY139" s="874"/>
      <c r="BZ139" s="874"/>
      <c r="CA139" s="878">
        <f t="shared" si="37"/>
        <v>231506.8455183148</v>
      </c>
      <c r="CB139" s="874"/>
      <c r="CC139" s="874"/>
      <c r="CD139" s="874"/>
      <c r="CE139" s="874"/>
      <c r="CF139" s="874"/>
      <c r="CG139" s="874"/>
      <c r="CI139" s="876">
        <f t="shared" si="41"/>
        <v>264063.1851089343</v>
      </c>
      <c r="CJ139" s="875"/>
      <c r="CK139" s="875"/>
      <c r="CL139" s="875"/>
      <c r="CM139" s="875"/>
      <c r="CN139" s="875"/>
      <c r="CO139" s="875"/>
      <c r="CP139" s="877">
        <f t="shared" si="27"/>
        <v>1687.803858154605</v>
      </c>
      <c r="CQ139" s="875"/>
      <c r="CR139" s="875"/>
      <c r="CS139" s="875"/>
      <c r="CT139" s="875"/>
      <c r="CU139" s="875"/>
      <c r="CV139" s="873">
        <f t="shared" si="28"/>
        <v>444.871887608773</v>
      </c>
      <c r="CW139" s="874"/>
      <c r="CX139" s="874"/>
      <c r="CY139" s="874"/>
      <c r="CZ139" s="874"/>
      <c r="DA139" s="874"/>
      <c r="DB139" s="873">
        <f t="shared" si="29"/>
        <v>2132.675745763378</v>
      </c>
      <c r="DC139" s="874"/>
      <c r="DD139" s="874"/>
      <c r="DE139" s="874"/>
      <c r="DF139" s="874"/>
      <c r="DG139" s="874"/>
      <c r="DH139" s="878">
        <f t="shared" si="38"/>
        <v>263618.3132213255</v>
      </c>
      <c r="DI139" s="874"/>
      <c r="DJ139" s="874"/>
      <c r="DK139" s="874"/>
      <c r="DL139" s="874"/>
      <c r="DM139" s="874"/>
      <c r="DN139" s="874"/>
      <c r="DR139" s="230" t="str">
        <f t="shared" si="30"/>
        <v>-</v>
      </c>
      <c r="DS139" s="875">
        <f>IF(ROWS(DS$25:$DU139)&gt;$EG$9,0,ROWS(DS$25:$DU139))</f>
        <v>0</v>
      </c>
      <c r="DT139" s="875"/>
      <c r="DU139" s="875"/>
      <c r="DV139" s="875"/>
      <c r="DW139" s="875"/>
      <c r="DX139" s="876">
        <f t="shared" si="42"/>
        <v>0</v>
      </c>
      <c r="DY139" s="875"/>
      <c r="DZ139" s="875"/>
      <c r="EA139" s="875"/>
      <c r="EB139" s="875"/>
      <c r="EC139" s="875"/>
      <c r="ED139" s="875"/>
      <c r="EE139" s="877">
        <f t="shared" si="31"/>
        <v>0</v>
      </c>
      <c r="EF139" s="875"/>
      <c r="EG139" s="875"/>
      <c r="EH139" s="875"/>
      <c r="EI139" s="875"/>
      <c r="EJ139" s="875"/>
      <c r="EK139" s="873">
        <f t="shared" si="32"/>
        <v>0</v>
      </c>
      <c r="EL139" s="874"/>
      <c r="EM139" s="874"/>
      <c r="EN139" s="874"/>
      <c r="EO139" s="874"/>
      <c r="EP139" s="874"/>
      <c r="EQ139" s="873">
        <f t="shared" si="33"/>
        <v>0</v>
      </c>
      <c r="ER139" s="874"/>
      <c r="ES139" s="874"/>
      <c r="ET139" s="874"/>
      <c r="EU139" s="874"/>
      <c r="EV139" s="874"/>
      <c r="EW139" s="878">
        <f t="shared" si="44"/>
        <v>0</v>
      </c>
      <c r="EX139" s="874"/>
      <c r="EY139" s="874"/>
      <c r="EZ139" s="874"/>
      <c r="FA139" s="874"/>
      <c r="FB139" s="874"/>
      <c r="FC139" s="874"/>
      <c r="FE139" s="876">
        <f t="shared" si="43"/>
        <v>0</v>
      </c>
      <c r="FF139" s="875"/>
      <c r="FG139" s="875"/>
      <c r="FH139" s="875"/>
      <c r="FI139" s="875"/>
      <c r="FJ139" s="875"/>
      <c r="FK139" s="875"/>
      <c r="FL139" s="877">
        <f t="shared" si="34"/>
        <v>0</v>
      </c>
      <c r="FM139" s="875"/>
      <c r="FN139" s="875"/>
      <c r="FO139" s="875"/>
      <c r="FP139" s="875"/>
      <c r="FQ139" s="875"/>
      <c r="FR139" s="873">
        <f t="shared" si="35"/>
        <v>0</v>
      </c>
      <c r="FS139" s="874"/>
      <c r="FT139" s="874"/>
      <c r="FU139" s="874"/>
      <c r="FV139" s="874"/>
      <c r="FW139" s="874"/>
      <c r="FX139" s="873">
        <f t="shared" si="36"/>
        <v>0</v>
      </c>
      <c r="FY139" s="874"/>
      <c r="FZ139" s="874"/>
      <c r="GA139" s="874"/>
      <c r="GB139" s="874"/>
      <c r="GC139" s="874"/>
      <c r="GD139" s="878">
        <f t="shared" si="39"/>
        <v>0</v>
      </c>
      <c r="GE139" s="874"/>
      <c r="GF139" s="874"/>
      <c r="GG139" s="874"/>
      <c r="GH139" s="874"/>
      <c r="GI139" s="874"/>
      <c r="GJ139" s="874"/>
    </row>
    <row r="140" spans="48:192" ht="12.75">
      <c r="AV140" s="230" t="str">
        <f t="shared" si="23"/>
        <v>-</v>
      </c>
      <c r="AW140" s="875">
        <f>IF(ROWS($AW$25:$AW140)&gt;$BI$9,0,ROWS(AW$25:$AW140))</f>
        <v>116</v>
      </c>
      <c r="AX140" s="875"/>
      <c r="AY140" s="875"/>
      <c r="AZ140" s="875"/>
      <c r="BA140" s="875"/>
      <c r="BB140" s="876">
        <f t="shared" si="40"/>
        <v>231506.8455183148</v>
      </c>
      <c r="BC140" s="875"/>
      <c r="BD140" s="875"/>
      <c r="BE140" s="875"/>
      <c r="BF140" s="875"/>
      <c r="BG140" s="875"/>
      <c r="BH140" s="875"/>
      <c r="BI140" s="877">
        <f t="shared" si="24"/>
        <v>578.7671137957869</v>
      </c>
      <c r="BJ140" s="875"/>
      <c r="BK140" s="875"/>
      <c r="BL140" s="875"/>
      <c r="BM140" s="875"/>
      <c r="BN140" s="875"/>
      <c r="BO140" s="873">
        <f t="shared" si="25"/>
        <v>686.0449873925783</v>
      </c>
      <c r="BP140" s="874"/>
      <c r="BQ140" s="874"/>
      <c r="BR140" s="874"/>
      <c r="BS140" s="874"/>
      <c r="BT140" s="874"/>
      <c r="BU140" s="873">
        <f t="shared" si="26"/>
        <v>1264.8121011883652</v>
      </c>
      <c r="BV140" s="874"/>
      <c r="BW140" s="874"/>
      <c r="BX140" s="874"/>
      <c r="BY140" s="874"/>
      <c r="BZ140" s="874"/>
      <c r="CA140" s="878">
        <f t="shared" si="37"/>
        <v>230820.80053092222</v>
      </c>
      <c r="CB140" s="874"/>
      <c r="CC140" s="874"/>
      <c r="CD140" s="874"/>
      <c r="CE140" s="874"/>
      <c r="CF140" s="874"/>
      <c r="CG140" s="874"/>
      <c r="CI140" s="876">
        <f t="shared" si="41"/>
        <v>263618.3132213255</v>
      </c>
      <c r="CJ140" s="875"/>
      <c r="CK140" s="875"/>
      <c r="CL140" s="875"/>
      <c r="CM140" s="875"/>
      <c r="CN140" s="875"/>
      <c r="CO140" s="875"/>
      <c r="CP140" s="877">
        <f t="shared" si="27"/>
        <v>1684.9603853396386</v>
      </c>
      <c r="CQ140" s="875"/>
      <c r="CR140" s="875"/>
      <c r="CS140" s="875"/>
      <c r="CT140" s="875"/>
      <c r="CU140" s="875"/>
      <c r="CV140" s="873">
        <f t="shared" si="28"/>
        <v>447.7153604237394</v>
      </c>
      <c r="CW140" s="874"/>
      <c r="CX140" s="874"/>
      <c r="CY140" s="874"/>
      <c r="CZ140" s="874"/>
      <c r="DA140" s="874"/>
      <c r="DB140" s="873">
        <f t="shared" si="29"/>
        <v>2132.675745763378</v>
      </c>
      <c r="DC140" s="874"/>
      <c r="DD140" s="874"/>
      <c r="DE140" s="874"/>
      <c r="DF140" s="874"/>
      <c r="DG140" s="874"/>
      <c r="DH140" s="878">
        <f t="shared" si="38"/>
        <v>263170.5978609018</v>
      </c>
      <c r="DI140" s="874"/>
      <c r="DJ140" s="874"/>
      <c r="DK140" s="874"/>
      <c r="DL140" s="874"/>
      <c r="DM140" s="874"/>
      <c r="DN140" s="874"/>
      <c r="DR140" s="230" t="str">
        <f t="shared" si="30"/>
        <v>-</v>
      </c>
      <c r="DS140" s="875">
        <f>IF(ROWS(DS$25:$DU140)&gt;$EG$9,0,ROWS(DS$25:$DU140))</f>
        <v>0</v>
      </c>
      <c r="DT140" s="875"/>
      <c r="DU140" s="875"/>
      <c r="DV140" s="875"/>
      <c r="DW140" s="875"/>
      <c r="DX140" s="876">
        <f t="shared" si="42"/>
        <v>0</v>
      </c>
      <c r="DY140" s="875"/>
      <c r="DZ140" s="875"/>
      <c r="EA140" s="875"/>
      <c r="EB140" s="875"/>
      <c r="EC140" s="875"/>
      <c r="ED140" s="875"/>
      <c r="EE140" s="877">
        <f t="shared" si="31"/>
        <v>0</v>
      </c>
      <c r="EF140" s="875"/>
      <c r="EG140" s="875"/>
      <c r="EH140" s="875"/>
      <c r="EI140" s="875"/>
      <c r="EJ140" s="875"/>
      <c r="EK140" s="873">
        <f t="shared" si="32"/>
        <v>0</v>
      </c>
      <c r="EL140" s="874"/>
      <c r="EM140" s="874"/>
      <c r="EN140" s="874"/>
      <c r="EO140" s="874"/>
      <c r="EP140" s="874"/>
      <c r="EQ140" s="873">
        <f t="shared" si="33"/>
        <v>0</v>
      </c>
      <c r="ER140" s="874"/>
      <c r="ES140" s="874"/>
      <c r="ET140" s="874"/>
      <c r="EU140" s="874"/>
      <c r="EV140" s="874"/>
      <c r="EW140" s="878">
        <f t="shared" si="44"/>
        <v>0</v>
      </c>
      <c r="EX140" s="874"/>
      <c r="EY140" s="874"/>
      <c r="EZ140" s="874"/>
      <c r="FA140" s="874"/>
      <c r="FB140" s="874"/>
      <c r="FC140" s="874"/>
      <c r="FE140" s="876">
        <f t="shared" si="43"/>
        <v>0</v>
      </c>
      <c r="FF140" s="875"/>
      <c r="FG140" s="875"/>
      <c r="FH140" s="875"/>
      <c r="FI140" s="875"/>
      <c r="FJ140" s="875"/>
      <c r="FK140" s="875"/>
      <c r="FL140" s="877">
        <f t="shared" si="34"/>
        <v>0</v>
      </c>
      <c r="FM140" s="875"/>
      <c r="FN140" s="875"/>
      <c r="FO140" s="875"/>
      <c r="FP140" s="875"/>
      <c r="FQ140" s="875"/>
      <c r="FR140" s="873">
        <f t="shared" si="35"/>
        <v>0</v>
      </c>
      <c r="FS140" s="874"/>
      <c r="FT140" s="874"/>
      <c r="FU140" s="874"/>
      <c r="FV140" s="874"/>
      <c r="FW140" s="874"/>
      <c r="FX140" s="873">
        <f t="shared" si="36"/>
        <v>0</v>
      </c>
      <c r="FY140" s="874"/>
      <c r="FZ140" s="874"/>
      <c r="GA140" s="874"/>
      <c r="GB140" s="874"/>
      <c r="GC140" s="874"/>
      <c r="GD140" s="878">
        <f t="shared" si="39"/>
        <v>0</v>
      </c>
      <c r="GE140" s="874"/>
      <c r="GF140" s="874"/>
      <c r="GG140" s="874"/>
      <c r="GH140" s="874"/>
      <c r="GI140" s="874"/>
      <c r="GJ140" s="874"/>
    </row>
    <row r="141" spans="48:192" ht="12.75">
      <c r="AV141" s="230" t="str">
        <f t="shared" si="23"/>
        <v>-</v>
      </c>
      <c r="AW141" s="875">
        <f>IF(ROWS($AW$25:$AW141)&gt;$BI$9,0,ROWS(AW$25:$AW141))</f>
        <v>117</v>
      </c>
      <c r="AX141" s="875"/>
      <c r="AY141" s="875"/>
      <c r="AZ141" s="875"/>
      <c r="BA141" s="875"/>
      <c r="BB141" s="876">
        <f t="shared" si="40"/>
        <v>230820.80053092222</v>
      </c>
      <c r="BC141" s="875"/>
      <c r="BD141" s="875"/>
      <c r="BE141" s="875"/>
      <c r="BF141" s="875"/>
      <c r="BG141" s="875"/>
      <c r="BH141" s="875"/>
      <c r="BI141" s="877">
        <f t="shared" si="24"/>
        <v>577.0520013273056</v>
      </c>
      <c r="BJ141" s="875"/>
      <c r="BK141" s="875"/>
      <c r="BL141" s="875"/>
      <c r="BM141" s="875"/>
      <c r="BN141" s="875"/>
      <c r="BO141" s="873">
        <f t="shared" si="25"/>
        <v>687.7600998610596</v>
      </c>
      <c r="BP141" s="874"/>
      <c r="BQ141" s="874"/>
      <c r="BR141" s="874"/>
      <c r="BS141" s="874"/>
      <c r="BT141" s="874"/>
      <c r="BU141" s="873">
        <f t="shared" si="26"/>
        <v>1264.8121011883652</v>
      </c>
      <c r="BV141" s="874"/>
      <c r="BW141" s="874"/>
      <c r="BX141" s="874"/>
      <c r="BY141" s="874"/>
      <c r="BZ141" s="874"/>
      <c r="CA141" s="878">
        <f t="shared" si="37"/>
        <v>230133.04043106115</v>
      </c>
      <c r="CB141" s="874"/>
      <c r="CC141" s="874"/>
      <c r="CD141" s="874"/>
      <c r="CE141" s="874"/>
      <c r="CF141" s="874"/>
      <c r="CG141" s="874"/>
      <c r="CI141" s="876">
        <f t="shared" si="41"/>
        <v>263170.5978609018</v>
      </c>
      <c r="CJ141" s="875"/>
      <c r="CK141" s="875"/>
      <c r="CL141" s="875"/>
      <c r="CM141" s="875"/>
      <c r="CN141" s="875"/>
      <c r="CO141" s="875"/>
      <c r="CP141" s="877">
        <f t="shared" si="27"/>
        <v>1682.0987379942637</v>
      </c>
      <c r="CQ141" s="875"/>
      <c r="CR141" s="875"/>
      <c r="CS141" s="875"/>
      <c r="CT141" s="875"/>
      <c r="CU141" s="875"/>
      <c r="CV141" s="873">
        <f t="shared" si="28"/>
        <v>450.5770077691143</v>
      </c>
      <c r="CW141" s="874"/>
      <c r="CX141" s="874"/>
      <c r="CY141" s="874"/>
      <c r="CZ141" s="874"/>
      <c r="DA141" s="874"/>
      <c r="DB141" s="873">
        <f t="shared" si="29"/>
        <v>2132.675745763378</v>
      </c>
      <c r="DC141" s="874"/>
      <c r="DD141" s="874"/>
      <c r="DE141" s="874"/>
      <c r="DF141" s="874"/>
      <c r="DG141" s="874"/>
      <c r="DH141" s="878">
        <f t="shared" si="38"/>
        <v>262720.02085313265</v>
      </c>
      <c r="DI141" s="874"/>
      <c r="DJ141" s="874"/>
      <c r="DK141" s="874"/>
      <c r="DL141" s="874"/>
      <c r="DM141" s="874"/>
      <c r="DN141" s="874"/>
      <c r="DR141" s="230" t="str">
        <f t="shared" si="30"/>
        <v>-</v>
      </c>
      <c r="DS141" s="875">
        <f>IF(ROWS(DS$25:$DU141)&gt;$EG$9,0,ROWS(DS$25:$DU141))</f>
        <v>0</v>
      </c>
      <c r="DT141" s="875"/>
      <c r="DU141" s="875"/>
      <c r="DV141" s="875"/>
      <c r="DW141" s="875"/>
      <c r="DX141" s="876">
        <f t="shared" si="42"/>
        <v>0</v>
      </c>
      <c r="DY141" s="875"/>
      <c r="DZ141" s="875"/>
      <c r="EA141" s="875"/>
      <c r="EB141" s="875"/>
      <c r="EC141" s="875"/>
      <c r="ED141" s="875"/>
      <c r="EE141" s="877">
        <f t="shared" si="31"/>
        <v>0</v>
      </c>
      <c r="EF141" s="875"/>
      <c r="EG141" s="875"/>
      <c r="EH141" s="875"/>
      <c r="EI141" s="875"/>
      <c r="EJ141" s="875"/>
      <c r="EK141" s="873">
        <f t="shared" si="32"/>
        <v>0</v>
      </c>
      <c r="EL141" s="874"/>
      <c r="EM141" s="874"/>
      <c r="EN141" s="874"/>
      <c r="EO141" s="874"/>
      <c r="EP141" s="874"/>
      <c r="EQ141" s="873">
        <f t="shared" si="33"/>
        <v>0</v>
      </c>
      <c r="ER141" s="874"/>
      <c r="ES141" s="874"/>
      <c r="ET141" s="874"/>
      <c r="EU141" s="874"/>
      <c r="EV141" s="874"/>
      <c r="EW141" s="878">
        <f t="shared" si="44"/>
        <v>0</v>
      </c>
      <c r="EX141" s="874"/>
      <c r="EY141" s="874"/>
      <c r="EZ141" s="874"/>
      <c r="FA141" s="874"/>
      <c r="FB141" s="874"/>
      <c r="FC141" s="874"/>
      <c r="FE141" s="876">
        <f t="shared" si="43"/>
        <v>0</v>
      </c>
      <c r="FF141" s="875"/>
      <c r="FG141" s="875"/>
      <c r="FH141" s="875"/>
      <c r="FI141" s="875"/>
      <c r="FJ141" s="875"/>
      <c r="FK141" s="875"/>
      <c r="FL141" s="877">
        <f t="shared" si="34"/>
        <v>0</v>
      </c>
      <c r="FM141" s="875"/>
      <c r="FN141" s="875"/>
      <c r="FO141" s="875"/>
      <c r="FP141" s="875"/>
      <c r="FQ141" s="875"/>
      <c r="FR141" s="873">
        <f t="shared" si="35"/>
        <v>0</v>
      </c>
      <c r="FS141" s="874"/>
      <c r="FT141" s="874"/>
      <c r="FU141" s="874"/>
      <c r="FV141" s="874"/>
      <c r="FW141" s="874"/>
      <c r="FX141" s="873">
        <f t="shared" si="36"/>
        <v>0</v>
      </c>
      <c r="FY141" s="874"/>
      <c r="FZ141" s="874"/>
      <c r="GA141" s="874"/>
      <c r="GB141" s="874"/>
      <c r="GC141" s="874"/>
      <c r="GD141" s="878">
        <f t="shared" si="39"/>
        <v>0</v>
      </c>
      <c r="GE141" s="874"/>
      <c r="GF141" s="874"/>
      <c r="GG141" s="874"/>
      <c r="GH141" s="874"/>
      <c r="GI141" s="874"/>
      <c r="GJ141" s="874"/>
    </row>
    <row r="142" spans="48:192" ht="12.75">
      <c r="AV142" s="230" t="str">
        <f t="shared" si="23"/>
        <v>-</v>
      </c>
      <c r="AW142" s="875">
        <f>IF(ROWS($AW$25:$AW142)&gt;$BI$9,0,ROWS(AW$25:$AW142))</f>
        <v>118</v>
      </c>
      <c r="AX142" s="875"/>
      <c r="AY142" s="875"/>
      <c r="AZ142" s="875"/>
      <c r="BA142" s="875"/>
      <c r="BB142" s="876">
        <f t="shared" si="40"/>
        <v>230133.04043106115</v>
      </c>
      <c r="BC142" s="875"/>
      <c r="BD142" s="875"/>
      <c r="BE142" s="875"/>
      <c r="BF142" s="875"/>
      <c r="BG142" s="875"/>
      <c r="BH142" s="875"/>
      <c r="BI142" s="877">
        <f t="shared" si="24"/>
        <v>575.3326010776528</v>
      </c>
      <c r="BJ142" s="875"/>
      <c r="BK142" s="875"/>
      <c r="BL142" s="875"/>
      <c r="BM142" s="875"/>
      <c r="BN142" s="875"/>
      <c r="BO142" s="873">
        <f t="shared" si="25"/>
        <v>689.4795001107124</v>
      </c>
      <c r="BP142" s="874"/>
      <c r="BQ142" s="874"/>
      <c r="BR142" s="874"/>
      <c r="BS142" s="874"/>
      <c r="BT142" s="874"/>
      <c r="BU142" s="873">
        <f t="shared" si="26"/>
        <v>1264.8121011883652</v>
      </c>
      <c r="BV142" s="874"/>
      <c r="BW142" s="874"/>
      <c r="BX142" s="874"/>
      <c r="BY142" s="874"/>
      <c r="BZ142" s="874"/>
      <c r="CA142" s="878">
        <f t="shared" si="37"/>
        <v>229443.56093095042</v>
      </c>
      <c r="CB142" s="874"/>
      <c r="CC142" s="874"/>
      <c r="CD142" s="874"/>
      <c r="CE142" s="874"/>
      <c r="CF142" s="874"/>
      <c r="CG142" s="874"/>
      <c r="CI142" s="876">
        <f t="shared" si="41"/>
        <v>262720.02085313265</v>
      </c>
      <c r="CJ142" s="875"/>
      <c r="CK142" s="875"/>
      <c r="CL142" s="875"/>
      <c r="CM142" s="875"/>
      <c r="CN142" s="875"/>
      <c r="CO142" s="875"/>
      <c r="CP142" s="877">
        <f t="shared" si="27"/>
        <v>1679.2187999529394</v>
      </c>
      <c r="CQ142" s="875"/>
      <c r="CR142" s="875"/>
      <c r="CS142" s="875"/>
      <c r="CT142" s="875"/>
      <c r="CU142" s="875"/>
      <c r="CV142" s="873">
        <f t="shared" si="28"/>
        <v>453.4569458104386</v>
      </c>
      <c r="CW142" s="874"/>
      <c r="CX142" s="874"/>
      <c r="CY142" s="874"/>
      <c r="CZ142" s="874"/>
      <c r="DA142" s="874"/>
      <c r="DB142" s="873">
        <f t="shared" si="29"/>
        <v>2132.675745763378</v>
      </c>
      <c r="DC142" s="874"/>
      <c r="DD142" s="874"/>
      <c r="DE142" s="874"/>
      <c r="DF142" s="874"/>
      <c r="DG142" s="874"/>
      <c r="DH142" s="878">
        <f t="shared" si="38"/>
        <v>262266.5639073222</v>
      </c>
      <c r="DI142" s="874"/>
      <c r="DJ142" s="874"/>
      <c r="DK142" s="874"/>
      <c r="DL142" s="874"/>
      <c r="DM142" s="874"/>
      <c r="DN142" s="874"/>
      <c r="DR142" s="230" t="str">
        <f t="shared" si="30"/>
        <v>-</v>
      </c>
      <c r="DS142" s="875">
        <f>IF(ROWS(DS$25:$DU142)&gt;$EG$9,0,ROWS(DS$25:$DU142))</f>
        <v>0</v>
      </c>
      <c r="DT142" s="875"/>
      <c r="DU142" s="875"/>
      <c r="DV142" s="875"/>
      <c r="DW142" s="875"/>
      <c r="DX142" s="876">
        <f t="shared" si="42"/>
        <v>0</v>
      </c>
      <c r="DY142" s="875"/>
      <c r="DZ142" s="875"/>
      <c r="EA142" s="875"/>
      <c r="EB142" s="875"/>
      <c r="EC142" s="875"/>
      <c r="ED142" s="875"/>
      <c r="EE142" s="877">
        <f t="shared" si="31"/>
        <v>0</v>
      </c>
      <c r="EF142" s="875"/>
      <c r="EG142" s="875"/>
      <c r="EH142" s="875"/>
      <c r="EI142" s="875"/>
      <c r="EJ142" s="875"/>
      <c r="EK142" s="873">
        <f t="shared" si="32"/>
        <v>0</v>
      </c>
      <c r="EL142" s="874"/>
      <c r="EM142" s="874"/>
      <c r="EN142" s="874"/>
      <c r="EO142" s="874"/>
      <c r="EP142" s="874"/>
      <c r="EQ142" s="873">
        <f t="shared" si="33"/>
        <v>0</v>
      </c>
      <c r="ER142" s="874"/>
      <c r="ES142" s="874"/>
      <c r="ET142" s="874"/>
      <c r="EU142" s="874"/>
      <c r="EV142" s="874"/>
      <c r="EW142" s="878">
        <f t="shared" si="44"/>
        <v>0</v>
      </c>
      <c r="EX142" s="874"/>
      <c r="EY142" s="874"/>
      <c r="EZ142" s="874"/>
      <c r="FA142" s="874"/>
      <c r="FB142" s="874"/>
      <c r="FC142" s="874"/>
      <c r="FE142" s="876">
        <f t="shared" si="43"/>
        <v>0</v>
      </c>
      <c r="FF142" s="875"/>
      <c r="FG142" s="875"/>
      <c r="FH142" s="875"/>
      <c r="FI142" s="875"/>
      <c r="FJ142" s="875"/>
      <c r="FK142" s="875"/>
      <c r="FL142" s="877">
        <f t="shared" si="34"/>
        <v>0</v>
      </c>
      <c r="FM142" s="875"/>
      <c r="FN142" s="875"/>
      <c r="FO142" s="875"/>
      <c r="FP142" s="875"/>
      <c r="FQ142" s="875"/>
      <c r="FR142" s="873">
        <f t="shared" si="35"/>
        <v>0</v>
      </c>
      <c r="FS142" s="874"/>
      <c r="FT142" s="874"/>
      <c r="FU142" s="874"/>
      <c r="FV142" s="874"/>
      <c r="FW142" s="874"/>
      <c r="FX142" s="873">
        <f t="shared" si="36"/>
        <v>0</v>
      </c>
      <c r="FY142" s="874"/>
      <c r="FZ142" s="874"/>
      <c r="GA142" s="874"/>
      <c r="GB142" s="874"/>
      <c r="GC142" s="874"/>
      <c r="GD142" s="878">
        <f t="shared" si="39"/>
        <v>0</v>
      </c>
      <c r="GE142" s="874"/>
      <c r="GF142" s="874"/>
      <c r="GG142" s="874"/>
      <c r="GH142" s="874"/>
      <c r="GI142" s="874"/>
      <c r="GJ142" s="874"/>
    </row>
    <row r="143" spans="48:192" ht="12.75">
      <c r="AV143" s="230" t="str">
        <f t="shared" si="23"/>
        <v>-</v>
      </c>
      <c r="AW143" s="875">
        <f>IF(ROWS($AW$25:$AW143)&gt;$BI$9,0,ROWS(AW$25:$AW143))</f>
        <v>119</v>
      </c>
      <c r="AX143" s="875"/>
      <c r="AY143" s="875"/>
      <c r="AZ143" s="875"/>
      <c r="BA143" s="875"/>
      <c r="BB143" s="876">
        <f t="shared" si="40"/>
        <v>229443.56093095042</v>
      </c>
      <c r="BC143" s="875"/>
      <c r="BD143" s="875"/>
      <c r="BE143" s="875"/>
      <c r="BF143" s="875"/>
      <c r="BG143" s="875"/>
      <c r="BH143" s="875"/>
      <c r="BI143" s="877">
        <f t="shared" si="24"/>
        <v>573.6089023273761</v>
      </c>
      <c r="BJ143" s="875"/>
      <c r="BK143" s="875"/>
      <c r="BL143" s="875"/>
      <c r="BM143" s="875"/>
      <c r="BN143" s="875"/>
      <c r="BO143" s="873">
        <f t="shared" si="25"/>
        <v>691.2031988609891</v>
      </c>
      <c r="BP143" s="874"/>
      <c r="BQ143" s="874"/>
      <c r="BR143" s="874"/>
      <c r="BS143" s="874"/>
      <c r="BT143" s="874"/>
      <c r="BU143" s="873">
        <f t="shared" si="26"/>
        <v>1264.8121011883652</v>
      </c>
      <c r="BV143" s="874"/>
      <c r="BW143" s="874"/>
      <c r="BX143" s="874"/>
      <c r="BY143" s="874"/>
      <c r="BZ143" s="874"/>
      <c r="CA143" s="878">
        <f t="shared" si="37"/>
        <v>228752.35773208944</v>
      </c>
      <c r="CB143" s="874"/>
      <c r="CC143" s="874"/>
      <c r="CD143" s="874"/>
      <c r="CE143" s="874"/>
      <c r="CF143" s="874"/>
      <c r="CG143" s="874"/>
      <c r="CI143" s="876">
        <f t="shared" si="41"/>
        <v>262266.5639073222</v>
      </c>
      <c r="CJ143" s="875"/>
      <c r="CK143" s="875"/>
      <c r="CL143" s="875"/>
      <c r="CM143" s="875"/>
      <c r="CN143" s="875"/>
      <c r="CO143" s="875"/>
      <c r="CP143" s="877">
        <f t="shared" si="27"/>
        <v>1676.3204543076342</v>
      </c>
      <c r="CQ143" s="875"/>
      <c r="CR143" s="875"/>
      <c r="CS143" s="875"/>
      <c r="CT143" s="875"/>
      <c r="CU143" s="875"/>
      <c r="CV143" s="873">
        <f t="shared" si="28"/>
        <v>456.3552914557438</v>
      </c>
      <c r="CW143" s="874"/>
      <c r="CX143" s="874"/>
      <c r="CY143" s="874"/>
      <c r="CZ143" s="874"/>
      <c r="DA143" s="874"/>
      <c r="DB143" s="873">
        <f t="shared" si="29"/>
        <v>2132.675745763378</v>
      </c>
      <c r="DC143" s="874"/>
      <c r="DD143" s="874"/>
      <c r="DE143" s="874"/>
      <c r="DF143" s="874"/>
      <c r="DG143" s="874"/>
      <c r="DH143" s="878">
        <f t="shared" si="38"/>
        <v>261810.20861586643</v>
      </c>
      <c r="DI143" s="874"/>
      <c r="DJ143" s="874"/>
      <c r="DK143" s="874"/>
      <c r="DL143" s="874"/>
      <c r="DM143" s="874"/>
      <c r="DN143" s="874"/>
      <c r="DR143" s="230" t="str">
        <f t="shared" si="30"/>
        <v>-</v>
      </c>
      <c r="DS143" s="875">
        <f>IF(ROWS(DS$25:$DU143)&gt;$EG$9,0,ROWS(DS$25:$DU143))</f>
        <v>0</v>
      </c>
      <c r="DT143" s="875"/>
      <c r="DU143" s="875"/>
      <c r="DV143" s="875"/>
      <c r="DW143" s="875"/>
      <c r="DX143" s="876">
        <f t="shared" si="42"/>
        <v>0</v>
      </c>
      <c r="DY143" s="875"/>
      <c r="DZ143" s="875"/>
      <c r="EA143" s="875"/>
      <c r="EB143" s="875"/>
      <c r="EC143" s="875"/>
      <c r="ED143" s="875"/>
      <c r="EE143" s="877">
        <f t="shared" si="31"/>
        <v>0</v>
      </c>
      <c r="EF143" s="875"/>
      <c r="EG143" s="875"/>
      <c r="EH143" s="875"/>
      <c r="EI143" s="875"/>
      <c r="EJ143" s="875"/>
      <c r="EK143" s="873">
        <f t="shared" si="32"/>
        <v>0</v>
      </c>
      <c r="EL143" s="874"/>
      <c r="EM143" s="874"/>
      <c r="EN143" s="874"/>
      <c r="EO143" s="874"/>
      <c r="EP143" s="874"/>
      <c r="EQ143" s="873">
        <f t="shared" si="33"/>
        <v>0</v>
      </c>
      <c r="ER143" s="874"/>
      <c r="ES143" s="874"/>
      <c r="ET143" s="874"/>
      <c r="EU143" s="874"/>
      <c r="EV143" s="874"/>
      <c r="EW143" s="878">
        <f t="shared" si="44"/>
        <v>0</v>
      </c>
      <c r="EX143" s="874"/>
      <c r="EY143" s="874"/>
      <c r="EZ143" s="874"/>
      <c r="FA143" s="874"/>
      <c r="FB143" s="874"/>
      <c r="FC143" s="874"/>
      <c r="FE143" s="876">
        <f t="shared" si="43"/>
        <v>0</v>
      </c>
      <c r="FF143" s="875"/>
      <c r="FG143" s="875"/>
      <c r="FH143" s="875"/>
      <c r="FI143" s="875"/>
      <c r="FJ143" s="875"/>
      <c r="FK143" s="875"/>
      <c r="FL143" s="877">
        <f t="shared" si="34"/>
        <v>0</v>
      </c>
      <c r="FM143" s="875"/>
      <c r="FN143" s="875"/>
      <c r="FO143" s="875"/>
      <c r="FP143" s="875"/>
      <c r="FQ143" s="875"/>
      <c r="FR143" s="873">
        <f t="shared" si="35"/>
        <v>0</v>
      </c>
      <c r="FS143" s="874"/>
      <c r="FT143" s="874"/>
      <c r="FU143" s="874"/>
      <c r="FV143" s="874"/>
      <c r="FW143" s="874"/>
      <c r="FX143" s="873">
        <f t="shared" si="36"/>
        <v>0</v>
      </c>
      <c r="FY143" s="874"/>
      <c r="FZ143" s="874"/>
      <c r="GA143" s="874"/>
      <c r="GB143" s="874"/>
      <c r="GC143" s="874"/>
      <c r="GD143" s="878">
        <f t="shared" si="39"/>
        <v>0</v>
      </c>
      <c r="GE143" s="874"/>
      <c r="GF143" s="874"/>
      <c r="GG143" s="874"/>
      <c r="GH143" s="874"/>
      <c r="GI143" s="874"/>
      <c r="GJ143" s="874"/>
    </row>
    <row r="144" spans="48:192" ht="12.75">
      <c r="AV144" s="230" t="str">
        <f t="shared" si="23"/>
        <v>-</v>
      </c>
      <c r="AW144" s="875">
        <f>IF(ROWS($AW$25:$AW144)&gt;$BI$9,0,ROWS(AW$25:$AW144))</f>
        <v>120</v>
      </c>
      <c r="AX144" s="875"/>
      <c r="AY144" s="875"/>
      <c r="AZ144" s="875"/>
      <c r="BA144" s="875"/>
      <c r="BB144" s="876">
        <f t="shared" si="40"/>
        <v>228752.35773208944</v>
      </c>
      <c r="BC144" s="875"/>
      <c r="BD144" s="875"/>
      <c r="BE144" s="875"/>
      <c r="BF144" s="875"/>
      <c r="BG144" s="875"/>
      <c r="BH144" s="875"/>
      <c r="BI144" s="877">
        <f t="shared" si="24"/>
        <v>571.8808943302236</v>
      </c>
      <c r="BJ144" s="875"/>
      <c r="BK144" s="875"/>
      <c r="BL144" s="875"/>
      <c r="BM144" s="875"/>
      <c r="BN144" s="875"/>
      <c r="BO144" s="873">
        <f t="shared" si="25"/>
        <v>692.9312068581416</v>
      </c>
      <c r="BP144" s="874"/>
      <c r="BQ144" s="874"/>
      <c r="BR144" s="874"/>
      <c r="BS144" s="874"/>
      <c r="BT144" s="874"/>
      <c r="BU144" s="873">
        <f t="shared" si="26"/>
        <v>1264.8121011883652</v>
      </c>
      <c r="BV144" s="874"/>
      <c r="BW144" s="874"/>
      <c r="BX144" s="874"/>
      <c r="BY144" s="874"/>
      <c r="BZ144" s="874"/>
      <c r="CA144" s="878">
        <f t="shared" si="37"/>
        <v>228059.4265252313</v>
      </c>
      <c r="CB144" s="874"/>
      <c r="CC144" s="874"/>
      <c r="CD144" s="874"/>
      <c r="CE144" s="874"/>
      <c r="CF144" s="874"/>
      <c r="CG144" s="874"/>
      <c r="CI144" s="876">
        <f t="shared" si="41"/>
        <v>261810.20861586643</v>
      </c>
      <c r="CJ144" s="875"/>
      <c r="CK144" s="875"/>
      <c r="CL144" s="875"/>
      <c r="CM144" s="875"/>
      <c r="CN144" s="875"/>
      <c r="CO144" s="875"/>
      <c r="CP144" s="877">
        <f t="shared" si="27"/>
        <v>1673.4035834030794</v>
      </c>
      <c r="CQ144" s="875"/>
      <c r="CR144" s="875"/>
      <c r="CS144" s="875"/>
      <c r="CT144" s="875"/>
      <c r="CU144" s="875"/>
      <c r="CV144" s="873">
        <f t="shared" si="28"/>
        <v>459.2721623602986</v>
      </c>
      <c r="CW144" s="874"/>
      <c r="CX144" s="874"/>
      <c r="CY144" s="874"/>
      <c r="CZ144" s="874"/>
      <c r="DA144" s="874"/>
      <c r="DB144" s="873">
        <f t="shared" si="29"/>
        <v>2132.675745763378</v>
      </c>
      <c r="DC144" s="874"/>
      <c r="DD144" s="874"/>
      <c r="DE144" s="874"/>
      <c r="DF144" s="874"/>
      <c r="DG144" s="874"/>
      <c r="DH144" s="878">
        <f t="shared" si="38"/>
        <v>261350.93645350615</v>
      </c>
      <c r="DI144" s="874"/>
      <c r="DJ144" s="874"/>
      <c r="DK144" s="874"/>
      <c r="DL144" s="874"/>
      <c r="DM144" s="874"/>
      <c r="DN144" s="874"/>
      <c r="DR144" s="230" t="str">
        <f t="shared" si="30"/>
        <v>-</v>
      </c>
      <c r="DS144" s="875">
        <f>IF(ROWS(DS$25:$DU144)&gt;$EG$9,0,ROWS(DS$25:$DU144))</f>
        <v>0</v>
      </c>
      <c r="DT144" s="875"/>
      <c r="DU144" s="875"/>
      <c r="DV144" s="875"/>
      <c r="DW144" s="875"/>
      <c r="DX144" s="876">
        <f t="shared" si="42"/>
        <v>0</v>
      </c>
      <c r="DY144" s="875"/>
      <c r="DZ144" s="875"/>
      <c r="EA144" s="875"/>
      <c r="EB144" s="875"/>
      <c r="EC144" s="875"/>
      <c r="ED144" s="875"/>
      <c r="EE144" s="877">
        <f t="shared" si="31"/>
        <v>0</v>
      </c>
      <c r="EF144" s="875"/>
      <c r="EG144" s="875"/>
      <c r="EH144" s="875"/>
      <c r="EI144" s="875"/>
      <c r="EJ144" s="875"/>
      <c r="EK144" s="873">
        <f t="shared" si="32"/>
        <v>0</v>
      </c>
      <c r="EL144" s="874"/>
      <c r="EM144" s="874"/>
      <c r="EN144" s="874"/>
      <c r="EO144" s="874"/>
      <c r="EP144" s="874"/>
      <c r="EQ144" s="873">
        <f t="shared" si="33"/>
        <v>0</v>
      </c>
      <c r="ER144" s="874"/>
      <c r="ES144" s="874"/>
      <c r="ET144" s="874"/>
      <c r="EU144" s="874"/>
      <c r="EV144" s="874"/>
      <c r="EW144" s="878">
        <f t="shared" si="44"/>
        <v>0</v>
      </c>
      <c r="EX144" s="874"/>
      <c r="EY144" s="874"/>
      <c r="EZ144" s="874"/>
      <c r="FA144" s="874"/>
      <c r="FB144" s="874"/>
      <c r="FC144" s="874"/>
      <c r="FE144" s="876">
        <f t="shared" si="43"/>
        <v>0</v>
      </c>
      <c r="FF144" s="875"/>
      <c r="FG144" s="875"/>
      <c r="FH144" s="875"/>
      <c r="FI144" s="875"/>
      <c r="FJ144" s="875"/>
      <c r="FK144" s="875"/>
      <c r="FL144" s="877">
        <f t="shared" si="34"/>
        <v>0</v>
      </c>
      <c r="FM144" s="875"/>
      <c r="FN144" s="875"/>
      <c r="FO144" s="875"/>
      <c r="FP144" s="875"/>
      <c r="FQ144" s="875"/>
      <c r="FR144" s="873">
        <f t="shared" si="35"/>
        <v>0</v>
      </c>
      <c r="FS144" s="874"/>
      <c r="FT144" s="874"/>
      <c r="FU144" s="874"/>
      <c r="FV144" s="874"/>
      <c r="FW144" s="874"/>
      <c r="FX144" s="873">
        <f t="shared" si="36"/>
        <v>0</v>
      </c>
      <c r="FY144" s="874"/>
      <c r="FZ144" s="874"/>
      <c r="GA144" s="874"/>
      <c r="GB144" s="874"/>
      <c r="GC144" s="874"/>
      <c r="GD144" s="878">
        <f t="shared" si="39"/>
        <v>0</v>
      </c>
      <c r="GE144" s="874"/>
      <c r="GF144" s="874"/>
      <c r="GG144" s="874"/>
      <c r="GH144" s="874"/>
      <c r="GI144" s="874"/>
      <c r="GJ144" s="874"/>
    </row>
    <row r="145" spans="48:192" ht="12.75">
      <c r="AV145" s="230" t="str">
        <f t="shared" si="23"/>
        <v>-</v>
      </c>
      <c r="AW145" s="875">
        <f>IF(ROWS($AW$25:$AW145)&gt;$BI$9,0,ROWS(AW$25:$AW145))</f>
        <v>121</v>
      </c>
      <c r="AX145" s="875"/>
      <c r="AY145" s="875"/>
      <c r="AZ145" s="875"/>
      <c r="BA145" s="875"/>
      <c r="BB145" s="876">
        <f t="shared" si="40"/>
        <v>228059.4265252313</v>
      </c>
      <c r="BC145" s="875"/>
      <c r="BD145" s="875"/>
      <c r="BE145" s="875"/>
      <c r="BF145" s="875"/>
      <c r="BG145" s="875"/>
      <c r="BH145" s="875"/>
      <c r="BI145" s="877">
        <f t="shared" si="24"/>
        <v>570.1485663130783</v>
      </c>
      <c r="BJ145" s="875"/>
      <c r="BK145" s="875"/>
      <c r="BL145" s="875"/>
      <c r="BM145" s="875"/>
      <c r="BN145" s="875"/>
      <c r="BO145" s="873">
        <f t="shared" si="25"/>
        <v>694.6635348752869</v>
      </c>
      <c r="BP145" s="874"/>
      <c r="BQ145" s="874"/>
      <c r="BR145" s="874"/>
      <c r="BS145" s="874"/>
      <c r="BT145" s="874"/>
      <c r="BU145" s="873">
        <f t="shared" si="26"/>
        <v>1264.8121011883652</v>
      </c>
      <c r="BV145" s="874"/>
      <c r="BW145" s="874"/>
      <c r="BX145" s="874"/>
      <c r="BY145" s="874"/>
      <c r="BZ145" s="874"/>
      <c r="CA145" s="878">
        <f t="shared" si="37"/>
        <v>227364.76299035602</v>
      </c>
      <c r="CB145" s="874"/>
      <c r="CC145" s="874"/>
      <c r="CD145" s="874"/>
      <c r="CE145" s="874"/>
      <c r="CF145" s="874"/>
      <c r="CG145" s="874"/>
      <c r="CI145" s="876">
        <f t="shared" si="41"/>
        <v>261350.93645350615</v>
      </c>
      <c r="CJ145" s="875"/>
      <c r="CK145" s="875"/>
      <c r="CL145" s="875"/>
      <c r="CM145" s="875"/>
      <c r="CN145" s="875"/>
      <c r="CO145" s="875"/>
      <c r="CP145" s="877">
        <f t="shared" si="27"/>
        <v>1670.4680688319932</v>
      </c>
      <c r="CQ145" s="875"/>
      <c r="CR145" s="875"/>
      <c r="CS145" s="875"/>
      <c r="CT145" s="875"/>
      <c r="CU145" s="875"/>
      <c r="CV145" s="873">
        <f t="shared" si="28"/>
        <v>462.20767693138487</v>
      </c>
      <c r="CW145" s="874"/>
      <c r="CX145" s="874"/>
      <c r="CY145" s="874"/>
      <c r="CZ145" s="874"/>
      <c r="DA145" s="874"/>
      <c r="DB145" s="873">
        <f t="shared" si="29"/>
        <v>2132.675745763378</v>
      </c>
      <c r="DC145" s="874"/>
      <c r="DD145" s="874"/>
      <c r="DE145" s="874"/>
      <c r="DF145" s="874"/>
      <c r="DG145" s="874"/>
      <c r="DH145" s="878">
        <f t="shared" si="38"/>
        <v>260888.72877657478</v>
      </c>
      <c r="DI145" s="874"/>
      <c r="DJ145" s="874"/>
      <c r="DK145" s="874"/>
      <c r="DL145" s="874"/>
      <c r="DM145" s="874"/>
      <c r="DN145" s="874"/>
      <c r="DR145" s="230" t="str">
        <f t="shared" si="30"/>
        <v>-</v>
      </c>
      <c r="DS145" s="875">
        <f>IF(ROWS(DS$25:$DU145)&gt;$EG$9,0,ROWS(DS$25:$DU145))</f>
        <v>0</v>
      </c>
      <c r="DT145" s="875"/>
      <c r="DU145" s="875"/>
      <c r="DV145" s="875"/>
      <c r="DW145" s="875"/>
      <c r="DX145" s="876">
        <f t="shared" si="42"/>
        <v>0</v>
      </c>
      <c r="DY145" s="875"/>
      <c r="DZ145" s="875"/>
      <c r="EA145" s="875"/>
      <c r="EB145" s="875"/>
      <c r="EC145" s="875"/>
      <c r="ED145" s="875"/>
      <c r="EE145" s="877">
        <f t="shared" si="31"/>
        <v>0</v>
      </c>
      <c r="EF145" s="875"/>
      <c r="EG145" s="875"/>
      <c r="EH145" s="875"/>
      <c r="EI145" s="875"/>
      <c r="EJ145" s="875"/>
      <c r="EK145" s="873">
        <f t="shared" si="32"/>
        <v>0</v>
      </c>
      <c r="EL145" s="874"/>
      <c r="EM145" s="874"/>
      <c r="EN145" s="874"/>
      <c r="EO145" s="874"/>
      <c r="EP145" s="874"/>
      <c r="EQ145" s="873">
        <f t="shared" si="33"/>
        <v>0</v>
      </c>
      <c r="ER145" s="874"/>
      <c r="ES145" s="874"/>
      <c r="ET145" s="874"/>
      <c r="EU145" s="874"/>
      <c r="EV145" s="874"/>
      <c r="EW145" s="878">
        <f t="shared" si="44"/>
        <v>0</v>
      </c>
      <c r="EX145" s="874"/>
      <c r="EY145" s="874"/>
      <c r="EZ145" s="874"/>
      <c r="FA145" s="874"/>
      <c r="FB145" s="874"/>
      <c r="FC145" s="874"/>
      <c r="FE145" s="876">
        <f t="shared" si="43"/>
        <v>0</v>
      </c>
      <c r="FF145" s="875"/>
      <c r="FG145" s="875"/>
      <c r="FH145" s="875"/>
      <c r="FI145" s="875"/>
      <c r="FJ145" s="875"/>
      <c r="FK145" s="875"/>
      <c r="FL145" s="877">
        <f t="shared" si="34"/>
        <v>0</v>
      </c>
      <c r="FM145" s="875"/>
      <c r="FN145" s="875"/>
      <c r="FO145" s="875"/>
      <c r="FP145" s="875"/>
      <c r="FQ145" s="875"/>
      <c r="FR145" s="873">
        <f t="shared" si="35"/>
        <v>0</v>
      </c>
      <c r="FS145" s="874"/>
      <c r="FT145" s="874"/>
      <c r="FU145" s="874"/>
      <c r="FV145" s="874"/>
      <c r="FW145" s="874"/>
      <c r="FX145" s="873">
        <f t="shared" si="36"/>
        <v>0</v>
      </c>
      <c r="FY145" s="874"/>
      <c r="FZ145" s="874"/>
      <c r="GA145" s="874"/>
      <c r="GB145" s="874"/>
      <c r="GC145" s="874"/>
      <c r="GD145" s="878">
        <f t="shared" si="39"/>
        <v>0</v>
      </c>
      <c r="GE145" s="874"/>
      <c r="GF145" s="874"/>
      <c r="GG145" s="874"/>
      <c r="GH145" s="874"/>
      <c r="GI145" s="874"/>
      <c r="GJ145" s="874"/>
    </row>
    <row r="146" spans="48:192" ht="12.75">
      <c r="AV146" s="230" t="str">
        <f t="shared" si="23"/>
        <v>-</v>
      </c>
      <c r="AW146" s="875">
        <f>IF(ROWS($AW$25:$AW146)&gt;$BI$9,0,ROWS(AW$25:$AW146))</f>
        <v>122</v>
      </c>
      <c r="AX146" s="875"/>
      <c r="AY146" s="875"/>
      <c r="AZ146" s="875"/>
      <c r="BA146" s="875"/>
      <c r="BB146" s="876">
        <f t="shared" si="40"/>
        <v>227364.76299035602</v>
      </c>
      <c r="BC146" s="875"/>
      <c r="BD146" s="875"/>
      <c r="BE146" s="875"/>
      <c r="BF146" s="875"/>
      <c r="BG146" s="875"/>
      <c r="BH146" s="875"/>
      <c r="BI146" s="877">
        <f t="shared" si="24"/>
        <v>568.41190747589</v>
      </c>
      <c r="BJ146" s="875"/>
      <c r="BK146" s="875"/>
      <c r="BL146" s="875"/>
      <c r="BM146" s="875"/>
      <c r="BN146" s="875"/>
      <c r="BO146" s="873">
        <f t="shared" si="25"/>
        <v>696.4001937124752</v>
      </c>
      <c r="BP146" s="874"/>
      <c r="BQ146" s="874"/>
      <c r="BR146" s="874"/>
      <c r="BS146" s="874"/>
      <c r="BT146" s="874"/>
      <c r="BU146" s="873">
        <f t="shared" si="26"/>
        <v>1264.8121011883652</v>
      </c>
      <c r="BV146" s="874"/>
      <c r="BW146" s="874"/>
      <c r="BX146" s="874"/>
      <c r="BY146" s="874"/>
      <c r="BZ146" s="874"/>
      <c r="CA146" s="878">
        <f t="shared" si="37"/>
        <v>226668.36279664355</v>
      </c>
      <c r="CB146" s="874"/>
      <c r="CC146" s="874"/>
      <c r="CD146" s="874"/>
      <c r="CE146" s="874"/>
      <c r="CF146" s="874"/>
      <c r="CG146" s="874"/>
      <c r="CI146" s="876">
        <f t="shared" si="41"/>
        <v>260888.72877657478</v>
      </c>
      <c r="CJ146" s="875"/>
      <c r="CK146" s="875"/>
      <c r="CL146" s="875"/>
      <c r="CM146" s="875"/>
      <c r="CN146" s="875"/>
      <c r="CO146" s="875"/>
      <c r="CP146" s="877">
        <f t="shared" si="27"/>
        <v>1667.5137914302734</v>
      </c>
      <c r="CQ146" s="875"/>
      <c r="CR146" s="875"/>
      <c r="CS146" s="875"/>
      <c r="CT146" s="875"/>
      <c r="CU146" s="875"/>
      <c r="CV146" s="873">
        <f t="shared" si="28"/>
        <v>465.16195433310463</v>
      </c>
      <c r="CW146" s="874"/>
      <c r="CX146" s="874"/>
      <c r="CY146" s="874"/>
      <c r="CZ146" s="874"/>
      <c r="DA146" s="874"/>
      <c r="DB146" s="873">
        <f t="shared" si="29"/>
        <v>2132.675745763378</v>
      </c>
      <c r="DC146" s="874"/>
      <c r="DD146" s="874"/>
      <c r="DE146" s="874"/>
      <c r="DF146" s="874"/>
      <c r="DG146" s="874"/>
      <c r="DH146" s="878">
        <f t="shared" si="38"/>
        <v>260423.56682224167</v>
      </c>
      <c r="DI146" s="874"/>
      <c r="DJ146" s="874"/>
      <c r="DK146" s="874"/>
      <c r="DL146" s="874"/>
      <c r="DM146" s="874"/>
      <c r="DN146" s="874"/>
      <c r="DR146" s="230" t="str">
        <f t="shared" si="30"/>
        <v>-</v>
      </c>
      <c r="DS146" s="875">
        <f>IF(ROWS(DS$25:$DU146)&gt;$EG$9,0,ROWS(DS$25:$DU146))</f>
        <v>0</v>
      </c>
      <c r="DT146" s="875"/>
      <c r="DU146" s="875"/>
      <c r="DV146" s="875"/>
      <c r="DW146" s="875"/>
      <c r="DX146" s="876">
        <f t="shared" si="42"/>
        <v>0</v>
      </c>
      <c r="DY146" s="875"/>
      <c r="DZ146" s="875"/>
      <c r="EA146" s="875"/>
      <c r="EB146" s="875"/>
      <c r="EC146" s="875"/>
      <c r="ED146" s="875"/>
      <c r="EE146" s="877">
        <f t="shared" si="31"/>
        <v>0</v>
      </c>
      <c r="EF146" s="875"/>
      <c r="EG146" s="875"/>
      <c r="EH146" s="875"/>
      <c r="EI146" s="875"/>
      <c r="EJ146" s="875"/>
      <c r="EK146" s="873">
        <f t="shared" si="32"/>
        <v>0</v>
      </c>
      <c r="EL146" s="874"/>
      <c r="EM146" s="874"/>
      <c r="EN146" s="874"/>
      <c r="EO146" s="874"/>
      <c r="EP146" s="874"/>
      <c r="EQ146" s="873">
        <f t="shared" si="33"/>
        <v>0</v>
      </c>
      <c r="ER146" s="874"/>
      <c r="ES146" s="874"/>
      <c r="ET146" s="874"/>
      <c r="EU146" s="874"/>
      <c r="EV146" s="874"/>
      <c r="EW146" s="878">
        <f t="shared" si="44"/>
        <v>0</v>
      </c>
      <c r="EX146" s="874"/>
      <c r="EY146" s="874"/>
      <c r="EZ146" s="874"/>
      <c r="FA146" s="874"/>
      <c r="FB146" s="874"/>
      <c r="FC146" s="874"/>
      <c r="FE146" s="876">
        <f t="shared" si="43"/>
        <v>0</v>
      </c>
      <c r="FF146" s="875"/>
      <c r="FG146" s="875"/>
      <c r="FH146" s="875"/>
      <c r="FI146" s="875"/>
      <c r="FJ146" s="875"/>
      <c r="FK146" s="875"/>
      <c r="FL146" s="877">
        <f t="shared" si="34"/>
        <v>0</v>
      </c>
      <c r="FM146" s="875"/>
      <c r="FN146" s="875"/>
      <c r="FO146" s="875"/>
      <c r="FP146" s="875"/>
      <c r="FQ146" s="875"/>
      <c r="FR146" s="873">
        <f t="shared" si="35"/>
        <v>0</v>
      </c>
      <c r="FS146" s="874"/>
      <c r="FT146" s="874"/>
      <c r="FU146" s="874"/>
      <c r="FV146" s="874"/>
      <c r="FW146" s="874"/>
      <c r="FX146" s="873">
        <f t="shared" si="36"/>
        <v>0</v>
      </c>
      <c r="FY146" s="874"/>
      <c r="FZ146" s="874"/>
      <c r="GA146" s="874"/>
      <c r="GB146" s="874"/>
      <c r="GC146" s="874"/>
      <c r="GD146" s="878">
        <f t="shared" si="39"/>
        <v>0</v>
      </c>
      <c r="GE146" s="874"/>
      <c r="GF146" s="874"/>
      <c r="GG146" s="874"/>
      <c r="GH146" s="874"/>
      <c r="GI146" s="874"/>
      <c r="GJ146" s="874"/>
    </row>
    <row r="147" spans="48:192" ht="12.75">
      <c r="AV147" s="230" t="str">
        <f t="shared" si="23"/>
        <v>-</v>
      </c>
      <c r="AW147" s="875">
        <f>IF(ROWS($AW$25:$AW147)&gt;$BI$9,0,ROWS(AW$25:$AW147))</f>
        <v>123</v>
      </c>
      <c r="AX147" s="875"/>
      <c r="AY147" s="875"/>
      <c r="AZ147" s="875"/>
      <c r="BA147" s="875"/>
      <c r="BB147" s="876">
        <f t="shared" si="40"/>
        <v>226668.36279664355</v>
      </c>
      <c r="BC147" s="875"/>
      <c r="BD147" s="875"/>
      <c r="BE147" s="875"/>
      <c r="BF147" s="875"/>
      <c r="BG147" s="875"/>
      <c r="BH147" s="875"/>
      <c r="BI147" s="877">
        <f t="shared" si="24"/>
        <v>566.6709069916088</v>
      </c>
      <c r="BJ147" s="875"/>
      <c r="BK147" s="875"/>
      <c r="BL147" s="875"/>
      <c r="BM147" s="875"/>
      <c r="BN147" s="875"/>
      <c r="BO147" s="873">
        <f t="shared" si="25"/>
        <v>698.1411941967564</v>
      </c>
      <c r="BP147" s="874"/>
      <c r="BQ147" s="874"/>
      <c r="BR147" s="874"/>
      <c r="BS147" s="874"/>
      <c r="BT147" s="874"/>
      <c r="BU147" s="873">
        <f t="shared" si="26"/>
        <v>1264.8121011883652</v>
      </c>
      <c r="BV147" s="874"/>
      <c r="BW147" s="874"/>
      <c r="BX147" s="874"/>
      <c r="BY147" s="874"/>
      <c r="BZ147" s="874"/>
      <c r="CA147" s="878">
        <f t="shared" si="37"/>
        <v>225970.22160244678</v>
      </c>
      <c r="CB147" s="874"/>
      <c r="CC147" s="874"/>
      <c r="CD147" s="874"/>
      <c r="CE147" s="874"/>
      <c r="CF147" s="874"/>
      <c r="CG147" s="874"/>
      <c r="CI147" s="876">
        <f t="shared" si="41"/>
        <v>260423.56682224167</v>
      </c>
      <c r="CJ147" s="875"/>
      <c r="CK147" s="875"/>
      <c r="CL147" s="875"/>
      <c r="CM147" s="875"/>
      <c r="CN147" s="875"/>
      <c r="CO147" s="875"/>
      <c r="CP147" s="877">
        <f t="shared" si="27"/>
        <v>1664.5406312721614</v>
      </c>
      <c r="CQ147" s="875"/>
      <c r="CR147" s="875"/>
      <c r="CS147" s="875"/>
      <c r="CT147" s="875"/>
      <c r="CU147" s="875"/>
      <c r="CV147" s="873">
        <f t="shared" si="28"/>
        <v>468.13511449121665</v>
      </c>
      <c r="CW147" s="874"/>
      <c r="CX147" s="874"/>
      <c r="CY147" s="874"/>
      <c r="CZ147" s="874"/>
      <c r="DA147" s="874"/>
      <c r="DB147" s="873">
        <f t="shared" si="29"/>
        <v>2132.675745763378</v>
      </c>
      <c r="DC147" s="874"/>
      <c r="DD147" s="874"/>
      <c r="DE147" s="874"/>
      <c r="DF147" s="874"/>
      <c r="DG147" s="874"/>
      <c r="DH147" s="878">
        <f t="shared" si="38"/>
        <v>259955.43170775045</v>
      </c>
      <c r="DI147" s="874"/>
      <c r="DJ147" s="874"/>
      <c r="DK147" s="874"/>
      <c r="DL147" s="874"/>
      <c r="DM147" s="874"/>
      <c r="DN147" s="874"/>
      <c r="DR147" s="230" t="str">
        <f t="shared" si="30"/>
        <v>-</v>
      </c>
      <c r="DS147" s="875">
        <f>IF(ROWS(DS$25:$DU147)&gt;$EG$9,0,ROWS(DS$25:$DU147))</f>
        <v>0</v>
      </c>
      <c r="DT147" s="875"/>
      <c r="DU147" s="875"/>
      <c r="DV147" s="875"/>
      <c r="DW147" s="875"/>
      <c r="DX147" s="876">
        <f t="shared" si="42"/>
        <v>0</v>
      </c>
      <c r="DY147" s="875"/>
      <c r="DZ147" s="875"/>
      <c r="EA147" s="875"/>
      <c r="EB147" s="875"/>
      <c r="EC147" s="875"/>
      <c r="ED147" s="875"/>
      <c r="EE147" s="877">
        <f t="shared" si="31"/>
        <v>0</v>
      </c>
      <c r="EF147" s="875"/>
      <c r="EG147" s="875"/>
      <c r="EH147" s="875"/>
      <c r="EI147" s="875"/>
      <c r="EJ147" s="875"/>
      <c r="EK147" s="873">
        <f t="shared" si="32"/>
        <v>0</v>
      </c>
      <c r="EL147" s="874"/>
      <c r="EM147" s="874"/>
      <c r="EN147" s="874"/>
      <c r="EO147" s="874"/>
      <c r="EP147" s="874"/>
      <c r="EQ147" s="873">
        <f t="shared" si="33"/>
        <v>0</v>
      </c>
      <c r="ER147" s="874"/>
      <c r="ES147" s="874"/>
      <c r="ET147" s="874"/>
      <c r="EU147" s="874"/>
      <c r="EV147" s="874"/>
      <c r="EW147" s="878">
        <f t="shared" si="44"/>
        <v>0</v>
      </c>
      <c r="EX147" s="874"/>
      <c r="EY147" s="874"/>
      <c r="EZ147" s="874"/>
      <c r="FA147" s="874"/>
      <c r="FB147" s="874"/>
      <c r="FC147" s="874"/>
      <c r="FE147" s="876">
        <f t="shared" si="43"/>
        <v>0</v>
      </c>
      <c r="FF147" s="875"/>
      <c r="FG147" s="875"/>
      <c r="FH147" s="875"/>
      <c r="FI147" s="875"/>
      <c r="FJ147" s="875"/>
      <c r="FK147" s="875"/>
      <c r="FL147" s="877">
        <f t="shared" si="34"/>
        <v>0</v>
      </c>
      <c r="FM147" s="875"/>
      <c r="FN147" s="875"/>
      <c r="FO147" s="875"/>
      <c r="FP147" s="875"/>
      <c r="FQ147" s="875"/>
      <c r="FR147" s="873">
        <f t="shared" si="35"/>
        <v>0</v>
      </c>
      <c r="FS147" s="874"/>
      <c r="FT147" s="874"/>
      <c r="FU147" s="874"/>
      <c r="FV147" s="874"/>
      <c r="FW147" s="874"/>
      <c r="FX147" s="873">
        <f t="shared" si="36"/>
        <v>0</v>
      </c>
      <c r="FY147" s="874"/>
      <c r="FZ147" s="874"/>
      <c r="GA147" s="874"/>
      <c r="GB147" s="874"/>
      <c r="GC147" s="874"/>
      <c r="GD147" s="878">
        <f t="shared" si="39"/>
        <v>0</v>
      </c>
      <c r="GE147" s="874"/>
      <c r="GF147" s="874"/>
      <c r="GG147" s="874"/>
      <c r="GH147" s="874"/>
      <c r="GI147" s="874"/>
      <c r="GJ147" s="874"/>
    </row>
    <row r="148" spans="48:192" ht="12.75">
      <c r="AV148" s="230" t="str">
        <f t="shared" si="23"/>
        <v>-</v>
      </c>
      <c r="AW148" s="875">
        <f>IF(ROWS($AW$25:$AW148)&gt;$BI$9,0,ROWS(AW$25:$AW148))</f>
        <v>124</v>
      </c>
      <c r="AX148" s="875"/>
      <c r="AY148" s="875"/>
      <c r="AZ148" s="875"/>
      <c r="BA148" s="875"/>
      <c r="BB148" s="876">
        <f t="shared" si="40"/>
        <v>225970.22160244678</v>
      </c>
      <c r="BC148" s="875"/>
      <c r="BD148" s="875"/>
      <c r="BE148" s="875"/>
      <c r="BF148" s="875"/>
      <c r="BG148" s="875"/>
      <c r="BH148" s="875"/>
      <c r="BI148" s="877">
        <f t="shared" si="24"/>
        <v>564.925554006117</v>
      </c>
      <c r="BJ148" s="875"/>
      <c r="BK148" s="875"/>
      <c r="BL148" s="875"/>
      <c r="BM148" s="875"/>
      <c r="BN148" s="875"/>
      <c r="BO148" s="873">
        <f t="shared" si="25"/>
        <v>699.8865471822483</v>
      </c>
      <c r="BP148" s="874"/>
      <c r="BQ148" s="874"/>
      <c r="BR148" s="874"/>
      <c r="BS148" s="874"/>
      <c r="BT148" s="874"/>
      <c r="BU148" s="873">
        <f t="shared" si="26"/>
        <v>1264.8121011883652</v>
      </c>
      <c r="BV148" s="874"/>
      <c r="BW148" s="874"/>
      <c r="BX148" s="874"/>
      <c r="BY148" s="874"/>
      <c r="BZ148" s="874"/>
      <c r="CA148" s="878">
        <f t="shared" si="37"/>
        <v>225270.33505526453</v>
      </c>
      <c r="CB148" s="874"/>
      <c r="CC148" s="874"/>
      <c r="CD148" s="874"/>
      <c r="CE148" s="874"/>
      <c r="CF148" s="874"/>
      <c r="CG148" s="874"/>
      <c r="CI148" s="876">
        <f t="shared" si="41"/>
        <v>259955.43170775045</v>
      </c>
      <c r="CJ148" s="875"/>
      <c r="CK148" s="875"/>
      <c r="CL148" s="875"/>
      <c r="CM148" s="875"/>
      <c r="CN148" s="875"/>
      <c r="CO148" s="875"/>
      <c r="CP148" s="877">
        <f t="shared" si="27"/>
        <v>1661.5484676653714</v>
      </c>
      <c r="CQ148" s="875"/>
      <c r="CR148" s="875"/>
      <c r="CS148" s="875"/>
      <c r="CT148" s="875"/>
      <c r="CU148" s="875"/>
      <c r="CV148" s="873">
        <f t="shared" si="28"/>
        <v>471.1272780980066</v>
      </c>
      <c r="CW148" s="874"/>
      <c r="CX148" s="874"/>
      <c r="CY148" s="874"/>
      <c r="CZ148" s="874"/>
      <c r="DA148" s="874"/>
      <c r="DB148" s="873">
        <f t="shared" si="29"/>
        <v>2132.675745763378</v>
      </c>
      <c r="DC148" s="874"/>
      <c r="DD148" s="874"/>
      <c r="DE148" s="874"/>
      <c r="DF148" s="874"/>
      <c r="DG148" s="874"/>
      <c r="DH148" s="878">
        <f t="shared" si="38"/>
        <v>259484.30442965246</v>
      </c>
      <c r="DI148" s="874"/>
      <c r="DJ148" s="874"/>
      <c r="DK148" s="874"/>
      <c r="DL148" s="874"/>
      <c r="DM148" s="874"/>
      <c r="DN148" s="874"/>
      <c r="DR148" s="230" t="str">
        <f t="shared" si="30"/>
        <v>-</v>
      </c>
      <c r="DS148" s="875">
        <f>IF(ROWS(DS$25:$DU148)&gt;$EG$9,0,ROWS(DS$25:$DU148))</f>
        <v>0</v>
      </c>
      <c r="DT148" s="875"/>
      <c r="DU148" s="875"/>
      <c r="DV148" s="875"/>
      <c r="DW148" s="875"/>
      <c r="DX148" s="876">
        <f t="shared" si="42"/>
        <v>0</v>
      </c>
      <c r="DY148" s="875"/>
      <c r="DZ148" s="875"/>
      <c r="EA148" s="875"/>
      <c r="EB148" s="875"/>
      <c r="EC148" s="875"/>
      <c r="ED148" s="875"/>
      <c r="EE148" s="877">
        <f t="shared" si="31"/>
        <v>0</v>
      </c>
      <c r="EF148" s="875"/>
      <c r="EG148" s="875"/>
      <c r="EH148" s="875"/>
      <c r="EI148" s="875"/>
      <c r="EJ148" s="875"/>
      <c r="EK148" s="873">
        <f t="shared" si="32"/>
        <v>0</v>
      </c>
      <c r="EL148" s="874"/>
      <c r="EM148" s="874"/>
      <c r="EN148" s="874"/>
      <c r="EO148" s="874"/>
      <c r="EP148" s="874"/>
      <c r="EQ148" s="873">
        <f t="shared" si="33"/>
        <v>0</v>
      </c>
      <c r="ER148" s="874"/>
      <c r="ES148" s="874"/>
      <c r="ET148" s="874"/>
      <c r="EU148" s="874"/>
      <c r="EV148" s="874"/>
      <c r="EW148" s="878">
        <f t="shared" si="44"/>
        <v>0</v>
      </c>
      <c r="EX148" s="874"/>
      <c r="EY148" s="874"/>
      <c r="EZ148" s="874"/>
      <c r="FA148" s="874"/>
      <c r="FB148" s="874"/>
      <c r="FC148" s="874"/>
      <c r="FE148" s="876">
        <f t="shared" si="43"/>
        <v>0</v>
      </c>
      <c r="FF148" s="875"/>
      <c r="FG148" s="875"/>
      <c r="FH148" s="875"/>
      <c r="FI148" s="875"/>
      <c r="FJ148" s="875"/>
      <c r="FK148" s="875"/>
      <c r="FL148" s="877">
        <f t="shared" si="34"/>
        <v>0</v>
      </c>
      <c r="FM148" s="875"/>
      <c r="FN148" s="875"/>
      <c r="FO148" s="875"/>
      <c r="FP148" s="875"/>
      <c r="FQ148" s="875"/>
      <c r="FR148" s="873">
        <f t="shared" si="35"/>
        <v>0</v>
      </c>
      <c r="FS148" s="874"/>
      <c r="FT148" s="874"/>
      <c r="FU148" s="874"/>
      <c r="FV148" s="874"/>
      <c r="FW148" s="874"/>
      <c r="FX148" s="873">
        <f t="shared" si="36"/>
        <v>0</v>
      </c>
      <c r="FY148" s="874"/>
      <c r="FZ148" s="874"/>
      <c r="GA148" s="874"/>
      <c r="GB148" s="874"/>
      <c r="GC148" s="874"/>
      <c r="GD148" s="878">
        <f t="shared" si="39"/>
        <v>0</v>
      </c>
      <c r="GE148" s="874"/>
      <c r="GF148" s="874"/>
      <c r="GG148" s="874"/>
      <c r="GH148" s="874"/>
      <c r="GI148" s="874"/>
      <c r="GJ148" s="874"/>
    </row>
    <row r="149" spans="48:192" ht="12.75">
      <c r="AV149" s="230" t="str">
        <f t="shared" si="23"/>
        <v>-</v>
      </c>
      <c r="AW149" s="875">
        <f>IF(ROWS($AW$25:$AW149)&gt;$BI$9,0,ROWS(AW$25:$AW149))</f>
        <v>125</v>
      </c>
      <c r="AX149" s="875"/>
      <c r="AY149" s="875"/>
      <c r="AZ149" s="875"/>
      <c r="BA149" s="875"/>
      <c r="BB149" s="876">
        <f t="shared" si="40"/>
        <v>225270.33505526453</v>
      </c>
      <c r="BC149" s="875"/>
      <c r="BD149" s="875"/>
      <c r="BE149" s="875"/>
      <c r="BF149" s="875"/>
      <c r="BG149" s="875"/>
      <c r="BH149" s="875"/>
      <c r="BI149" s="877">
        <f t="shared" si="24"/>
        <v>563.1758376381613</v>
      </c>
      <c r="BJ149" s="875"/>
      <c r="BK149" s="875"/>
      <c r="BL149" s="875"/>
      <c r="BM149" s="875"/>
      <c r="BN149" s="875"/>
      <c r="BO149" s="873">
        <f t="shared" si="25"/>
        <v>701.6362635502039</v>
      </c>
      <c r="BP149" s="874"/>
      <c r="BQ149" s="874"/>
      <c r="BR149" s="874"/>
      <c r="BS149" s="874"/>
      <c r="BT149" s="874"/>
      <c r="BU149" s="873">
        <f t="shared" si="26"/>
        <v>1264.8121011883652</v>
      </c>
      <c r="BV149" s="874"/>
      <c r="BW149" s="874"/>
      <c r="BX149" s="874"/>
      <c r="BY149" s="874"/>
      <c r="BZ149" s="874"/>
      <c r="CA149" s="878">
        <f t="shared" si="37"/>
        <v>224568.69879171433</v>
      </c>
      <c r="CB149" s="874"/>
      <c r="CC149" s="874"/>
      <c r="CD149" s="874"/>
      <c r="CE149" s="874"/>
      <c r="CF149" s="874"/>
      <c r="CG149" s="874"/>
      <c r="CI149" s="876">
        <f t="shared" si="41"/>
        <v>259484.30442965246</v>
      </c>
      <c r="CJ149" s="875"/>
      <c r="CK149" s="875"/>
      <c r="CL149" s="875"/>
      <c r="CM149" s="875"/>
      <c r="CN149" s="875"/>
      <c r="CO149" s="875"/>
      <c r="CP149" s="877">
        <f t="shared" si="27"/>
        <v>1658.537179146195</v>
      </c>
      <c r="CQ149" s="875"/>
      <c r="CR149" s="875"/>
      <c r="CS149" s="875"/>
      <c r="CT149" s="875"/>
      <c r="CU149" s="875"/>
      <c r="CV149" s="873">
        <f t="shared" si="28"/>
        <v>474.13856661718296</v>
      </c>
      <c r="CW149" s="874"/>
      <c r="CX149" s="874"/>
      <c r="CY149" s="874"/>
      <c r="CZ149" s="874"/>
      <c r="DA149" s="874"/>
      <c r="DB149" s="873">
        <f t="shared" si="29"/>
        <v>2132.675745763378</v>
      </c>
      <c r="DC149" s="874"/>
      <c r="DD149" s="874"/>
      <c r="DE149" s="874"/>
      <c r="DF149" s="874"/>
      <c r="DG149" s="874"/>
      <c r="DH149" s="878">
        <f t="shared" si="38"/>
        <v>259010.16586303528</v>
      </c>
      <c r="DI149" s="874"/>
      <c r="DJ149" s="874"/>
      <c r="DK149" s="874"/>
      <c r="DL149" s="874"/>
      <c r="DM149" s="874"/>
      <c r="DN149" s="874"/>
      <c r="DR149" s="230" t="str">
        <f t="shared" si="30"/>
        <v>-</v>
      </c>
      <c r="DS149" s="875">
        <f>IF(ROWS(DS$25:$DU149)&gt;$EG$9,0,ROWS(DS$25:$DU149))</f>
        <v>0</v>
      </c>
      <c r="DT149" s="875"/>
      <c r="DU149" s="875"/>
      <c r="DV149" s="875"/>
      <c r="DW149" s="875"/>
      <c r="DX149" s="876">
        <f t="shared" si="42"/>
        <v>0</v>
      </c>
      <c r="DY149" s="875"/>
      <c r="DZ149" s="875"/>
      <c r="EA149" s="875"/>
      <c r="EB149" s="875"/>
      <c r="EC149" s="875"/>
      <c r="ED149" s="875"/>
      <c r="EE149" s="877">
        <f t="shared" si="31"/>
        <v>0</v>
      </c>
      <c r="EF149" s="875"/>
      <c r="EG149" s="875"/>
      <c r="EH149" s="875"/>
      <c r="EI149" s="875"/>
      <c r="EJ149" s="875"/>
      <c r="EK149" s="873">
        <f t="shared" si="32"/>
        <v>0</v>
      </c>
      <c r="EL149" s="874"/>
      <c r="EM149" s="874"/>
      <c r="EN149" s="874"/>
      <c r="EO149" s="874"/>
      <c r="EP149" s="874"/>
      <c r="EQ149" s="873">
        <f t="shared" si="33"/>
        <v>0</v>
      </c>
      <c r="ER149" s="874"/>
      <c r="ES149" s="874"/>
      <c r="ET149" s="874"/>
      <c r="EU149" s="874"/>
      <c r="EV149" s="874"/>
      <c r="EW149" s="878">
        <f t="shared" si="44"/>
        <v>0</v>
      </c>
      <c r="EX149" s="874"/>
      <c r="EY149" s="874"/>
      <c r="EZ149" s="874"/>
      <c r="FA149" s="874"/>
      <c r="FB149" s="874"/>
      <c r="FC149" s="874"/>
      <c r="FE149" s="876">
        <f t="shared" si="43"/>
        <v>0</v>
      </c>
      <c r="FF149" s="875"/>
      <c r="FG149" s="875"/>
      <c r="FH149" s="875"/>
      <c r="FI149" s="875"/>
      <c r="FJ149" s="875"/>
      <c r="FK149" s="875"/>
      <c r="FL149" s="877">
        <f t="shared" si="34"/>
        <v>0</v>
      </c>
      <c r="FM149" s="875"/>
      <c r="FN149" s="875"/>
      <c r="FO149" s="875"/>
      <c r="FP149" s="875"/>
      <c r="FQ149" s="875"/>
      <c r="FR149" s="873">
        <f t="shared" si="35"/>
        <v>0</v>
      </c>
      <c r="FS149" s="874"/>
      <c r="FT149" s="874"/>
      <c r="FU149" s="874"/>
      <c r="FV149" s="874"/>
      <c r="FW149" s="874"/>
      <c r="FX149" s="873">
        <f t="shared" si="36"/>
        <v>0</v>
      </c>
      <c r="FY149" s="874"/>
      <c r="FZ149" s="874"/>
      <c r="GA149" s="874"/>
      <c r="GB149" s="874"/>
      <c r="GC149" s="874"/>
      <c r="GD149" s="878">
        <f t="shared" si="39"/>
        <v>0</v>
      </c>
      <c r="GE149" s="874"/>
      <c r="GF149" s="874"/>
      <c r="GG149" s="874"/>
      <c r="GH149" s="874"/>
      <c r="GI149" s="874"/>
      <c r="GJ149" s="874"/>
    </row>
    <row r="150" spans="48:192" ht="12.75">
      <c r="AV150" s="230" t="str">
        <f t="shared" si="23"/>
        <v>-</v>
      </c>
      <c r="AW150" s="875">
        <f>IF(ROWS($AW$25:$AW150)&gt;$BI$9,0,ROWS(AW$25:$AW150))</f>
        <v>126</v>
      </c>
      <c r="AX150" s="875"/>
      <c r="AY150" s="875"/>
      <c r="AZ150" s="875"/>
      <c r="BA150" s="875"/>
      <c r="BB150" s="876">
        <f t="shared" si="40"/>
        <v>224568.69879171433</v>
      </c>
      <c r="BC150" s="875"/>
      <c r="BD150" s="875"/>
      <c r="BE150" s="875"/>
      <c r="BF150" s="875"/>
      <c r="BG150" s="875"/>
      <c r="BH150" s="875"/>
      <c r="BI150" s="877">
        <f t="shared" si="24"/>
        <v>561.4217469792858</v>
      </c>
      <c r="BJ150" s="875"/>
      <c r="BK150" s="875"/>
      <c r="BL150" s="875"/>
      <c r="BM150" s="875"/>
      <c r="BN150" s="875"/>
      <c r="BO150" s="873">
        <f t="shared" si="25"/>
        <v>703.3903542090794</v>
      </c>
      <c r="BP150" s="874"/>
      <c r="BQ150" s="874"/>
      <c r="BR150" s="874"/>
      <c r="BS150" s="874"/>
      <c r="BT150" s="874"/>
      <c r="BU150" s="873">
        <f t="shared" si="26"/>
        <v>1264.8121011883652</v>
      </c>
      <c r="BV150" s="874"/>
      <c r="BW150" s="874"/>
      <c r="BX150" s="874"/>
      <c r="BY150" s="874"/>
      <c r="BZ150" s="874"/>
      <c r="CA150" s="878">
        <f t="shared" si="37"/>
        <v>223865.30843750524</v>
      </c>
      <c r="CB150" s="874"/>
      <c r="CC150" s="874"/>
      <c r="CD150" s="874"/>
      <c r="CE150" s="874"/>
      <c r="CF150" s="874"/>
      <c r="CG150" s="874"/>
      <c r="CI150" s="876">
        <f t="shared" si="41"/>
        <v>259010.16586303528</v>
      </c>
      <c r="CJ150" s="875"/>
      <c r="CK150" s="875"/>
      <c r="CL150" s="875"/>
      <c r="CM150" s="875"/>
      <c r="CN150" s="875"/>
      <c r="CO150" s="875"/>
      <c r="CP150" s="877">
        <f t="shared" si="27"/>
        <v>1655.506643474567</v>
      </c>
      <c r="CQ150" s="875"/>
      <c r="CR150" s="875"/>
      <c r="CS150" s="875"/>
      <c r="CT150" s="875"/>
      <c r="CU150" s="875"/>
      <c r="CV150" s="873">
        <f t="shared" si="28"/>
        <v>477.169102288811</v>
      </c>
      <c r="CW150" s="874"/>
      <c r="CX150" s="874"/>
      <c r="CY150" s="874"/>
      <c r="CZ150" s="874"/>
      <c r="DA150" s="874"/>
      <c r="DB150" s="873">
        <f t="shared" si="29"/>
        <v>2132.675745763378</v>
      </c>
      <c r="DC150" s="874"/>
      <c r="DD150" s="874"/>
      <c r="DE150" s="874"/>
      <c r="DF150" s="874"/>
      <c r="DG150" s="874"/>
      <c r="DH150" s="878">
        <f t="shared" si="38"/>
        <v>258532.99676074646</v>
      </c>
      <c r="DI150" s="874"/>
      <c r="DJ150" s="874"/>
      <c r="DK150" s="874"/>
      <c r="DL150" s="874"/>
      <c r="DM150" s="874"/>
      <c r="DN150" s="874"/>
      <c r="DR150" s="230" t="str">
        <f t="shared" si="30"/>
        <v>-</v>
      </c>
      <c r="DS150" s="875">
        <f>IF(ROWS(DS$25:$DU150)&gt;$EG$9,0,ROWS(DS$25:$DU150))</f>
        <v>0</v>
      </c>
      <c r="DT150" s="875"/>
      <c r="DU150" s="875"/>
      <c r="DV150" s="875"/>
      <c r="DW150" s="875"/>
      <c r="DX150" s="876">
        <f t="shared" si="42"/>
        <v>0</v>
      </c>
      <c r="DY150" s="875"/>
      <c r="DZ150" s="875"/>
      <c r="EA150" s="875"/>
      <c r="EB150" s="875"/>
      <c r="EC150" s="875"/>
      <c r="ED150" s="875"/>
      <c r="EE150" s="877">
        <f t="shared" si="31"/>
        <v>0</v>
      </c>
      <c r="EF150" s="875"/>
      <c r="EG150" s="875"/>
      <c r="EH150" s="875"/>
      <c r="EI150" s="875"/>
      <c r="EJ150" s="875"/>
      <c r="EK150" s="873">
        <f t="shared" si="32"/>
        <v>0</v>
      </c>
      <c r="EL150" s="874"/>
      <c r="EM150" s="874"/>
      <c r="EN150" s="874"/>
      <c r="EO150" s="874"/>
      <c r="EP150" s="874"/>
      <c r="EQ150" s="873">
        <f t="shared" si="33"/>
        <v>0</v>
      </c>
      <c r="ER150" s="874"/>
      <c r="ES150" s="874"/>
      <c r="ET150" s="874"/>
      <c r="EU150" s="874"/>
      <c r="EV150" s="874"/>
      <c r="EW150" s="878">
        <f t="shared" si="44"/>
        <v>0</v>
      </c>
      <c r="EX150" s="874"/>
      <c r="EY150" s="874"/>
      <c r="EZ150" s="874"/>
      <c r="FA150" s="874"/>
      <c r="FB150" s="874"/>
      <c r="FC150" s="874"/>
      <c r="FE150" s="876">
        <f t="shared" si="43"/>
        <v>0</v>
      </c>
      <c r="FF150" s="875"/>
      <c r="FG150" s="875"/>
      <c r="FH150" s="875"/>
      <c r="FI150" s="875"/>
      <c r="FJ150" s="875"/>
      <c r="FK150" s="875"/>
      <c r="FL150" s="877">
        <f t="shared" si="34"/>
        <v>0</v>
      </c>
      <c r="FM150" s="875"/>
      <c r="FN150" s="875"/>
      <c r="FO150" s="875"/>
      <c r="FP150" s="875"/>
      <c r="FQ150" s="875"/>
      <c r="FR150" s="873">
        <f t="shared" si="35"/>
        <v>0</v>
      </c>
      <c r="FS150" s="874"/>
      <c r="FT150" s="874"/>
      <c r="FU150" s="874"/>
      <c r="FV150" s="874"/>
      <c r="FW150" s="874"/>
      <c r="FX150" s="873">
        <f t="shared" si="36"/>
        <v>0</v>
      </c>
      <c r="FY150" s="874"/>
      <c r="FZ150" s="874"/>
      <c r="GA150" s="874"/>
      <c r="GB150" s="874"/>
      <c r="GC150" s="874"/>
      <c r="GD150" s="878">
        <f t="shared" si="39"/>
        <v>0</v>
      </c>
      <c r="GE150" s="874"/>
      <c r="GF150" s="874"/>
      <c r="GG150" s="874"/>
      <c r="GH150" s="874"/>
      <c r="GI150" s="874"/>
      <c r="GJ150" s="874"/>
    </row>
    <row r="151" spans="48:192" ht="12.75">
      <c r="AV151" s="230" t="str">
        <f t="shared" si="23"/>
        <v>-</v>
      </c>
      <c r="AW151" s="875">
        <f>IF(ROWS($AW$25:$AW151)&gt;$BI$9,0,ROWS(AW$25:$AW151))</f>
        <v>127</v>
      </c>
      <c r="AX151" s="875"/>
      <c r="AY151" s="875"/>
      <c r="AZ151" s="875"/>
      <c r="BA151" s="875"/>
      <c r="BB151" s="876">
        <f t="shared" si="40"/>
        <v>223865.30843750524</v>
      </c>
      <c r="BC151" s="875"/>
      <c r="BD151" s="875"/>
      <c r="BE151" s="875"/>
      <c r="BF151" s="875"/>
      <c r="BG151" s="875"/>
      <c r="BH151" s="875"/>
      <c r="BI151" s="877">
        <f t="shared" si="24"/>
        <v>559.6632710937631</v>
      </c>
      <c r="BJ151" s="875"/>
      <c r="BK151" s="875"/>
      <c r="BL151" s="875"/>
      <c r="BM151" s="875"/>
      <c r="BN151" s="875"/>
      <c r="BO151" s="873">
        <f t="shared" si="25"/>
        <v>705.1488300946021</v>
      </c>
      <c r="BP151" s="874"/>
      <c r="BQ151" s="874"/>
      <c r="BR151" s="874"/>
      <c r="BS151" s="874"/>
      <c r="BT151" s="874"/>
      <c r="BU151" s="873">
        <f t="shared" si="26"/>
        <v>1264.8121011883652</v>
      </c>
      <c r="BV151" s="874"/>
      <c r="BW151" s="874"/>
      <c r="BX151" s="874"/>
      <c r="BY151" s="874"/>
      <c r="BZ151" s="874"/>
      <c r="CA151" s="878">
        <f t="shared" si="37"/>
        <v>223160.15960741063</v>
      </c>
      <c r="CB151" s="874"/>
      <c r="CC151" s="874"/>
      <c r="CD151" s="874"/>
      <c r="CE151" s="874"/>
      <c r="CF151" s="874"/>
      <c r="CG151" s="874"/>
      <c r="CI151" s="876">
        <f t="shared" si="41"/>
        <v>258532.99676074646</v>
      </c>
      <c r="CJ151" s="875"/>
      <c r="CK151" s="875"/>
      <c r="CL151" s="875"/>
      <c r="CM151" s="875"/>
      <c r="CN151" s="875"/>
      <c r="CO151" s="875"/>
      <c r="CP151" s="877">
        <f t="shared" si="27"/>
        <v>1652.4567376291043</v>
      </c>
      <c r="CQ151" s="875"/>
      <c r="CR151" s="875"/>
      <c r="CS151" s="875"/>
      <c r="CT151" s="875"/>
      <c r="CU151" s="875"/>
      <c r="CV151" s="873">
        <f t="shared" si="28"/>
        <v>480.21900813427374</v>
      </c>
      <c r="CW151" s="874"/>
      <c r="CX151" s="874"/>
      <c r="CY151" s="874"/>
      <c r="CZ151" s="874"/>
      <c r="DA151" s="874"/>
      <c r="DB151" s="873">
        <f t="shared" si="29"/>
        <v>2132.675745763378</v>
      </c>
      <c r="DC151" s="874"/>
      <c r="DD151" s="874"/>
      <c r="DE151" s="874"/>
      <c r="DF151" s="874"/>
      <c r="DG151" s="874"/>
      <c r="DH151" s="878">
        <f t="shared" si="38"/>
        <v>258052.7777526122</v>
      </c>
      <c r="DI151" s="874"/>
      <c r="DJ151" s="874"/>
      <c r="DK151" s="874"/>
      <c r="DL151" s="874"/>
      <c r="DM151" s="874"/>
      <c r="DN151" s="874"/>
      <c r="DR151" s="230" t="str">
        <f t="shared" si="30"/>
        <v>-</v>
      </c>
      <c r="DS151" s="875">
        <f>IF(ROWS(DS$25:$DU151)&gt;$EG$9,0,ROWS(DS$25:$DU151))</f>
        <v>0</v>
      </c>
      <c r="DT151" s="875"/>
      <c r="DU151" s="875"/>
      <c r="DV151" s="875"/>
      <c r="DW151" s="875"/>
      <c r="DX151" s="876">
        <f t="shared" si="42"/>
        <v>0</v>
      </c>
      <c r="DY151" s="875"/>
      <c r="DZ151" s="875"/>
      <c r="EA151" s="875"/>
      <c r="EB151" s="875"/>
      <c r="EC151" s="875"/>
      <c r="ED151" s="875"/>
      <c r="EE151" s="877">
        <f t="shared" si="31"/>
        <v>0</v>
      </c>
      <c r="EF151" s="875"/>
      <c r="EG151" s="875"/>
      <c r="EH151" s="875"/>
      <c r="EI151" s="875"/>
      <c r="EJ151" s="875"/>
      <c r="EK151" s="873">
        <f t="shared" si="32"/>
        <v>0</v>
      </c>
      <c r="EL151" s="874"/>
      <c r="EM151" s="874"/>
      <c r="EN151" s="874"/>
      <c r="EO151" s="874"/>
      <c r="EP151" s="874"/>
      <c r="EQ151" s="873">
        <f t="shared" si="33"/>
        <v>0</v>
      </c>
      <c r="ER151" s="874"/>
      <c r="ES151" s="874"/>
      <c r="ET151" s="874"/>
      <c r="EU151" s="874"/>
      <c r="EV151" s="874"/>
      <c r="EW151" s="878">
        <f t="shared" si="44"/>
        <v>0</v>
      </c>
      <c r="EX151" s="874"/>
      <c r="EY151" s="874"/>
      <c r="EZ151" s="874"/>
      <c r="FA151" s="874"/>
      <c r="FB151" s="874"/>
      <c r="FC151" s="874"/>
      <c r="FE151" s="876">
        <f t="shared" si="43"/>
        <v>0</v>
      </c>
      <c r="FF151" s="875"/>
      <c r="FG151" s="875"/>
      <c r="FH151" s="875"/>
      <c r="FI151" s="875"/>
      <c r="FJ151" s="875"/>
      <c r="FK151" s="875"/>
      <c r="FL151" s="877">
        <f t="shared" si="34"/>
        <v>0</v>
      </c>
      <c r="FM151" s="875"/>
      <c r="FN151" s="875"/>
      <c r="FO151" s="875"/>
      <c r="FP151" s="875"/>
      <c r="FQ151" s="875"/>
      <c r="FR151" s="873">
        <f t="shared" si="35"/>
        <v>0</v>
      </c>
      <c r="FS151" s="874"/>
      <c r="FT151" s="874"/>
      <c r="FU151" s="874"/>
      <c r="FV151" s="874"/>
      <c r="FW151" s="874"/>
      <c r="FX151" s="873">
        <f t="shared" si="36"/>
        <v>0</v>
      </c>
      <c r="FY151" s="874"/>
      <c r="FZ151" s="874"/>
      <c r="GA151" s="874"/>
      <c r="GB151" s="874"/>
      <c r="GC151" s="874"/>
      <c r="GD151" s="878">
        <f t="shared" si="39"/>
        <v>0</v>
      </c>
      <c r="GE151" s="874"/>
      <c r="GF151" s="874"/>
      <c r="GG151" s="874"/>
      <c r="GH151" s="874"/>
      <c r="GI151" s="874"/>
      <c r="GJ151" s="874"/>
    </row>
    <row r="152" spans="48:192" ht="12.75">
      <c r="AV152" s="230" t="str">
        <f t="shared" si="23"/>
        <v>-</v>
      </c>
      <c r="AW152" s="875">
        <f>IF(ROWS($AW$25:$AW152)&gt;$BI$9,0,ROWS(AW$25:$AW152))</f>
        <v>128</v>
      </c>
      <c r="AX152" s="875"/>
      <c r="AY152" s="875"/>
      <c r="AZ152" s="875"/>
      <c r="BA152" s="875"/>
      <c r="BB152" s="876">
        <f t="shared" si="40"/>
        <v>223160.15960741063</v>
      </c>
      <c r="BC152" s="875"/>
      <c r="BD152" s="875"/>
      <c r="BE152" s="875"/>
      <c r="BF152" s="875"/>
      <c r="BG152" s="875"/>
      <c r="BH152" s="875"/>
      <c r="BI152" s="877">
        <f t="shared" si="24"/>
        <v>557.9003990185266</v>
      </c>
      <c r="BJ152" s="875"/>
      <c r="BK152" s="875"/>
      <c r="BL152" s="875"/>
      <c r="BM152" s="875"/>
      <c r="BN152" s="875"/>
      <c r="BO152" s="873">
        <f t="shared" si="25"/>
        <v>706.9117021698386</v>
      </c>
      <c r="BP152" s="874"/>
      <c r="BQ152" s="874"/>
      <c r="BR152" s="874"/>
      <c r="BS152" s="874"/>
      <c r="BT152" s="874"/>
      <c r="BU152" s="873">
        <f t="shared" si="26"/>
        <v>1264.8121011883652</v>
      </c>
      <c r="BV152" s="874"/>
      <c r="BW152" s="874"/>
      <c r="BX152" s="874"/>
      <c r="BY152" s="874"/>
      <c r="BZ152" s="874"/>
      <c r="CA152" s="878">
        <f t="shared" si="37"/>
        <v>222453.2479052408</v>
      </c>
      <c r="CB152" s="874"/>
      <c r="CC152" s="874"/>
      <c r="CD152" s="874"/>
      <c r="CE152" s="874"/>
      <c r="CF152" s="874"/>
      <c r="CG152" s="874"/>
      <c r="CI152" s="876">
        <f t="shared" si="41"/>
        <v>258052.7777526122</v>
      </c>
      <c r="CJ152" s="875"/>
      <c r="CK152" s="875"/>
      <c r="CL152" s="875"/>
      <c r="CM152" s="875"/>
      <c r="CN152" s="875"/>
      <c r="CO152" s="875"/>
      <c r="CP152" s="877">
        <f t="shared" si="27"/>
        <v>1649.3873378021126</v>
      </c>
      <c r="CQ152" s="875"/>
      <c r="CR152" s="875"/>
      <c r="CS152" s="875"/>
      <c r="CT152" s="875"/>
      <c r="CU152" s="875"/>
      <c r="CV152" s="873">
        <f t="shared" si="28"/>
        <v>483.2884079612654</v>
      </c>
      <c r="CW152" s="874"/>
      <c r="CX152" s="874"/>
      <c r="CY152" s="874"/>
      <c r="CZ152" s="874"/>
      <c r="DA152" s="874"/>
      <c r="DB152" s="873">
        <f t="shared" si="29"/>
        <v>2132.675745763378</v>
      </c>
      <c r="DC152" s="874"/>
      <c r="DD152" s="874"/>
      <c r="DE152" s="874"/>
      <c r="DF152" s="874"/>
      <c r="DG152" s="874"/>
      <c r="DH152" s="878">
        <f t="shared" si="38"/>
        <v>257569.48934465094</v>
      </c>
      <c r="DI152" s="874"/>
      <c r="DJ152" s="874"/>
      <c r="DK152" s="874"/>
      <c r="DL152" s="874"/>
      <c r="DM152" s="874"/>
      <c r="DN152" s="874"/>
      <c r="DR152" s="230" t="str">
        <f t="shared" si="30"/>
        <v>-</v>
      </c>
      <c r="DS152" s="875">
        <f>IF(ROWS(DS$25:$DU152)&gt;$EG$9,0,ROWS(DS$25:$DU152))</f>
        <v>0</v>
      </c>
      <c r="DT152" s="875"/>
      <c r="DU152" s="875"/>
      <c r="DV152" s="875"/>
      <c r="DW152" s="875"/>
      <c r="DX152" s="876">
        <f t="shared" si="42"/>
        <v>0</v>
      </c>
      <c r="DY152" s="875"/>
      <c r="DZ152" s="875"/>
      <c r="EA152" s="875"/>
      <c r="EB152" s="875"/>
      <c r="EC152" s="875"/>
      <c r="ED152" s="875"/>
      <c r="EE152" s="877">
        <f t="shared" si="31"/>
        <v>0</v>
      </c>
      <c r="EF152" s="875"/>
      <c r="EG152" s="875"/>
      <c r="EH152" s="875"/>
      <c r="EI152" s="875"/>
      <c r="EJ152" s="875"/>
      <c r="EK152" s="873">
        <f t="shared" si="32"/>
        <v>0</v>
      </c>
      <c r="EL152" s="874"/>
      <c r="EM152" s="874"/>
      <c r="EN152" s="874"/>
      <c r="EO152" s="874"/>
      <c r="EP152" s="874"/>
      <c r="EQ152" s="873">
        <f t="shared" si="33"/>
        <v>0</v>
      </c>
      <c r="ER152" s="874"/>
      <c r="ES152" s="874"/>
      <c r="ET152" s="874"/>
      <c r="EU152" s="874"/>
      <c r="EV152" s="874"/>
      <c r="EW152" s="878">
        <f t="shared" si="44"/>
        <v>0</v>
      </c>
      <c r="EX152" s="874"/>
      <c r="EY152" s="874"/>
      <c r="EZ152" s="874"/>
      <c r="FA152" s="874"/>
      <c r="FB152" s="874"/>
      <c r="FC152" s="874"/>
      <c r="FE152" s="876">
        <f t="shared" si="43"/>
        <v>0</v>
      </c>
      <c r="FF152" s="875"/>
      <c r="FG152" s="875"/>
      <c r="FH152" s="875"/>
      <c r="FI152" s="875"/>
      <c r="FJ152" s="875"/>
      <c r="FK152" s="875"/>
      <c r="FL152" s="877">
        <f t="shared" si="34"/>
        <v>0</v>
      </c>
      <c r="FM152" s="875"/>
      <c r="FN152" s="875"/>
      <c r="FO152" s="875"/>
      <c r="FP152" s="875"/>
      <c r="FQ152" s="875"/>
      <c r="FR152" s="873">
        <f t="shared" si="35"/>
        <v>0</v>
      </c>
      <c r="FS152" s="874"/>
      <c r="FT152" s="874"/>
      <c r="FU152" s="874"/>
      <c r="FV152" s="874"/>
      <c r="FW152" s="874"/>
      <c r="FX152" s="873">
        <f t="shared" si="36"/>
        <v>0</v>
      </c>
      <c r="FY152" s="874"/>
      <c r="FZ152" s="874"/>
      <c r="GA152" s="874"/>
      <c r="GB152" s="874"/>
      <c r="GC152" s="874"/>
      <c r="GD152" s="878">
        <f t="shared" si="39"/>
        <v>0</v>
      </c>
      <c r="GE152" s="874"/>
      <c r="GF152" s="874"/>
      <c r="GG152" s="874"/>
      <c r="GH152" s="874"/>
      <c r="GI152" s="874"/>
      <c r="GJ152" s="874"/>
    </row>
    <row r="153" spans="48:192" ht="12.75">
      <c r="AV153" s="230" t="str">
        <f aca="true" t="shared" si="45" ref="AV153:AV216">IF($R$24="Yes",IF(AW153=$BI$9,"B","-"),"-")</f>
        <v>-</v>
      </c>
      <c r="AW153" s="875">
        <f>IF(ROWS($AW$25:$AW153)&gt;$BI$9,0,ROWS(AW$25:$AW153))</f>
        <v>129</v>
      </c>
      <c r="AX153" s="875"/>
      <c r="AY153" s="875"/>
      <c r="AZ153" s="875"/>
      <c r="BA153" s="875"/>
      <c r="BB153" s="876">
        <f t="shared" si="40"/>
        <v>222453.2479052408</v>
      </c>
      <c r="BC153" s="875"/>
      <c r="BD153" s="875"/>
      <c r="BE153" s="875"/>
      <c r="BF153" s="875"/>
      <c r="BG153" s="875"/>
      <c r="BH153" s="875"/>
      <c r="BI153" s="877">
        <f aca="true" t="shared" si="46" ref="BI153:BI216">IF(AW153=0,0,(BB153*$R$32/$BI$5))</f>
        <v>556.133119763102</v>
      </c>
      <c r="BJ153" s="875"/>
      <c r="BK153" s="875"/>
      <c r="BL153" s="875"/>
      <c r="BM153" s="875"/>
      <c r="BN153" s="875"/>
      <c r="BO153" s="873">
        <f aca="true" t="shared" si="47" ref="BO153:BO216">IF(AV153="B",BB153,IF(AW153=0,0,BU153-BI153))</f>
        <v>708.6789814252633</v>
      </c>
      <c r="BP153" s="874"/>
      <c r="BQ153" s="874"/>
      <c r="BR153" s="874"/>
      <c r="BS153" s="874"/>
      <c r="BT153" s="874"/>
      <c r="BU153" s="873">
        <f aca="true" t="shared" si="48" ref="BU153:BU216">IF(AV153="B",SUM(BI153:BT153),IF(AW153=0,0,$BI$7))</f>
        <v>1264.8121011883652</v>
      </c>
      <c r="BV153" s="874"/>
      <c r="BW153" s="874"/>
      <c r="BX153" s="874"/>
      <c r="BY153" s="874"/>
      <c r="BZ153" s="874"/>
      <c r="CA153" s="878">
        <f t="shared" si="37"/>
        <v>221744.56892381553</v>
      </c>
      <c r="CB153" s="874"/>
      <c r="CC153" s="874"/>
      <c r="CD153" s="874"/>
      <c r="CE153" s="874"/>
      <c r="CF153" s="874"/>
      <c r="CG153" s="874"/>
      <c r="CI153" s="876">
        <f t="shared" si="41"/>
        <v>257569.48934465094</v>
      </c>
      <c r="CJ153" s="875"/>
      <c r="CK153" s="875"/>
      <c r="CL153" s="875"/>
      <c r="CM153" s="875"/>
      <c r="CN153" s="875"/>
      <c r="CO153" s="875"/>
      <c r="CP153" s="877">
        <f aca="true" t="shared" si="49" ref="CP153:CP216">IF(AW153=0,0,CI153*$R$53/$BQ$5)</f>
        <v>1646.2983193945604</v>
      </c>
      <c r="CQ153" s="875"/>
      <c r="CR153" s="875"/>
      <c r="CS153" s="875"/>
      <c r="CT153" s="875"/>
      <c r="CU153" s="875"/>
      <c r="CV153" s="873">
        <f aca="true" t="shared" si="50" ref="CV153:CV216">IF(AV153="B",CI153,IF(AW153=0,0,DB153-CP153))</f>
        <v>486.3774263688176</v>
      </c>
      <c r="CW153" s="874"/>
      <c r="CX153" s="874"/>
      <c r="CY153" s="874"/>
      <c r="CZ153" s="874"/>
      <c r="DA153" s="874"/>
      <c r="DB153" s="873">
        <f aca="true" t="shared" si="51" ref="DB153:DB216">IF(AV153="B",SUM(CP153:DA153),IF(AW153=0,0,$BQ$7))</f>
        <v>2132.675745763378</v>
      </c>
      <c r="DC153" s="874"/>
      <c r="DD153" s="874"/>
      <c r="DE153" s="874"/>
      <c r="DF153" s="874"/>
      <c r="DG153" s="874"/>
      <c r="DH153" s="878">
        <f t="shared" si="38"/>
        <v>257083.1119182821</v>
      </c>
      <c r="DI153" s="874"/>
      <c r="DJ153" s="874"/>
      <c r="DK153" s="874"/>
      <c r="DL153" s="874"/>
      <c r="DM153" s="874"/>
      <c r="DN153" s="874"/>
      <c r="DR153" s="230" t="str">
        <f aca="true" t="shared" si="52" ref="DR153:DR216">IF($Y$17="Yes",IF(DS153=$EG$9,"B","-"),"-")</f>
        <v>-</v>
      </c>
      <c r="DS153" s="875">
        <f>IF(ROWS(DS$25:$DU153)&gt;$EG$9,0,ROWS(DS$25:$DU153))</f>
        <v>0</v>
      </c>
      <c r="DT153" s="875"/>
      <c r="DU153" s="875"/>
      <c r="DV153" s="875"/>
      <c r="DW153" s="875"/>
      <c r="DX153" s="876">
        <f t="shared" si="42"/>
        <v>0</v>
      </c>
      <c r="DY153" s="875"/>
      <c r="DZ153" s="875"/>
      <c r="EA153" s="875"/>
      <c r="EB153" s="875"/>
      <c r="EC153" s="875"/>
      <c r="ED153" s="875"/>
      <c r="EE153" s="877">
        <f aca="true" t="shared" si="53" ref="EE153:EE216">IF(DS153=0,0,DX153*$Y$25/$EG$5)</f>
        <v>0</v>
      </c>
      <c r="EF153" s="875"/>
      <c r="EG153" s="875"/>
      <c r="EH153" s="875"/>
      <c r="EI153" s="875"/>
      <c r="EJ153" s="875"/>
      <c r="EK153" s="873">
        <f aca="true" t="shared" si="54" ref="EK153:EK216">IF(DR153="B",DX153,IF(DS153=0,0,EQ153-EE153))</f>
        <v>0</v>
      </c>
      <c r="EL153" s="874"/>
      <c r="EM153" s="874"/>
      <c r="EN153" s="874"/>
      <c r="EO153" s="874"/>
      <c r="EP153" s="874"/>
      <c r="EQ153" s="873">
        <f aca="true" t="shared" si="55" ref="EQ153:EQ216">IF(DR153="B",SUM(EE153:EP153),IF(DS153=0,0,$EG$7))</f>
        <v>0</v>
      </c>
      <c r="ER153" s="874"/>
      <c r="ES153" s="874"/>
      <c r="ET153" s="874"/>
      <c r="EU153" s="874"/>
      <c r="EV153" s="874"/>
      <c r="EW153" s="878">
        <f t="shared" si="44"/>
        <v>0</v>
      </c>
      <c r="EX153" s="874"/>
      <c r="EY153" s="874"/>
      <c r="EZ153" s="874"/>
      <c r="FA153" s="874"/>
      <c r="FB153" s="874"/>
      <c r="FC153" s="874"/>
      <c r="FE153" s="876">
        <f t="shared" si="43"/>
        <v>0</v>
      </c>
      <c r="FF153" s="875"/>
      <c r="FG153" s="875"/>
      <c r="FH153" s="875"/>
      <c r="FI153" s="875"/>
      <c r="FJ153" s="875"/>
      <c r="FK153" s="875"/>
      <c r="FL153" s="877">
        <f aca="true" t="shared" si="56" ref="FL153:FL216">IF(DS153=0,0,FE153*$Y$46/$EO$5)</f>
        <v>0</v>
      </c>
      <c r="FM153" s="875"/>
      <c r="FN153" s="875"/>
      <c r="FO153" s="875"/>
      <c r="FP153" s="875"/>
      <c r="FQ153" s="875"/>
      <c r="FR153" s="873">
        <f aca="true" t="shared" si="57" ref="FR153:FR216">IF(DR153="B",FE153,IF(DS153=0,0,FX153-FL153))</f>
        <v>0</v>
      </c>
      <c r="FS153" s="874"/>
      <c r="FT153" s="874"/>
      <c r="FU153" s="874"/>
      <c r="FV153" s="874"/>
      <c r="FW153" s="874"/>
      <c r="FX153" s="873">
        <f aca="true" t="shared" si="58" ref="FX153:FX216">IF(DR153="B",SUM(FL153:FW153),IF(DS153=0,0,$EO$7))</f>
        <v>0</v>
      </c>
      <c r="FY153" s="874"/>
      <c r="FZ153" s="874"/>
      <c r="GA153" s="874"/>
      <c r="GB153" s="874"/>
      <c r="GC153" s="874"/>
      <c r="GD153" s="878">
        <f t="shared" si="39"/>
        <v>0</v>
      </c>
      <c r="GE153" s="874"/>
      <c r="GF153" s="874"/>
      <c r="GG153" s="874"/>
      <c r="GH153" s="874"/>
      <c r="GI153" s="874"/>
      <c r="GJ153" s="874"/>
    </row>
    <row r="154" spans="48:192" ht="12.75">
      <c r="AV154" s="230" t="str">
        <f t="shared" si="45"/>
        <v>-</v>
      </c>
      <c r="AW154" s="875">
        <f>IF(ROWS($AW$25:$AW154)&gt;$BI$9,0,ROWS(AW$25:$AW154))</f>
        <v>130</v>
      </c>
      <c r="AX154" s="875"/>
      <c r="AY154" s="875"/>
      <c r="AZ154" s="875"/>
      <c r="BA154" s="875"/>
      <c r="BB154" s="876">
        <f t="shared" si="40"/>
        <v>221744.56892381553</v>
      </c>
      <c r="BC154" s="875"/>
      <c r="BD154" s="875"/>
      <c r="BE154" s="875"/>
      <c r="BF154" s="875"/>
      <c r="BG154" s="875"/>
      <c r="BH154" s="875"/>
      <c r="BI154" s="877">
        <f t="shared" si="46"/>
        <v>554.3614223095389</v>
      </c>
      <c r="BJ154" s="875"/>
      <c r="BK154" s="875"/>
      <c r="BL154" s="875"/>
      <c r="BM154" s="875"/>
      <c r="BN154" s="875"/>
      <c r="BO154" s="873">
        <f t="shared" si="47"/>
        <v>710.4506788788264</v>
      </c>
      <c r="BP154" s="874"/>
      <c r="BQ154" s="874"/>
      <c r="BR154" s="874"/>
      <c r="BS154" s="874"/>
      <c r="BT154" s="874"/>
      <c r="BU154" s="873">
        <f t="shared" si="48"/>
        <v>1264.8121011883652</v>
      </c>
      <c r="BV154" s="874"/>
      <c r="BW154" s="874"/>
      <c r="BX154" s="874"/>
      <c r="BY154" s="874"/>
      <c r="BZ154" s="874"/>
      <c r="CA154" s="878">
        <f aca="true" t="shared" si="59" ref="CA154:CA217">IF(AW154=0,0,BB154-BO154)</f>
        <v>221034.11824493672</v>
      </c>
      <c r="CB154" s="874"/>
      <c r="CC154" s="874"/>
      <c r="CD154" s="874"/>
      <c r="CE154" s="874"/>
      <c r="CF154" s="874"/>
      <c r="CG154" s="874"/>
      <c r="CI154" s="876">
        <f t="shared" si="41"/>
        <v>257083.1119182821</v>
      </c>
      <c r="CJ154" s="875"/>
      <c r="CK154" s="875"/>
      <c r="CL154" s="875"/>
      <c r="CM154" s="875"/>
      <c r="CN154" s="875"/>
      <c r="CO154" s="875"/>
      <c r="CP154" s="877">
        <f t="shared" si="49"/>
        <v>1643.1895570110198</v>
      </c>
      <c r="CQ154" s="875"/>
      <c r="CR154" s="875"/>
      <c r="CS154" s="875"/>
      <c r="CT154" s="875"/>
      <c r="CU154" s="875"/>
      <c r="CV154" s="873">
        <f t="shared" si="50"/>
        <v>489.4861887523582</v>
      </c>
      <c r="CW154" s="874"/>
      <c r="CX154" s="874"/>
      <c r="CY154" s="874"/>
      <c r="CZ154" s="874"/>
      <c r="DA154" s="874"/>
      <c r="DB154" s="873">
        <f t="shared" si="51"/>
        <v>2132.675745763378</v>
      </c>
      <c r="DC154" s="874"/>
      <c r="DD154" s="874"/>
      <c r="DE154" s="874"/>
      <c r="DF154" s="874"/>
      <c r="DG154" s="874"/>
      <c r="DH154" s="878">
        <f aca="true" t="shared" si="60" ref="DH154:DH217">IF(AW154=0,0,CI154-CV154)</f>
        <v>256593.62572952977</v>
      </c>
      <c r="DI154" s="874"/>
      <c r="DJ154" s="874"/>
      <c r="DK154" s="874"/>
      <c r="DL154" s="874"/>
      <c r="DM154" s="874"/>
      <c r="DN154" s="874"/>
      <c r="DR154" s="230" t="str">
        <f t="shared" si="52"/>
        <v>-</v>
      </c>
      <c r="DS154" s="875">
        <f>IF(ROWS(DS$25:$DU154)&gt;$EG$9,0,ROWS(DS$25:$DU154))</f>
        <v>0</v>
      </c>
      <c r="DT154" s="875"/>
      <c r="DU154" s="875"/>
      <c r="DV154" s="875"/>
      <c r="DW154" s="875"/>
      <c r="DX154" s="876">
        <f t="shared" si="42"/>
        <v>0</v>
      </c>
      <c r="DY154" s="875"/>
      <c r="DZ154" s="875"/>
      <c r="EA154" s="875"/>
      <c r="EB154" s="875"/>
      <c r="EC154" s="875"/>
      <c r="ED154" s="875"/>
      <c r="EE154" s="877">
        <f t="shared" si="53"/>
        <v>0</v>
      </c>
      <c r="EF154" s="875"/>
      <c r="EG154" s="875"/>
      <c r="EH154" s="875"/>
      <c r="EI154" s="875"/>
      <c r="EJ154" s="875"/>
      <c r="EK154" s="873">
        <f t="shared" si="54"/>
        <v>0</v>
      </c>
      <c r="EL154" s="874"/>
      <c r="EM154" s="874"/>
      <c r="EN154" s="874"/>
      <c r="EO154" s="874"/>
      <c r="EP154" s="874"/>
      <c r="EQ154" s="873">
        <f t="shared" si="55"/>
        <v>0</v>
      </c>
      <c r="ER154" s="874"/>
      <c r="ES154" s="874"/>
      <c r="ET154" s="874"/>
      <c r="EU154" s="874"/>
      <c r="EV154" s="874"/>
      <c r="EW154" s="878">
        <f t="shared" si="44"/>
        <v>0</v>
      </c>
      <c r="EX154" s="874"/>
      <c r="EY154" s="874"/>
      <c r="EZ154" s="874"/>
      <c r="FA154" s="874"/>
      <c r="FB154" s="874"/>
      <c r="FC154" s="874"/>
      <c r="FE154" s="876">
        <f t="shared" si="43"/>
        <v>0</v>
      </c>
      <c r="FF154" s="875"/>
      <c r="FG154" s="875"/>
      <c r="FH154" s="875"/>
      <c r="FI154" s="875"/>
      <c r="FJ154" s="875"/>
      <c r="FK154" s="875"/>
      <c r="FL154" s="877">
        <f t="shared" si="56"/>
        <v>0</v>
      </c>
      <c r="FM154" s="875"/>
      <c r="FN154" s="875"/>
      <c r="FO154" s="875"/>
      <c r="FP154" s="875"/>
      <c r="FQ154" s="875"/>
      <c r="FR154" s="873">
        <f t="shared" si="57"/>
        <v>0</v>
      </c>
      <c r="FS154" s="874"/>
      <c r="FT154" s="874"/>
      <c r="FU154" s="874"/>
      <c r="FV154" s="874"/>
      <c r="FW154" s="874"/>
      <c r="FX154" s="873">
        <f t="shared" si="58"/>
        <v>0</v>
      </c>
      <c r="FY154" s="874"/>
      <c r="FZ154" s="874"/>
      <c r="GA154" s="874"/>
      <c r="GB154" s="874"/>
      <c r="GC154" s="874"/>
      <c r="GD154" s="878">
        <f aca="true" t="shared" si="61" ref="GD154:GD217">IF(DS154=0,0,FE154-FR154)</f>
        <v>0</v>
      </c>
      <c r="GE154" s="874"/>
      <c r="GF154" s="874"/>
      <c r="GG154" s="874"/>
      <c r="GH154" s="874"/>
      <c r="GI154" s="874"/>
      <c r="GJ154" s="874"/>
    </row>
    <row r="155" spans="48:192" ht="12.75">
      <c r="AV155" s="230" t="str">
        <f t="shared" si="45"/>
        <v>-</v>
      </c>
      <c r="AW155" s="875">
        <f>IF(ROWS($AW$25:$AW155)&gt;$BI$9,0,ROWS(AW$25:$AW155))</f>
        <v>131</v>
      </c>
      <c r="AX155" s="875"/>
      <c r="AY155" s="875"/>
      <c r="AZ155" s="875"/>
      <c r="BA155" s="875"/>
      <c r="BB155" s="876">
        <f aca="true" t="shared" si="62" ref="BB155:BB218">IF(AW155=0,0,CA154)</f>
        <v>221034.11824493672</v>
      </c>
      <c r="BC155" s="875"/>
      <c r="BD155" s="875"/>
      <c r="BE155" s="875"/>
      <c r="BF155" s="875"/>
      <c r="BG155" s="875"/>
      <c r="BH155" s="875"/>
      <c r="BI155" s="877">
        <f t="shared" si="46"/>
        <v>552.5852956123418</v>
      </c>
      <c r="BJ155" s="875"/>
      <c r="BK155" s="875"/>
      <c r="BL155" s="875"/>
      <c r="BM155" s="875"/>
      <c r="BN155" s="875"/>
      <c r="BO155" s="873">
        <f t="shared" si="47"/>
        <v>712.2268055760234</v>
      </c>
      <c r="BP155" s="874"/>
      <c r="BQ155" s="874"/>
      <c r="BR155" s="874"/>
      <c r="BS155" s="874"/>
      <c r="BT155" s="874"/>
      <c r="BU155" s="873">
        <f t="shared" si="48"/>
        <v>1264.8121011883652</v>
      </c>
      <c r="BV155" s="874"/>
      <c r="BW155" s="874"/>
      <c r="BX155" s="874"/>
      <c r="BY155" s="874"/>
      <c r="BZ155" s="874"/>
      <c r="CA155" s="878">
        <f t="shared" si="59"/>
        <v>220321.89143936068</v>
      </c>
      <c r="CB155" s="874"/>
      <c r="CC155" s="874"/>
      <c r="CD155" s="874"/>
      <c r="CE155" s="874"/>
      <c r="CF155" s="874"/>
      <c r="CG155" s="874"/>
      <c r="CI155" s="876">
        <f aca="true" t="shared" si="63" ref="CI155:CI218">IF(AW155=0,0,DH154)</f>
        <v>256593.62572952977</v>
      </c>
      <c r="CJ155" s="875"/>
      <c r="CK155" s="875"/>
      <c r="CL155" s="875"/>
      <c r="CM155" s="875"/>
      <c r="CN155" s="875"/>
      <c r="CO155" s="875"/>
      <c r="CP155" s="877">
        <f t="shared" si="49"/>
        <v>1640.0609244545776</v>
      </c>
      <c r="CQ155" s="875"/>
      <c r="CR155" s="875"/>
      <c r="CS155" s="875"/>
      <c r="CT155" s="875"/>
      <c r="CU155" s="875"/>
      <c r="CV155" s="873">
        <f t="shared" si="50"/>
        <v>492.6148213088004</v>
      </c>
      <c r="CW155" s="874"/>
      <c r="CX155" s="874"/>
      <c r="CY155" s="874"/>
      <c r="CZ155" s="874"/>
      <c r="DA155" s="874"/>
      <c r="DB155" s="873">
        <f t="shared" si="51"/>
        <v>2132.675745763378</v>
      </c>
      <c r="DC155" s="874"/>
      <c r="DD155" s="874"/>
      <c r="DE155" s="874"/>
      <c r="DF155" s="874"/>
      <c r="DG155" s="874"/>
      <c r="DH155" s="878">
        <f t="shared" si="60"/>
        <v>256101.01090822098</v>
      </c>
      <c r="DI155" s="874"/>
      <c r="DJ155" s="874"/>
      <c r="DK155" s="874"/>
      <c r="DL155" s="874"/>
      <c r="DM155" s="874"/>
      <c r="DN155" s="874"/>
      <c r="DR155" s="230" t="str">
        <f t="shared" si="52"/>
        <v>-</v>
      </c>
      <c r="DS155" s="875">
        <f>IF(ROWS(DS$25:$DU155)&gt;$EG$9,0,ROWS(DS$25:$DU155))</f>
        <v>0</v>
      </c>
      <c r="DT155" s="875"/>
      <c r="DU155" s="875"/>
      <c r="DV155" s="875"/>
      <c r="DW155" s="875"/>
      <c r="DX155" s="876">
        <f aca="true" t="shared" si="64" ref="DX155:DX218">IF(DS155=0,0,EW154)</f>
        <v>0</v>
      </c>
      <c r="DY155" s="875"/>
      <c r="DZ155" s="875"/>
      <c r="EA155" s="875"/>
      <c r="EB155" s="875"/>
      <c r="EC155" s="875"/>
      <c r="ED155" s="875"/>
      <c r="EE155" s="877">
        <f t="shared" si="53"/>
        <v>0</v>
      </c>
      <c r="EF155" s="875"/>
      <c r="EG155" s="875"/>
      <c r="EH155" s="875"/>
      <c r="EI155" s="875"/>
      <c r="EJ155" s="875"/>
      <c r="EK155" s="873">
        <f t="shared" si="54"/>
        <v>0</v>
      </c>
      <c r="EL155" s="874"/>
      <c r="EM155" s="874"/>
      <c r="EN155" s="874"/>
      <c r="EO155" s="874"/>
      <c r="EP155" s="874"/>
      <c r="EQ155" s="873">
        <f t="shared" si="55"/>
        <v>0</v>
      </c>
      <c r="ER155" s="874"/>
      <c r="ES155" s="874"/>
      <c r="ET155" s="874"/>
      <c r="EU155" s="874"/>
      <c r="EV155" s="874"/>
      <c r="EW155" s="878">
        <f t="shared" si="44"/>
        <v>0</v>
      </c>
      <c r="EX155" s="874"/>
      <c r="EY155" s="874"/>
      <c r="EZ155" s="874"/>
      <c r="FA155" s="874"/>
      <c r="FB155" s="874"/>
      <c r="FC155" s="874"/>
      <c r="FE155" s="876">
        <f aca="true" t="shared" si="65" ref="FE155:FE218">IF(DS155=0,0,GD154)</f>
        <v>0</v>
      </c>
      <c r="FF155" s="875"/>
      <c r="FG155" s="875"/>
      <c r="FH155" s="875"/>
      <c r="FI155" s="875"/>
      <c r="FJ155" s="875"/>
      <c r="FK155" s="875"/>
      <c r="FL155" s="877">
        <f t="shared" si="56"/>
        <v>0</v>
      </c>
      <c r="FM155" s="875"/>
      <c r="FN155" s="875"/>
      <c r="FO155" s="875"/>
      <c r="FP155" s="875"/>
      <c r="FQ155" s="875"/>
      <c r="FR155" s="873">
        <f t="shared" si="57"/>
        <v>0</v>
      </c>
      <c r="FS155" s="874"/>
      <c r="FT155" s="874"/>
      <c r="FU155" s="874"/>
      <c r="FV155" s="874"/>
      <c r="FW155" s="874"/>
      <c r="FX155" s="873">
        <f t="shared" si="58"/>
        <v>0</v>
      </c>
      <c r="FY155" s="874"/>
      <c r="FZ155" s="874"/>
      <c r="GA155" s="874"/>
      <c r="GB155" s="874"/>
      <c r="GC155" s="874"/>
      <c r="GD155" s="878">
        <f t="shared" si="61"/>
        <v>0</v>
      </c>
      <c r="GE155" s="874"/>
      <c r="GF155" s="874"/>
      <c r="GG155" s="874"/>
      <c r="GH155" s="874"/>
      <c r="GI155" s="874"/>
      <c r="GJ155" s="874"/>
    </row>
    <row r="156" spans="48:192" ht="12.75">
      <c r="AV156" s="230" t="str">
        <f t="shared" si="45"/>
        <v>-</v>
      </c>
      <c r="AW156" s="875">
        <f>IF(ROWS($AW$25:$AW156)&gt;$BI$9,0,ROWS(AW$25:$AW156))</f>
        <v>132</v>
      </c>
      <c r="AX156" s="875"/>
      <c r="AY156" s="875"/>
      <c r="AZ156" s="875"/>
      <c r="BA156" s="875"/>
      <c r="BB156" s="876">
        <f t="shared" si="62"/>
        <v>220321.89143936068</v>
      </c>
      <c r="BC156" s="875"/>
      <c r="BD156" s="875"/>
      <c r="BE156" s="875"/>
      <c r="BF156" s="875"/>
      <c r="BG156" s="875"/>
      <c r="BH156" s="875"/>
      <c r="BI156" s="877">
        <f t="shared" si="46"/>
        <v>550.8047285984017</v>
      </c>
      <c r="BJ156" s="875"/>
      <c r="BK156" s="875"/>
      <c r="BL156" s="875"/>
      <c r="BM156" s="875"/>
      <c r="BN156" s="875"/>
      <c r="BO156" s="873">
        <f t="shared" si="47"/>
        <v>714.0073725899636</v>
      </c>
      <c r="BP156" s="874"/>
      <c r="BQ156" s="874"/>
      <c r="BR156" s="874"/>
      <c r="BS156" s="874"/>
      <c r="BT156" s="874"/>
      <c r="BU156" s="873">
        <f t="shared" si="48"/>
        <v>1264.8121011883652</v>
      </c>
      <c r="BV156" s="874"/>
      <c r="BW156" s="874"/>
      <c r="BX156" s="874"/>
      <c r="BY156" s="874"/>
      <c r="BZ156" s="874"/>
      <c r="CA156" s="878">
        <f t="shared" si="59"/>
        <v>219607.88406677073</v>
      </c>
      <c r="CB156" s="874"/>
      <c r="CC156" s="874"/>
      <c r="CD156" s="874"/>
      <c r="CE156" s="874"/>
      <c r="CF156" s="874"/>
      <c r="CG156" s="874"/>
      <c r="CI156" s="876">
        <f t="shared" si="63"/>
        <v>256101.01090822098</v>
      </c>
      <c r="CJ156" s="875"/>
      <c r="CK156" s="875"/>
      <c r="CL156" s="875"/>
      <c r="CM156" s="875"/>
      <c r="CN156" s="875"/>
      <c r="CO156" s="875"/>
      <c r="CP156" s="877">
        <f t="shared" si="49"/>
        <v>1636.9122947217122</v>
      </c>
      <c r="CQ156" s="875"/>
      <c r="CR156" s="875"/>
      <c r="CS156" s="875"/>
      <c r="CT156" s="875"/>
      <c r="CU156" s="875"/>
      <c r="CV156" s="873">
        <f t="shared" si="50"/>
        <v>495.7634510416658</v>
      </c>
      <c r="CW156" s="874"/>
      <c r="CX156" s="874"/>
      <c r="CY156" s="874"/>
      <c r="CZ156" s="874"/>
      <c r="DA156" s="874"/>
      <c r="DB156" s="873">
        <f t="shared" si="51"/>
        <v>2132.675745763378</v>
      </c>
      <c r="DC156" s="874"/>
      <c r="DD156" s="874"/>
      <c r="DE156" s="874"/>
      <c r="DF156" s="874"/>
      <c r="DG156" s="874"/>
      <c r="DH156" s="878">
        <f t="shared" si="60"/>
        <v>255605.24745717933</v>
      </c>
      <c r="DI156" s="874"/>
      <c r="DJ156" s="874"/>
      <c r="DK156" s="874"/>
      <c r="DL156" s="874"/>
      <c r="DM156" s="874"/>
      <c r="DN156" s="874"/>
      <c r="DR156" s="230" t="str">
        <f t="shared" si="52"/>
        <v>-</v>
      </c>
      <c r="DS156" s="875">
        <f>IF(ROWS(DS$25:$DU156)&gt;$EG$9,0,ROWS(DS$25:$DU156))</f>
        <v>0</v>
      </c>
      <c r="DT156" s="875"/>
      <c r="DU156" s="875"/>
      <c r="DV156" s="875"/>
      <c r="DW156" s="875"/>
      <c r="DX156" s="876">
        <f t="shared" si="64"/>
        <v>0</v>
      </c>
      <c r="DY156" s="875"/>
      <c r="DZ156" s="875"/>
      <c r="EA156" s="875"/>
      <c r="EB156" s="875"/>
      <c r="EC156" s="875"/>
      <c r="ED156" s="875"/>
      <c r="EE156" s="877">
        <f t="shared" si="53"/>
        <v>0</v>
      </c>
      <c r="EF156" s="875"/>
      <c r="EG156" s="875"/>
      <c r="EH156" s="875"/>
      <c r="EI156" s="875"/>
      <c r="EJ156" s="875"/>
      <c r="EK156" s="873">
        <f t="shared" si="54"/>
        <v>0</v>
      </c>
      <c r="EL156" s="874"/>
      <c r="EM156" s="874"/>
      <c r="EN156" s="874"/>
      <c r="EO156" s="874"/>
      <c r="EP156" s="874"/>
      <c r="EQ156" s="873">
        <f t="shared" si="55"/>
        <v>0</v>
      </c>
      <c r="ER156" s="874"/>
      <c r="ES156" s="874"/>
      <c r="ET156" s="874"/>
      <c r="EU156" s="874"/>
      <c r="EV156" s="874"/>
      <c r="EW156" s="878">
        <f t="shared" si="44"/>
        <v>0</v>
      </c>
      <c r="EX156" s="874"/>
      <c r="EY156" s="874"/>
      <c r="EZ156" s="874"/>
      <c r="FA156" s="874"/>
      <c r="FB156" s="874"/>
      <c r="FC156" s="874"/>
      <c r="FE156" s="876">
        <f t="shared" si="65"/>
        <v>0</v>
      </c>
      <c r="FF156" s="875"/>
      <c r="FG156" s="875"/>
      <c r="FH156" s="875"/>
      <c r="FI156" s="875"/>
      <c r="FJ156" s="875"/>
      <c r="FK156" s="875"/>
      <c r="FL156" s="877">
        <f t="shared" si="56"/>
        <v>0</v>
      </c>
      <c r="FM156" s="875"/>
      <c r="FN156" s="875"/>
      <c r="FO156" s="875"/>
      <c r="FP156" s="875"/>
      <c r="FQ156" s="875"/>
      <c r="FR156" s="873">
        <f t="shared" si="57"/>
        <v>0</v>
      </c>
      <c r="FS156" s="874"/>
      <c r="FT156" s="874"/>
      <c r="FU156" s="874"/>
      <c r="FV156" s="874"/>
      <c r="FW156" s="874"/>
      <c r="FX156" s="873">
        <f t="shared" si="58"/>
        <v>0</v>
      </c>
      <c r="FY156" s="874"/>
      <c r="FZ156" s="874"/>
      <c r="GA156" s="874"/>
      <c r="GB156" s="874"/>
      <c r="GC156" s="874"/>
      <c r="GD156" s="878">
        <f t="shared" si="61"/>
        <v>0</v>
      </c>
      <c r="GE156" s="874"/>
      <c r="GF156" s="874"/>
      <c r="GG156" s="874"/>
      <c r="GH156" s="874"/>
      <c r="GI156" s="874"/>
      <c r="GJ156" s="874"/>
    </row>
    <row r="157" spans="48:192" ht="12.75">
      <c r="AV157" s="230" t="str">
        <f t="shared" si="45"/>
        <v>-</v>
      </c>
      <c r="AW157" s="875">
        <f>IF(ROWS($AW$25:$AW157)&gt;$BI$9,0,ROWS(AW$25:$AW157))</f>
        <v>133</v>
      </c>
      <c r="AX157" s="875"/>
      <c r="AY157" s="875"/>
      <c r="AZ157" s="875"/>
      <c r="BA157" s="875"/>
      <c r="BB157" s="876">
        <f t="shared" si="62"/>
        <v>219607.88406677073</v>
      </c>
      <c r="BC157" s="875"/>
      <c r="BD157" s="875"/>
      <c r="BE157" s="875"/>
      <c r="BF157" s="875"/>
      <c r="BG157" s="875"/>
      <c r="BH157" s="875"/>
      <c r="BI157" s="877">
        <f t="shared" si="46"/>
        <v>549.0197101669268</v>
      </c>
      <c r="BJ157" s="875"/>
      <c r="BK157" s="875"/>
      <c r="BL157" s="875"/>
      <c r="BM157" s="875"/>
      <c r="BN157" s="875"/>
      <c r="BO157" s="873">
        <f t="shared" si="47"/>
        <v>715.7923910214384</v>
      </c>
      <c r="BP157" s="874"/>
      <c r="BQ157" s="874"/>
      <c r="BR157" s="874"/>
      <c r="BS157" s="874"/>
      <c r="BT157" s="874"/>
      <c r="BU157" s="873">
        <f t="shared" si="48"/>
        <v>1264.8121011883652</v>
      </c>
      <c r="BV157" s="874"/>
      <c r="BW157" s="874"/>
      <c r="BX157" s="874"/>
      <c r="BY157" s="874"/>
      <c r="BZ157" s="874"/>
      <c r="CA157" s="878">
        <f t="shared" si="59"/>
        <v>218892.09167574928</v>
      </c>
      <c r="CB157" s="874"/>
      <c r="CC157" s="874"/>
      <c r="CD157" s="874"/>
      <c r="CE157" s="874"/>
      <c r="CF157" s="874"/>
      <c r="CG157" s="874"/>
      <c r="CI157" s="876">
        <f t="shared" si="63"/>
        <v>255605.24745717933</v>
      </c>
      <c r="CJ157" s="875"/>
      <c r="CK157" s="875"/>
      <c r="CL157" s="875"/>
      <c r="CM157" s="875"/>
      <c r="CN157" s="875"/>
      <c r="CO157" s="875"/>
      <c r="CP157" s="877">
        <f t="shared" si="49"/>
        <v>1633.7435399971375</v>
      </c>
      <c r="CQ157" s="875"/>
      <c r="CR157" s="875"/>
      <c r="CS157" s="875"/>
      <c r="CT157" s="875"/>
      <c r="CU157" s="875"/>
      <c r="CV157" s="873">
        <f t="shared" si="50"/>
        <v>498.9322057662405</v>
      </c>
      <c r="CW157" s="874"/>
      <c r="CX157" s="874"/>
      <c r="CY157" s="874"/>
      <c r="CZ157" s="874"/>
      <c r="DA157" s="874"/>
      <c r="DB157" s="873">
        <f t="shared" si="51"/>
        <v>2132.675745763378</v>
      </c>
      <c r="DC157" s="874"/>
      <c r="DD157" s="874"/>
      <c r="DE157" s="874"/>
      <c r="DF157" s="874"/>
      <c r="DG157" s="874"/>
      <c r="DH157" s="878">
        <f t="shared" si="60"/>
        <v>255106.3152514131</v>
      </c>
      <c r="DI157" s="874"/>
      <c r="DJ157" s="874"/>
      <c r="DK157" s="874"/>
      <c r="DL157" s="874"/>
      <c r="DM157" s="874"/>
      <c r="DN157" s="874"/>
      <c r="DR157" s="230" t="str">
        <f t="shared" si="52"/>
        <v>-</v>
      </c>
      <c r="DS157" s="875">
        <f>IF(ROWS(DS$25:$DU157)&gt;$EG$9,0,ROWS(DS$25:$DU157))</f>
        <v>0</v>
      </c>
      <c r="DT157" s="875"/>
      <c r="DU157" s="875"/>
      <c r="DV157" s="875"/>
      <c r="DW157" s="875"/>
      <c r="DX157" s="876">
        <f t="shared" si="64"/>
        <v>0</v>
      </c>
      <c r="DY157" s="875"/>
      <c r="DZ157" s="875"/>
      <c r="EA157" s="875"/>
      <c r="EB157" s="875"/>
      <c r="EC157" s="875"/>
      <c r="ED157" s="875"/>
      <c r="EE157" s="877">
        <f t="shared" si="53"/>
        <v>0</v>
      </c>
      <c r="EF157" s="875"/>
      <c r="EG157" s="875"/>
      <c r="EH157" s="875"/>
      <c r="EI157" s="875"/>
      <c r="EJ157" s="875"/>
      <c r="EK157" s="873">
        <f t="shared" si="54"/>
        <v>0</v>
      </c>
      <c r="EL157" s="874"/>
      <c r="EM157" s="874"/>
      <c r="EN157" s="874"/>
      <c r="EO157" s="874"/>
      <c r="EP157" s="874"/>
      <c r="EQ157" s="873">
        <f t="shared" si="55"/>
        <v>0</v>
      </c>
      <c r="ER157" s="874"/>
      <c r="ES157" s="874"/>
      <c r="ET157" s="874"/>
      <c r="EU157" s="874"/>
      <c r="EV157" s="874"/>
      <c r="EW157" s="878">
        <f t="shared" si="44"/>
        <v>0</v>
      </c>
      <c r="EX157" s="874"/>
      <c r="EY157" s="874"/>
      <c r="EZ157" s="874"/>
      <c r="FA157" s="874"/>
      <c r="FB157" s="874"/>
      <c r="FC157" s="874"/>
      <c r="FE157" s="876">
        <f t="shared" si="65"/>
        <v>0</v>
      </c>
      <c r="FF157" s="875"/>
      <c r="FG157" s="875"/>
      <c r="FH157" s="875"/>
      <c r="FI157" s="875"/>
      <c r="FJ157" s="875"/>
      <c r="FK157" s="875"/>
      <c r="FL157" s="877">
        <f t="shared" si="56"/>
        <v>0</v>
      </c>
      <c r="FM157" s="875"/>
      <c r="FN157" s="875"/>
      <c r="FO157" s="875"/>
      <c r="FP157" s="875"/>
      <c r="FQ157" s="875"/>
      <c r="FR157" s="873">
        <f t="shared" si="57"/>
        <v>0</v>
      </c>
      <c r="FS157" s="874"/>
      <c r="FT157" s="874"/>
      <c r="FU157" s="874"/>
      <c r="FV157" s="874"/>
      <c r="FW157" s="874"/>
      <c r="FX157" s="873">
        <f t="shared" si="58"/>
        <v>0</v>
      </c>
      <c r="FY157" s="874"/>
      <c r="FZ157" s="874"/>
      <c r="GA157" s="874"/>
      <c r="GB157" s="874"/>
      <c r="GC157" s="874"/>
      <c r="GD157" s="878">
        <f t="shared" si="61"/>
        <v>0</v>
      </c>
      <c r="GE157" s="874"/>
      <c r="GF157" s="874"/>
      <c r="GG157" s="874"/>
      <c r="GH157" s="874"/>
      <c r="GI157" s="874"/>
      <c r="GJ157" s="874"/>
    </row>
    <row r="158" spans="48:192" ht="12.75">
      <c r="AV158" s="230" t="str">
        <f t="shared" si="45"/>
        <v>-</v>
      </c>
      <c r="AW158" s="875">
        <f>IF(ROWS($AW$25:$AW158)&gt;$BI$9,0,ROWS(AW$25:$AW158))</f>
        <v>134</v>
      </c>
      <c r="AX158" s="875"/>
      <c r="AY158" s="875"/>
      <c r="AZ158" s="875"/>
      <c r="BA158" s="875"/>
      <c r="BB158" s="876">
        <f t="shared" si="62"/>
        <v>218892.09167574928</v>
      </c>
      <c r="BC158" s="875"/>
      <c r="BD158" s="875"/>
      <c r="BE158" s="875"/>
      <c r="BF158" s="875"/>
      <c r="BG158" s="875"/>
      <c r="BH158" s="875"/>
      <c r="BI158" s="877">
        <f t="shared" si="46"/>
        <v>547.2302291893732</v>
      </c>
      <c r="BJ158" s="875"/>
      <c r="BK158" s="875"/>
      <c r="BL158" s="875"/>
      <c r="BM158" s="875"/>
      <c r="BN158" s="875"/>
      <c r="BO158" s="873">
        <f t="shared" si="47"/>
        <v>717.581871998992</v>
      </c>
      <c r="BP158" s="874"/>
      <c r="BQ158" s="874"/>
      <c r="BR158" s="874"/>
      <c r="BS158" s="874"/>
      <c r="BT158" s="874"/>
      <c r="BU158" s="873">
        <f t="shared" si="48"/>
        <v>1264.8121011883652</v>
      </c>
      <c r="BV158" s="874"/>
      <c r="BW158" s="874"/>
      <c r="BX158" s="874"/>
      <c r="BY158" s="874"/>
      <c r="BZ158" s="874"/>
      <c r="CA158" s="878">
        <f t="shared" si="59"/>
        <v>218174.5098037503</v>
      </c>
      <c r="CB158" s="874"/>
      <c r="CC158" s="874"/>
      <c r="CD158" s="874"/>
      <c r="CE158" s="874"/>
      <c r="CF158" s="874"/>
      <c r="CG158" s="874"/>
      <c r="CI158" s="876">
        <f t="shared" si="63"/>
        <v>255106.3152514131</v>
      </c>
      <c r="CJ158" s="875"/>
      <c r="CK158" s="875"/>
      <c r="CL158" s="875"/>
      <c r="CM158" s="875"/>
      <c r="CN158" s="875"/>
      <c r="CO158" s="875"/>
      <c r="CP158" s="877">
        <f t="shared" si="49"/>
        <v>1630.554531648615</v>
      </c>
      <c r="CQ158" s="875"/>
      <c r="CR158" s="875"/>
      <c r="CS158" s="875"/>
      <c r="CT158" s="875"/>
      <c r="CU158" s="875"/>
      <c r="CV158" s="873">
        <f t="shared" si="50"/>
        <v>502.121214114763</v>
      </c>
      <c r="CW158" s="874"/>
      <c r="CX158" s="874"/>
      <c r="CY158" s="874"/>
      <c r="CZ158" s="874"/>
      <c r="DA158" s="874"/>
      <c r="DB158" s="873">
        <f t="shared" si="51"/>
        <v>2132.675745763378</v>
      </c>
      <c r="DC158" s="874"/>
      <c r="DD158" s="874"/>
      <c r="DE158" s="874"/>
      <c r="DF158" s="874"/>
      <c r="DG158" s="874"/>
      <c r="DH158" s="878">
        <f t="shared" si="60"/>
        <v>254604.19403729832</v>
      </c>
      <c r="DI158" s="874"/>
      <c r="DJ158" s="874"/>
      <c r="DK158" s="874"/>
      <c r="DL158" s="874"/>
      <c r="DM158" s="874"/>
      <c r="DN158" s="874"/>
      <c r="DR158" s="230" t="str">
        <f t="shared" si="52"/>
        <v>-</v>
      </c>
      <c r="DS158" s="875">
        <f>IF(ROWS(DS$25:$DU158)&gt;$EG$9,0,ROWS(DS$25:$DU158))</f>
        <v>0</v>
      </c>
      <c r="DT158" s="875"/>
      <c r="DU158" s="875"/>
      <c r="DV158" s="875"/>
      <c r="DW158" s="875"/>
      <c r="DX158" s="876">
        <f t="shared" si="64"/>
        <v>0</v>
      </c>
      <c r="DY158" s="875"/>
      <c r="DZ158" s="875"/>
      <c r="EA158" s="875"/>
      <c r="EB158" s="875"/>
      <c r="EC158" s="875"/>
      <c r="ED158" s="875"/>
      <c r="EE158" s="877">
        <f t="shared" si="53"/>
        <v>0</v>
      </c>
      <c r="EF158" s="875"/>
      <c r="EG158" s="875"/>
      <c r="EH158" s="875"/>
      <c r="EI158" s="875"/>
      <c r="EJ158" s="875"/>
      <c r="EK158" s="873">
        <f t="shared" si="54"/>
        <v>0</v>
      </c>
      <c r="EL158" s="874"/>
      <c r="EM158" s="874"/>
      <c r="EN158" s="874"/>
      <c r="EO158" s="874"/>
      <c r="EP158" s="874"/>
      <c r="EQ158" s="873">
        <f t="shared" si="55"/>
        <v>0</v>
      </c>
      <c r="ER158" s="874"/>
      <c r="ES158" s="874"/>
      <c r="ET158" s="874"/>
      <c r="EU158" s="874"/>
      <c r="EV158" s="874"/>
      <c r="EW158" s="878">
        <f t="shared" si="44"/>
        <v>0</v>
      </c>
      <c r="EX158" s="874"/>
      <c r="EY158" s="874"/>
      <c r="EZ158" s="874"/>
      <c r="FA158" s="874"/>
      <c r="FB158" s="874"/>
      <c r="FC158" s="874"/>
      <c r="FE158" s="876">
        <f t="shared" si="65"/>
        <v>0</v>
      </c>
      <c r="FF158" s="875"/>
      <c r="FG158" s="875"/>
      <c r="FH158" s="875"/>
      <c r="FI158" s="875"/>
      <c r="FJ158" s="875"/>
      <c r="FK158" s="875"/>
      <c r="FL158" s="877">
        <f t="shared" si="56"/>
        <v>0</v>
      </c>
      <c r="FM158" s="875"/>
      <c r="FN158" s="875"/>
      <c r="FO158" s="875"/>
      <c r="FP158" s="875"/>
      <c r="FQ158" s="875"/>
      <c r="FR158" s="873">
        <f t="shared" si="57"/>
        <v>0</v>
      </c>
      <c r="FS158" s="874"/>
      <c r="FT158" s="874"/>
      <c r="FU158" s="874"/>
      <c r="FV158" s="874"/>
      <c r="FW158" s="874"/>
      <c r="FX158" s="873">
        <f t="shared" si="58"/>
        <v>0</v>
      </c>
      <c r="FY158" s="874"/>
      <c r="FZ158" s="874"/>
      <c r="GA158" s="874"/>
      <c r="GB158" s="874"/>
      <c r="GC158" s="874"/>
      <c r="GD158" s="878">
        <f t="shared" si="61"/>
        <v>0</v>
      </c>
      <c r="GE158" s="874"/>
      <c r="GF158" s="874"/>
      <c r="GG158" s="874"/>
      <c r="GH158" s="874"/>
      <c r="GI158" s="874"/>
      <c r="GJ158" s="874"/>
    </row>
    <row r="159" spans="48:192" ht="12.75">
      <c r="AV159" s="230" t="str">
        <f t="shared" si="45"/>
        <v>-</v>
      </c>
      <c r="AW159" s="875">
        <f>IF(ROWS($AW$25:$AW159)&gt;$BI$9,0,ROWS(AW$25:$AW159))</f>
        <v>135</v>
      </c>
      <c r="AX159" s="875"/>
      <c r="AY159" s="875"/>
      <c r="AZ159" s="875"/>
      <c r="BA159" s="875"/>
      <c r="BB159" s="876">
        <f t="shared" si="62"/>
        <v>218174.5098037503</v>
      </c>
      <c r="BC159" s="875"/>
      <c r="BD159" s="875"/>
      <c r="BE159" s="875"/>
      <c r="BF159" s="875"/>
      <c r="BG159" s="875"/>
      <c r="BH159" s="875"/>
      <c r="BI159" s="877">
        <f t="shared" si="46"/>
        <v>545.4362745093757</v>
      </c>
      <c r="BJ159" s="875"/>
      <c r="BK159" s="875"/>
      <c r="BL159" s="875"/>
      <c r="BM159" s="875"/>
      <c r="BN159" s="875"/>
      <c r="BO159" s="873">
        <f t="shared" si="47"/>
        <v>719.3758266789895</v>
      </c>
      <c r="BP159" s="874"/>
      <c r="BQ159" s="874"/>
      <c r="BR159" s="874"/>
      <c r="BS159" s="874"/>
      <c r="BT159" s="874"/>
      <c r="BU159" s="873">
        <f t="shared" si="48"/>
        <v>1264.8121011883652</v>
      </c>
      <c r="BV159" s="874"/>
      <c r="BW159" s="874"/>
      <c r="BX159" s="874"/>
      <c r="BY159" s="874"/>
      <c r="BZ159" s="874"/>
      <c r="CA159" s="878">
        <f t="shared" si="59"/>
        <v>217455.1339770713</v>
      </c>
      <c r="CB159" s="874"/>
      <c r="CC159" s="874"/>
      <c r="CD159" s="874"/>
      <c r="CE159" s="874"/>
      <c r="CF159" s="874"/>
      <c r="CG159" s="874"/>
      <c r="CI159" s="876">
        <f t="shared" si="63"/>
        <v>254604.19403729832</v>
      </c>
      <c r="CJ159" s="875"/>
      <c r="CK159" s="875"/>
      <c r="CL159" s="875"/>
      <c r="CM159" s="875"/>
      <c r="CN159" s="875"/>
      <c r="CO159" s="875"/>
      <c r="CP159" s="877">
        <f t="shared" si="49"/>
        <v>1627.3451402217315</v>
      </c>
      <c r="CQ159" s="875"/>
      <c r="CR159" s="875"/>
      <c r="CS159" s="875"/>
      <c r="CT159" s="875"/>
      <c r="CU159" s="875"/>
      <c r="CV159" s="873">
        <f t="shared" si="50"/>
        <v>505.3306055416465</v>
      </c>
      <c r="CW159" s="874"/>
      <c r="CX159" s="874"/>
      <c r="CY159" s="874"/>
      <c r="CZ159" s="874"/>
      <c r="DA159" s="874"/>
      <c r="DB159" s="873">
        <f t="shared" si="51"/>
        <v>2132.675745763378</v>
      </c>
      <c r="DC159" s="874"/>
      <c r="DD159" s="874"/>
      <c r="DE159" s="874"/>
      <c r="DF159" s="874"/>
      <c r="DG159" s="874"/>
      <c r="DH159" s="878">
        <f t="shared" si="60"/>
        <v>254098.86343175668</v>
      </c>
      <c r="DI159" s="874"/>
      <c r="DJ159" s="874"/>
      <c r="DK159" s="874"/>
      <c r="DL159" s="874"/>
      <c r="DM159" s="874"/>
      <c r="DN159" s="874"/>
      <c r="DR159" s="230" t="str">
        <f t="shared" si="52"/>
        <v>-</v>
      </c>
      <c r="DS159" s="875">
        <f>IF(ROWS(DS$25:$DU159)&gt;$EG$9,0,ROWS(DS$25:$DU159))</f>
        <v>0</v>
      </c>
      <c r="DT159" s="875"/>
      <c r="DU159" s="875"/>
      <c r="DV159" s="875"/>
      <c r="DW159" s="875"/>
      <c r="DX159" s="876">
        <f t="shared" si="64"/>
        <v>0</v>
      </c>
      <c r="DY159" s="875"/>
      <c r="DZ159" s="875"/>
      <c r="EA159" s="875"/>
      <c r="EB159" s="875"/>
      <c r="EC159" s="875"/>
      <c r="ED159" s="875"/>
      <c r="EE159" s="877">
        <f t="shared" si="53"/>
        <v>0</v>
      </c>
      <c r="EF159" s="875"/>
      <c r="EG159" s="875"/>
      <c r="EH159" s="875"/>
      <c r="EI159" s="875"/>
      <c r="EJ159" s="875"/>
      <c r="EK159" s="873">
        <f t="shared" si="54"/>
        <v>0</v>
      </c>
      <c r="EL159" s="874"/>
      <c r="EM159" s="874"/>
      <c r="EN159" s="874"/>
      <c r="EO159" s="874"/>
      <c r="EP159" s="874"/>
      <c r="EQ159" s="873">
        <f t="shared" si="55"/>
        <v>0</v>
      </c>
      <c r="ER159" s="874"/>
      <c r="ES159" s="874"/>
      <c r="ET159" s="874"/>
      <c r="EU159" s="874"/>
      <c r="EV159" s="874"/>
      <c r="EW159" s="878">
        <f t="shared" si="44"/>
        <v>0</v>
      </c>
      <c r="EX159" s="874"/>
      <c r="EY159" s="874"/>
      <c r="EZ159" s="874"/>
      <c r="FA159" s="874"/>
      <c r="FB159" s="874"/>
      <c r="FC159" s="874"/>
      <c r="FE159" s="876">
        <f t="shared" si="65"/>
        <v>0</v>
      </c>
      <c r="FF159" s="875"/>
      <c r="FG159" s="875"/>
      <c r="FH159" s="875"/>
      <c r="FI159" s="875"/>
      <c r="FJ159" s="875"/>
      <c r="FK159" s="875"/>
      <c r="FL159" s="877">
        <f t="shared" si="56"/>
        <v>0</v>
      </c>
      <c r="FM159" s="875"/>
      <c r="FN159" s="875"/>
      <c r="FO159" s="875"/>
      <c r="FP159" s="875"/>
      <c r="FQ159" s="875"/>
      <c r="FR159" s="873">
        <f t="shared" si="57"/>
        <v>0</v>
      </c>
      <c r="FS159" s="874"/>
      <c r="FT159" s="874"/>
      <c r="FU159" s="874"/>
      <c r="FV159" s="874"/>
      <c r="FW159" s="874"/>
      <c r="FX159" s="873">
        <f t="shared" si="58"/>
        <v>0</v>
      </c>
      <c r="FY159" s="874"/>
      <c r="FZ159" s="874"/>
      <c r="GA159" s="874"/>
      <c r="GB159" s="874"/>
      <c r="GC159" s="874"/>
      <c r="GD159" s="878">
        <f t="shared" si="61"/>
        <v>0</v>
      </c>
      <c r="GE159" s="874"/>
      <c r="GF159" s="874"/>
      <c r="GG159" s="874"/>
      <c r="GH159" s="874"/>
      <c r="GI159" s="874"/>
      <c r="GJ159" s="874"/>
    </row>
    <row r="160" spans="48:192" ht="12.75">
      <c r="AV160" s="230" t="str">
        <f t="shared" si="45"/>
        <v>-</v>
      </c>
      <c r="AW160" s="875">
        <f>IF(ROWS($AW$25:$AW160)&gt;$BI$9,0,ROWS(AW$25:$AW160))</f>
        <v>136</v>
      </c>
      <c r="AX160" s="875"/>
      <c r="AY160" s="875"/>
      <c r="AZ160" s="875"/>
      <c r="BA160" s="875"/>
      <c r="BB160" s="876">
        <f t="shared" si="62"/>
        <v>217455.1339770713</v>
      </c>
      <c r="BC160" s="875"/>
      <c r="BD160" s="875"/>
      <c r="BE160" s="875"/>
      <c r="BF160" s="875"/>
      <c r="BG160" s="875"/>
      <c r="BH160" s="875"/>
      <c r="BI160" s="877">
        <f t="shared" si="46"/>
        <v>543.6378349426782</v>
      </c>
      <c r="BJ160" s="875"/>
      <c r="BK160" s="875"/>
      <c r="BL160" s="875"/>
      <c r="BM160" s="875"/>
      <c r="BN160" s="875"/>
      <c r="BO160" s="873">
        <f t="shared" si="47"/>
        <v>721.174266245687</v>
      </c>
      <c r="BP160" s="874"/>
      <c r="BQ160" s="874"/>
      <c r="BR160" s="874"/>
      <c r="BS160" s="874"/>
      <c r="BT160" s="874"/>
      <c r="BU160" s="873">
        <f t="shared" si="48"/>
        <v>1264.8121011883652</v>
      </c>
      <c r="BV160" s="874"/>
      <c r="BW160" s="874"/>
      <c r="BX160" s="874"/>
      <c r="BY160" s="874"/>
      <c r="BZ160" s="874"/>
      <c r="CA160" s="878">
        <f t="shared" si="59"/>
        <v>216733.9597108256</v>
      </c>
      <c r="CB160" s="874"/>
      <c r="CC160" s="874"/>
      <c r="CD160" s="874"/>
      <c r="CE160" s="874"/>
      <c r="CF160" s="874"/>
      <c r="CG160" s="874"/>
      <c r="CI160" s="876">
        <f t="shared" si="63"/>
        <v>254098.86343175668</v>
      </c>
      <c r="CJ160" s="875"/>
      <c r="CK160" s="875"/>
      <c r="CL160" s="875"/>
      <c r="CM160" s="875"/>
      <c r="CN160" s="875"/>
      <c r="CO160" s="875"/>
      <c r="CP160" s="877">
        <f t="shared" si="49"/>
        <v>1624.1152354346448</v>
      </c>
      <c r="CQ160" s="875"/>
      <c r="CR160" s="875"/>
      <c r="CS160" s="875"/>
      <c r="CT160" s="875"/>
      <c r="CU160" s="875"/>
      <c r="CV160" s="873">
        <f t="shared" si="50"/>
        <v>508.56051032873324</v>
      </c>
      <c r="CW160" s="874"/>
      <c r="CX160" s="874"/>
      <c r="CY160" s="874"/>
      <c r="CZ160" s="874"/>
      <c r="DA160" s="874"/>
      <c r="DB160" s="873">
        <f t="shared" si="51"/>
        <v>2132.675745763378</v>
      </c>
      <c r="DC160" s="874"/>
      <c r="DD160" s="874"/>
      <c r="DE160" s="874"/>
      <c r="DF160" s="874"/>
      <c r="DG160" s="874"/>
      <c r="DH160" s="878">
        <f t="shared" si="60"/>
        <v>253590.30292142794</v>
      </c>
      <c r="DI160" s="874"/>
      <c r="DJ160" s="874"/>
      <c r="DK160" s="874"/>
      <c r="DL160" s="874"/>
      <c r="DM160" s="874"/>
      <c r="DN160" s="874"/>
      <c r="DR160" s="230" t="str">
        <f t="shared" si="52"/>
        <v>-</v>
      </c>
      <c r="DS160" s="875">
        <f>IF(ROWS(DS$25:$DU160)&gt;$EG$9,0,ROWS(DS$25:$DU160))</f>
        <v>0</v>
      </c>
      <c r="DT160" s="875"/>
      <c r="DU160" s="875"/>
      <c r="DV160" s="875"/>
      <c r="DW160" s="875"/>
      <c r="DX160" s="876">
        <f t="shared" si="64"/>
        <v>0</v>
      </c>
      <c r="DY160" s="875"/>
      <c r="DZ160" s="875"/>
      <c r="EA160" s="875"/>
      <c r="EB160" s="875"/>
      <c r="EC160" s="875"/>
      <c r="ED160" s="875"/>
      <c r="EE160" s="877">
        <f t="shared" si="53"/>
        <v>0</v>
      </c>
      <c r="EF160" s="875"/>
      <c r="EG160" s="875"/>
      <c r="EH160" s="875"/>
      <c r="EI160" s="875"/>
      <c r="EJ160" s="875"/>
      <c r="EK160" s="873">
        <f t="shared" si="54"/>
        <v>0</v>
      </c>
      <c r="EL160" s="874"/>
      <c r="EM160" s="874"/>
      <c r="EN160" s="874"/>
      <c r="EO160" s="874"/>
      <c r="EP160" s="874"/>
      <c r="EQ160" s="873">
        <f t="shared" si="55"/>
        <v>0</v>
      </c>
      <c r="ER160" s="874"/>
      <c r="ES160" s="874"/>
      <c r="ET160" s="874"/>
      <c r="EU160" s="874"/>
      <c r="EV160" s="874"/>
      <c r="EW160" s="878">
        <f t="shared" si="44"/>
        <v>0</v>
      </c>
      <c r="EX160" s="874"/>
      <c r="EY160" s="874"/>
      <c r="EZ160" s="874"/>
      <c r="FA160" s="874"/>
      <c r="FB160" s="874"/>
      <c r="FC160" s="874"/>
      <c r="FE160" s="876">
        <f t="shared" si="65"/>
        <v>0</v>
      </c>
      <c r="FF160" s="875"/>
      <c r="FG160" s="875"/>
      <c r="FH160" s="875"/>
      <c r="FI160" s="875"/>
      <c r="FJ160" s="875"/>
      <c r="FK160" s="875"/>
      <c r="FL160" s="877">
        <f t="shared" si="56"/>
        <v>0</v>
      </c>
      <c r="FM160" s="875"/>
      <c r="FN160" s="875"/>
      <c r="FO160" s="875"/>
      <c r="FP160" s="875"/>
      <c r="FQ160" s="875"/>
      <c r="FR160" s="873">
        <f t="shared" si="57"/>
        <v>0</v>
      </c>
      <c r="FS160" s="874"/>
      <c r="FT160" s="874"/>
      <c r="FU160" s="874"/>
      <c r="FV160" s="874"/>
      <c r="FW160" s="874"/>
      <c r="FX160" s="873">
        <f t="shared" si="58"/>
        <v>0</v>
      </c>
      <c r="FY160" s="874"/>
      <c r="FZ160" s="874"/>
      <c r="GA160" s="874"/>
      <c r="GB160" s="874"/>
      <c r="GC160" s="874"/>
      <c r="GD160" s="878">
        <f t="shared" si="61"/>
        <v>0</v>
      </c>
      <c r="GE160" s="874"/>
      <c r="GF160" s="874"/>
      <c r="GG160" s="874"/>
      <c r="GH160" s="874"/>
      <c r="GI160" s="874"/>
      <c r="GJ160" s="874"/>
    </row>
    <row r="161" spans="48:192" ht="12.75">
      <c r="AV161" s="230" t="str">
        <f t="shared" si="45"/>
        <v>-</v>
      </c>
      <c r="AW161" s="875">
        <f>IF(ROWS($AW$25:$AW161)&gt;$BI$9,0,ROWS(AW$25:$AW161))</f>
        <v>137</v>
      </c>
      <c r="AX161" s="875"/>
      <c r="AY161" s="875"/>
      <c r="AZ161" s="875"/>
      <c r="BA161" s="875"/>
      <c r="BB161" s="876">
        <f t="shared" si="62"/>
        <v>216733.9597108256</v>
      </c>
      <c r="BC161" s="875"/>
      <c r="BD161" s="875"/>
      <c r="BE161" s="875"/>
      <c r="BF161" s="875"/>
      <c r="BG161" s="875"/>
      <c r="BH161" s="875"/>
      <c r="BI161" s="877">
        <f t="shared" si="46"/>
        <v>541.834899277064</v>
      </c>
      <c r="BJ161" s="875"/>
      <c r="BK161" s="875"/>
      <c r="BL161" s="875"/>
      <c r="BM161" s="875"/>
      <c r="BN161" s="875"/>
      <c r="BO161" s="873">
        <f t="shared" si="47"/>
        <v>722.9772019113012</v>
      </c>
      <c r="BP161" s="874"/>
      <c r="BQ161" s="874"/>
      <c r="BR161" s="874"/>
      <c r="BS161" s="874"/>
      <c r="BT161" s="874"/>
      <c r="BU161" s="873">
        <f t="shared" si="48"/>
        <v>1264.8121011883652</v>
      </c>
      <c r="BV161" s="874"/>
      <c r="BW161" s="874"/>
      <c r="BX161" s="874"/>
      <c r="BY161" s="874"/>
      <c r="BZ161" s="874"/>
      <c r="CA161" s="878">
        <f t="shared" si="59"/>
        <v>216010.9825089143</v>
      </c>
      <c r="CB161" s="874"/>
      <c r="CC161" s="874"/>
      <c r="CD161" s="874"/>
      <c r="CE161" s="874"/>
      <c r="CF161" s="874"/>
      <c r="CG161" s="874"/>
      <c r="CI161" s="876">
        <f t="shared" si="63"/>
        <v>253590.30292142794</v>
      </c>
      <c r="CJ161" s="875"/>
      <c r="CK161" s="875"/>
      <c r="CL161" s="875"/>
      <c r="CM161" s="875"/>
      <c r="CN161" s="875"/>
      <c r="CO161" s="875"/>
      <c r="CP161" s="877">
        <f t="shared" si="49"/>
        <v>1620.8646861727932</v>
      </c>
      <c r="CQ161" s="875"/>
      <c r="CR161" s="875"/>
      <c r="CS161" s="875"/>
      <c r="CT161" s="875"/>
      <c r="CU161" s="875"/>
      <c r="CV161" s="873">
        <f t="shared" si="50"/>
        <v>511.8110595905848</v>
      </c>
      <c r="CW161" s="874"/>
      <c r="CX161" s="874"/>
      <c r="CY161" s="874"/>
      <c r="CZ161" s="874"/>
      <c r="DA161" s="874"/>
      <c r="DB161" s="873">
        <f t="shared" si="51"/>
        <v>2132.675745763378</v>
      </c>
      <c r="DC161" s="874"/>
      <c r="DD161" s="874"/>
      <c r="DE161" s="874"/>
      <c r="DF161" s="874"/>
      <c r="DG161" s="874"/>
      <c r="DH161" s="878">
        <f t="shared" si="60"/>
        <v>253078.49186183736</v>
      </c>
      <c r="DI161" s="874"/>
      <c r="DJ161" s="874"/>
      <c r="DK161" s="874"/>
      <c r="DL161" s="874"/>
      <c r="DM161" s="874"/>
      <c r="DN161" s="874"/>
      <c r="DR161" s="230" t="str">
        <f t="shared" si="52"/>
        <v>-</v>
      </c>
      <c r="DS161" s="875">
        <f>IF(ROWS(DS$25:$DU161)&gt;$EG$9,0,ROWS(DS$25:$DU161))</f>
        <v>0</v>
      </c>
      <c r="DT161" s="875"/>
      <c r="DU161" s="875"/>
      <c r="DV161" s="875"/>
      <c r="DW161" s="875"/>
      <c r="DX161" s="876">
        <f t="shared" si="64"/>
        <v>0</v>
      </c>
      <c r="DY161" s="875"/>
      <c r="DZ161" s="875"/>
      <c r="EA161" s="875"/>
      <c r="EB161" s="875"/>
      <c r="EC161" s="875"/>
      <c r="ED161" s="875"/>
      <c r="EE161" s="877">
        <f t="shared" si="53"/>
        <v>0</v>
      </c>
      <c r="EF161" s="875"/>
      <c r="EG161" s="875"/>
      <c r="EH161" s="875"/>
      <c r="EI161" s="875"/>
      <c r="EJ161" s="875"/>
      <c r="EK161" s="873">
        <f t="shared" si="54"/>
        <v>0</v>
      </c>
      <c r="EL161" s="874"/>
      <c r="EM161" s="874"/>
      <c r="EN161" s="874"/>
      <c r="EO161" s="874"/>
      <c r="EP161" s="874"/>
      <c r="EQ161" s="873">
        <f t="shared" si="55"/>
        <v>0</v>
      </c>
      <c r="ER161" s="874"/>
      <c r="ES161" s="874"/>
      <c r="ET161" s="874"/>
      <c r="EU161" s="874"/>
      <c r="EV161" s="874"/>
      <c r="EW161" s="878">
        <f t="shared" si="44"/>
        <v>0</v>
      </c>
      <c r="EX161" s="874"/>
      <c r="EY161" s="874"/>
      <c r="EZ161" s="874"/>
      <c r="FA161" s="874"/>
      <c r="FB161" s="874"/>
      <c r="FC161" s="874"/>
      <c r="FE161" s="876">
        <f t="shared" si="65"/>
        <v>0</v>
      </c>
      <c r="FF161" s="875"/>
      <c r="FG161" s="875"/>
      <c r="FH161" s="875"/>
      <c r="FI161" s="875"/>
      <c r="FJ161" s="875"/>
      <c r="FK161" s="875"/>
      <c r="FL161" s="877">
        <f t="shared" si="56"/>
        <v>0</v>
      </c>
      <c r="FM161" s="875"/>
      <c r="FN161" s="875"/>
      <c r="FO161" s="875"/>
      <c r="FP161" s="875"/>
      <c r="FQ161" s="875"/>
      <c r="FR161" s="873">
        <f t="shared" si="57"/>
        <v>0</v>
      </c>
      <c r="FS161" s="874"/>
      <c r="FT161" s="874"/>
      <c r="FU161" s="874"/>
      <c r="FV161" s="874"/>
      <c r="FW161" s="874"/>
      <c r="FX161" s="873">
        <f t="shared" si="58"/>
        <v>0</v>
      </c>
      <c r="FY161" s="874"/>
      <c r="FZ161" s="874"/>
      <c r="GA161" s="874"/>
      <c r="GB161" s="874"/>
      <c r="GC161" s="874"/>
      <c r="GD161" s="878">
        <f t="shared" si="61"/>
        <v>0</v>
      </c>
      <c r="GE161" s="874"/>
      <c r="GF161" s="874"/>
      <c r="GG161" s="874"/>
      <c r="GH161" s="874"/>
      <c r="GI161" s="874"/>
      <c r="GJ161" s="874"/>
    </row>
    <row r="162" spans="48:192" ht="12.75">
      <c r="AV162" s="230" t="str">
        <f t="shared" si="45"/>
        <v>-</v>
      </c>
      <c r="AW162" s="875">
        <f>IF(ROWS($AW$25:$AW162)&gt;$BI$9,0,ROWS(AW$25:$AW162))</f>
        <v>138</v>
      </c>
      <c r="AX162" s="875"/>
      <c r="AY162" s="875"/>
      <c r="AZ162" s="875"/>
      <c r="BA162" s="875"/>
      <c r="BB162" s="876">
        <f t="shared" si="62"/>
        <v>216010.9825089143</v>
      </c>
      <c r="BC162" s="875"/>
      <c r="BD162" s="875"/>
      <c r="BE162" s="875"/>
      <c r="BF162" s="875"/>
      <c r="BG162" s="875"/>
      <c r="BH162" s="875"/>
      <c r="BI162" s="877">
        <f t="shared" si="46"/>
        <v>540.0274562722858</v>
      </c>
      <c r="BJ162" s="875"/>
      <c r="BK162" s="875"/>
      <c r="BL162" s="875"/>
      <c r="BM162" s="875"/>
      <c r="BN162" s="875"/>
      <c r="BO162" s="873">
        <f t="shared" si="47"/>
        <v>724.7846449160794</v>
      </c>
      <c r="BP162" s="874"/>
      <c r="BQ162" s="874"/>
      <c r="BR162" s="874"/>
      <c r="BS162" s="874"/>
      <c r="BT162" s="874"/>
      <c r="BU162" s="873">
        <f t="shared" si="48"/>
        <v>1264.8121011883652</v>
      </c>
      <c r="BV162" s="874"/>
      <c r="BW162" s="874"/>
      <c r="BX162" s="874"/>
      <c r="BY162" s="874"/>
      <c r="BZ162" s="874"/>
      <c r="CA162" s="878">
        <f t="shared" si="59"/>
        <v>215286.19786399824</v>
      </c>
      <c r="CB162" s="874"/>
      <c r="CC162" s="874"/>
      <c r="CD162" s="874"/>
      <c r="CE162" s="874"/>
      <c r="CF162" s="874"/>
      <c r="CG162" s="874"/>
      <c r="CI162" s="876">
        <f t="shared" si="63"/>
        <v>253078.49186183736</v>
      </c>
      <c r="CJ162" s="875"/>
      <c r="CK162" s="875"/>
      <c r="CL162" s="875"/>
      <c r="CM162" s="875"/>
      <c r="CN162" s="875"/>
      <c r="CO162" s="875"/>
      <c r="CP162" s="877">
        <f t="shared" si="49"/>
        <v>1617.593360483577</v>
      </c>
      <c r="CQ162" s="875"/>
      <c r="CR162" s="875"/>
      <c r="CS162" s="875"/>
      <c r="CT162" s="875"/>
      <c r="CU162" s="875"/>
      <c r="CV162" s="873">
        <f t="shared" si="50"/>
        <v>515.082385279801</v>
      </c>
      <c r="CW162" s="874"/>
      <c r="CX162" s="874"/>
      <c r="CY162" s="874"/>
      <c r="CZ162" s="874"/>
      <c r="DA162" s="874"/>
      <c r="DB162" s="873">
        <f t="shared" si="51"/>
        <v>2132.675745763378</v>
      </c>
      <c r="DC162" s="874"/>
      <c r="DD162" s="874"/>
      <c r="DE162" s="874"/>
      <c r="DF162" s="874"/>
      <c r="DG162" s="874"/>
      <c r="DH162" s="878">
        <f t="shared" si="60"/>
        <v>252563.40947655757</v>
      </c>
      <c r="DI162" s="874"/>
      <c r="DJ162" s="874"/>
      <c r="DK162" s="874"/>
      <c r="DL162" s="874"/>
      <c r="DM162" s="874"/>
      <c r="DN162" s="874"/>
      <c r="DR162" s="230" t="str">
        <f t="shared" si="52"/>
        <v>-</v>
      </c>
      <c r="DS162" s="875">
        <f>IF(ROWS(DS$25:$DU162)&gt;$EG$9,0,ROWS(DS$25:$DU162))</f>
        <v>0</v>
      </c>
      <c r="DT162" s="875"/>
      <c r="DU162" s="875"/>
      <c r="DV162" s="875"/>
      <c r="DW162" s="875"/>
      <c r="DX162" s="876">
        <f t="shared" si="64"/>
        <v>0</v>
      </c>
      <c r="DY162" s="875"/>
      <c r="DZ162" s="875"/>
      <c r="EA162" s="875"/>
      <c r="EB162" s="875"/>
      <c r="EC162" s="875"/>
      <c r="ED162" s="875"/>
      <c r="EE162" s="877">
        <f t="shared" si="53"/>
        <v>0</v>
      </c>
      <c r="EF162" s="875"/>
      <c r="EG162" s="875"/>
      <c r="EH162" s="875"/>
      <c r="EI162" s="875"/>
      <c r="EJ162" s="875"/>
      <c r="EK162" s="873">
        <f t="shared" si="54"/>
        <v>0</v>
      </c>
      <c r="EL162" s="874"/>
      <c r="EM162" s="874"/>
      <c r="EN162" s="874"/>
      <c r="EO162" s="874"/>
      <c r="EP162" s="874"/>
      <c r="EQ162" s="873">
        <f t="shared" si="55"/>
        <v>0</v>
      </c>
      <c r="ER162" s="874"/>
      <c r="ES162" s="874"/>
      <c r="ET162" s="874"/>
      <c r="EU162" s="874"/>
      <c r="EV162" s="874"/>
      <c r="EW162" s="878">
        <f t="shared" si="44"/>
        <v>0</v>
      </c>
      <c r="EX162" s="874"/>
      <c r="EY162" s="874"/>
      <c r="EZ162" s="874"/>
      <c r="FA162" s="874"/>
      <c r="FB162" s="874"/>
      <c r="FC162" s="874"/>
      <c r="FE162" s="876">
        <f t="shared" si="65"/>
        <v>0</v>
      </c>
      <c r="FF162" s="875"/>
      <c r="FG162" s="875"/>
      <c r="FH162" s="875"/>
      <c r="FI162" s="875"/>
      <c r="FJ162" s="875"/>
      <c r="FK162" s="875"/>
      <c r="FL162" s="877">
        <f t="shared" si="56"/>
        <v>0</v>
      </c>
      <c r="FM162" s="875"/>
      <c r="FN162" s="875"/>
      <c r="FO162" s="875"/>
      <c r="FP162" s="875"/>
      <c r="FQ162" s="875"/>
      <c r="FR162" s="873">
        <f t="shared" si="57"/>
        <v>0</v>
      </c>
      <c r="FS162" s="874"/>
      <c r="FT162" s="874"/>
      <c r="FU162" s="874"/>
      <c r="FV162" s="874"/>
      <c r="FW162" s="874"/>
      <c r="FX162" s="873">
        <f t="shared" si="58"/>
        <v>0</v>
      </c>
      <c r="FY162" s="874"/>
      <c r="FZ162" s="874"/>
      <c r="GA162" s="874"/>
      <c r="GB162" s="874"/>
      <c r="GC162" s="874"/>
      <c r="GD162" s="878">
        <f t="shared" si="61"/>
        <v>0</v>
      </c>
      <c r="GE162" s="874"/>
      <c r="GF162" s="874"/>
      <c r="GG162" s="874"/>
      <c r="GH162" s="874"/>
      <c r="GI162" s="874"/>
      <c r="GJ162" s="874"/>
    </row>
    <row r="163" spans="48:192" ht="12.75">
      <c r="AV163" s="230" t="str">
        <f t="shared" si="45"/>
        <v>-</v>
      </c>
      <c r="AW163" s="875">
        <f>IF(ROWS($AW$25:$AW163)&gt;$BI$9,0,ROWS(AW$25:$AW163))</f>
        <v>139</v>
      </c>
      <c r="AX163" s="875"/>
      <c r="AY163" s="875"/>
      <c r="AZ163" s="875"/>
      <c r="BA163" s="875"/>
      <c r="BB163" s="876">
        <f t="shared" si="62"/>
        <v>215286.19786399824</v>
      </c>
      <c r="BC163" s="875"/>
      <c r="BD163" s="875"/>
      <c r="BE163" s="875"/>
      <c r="BF163" s="875"/>
      <c r="BG163" s="875"/>
      <c r="BH163" s="875"/>
      <c r="BI163" s="877">
        <f t="shared" si="46"/>
        <v>538.2154946599956</v>
      </c>
      <c r="BJ163" s="875"/>
      <c r="BK163" s="875"/>
      <c r="BL163" s="875"/>
      <c r="BM163" s="875"/>
      <c r="BN163" s="875"/>
      <c r="BO163" s="873">
        <f t="shared" si="47"/>
        <v>726.5966065283696</v>
      </c>
      <c r="BP163" s="874"/>
      <c r="BQ163" s="874"/>
      <c r="BR163" s="874"/>
      <c r="BS163" s="874"/>
      <c r="BT163" s="874"/>
      <c r="BU163" s="873">
        <f t="shared" si="48"/>
        <v>1264.8121011883652</v>
      </c>
      <c r="BV163" s="874"/>
      <c r="BW163" s="874"/>
      <c r="BX163" s="874"/>
      <c r="BY163" s="874"/>
      <c r="BZ163" s="874"/>
      <c r="CA163" s="878">
        <f t="shared" si="59"/>
        <v>214559.60125746988</v>
      </c>
      <c r="CB163" s="874"/>
      <c r="CC163" s="874"/>
      <c r="CD163" s="874"/>
      <c r="CE163" s="874"/>
      <c r="CF163" s="874"/>
      <c r="CG163" s="874"/>
      <c r="CI163" s="876">
        <f t="shared" si="63"/>
        <v>252563.40947655757</v>
      </c>
      <c r="CJ163" s="875"/>
      <c r="CK163" s="875"/>
      <c r="CL163" s="875"/>
      <c r="CM163" s="875"/>
      <c r="CN163" s="875"/>
      <c r="CO163" s="875"/>
      <c r="CP163" s="877">
        <f t="shared" si="49"/>
        <v>1614.3011255709969</v>
      </c>
      <c r="CQ163" s="875"/>
      <c r="CR163" s="875"/>
      <c r="CS163" s="875"/>
      <c r="CT163" s="875"/>
      <c r="CU163" s="875"/>
      <c r="CV163" s="873">
        <f t="shared" si="50"/>
        <v>518.3746201923811</v>
      </c>
      <c r="CW163" s="874"/>
      <c r="CX163" s="874"/>
      <c r="CY163" s="874"/>
      <c r="CZ163" s="874"/>
      <c r="DA163" s="874"/>
      <c r="DB163" s="873">
        <f t="shared" si="51"/>
        <v>2132.675745763378</v>
      </c>
      <c r="DC163" s="874"/>
      <c r="DD163" s="874"/>
      <c r="DE163" s="874"/>
      <c r="DF163" s="874"/>
      <c r="DG163" s="874"/>
      <c r="DH163" s="878">
        <f t="shared" si="60"/>
        <v>252045.03485636518</v>
      </c>
      <c r="DI163" s="874"/>
      <c r="DJ163" s="874"/>
      <c r="DK163" s="874"/>
      <c r="DL163" s="874"/>
      <c r="DM163" s="874"/>
      <c r="DN163" s="874"/>
      <c r="DR163" s="230" t="str">
        <f t="shared" si="52"/>
        <v>-</v>
      </c>
      <c r="DS163" s="875">
        <f>IF(ROWS(DS$25:$DU163)&gt;$EG$9,0,ROWS(DS$25:$DU163))</f>
        <v>0</v>
      </c>
      <c r="DT163" s="875"/>
      <c r="DU163" s="875"/>
      <c r="DV163" s="875"/>
      <c r="DW163" s="875"/>
      <c r="DX163" s="876">
        <f t="shared" si="64"/>
        <v>0</v>
      </c>
      <c r="DY163" s="875"/>
      <c r="DZ163" s="875"/>
      <c r="EA163" s="875"/>
      <c r="EB163" s="875"/>
      <c r="EC163" s="875"/>
      <c r="ED163" s="875"/>
      <c r="EE163" s="877">
        <f t="shared" si="53"/>
        <v>0</v>
      </c>
      <c r="EF163" s="875"/>
      <c r="EG163" s="875"/>
      <c r="EH163" s="875"/>
      <c r="EI163" s="875"/>
      <c r="EJ163" s="875"/>
      <c r="EK163" s="873">
        <f t="shared" si="54"/>
        <v>0</v>
      </c>
      <c r="EL163" s="874"/>
      <c r="EM163" s="874"/>
      <c r="EN163" s="874"/>
      <c r="EO163" s="874"/>
      <c r="EP163" s="874"/>
      <c r="EQ163" s="873">
        <f t="shared" si="55"/>
        <v>0</v>
      </c>
      <c r="ER163" s="874"/>
      <c r="ES163" s="874"/>
      <c r="ET163" s="874"/>
      <c r="EU163" s="874"/>
      <c r="EV163" s="874"/>
      <c r="EW163" s="878">
        <f t="shared" si="44"/>
        <v>0</v>
      </c>
      <c r="EX163" s="874"/>
      <c r="EY163" s="874"/>
      <c r="EZ163" s="874"/>
      <c r="FA163" s="874"/>
      <c r="FB163" s="874"/>
      <c r="FC163" s="874"/>
      <c r="FE163" s="876">
        <f t="shared" si="65"/>
        <v>0</v>
      </c>
      <c r="FF163" s="875"/>
      <c r="FG163" s="875"/>
      <c r="FH163" s="875"/>
      <c r="FI163" s="875"/>
      <c r="FJ163" s="875"/>
      <c r="FK163" s="875"/>
      <c r="FL163" s="877">
        <f t="shared" si="56"/>
        <v>0</v>
      </c>
      <c r="FM163" s="875"/>
      <c r="FN163" s="875"/>
      <c r="FO163" s="875"/>
      <c r="FP163" s="875"/>
      <c r="FQ163" s="875"/>
      <c r="FR163" s="873">
        <f t="shared" si="57"/>
        <v>0</v>
      </c>
      <c r="FS163" s="874"/>
      <c r="FT163" s="874"/>
      <c r="FU163" s="874"/>
      <c r="FV163" s="874"/>
      <c r="FW163" s="874"/>
      <c r="FX163" s="873">
        <f t="shared" si="58"/>
        <v>0</v>
      </c>
      <c r="FY163" s="874"/>
      <c r="FZ163" s="874"/>
      <c r="GA163" s="874"/>
      <c r="GB163" s="874"/>
      <c r="GC163" s="874"/>
      <c r="GD163" s="878">
        <f t="shared" si="61"/>
        <v>0</v>
      </c>
      <c r="GE163" s="874"/>
      <c r="GF163" s="874"/>
      <c r="GG163" s="874"/>
      <c r="GH163" s="874"/>
      <c r="GI163" s="874"/>
      <c r="GJ163" s="874"/>
    </row>
    <row r="164" spans="48:192" ht="12.75">
      <c r="AV164" s="230" t="str">
        <f t="shared" si="45"/>
        <v>-</v>
      </c>
      <c r="AW164" s="875">
        <f>IF(ROWS($AW$25:$AW164)&gt;$BI$9,0,ROWS(AW$25:$AW164))</f>
        <v>140</v>
      </c>
      <c r="AX164" s="875"/>
      <c r="AY164" s="875"/>
      <c r="AZ164" s="875"/>
      <c r="BA164" s="875"/>
      <c r="BB164" s="876">
        <f t="shared" si="62"/>
        <v>214559.60125746988</v>
      </c>
      <c r="BC164" s="875"/>
      <c r="BD164" s="875"/>
      <c r="BE164" s="875"/>
      <c r="BF164" s="875"/>
      <c r="BG164" s="875"/>
      <c r="BH164" s="875"/>
      <c r="BI164" s="877">
        <f t="shared" si="46"/>
        <v>536.3990031436747</v>
      </c>
      <c r="BJ164" s="875"/>
      <c r="BK164" s="875"/>
      <c r="BL164" s="875"/>
      <c r="BM164" s="875"/>
      <c r="BN164" s="875"/>
      <c r="BO164" s="873">
        <f t="shared" si="47"/>
        <v>728.4130980446905</v>
      </c>
      <c r="BP164" s="874"/>
      <c r="BQ164" s="874"/>
      <c r="BR164" s="874"/>
      <c r="BS164" s="874"/>
      <c r="BT164" s="874"/>
      <c r="BU164" s="873">
        <f t="shared" si="48"/>
        <v>1264.8121011883652</v>
      </c>
      <c r="BV164" s="874"/>
      <c r="BW164" s="874"/>
      <c r="BX164" s="874"/>
      <c r="BY164" s="874"/>
      <c r="BZ164" s="874"/>
      <c r="CA164" s="878">
        <f t="shared" si="59"/>
        <v>213831.1881594252</v>
      </c>
      <c r="CB164" s="874"/>
      <c r="CC164" s="874"/>
      <c r="CD164" s="874"/>
      <c r="CE164" s="874"/>
      <c r="CF164" s="874"/>
      <c r="CG164" s="874"/>
      <c r="CI164" s="876">
        <f t="shared" si="63"/>
        <v>252045.03485636518</v>
      </c>
      <c r="CJ164" s="875"/>
      <c r="CK164" s="875"/>
      <c r="CL164" s="875"/>
      <c r="CM164" s="875"/>
      <c r="CN164" s="875"/>
      <c r="CO164" s="875"/>
      <c r="CP164" s="877">
        <f t="shared" si="49"/>
        <v>1610.9878477902673</v>
      </c>
      <c r="CQ164" s="875"/>
      <c r="CR164" s="875"/>
      <c r="CS164" s="875"/>
      <c r="CT164" s="875"/>
      <c r="CU164" s="875"/>
      <c r="CV164" s="873">
        <f t="shared" si="50"/>
        <v>521.6878979731107</v>
      </c>
      <c r="CW164" s="874"/>
      <c r="CX164" s="874"/>
      <c r="CY164" s="874"/>
      <c r="CZ164" s="874"/>
      <c r="DA164" s="874"/>
      <c r="DB164" s="873">
        <f t="shared" si="51"/>
        <v>2132.675745763378</v>
      </c>
      <c r="DC164" s="874"/>
      <c r="DD164" s="874"/>
      <c r="DE164" s="874"/>
      <c r="DF164" s="874"/>
      <c r="DG164" s="874"/>
      <c r="DH164" s="878">
        <f t="shared" si="60"/>
        <v>251523.34695839207</v>
      </c>
      <c r="DI164" s="874"/>
      <c r="DJ164" s="874"/>
      <c r="DK164" s="874"/>
      <c r="DL164" s="874"/>
      <c r="DM164" s="874"/>
      <c r="DN164" s="874"/>
      <c r="DR164" s="230" t="str">
        <f t="shared" si="52"/>
        <v>-</v>
      </c>
      <c r="DS164" s="875">
        <f>IF(ROWS(DS$25:$DU164)&gt;$EG$9,0,ROWS(DS$25:$DU164))</f>
        <v>0</v>
      </c>
      <c r="DT164" s="875"/>
      <c r="DU164" s="875"/>
      <c r="DV164" s="875"/>
      <c r="DW164" s="875"/>
      <c r="DX164" s="876">
        <f t="shared" si="64"/>
        <v>0</v>
      </c>
      <c r="DY164" s="875"/>
      <c r="DZ164" s="875"/>
      <c r="EA164" s="875"/>
      <c r="EB164" s="875"/>
      <c r="EC164" s="875"/>
      <c r="ED164" s="875"/>
      <c r="EE164" s="877">
        <f t="shared" si="53"/>
        <v>0</v>
      </c>
      <c r="EF164" s="875"/>
      <c r="EG164" s="875"/>
      <c r="EH164" s="875"/>
      <c r="EI164" s="875"/>
      <c r="EJ164" s="875"/>
      <c r="EK164" s="873">
        <f t="shared" si="54"/>
        <v>0</v>
      </c>
      <c r="EL164" s="874"/>
      <c r="EM164" s="874"/>
      <c r="EN164" s="874"/>
      <c r="EO164" s="874"/>
      <c r="EP164" s="874"/>
      <c r="EQ164" s="873">
        <f t="shared" si="55"/>
        <v>0</v>
      </c>
      <c r="ER164" s="874"/>
      <c r="ES164" s="874"/>
      <c r="ET164" s="874"/>
      <c r="EU164" s="874"/>
      <c r="EV164" s="874"/>
      <c r="EW164" s="878">
        <f t="shared" si="44"/>
        <v>0</v>
      </c>
      <c r="EX164" s="874"/>
      <c r="EY164" s="874"/>
      <c r="EZ164" s="874"/>
      <c r="FA164" s="874"/>
      <c r="FB164" s="874"/>
      <c r="FC164" s="874"/>
      <c r="FE164" s="876">
        <f t="shared" si="65"/>
        <v>0</v>
      </c>
      <c r="FF164" s="875"/>
      <c r="FG164" s="875"/>
      <c r="FH164" s="875"/>
      <c r="FI164" s="875"/>
      <c r="FJ164" s="875"/>
      <c r="FK164" s="875"/>
      <c r="FL164" s="877">
        <f t="shared" si="56"/>
        <v>0</v>
      </c>
      <c r="FM164" s="875"/>
      <c r="FN164" s="875"/>
      <c r="FO164" s="875"/>
      <c r="FP164" s="875"/>
      <c r="FQ164" s="875"/>
      <c r="FR164" s="873">
        <f t="shared" si="57"/>
        <v>0</v>
      </c>
      <c r="FS164" s="874"/>
      <c r="FT164" s="874"/>
      <c r="FU164" s="874"/>
      <c r="FV164" s="874"/>
      <c r="FW164" s="874"/>
      <c r="FX164" s="873">
        <f t="shared" si="58"/>
        <v>0</v>
      </c>
      <c r="FY164" s="874"/>
      <c r="FZ164" s="874"/>
      <c r="GA164" s="874"/>
      <c r="GB164" s="874"/>
      <c r="GC164" s="874"/>
      <c r="GD164" s="878">
        <f t="shared" si="61"/>
        <v>0</v>
      </c>
      <c r="GE164" s="874"/>
      <c r="GF164" s="874"/>
      <c r="GG164" s="874"/>
      <c r="GH164" s="874"/>
      <c r="GI164" s="874"/>
      <c r="GJ164" s="874"/>
    </row>
    <row r="165" spans="48:192" ht="12.75">
      <c r="AV165" s="230" t="str">
        <f t="shared" si="45"/>
        <v>-</v>
      </c>
      <c r="AW165" s="875">
        <f>IF(ROWS($AW$25:$AW165)&gt;$BI$9,0,ROWS(AW$25:$AW165))</f>
        <v>141</v>
      </c>
      <c r="AX165" s="875"/>
      <c r="AY165" s="875"/>
      <c r="AZ165" s="875"/>
      <c r="BA165" s="875"/>
      <c r="BB165" s="876">
        <f t="shared" si="62"/>
        <v>213831.1881594252</v>
      </c>
      <c r="BC165" s="875"/>
      <c r="BD165" s="875"/>
      <c r="BE165" s="875"/>
      <c r="BF165" s="875"/>
      <c r="BG165" s="875"/>
      <c r="BH165" s="875"/>
      <c r="BI165" s="877">
        <f t="shared" si="46"/>
        <v>534.577970398563</v>
      </c>
      <c r="BJ165" s="875"/>
      <c r="BK165" s="875"/>
      <c r="BL165" s="875"/>
      <c r="BM165" s="875"/>
      <c r="BN165" s="875"/>
      <c r="BO165" s="873">
        <f t="shared" si="47"/>
        <v>730.2341307898022</v>
      </c>
      <c r="BP165" s="874"/>
      <c r="BQ165" s="874"/>
      <c r="BR165" s="874"/>
      <c r="BS165" s="874"/>
      <c r="BT165" s="874"/>
      <c r="BU165" s="873">
        <f t="shared" si="48"/>
        <v>1264.8121011883652</v>
      </c>
      <c r="BV165" s="874"/>
      <c r="BW165" s="874"/>
      <c r="BX165" s="874"/>
      <c r="BY165" s="874"/>
      <c r="BZ165" s="874"/>
      <c r="CA165" s="878">
        <f t="shared" si="59"/>
        <v>213100.9540286354</v>
      </c>
      <c r="CB165" s="874"/>
      <c r="CC165" s="874"/>
      <c r="CD165" s="874"/>
      <c r="CE165" s="874"/>
      <c r="CF165" s="874"/>
      <c r="CG165" s="874"/>
      <c r="CI165" s="876">
        <f t="shared" si="63"/>
        <v>251523.34695839207</v>
      </c>
      <c r="CJ165" s="875"/>
      <c r="CK165" s="875"/>
      <c r="CL165" s="875"/>
      <c r="CM165" s="875"/>
      <c r="CN165" s="875"/>
      <c r="CO165" s="875"/>
      <c r="CP165" s="877">
        <f t="shared" si="49"/>
        <v>1607.653392642389</v>
      </c>
      <c r="CQ165" s="875"/>
      <c r="CR165" s="875"/>
      <c r="CS165" s="875"/>
      <c r="CT165" s="875"/>
      <c r="CU165" s="875"/>
      <c r="CV165" s="873">
        <f t="shared" si="50"/>
        <v>525.022353120989</v>
      </c>
      <c r="CW165" s="874"/>
      <c r="CX165" s="874"/>
      <c r="CY165" s="874"/>
      <c r="CZ165" s="874"/>
      <c r="DA165" s="874"/>
      <c r="DB165" s="873">
        <f t="shared" si="51"/>
        <v>2132.675745763378</v>
      </c>
      <c r="DC165" s="874"/>
      <c r="DD165" s="874"/>
      <c r="DE165" s="874"/>
      <c r="DF165" s="874"/>
      <c r="DG165" s="874"/>
      <c r="DH165" s="878">
        <f t="shared" si="60"/>
        <v>250998.32460527107</v>
      </c>
      <c r="DI165" s="874"/>
      <c r="DJ165" s="874"/>
      <c r="DK165" s="874"/>
      <c r="DL165" s="874"/>
      <c r="DM165" s="874"/>
      <c r="DN165" s="874"/>
      <c r="DR165" s="230" t="str">
        <f t="shared" si="52"/>
        <v>-</v>
      </c>
      <c r="DS165" s="875">
        <f>IF(ROWS(DS$25:$DU165)&gt;$EG$9,0,ROWS(DS$25:$DU165))</f>
        <v>0</v>
      </c>
      <c r="DT165" s="875"/>
      <c r="DU165" s="875"/>
      <c r="DV165" s="875"/>
      <c r="DW165" s="875"/>
      <c r="DX165" s="876">
        <f t="shared" si="64"/>
        <v>0</v>
      </c>
      <c r="DY165" s="875"/>
      <c r="DZ165" s="875"/>
      <c r="EA165" s="875"/>
      <c r="EB165" s="875"/>
      <c r="EC165" s="875"/>
      <c r="ED165" s="875"/>
      <c r="EE165" s="877">
        <f t="shared" si="53"/>
        <v>0</v>
      </c>
      <c r="EF165" s="875"/>
      <c r="EG165" s="875"/>
      <c r="EH165" s="875"/>
      <c r="EI165" s="875"/>
      <c r="EJ165" s="875"/>
      <c r="EK165" s="873">
        <f t="shared" si="54"/>
        <v>0</v>
      </c>
      <c r="EL165" s="874"/>
      <c r="EM165" s="874"/>
      <c r="EN165" s="874"/>
      <c r="EO165" s="874"/>
      <c r="EP165" s="874"/>
      <c r="EQ165" s="873">
        <f t="shared" si="55"/>
        <v>0</v>
      </c>
      <c r="ER165" s="874"/>
      <c r="ES165" s="874"/>
      <c r="ET165" s="874"/>
      <c r="EU165" s="874"/>
      <c r="EV165" s="874"/>
      <c r="EW165" s="878">
        <f t="shared" si="44"/>
        <v>0</v>
      </c>
      <c r="EX165" s="874"/>
      <c r="EY165" s="874"/>
      <c r="EZ165" s="874"/>
      <c r="FA165" s="874"/>
      <c r="FB165" s="874"/>
      <c r="FC165" s="874"/>
      <c r="FE165" s="876">
        <f t="shared" si="65"/>
        <v>0</v>
      </c>
      <c r="FF165" s="875"/>
      <c r="FG165" s="875"/>
      <c r="FH165" s="875"/>
      <c r="FI165" s="875"/>
      <c r="FJ165" s="875"/>
      <c r="FK165" s="875"/>
      <c r="FL165" s="877">
        <f t="shared" si="56"/>
        <v>0</v>
      </c>
      <c r="FM165" s="875"/>
      <c r="FN165" s="875"/>
      <c r="FO165" s="875"/>
      <c r="FP165" s="875"/>
      <c r="FQ165" s="875"/>
      <c r="FR165" s="873">
        <f t="shared" si="57"/>
        <v>0</v>
      </c>
      <c r="FS165" s="874"/>
      <c r="FT165" s="874"/>
      <c r="FU165" s="874"/>
      <c r="FV165" s="874"/>
      <c r="FW165" s="874"/>
      <c r="FX165" s="873">
        <f t="shared" si="58"/>
        <v>0</v>
      </c>
      <c r="FY165" s="874"/>
      <c r="FZ165" s="874"/>
      <c r="GA165" s="874"/>
      <c r="GB165" s="874"/>
      <c r="GC165" s="874"/>
      <c r="GD165" s="878">
        <f t="shared" si="61"/>
        <v>0</v>
      </c>
      <c r="GE165" s="874"/>
      <c r="GF165" s="874"/>
      <c r="GG165" s="874"/>
      <c r="GH165" s="874"/>
      <c r="GI165" s="874"/>
      <c r="GJ165" s="874"/>
    </row>
    <row r="166" spans="48:192" ht="12.75">
      <c r="AV166" s="230" t="str">
        <f t="shared" si="45"/>
        <v>-</v>
      </c>
      <c r="AW166" s="875">
        <f>IF(ROWS($AW$25:$AW166)&gt;$BI$9,0,ROWS(AW$25:$AW166))</f>
        <v>142</v>
      </c>
      <c r="AX166" s="875"/>
      <c r="AY166" s="875"/>
      <c r="AZ166" s="875"/>
      <c r="BA166" s="875"/>
      <c r="BB166" s="876">
        <f t="shared" si="62"/>
        <v>213100.9540286354</v>
      </c>
      <c r="BC166" s="875"/>
      <c r="BD166" s="875"/>
      <c r="BE166" s="875"/>
      <c r="BF166" s="875"/>
      <c r="BG166" s="875"/>
      <c r="BH166" s="875"/>
      <c r="BI166" s="877">
        <f t="shared" si="46"/>
        <v>532.7523850715885</v>
      </c>
      <c r="BJ166" s="875"/>
      <c r="BK166" s="875"/>
      <c r="BL166" s="875"/>
      <c r="BM166" s="875"/>
      <c r="BN166" s="875"/>
      <c r="BO166" s="873">
        <f t="shared" si="47"/>
        <v>732.0597161167767</v>
      </c>
      <c r="BP166" s="874"/>
      <c r="BQ166" s="874"/>
      <c r="BR166" s="874"/>
      <c r="BS166" s="874"/>
      <c r="BT166" s="874"/>
      <c r="BU166" s="873">
        <f t="shared" si="48"/>
        <v>1264.8121011883652</v>
      </c>
      <c r="BV166" s="874"/>
      <c r="BW166" s="874"/>
      <c r="BX166" s="874"/>
      <c r="BY166" s="874"/>
      <c r="BZ166" s="874"/>
      <c r="CA166" s="878">
        <f t="shared" si="59"/>
        <v>212368.89431251862</v>
      </c>
      <c r="CB166" s="874"/>
      <c r="CC166" s="874"/>
      <c r="CD166" s="874"/>
      <c r="CE166" s="874"/>
      <c r="CF166" s="874"/>
      <c r="CG166" s="874"/>
      <c r="CI166" s="876">
        <f t="shared" si="63"/>
        <v>250998.32460527107</v>
      </c>
      <c r="CJ166" s="875"/>
      <c r="CK166" s="875"/>
      <c r="CL166" s="875"/>
      <c r="CM166" s="875"/>
      <c r="CN166" s="875"/>
      <c r="CO166" s="875"/>
      <c r="CP166" s="877">
        <f t="shared" si="49"/>
        <v>1604.2976247686909</v>
      </c>
      <c r="CQ166" s="875"/>
      <c r="CR166" s="875"/>
      <c r="CS166" s="875"/>
      <c r="CT166" s="875"/>
      <c r="CU166" s="875"/>
      <c r="CV166" s="873">
        <f t="shared" si="50"/>
        <v>528.3781209946872</v>
      </c>
      <c r="CW166" s="874"/>
      <c r="CX166" s="874"/>
      <c r="CY166" s="874"/>
      <c r="CZ166" s="874"/>
      <c r="DA166" s="874"/>
      <c r="DB166" s="873">
        <f t="shared" si="51"/>
        <v>2132.675745763378</v>
      </c>
      <c r="DC166" s="874"/>
      <c r="DD166" s="874"/>
      <c r="DE166" s="874"/>
      <c r="DF166" s="874"/>
      <c r="DG166" s="874"/>
      <c r="DH166" s="878">
        <f t="shared" si="60"/>
        <v>250469.94648427638</v>
      </c>
      <c r="DI166" s="874"/>
      <c r="DJ166" s="874"/>
      <c r="DK166" s="874"/>
      <c r="DL166" s="874"/>
      <c r="DM166" s="874"/>
      <c r="DN166" s="874"/>
      <c r="DR166" s="230" t="str">
        <f t="shared" si="52"/>
        <v>-</v>
      </c>
      <c r="DS166" s="875">
        <f>IF(ROWS(DS$25:$DU166)&gt;$EG$9,0,ROWS(DS$25:$DU166))</f>
        <v>0</v>
      </c>
      <c r="DT166" s="875"/>
      <c r="DU166" s="875"/>
      <c r="DV166" s="875"/>
      <c r="DW166" s="875"/>
      <c r="DX166" s="876">
        <f t="shared" si="64"/>
        <v>0</v>
      </c>
      <c r="DY166" s="875"/>
      <c r="DZ166" s="875"/>
      <c r="EA166" s="875"/>
      <c r="EB166" s="875"/>
      <c r="EC166" s="875"/>
      <c r="ED166" s="875"/>
      <c r="EE166" s="877">
        <f t="shared" si="53"/>
        <v>0</v>
      </c>
      <c r="EF166" s="875"/>
      <c r="EG166" s="875"/>
      <c r="EH166" s="875"/>
      <c r="EI166" s="875"/>
      <c r="EJ166" s="875"/>
      <c r="EK166" s="873">
        <f t="shared" si="54"/>
        <v>0</v>
      </c>
      <c r="EL166" s="874"/>
      <c r="EM166" s="874"/>
      <c r="EN166" s="874"/>
      <c r="EO166" s="874"/>
      <c r="EP166" s="874"/>
      <c r="EQ166" s="873">
        <f t="shared" si="55"/>
        <v>0</v>
      </c>
      <c r="ER166" s="874"/>
      <c r="ES166" s="874"/>
      <c r="ET166" s="874"/>
      <c r="EU166" s="874"/>
      <c r="EV166" s="874"/>
      <c r="EW166" s="878">
        <f t="shared" si="44"/>
        <v>0</v>
      </c>
      <c r="EX166" s="874"/>
      <c r="EY166" s="874"/>
      <c r="EZ166" s="874"/>
      <c r="FA166" s="874"/>
      <c r="FB166" s="874"/>
      <c r="FC166" s="874"/>
      <c r="FE166" s="876">
        <f t="shared" si="65"/>
        <v>0</v>
      </c>
      <c r="FF166" s="875"/>
      <c r="FG166" s="875"/>
      <c r="FH166" s="875"/>
      <c r="FI166" s="875"/>
      <c r="FJ166" s="875"/>
      <c r="FK166" s="875"/>
      <c r="FL166" s="877">
        <f t="shared" si="56"/>
        <v>0</v>
      </c>
      <c r="FM166" s="875"/>
      <c r="FN166" s="875"/>
      <c r="FO166" s="875"/>
      <c r="FP166" s="875"/>
      <c r="FQ166" s="875"/>
      <c r="FR166" s="873">
        <f t="shared" si="57"/>
        <v>0</v>
      </c>
      <c r="FS166" s="874"/>
      <c r="FT166" s="874"/>
      <c r="FU166" s="874"/>
      <c r="FV166" s="874"/>
      <c r="FW166" s="874"/>
      <c r="FX166" s="873">
        <f t="shared" si="58"/>
        <v>0</v>
      </c>
      <c r="FY166" s="874"/>
      <c r="FZ166" s="874"/>
      <c r="GA166" s="874"/>
      <c r="GB166" s="874"/>
      <c r="GC166" s="874"/>
      <c r="GD166" s="878">
        <f t="shared" si="61"/>
        <v>0</v>
      </c>
      <c r="GE166" s="874"/>
      <c r="GF166" s="874"/>
      <c r="GG166" s="874"/>
      <c r="GH166" s="874"/>
      <c r="GI166" s="874"/>
      <c r="GJ166" s="874"/>
    </row>
    <row r="167" spans="48:192" ht="12.75">
      <c r="AV167" s="230" t="str">
        <f t="shared" si="45"/>
        <v>-</v>
      </c>
      <c r="AW167" s="875">
        <f>IF(ROWS($AW$25:$AW167)&gt;$BI$9,0,ROWS(AW$25:$AW167))</f>
        <v>143</v>
      </c>
      <c r="AX167" s="875"/>
      <c r="AY167" s="875"/>
      <c r="AZ167" s="875"/>
      <c r="BA167" s="875"/>
      <c r="BB167" s="876">
        <f t="shared" si="62"/>
        <v>212368.89431251862</v>
      </c>
      <c r="BC167" s="875"/>
      <c r="BD167" s="875"/>
      <c r="BE167" s="875"/>
      <c r="BF167" s="875"/>
      <c r="BG167" s="875"/>
      <c r="BH167" s="875"/>
      <c r="BI167" s="877">
        <f t="shared" si="46"/>
        <v>530.9222357812965</v>
      </c>
      <c r="BJ167" s="875"/>
      <c r="BK167" s="875"/>
      <c r="BL167" s="875"/>
      <c r="BM167" s="875"/>
      <c r="BN167" s="875"/>
      <c r="BO167" s="873">
        <f t="shared" si="47"/>
        <v>733.8898654070687</v>
      </c>
      <c r="BP167" s="874"/>
      <c r="BQ167" s="874"/>
      <c r="BR167" s="874"/>
      <c r="BS167" s="874"/>
      <c r="BT167" s="874"/>
      <c r="BU167" s="873">
        <f t="shared" si="48"/>
        <v>1264.8121011883652</v>
      </c>
      <c r="BV167" s="874"/>
      <c r="BW167" s="874"/>
      <c r="BX167" s="874"/>
      <c r="BY167" s="874"/>
      <c r="BZ167" s="874"/>
      <c r="CA167" s="878">
        <f t="shared" si="59"/>
        <v>211635.00444711154</v>
      </c>
      <c r="CB167" s="874"/>
      <c r="CC167" s="874"/>
      <c r="CD167" s="874"/>
      <c r="CE167" s="874"/>
      <c r="CF167" s="874"/>
      <c r="CG167" s="874"/>
      <c r="CI167" s="876">
        <f t="shared" si="63"/>
        <v>250469.94648427638</v>
      </c>
      <c r="CJ167" s="875"/>
      <c r="CK167" s="875"/>
      <c r="CL167" s="875"/>
      <c r="CM167" s="875"/>
      <c r="CN167" s="875"/>
      <c r="CO167" s="875"/>
      <c r="CP167" s="877">
        <f t="shared" si="49"/>
        <v>1600.920407945333</v>
      </c>
      <c r="CQ167" s="875"/>
      <c r="CR167" s="875"/>
      <c r="CS167" s="875"/>
      <c r="CT167" s="875"/>
      <c r="CU167" s="875"/>
      <c r="CV167" s="873">
        <f t="shared" si="50"/>
        <v>531.7553378180451</v>
      </c>
      <c r="CW167" s="874"/>
      <c r="CX167" s="874"/>
      <c r="CY167" s="874"/>
      <c r="CZ167" s="874"/>
      <c r="DA167" s="874"/>
      <c r="DB167" s="873">
        <f t="shared" si="51"/>
        <v>2132.675745763378</v>
      </c>
      <c r="DC167" s="874"/>
      <c r="DD167" s="874"/>
      <c r="DE167" s="874"/>
      <c r="DF167" s="874"/>
      <c r="DG167" s="874"/>
      <c r="DH167" s="878">
        <f t="shared" si="60"/>
        <v>249938.19114645835</v>
      </c>
      <c r="DI167" s="874"/>
      <c r="DJ167" s="874"/>
      <c r="DK167" s="874"/>
      <c r="DL167" s="874"/>
      <c r="DM167" s="874"/>
      <c r="DN167" s="874"/>
      <c r="DR167" s="230" t="str">
        <f t="shared" si="52"/>
        <v>-</v>
      </c>
      <c r="DS167" s="875">
        <f>IF(ROWS(DS$25:$DU167)&gt;$EG$9,0,ROWS(DS$25:$DU167))</f>
        <v>0</v>
      </c>
      <c r="DT167" s="875"/>
      <c r="DU167" s="875"/>
      <c r="DV167" s="875"/>
      <c r="DW167" s="875"/>
      <c r="DX167" s="876">
        <f t="shared" si="64"/>
        <v>0</v>
      </c>
      <c r="DY167" s="875"/>
      <c r="DZ167" s="875"/>
      <c r="EA167" s="875"/>
      <c r="EB167" s="875"/>
      <c r="EC167" s="875"/>
      <c r="ED167" s="875"/>
      <c r="EE167" s="877">
        <f t="shared" si="53"/>
        <v>0</v>
      </c>
      <c r="EF167" s="875"/>
      <c r="EG167" s="875"/>
      <c r="EH167" s="875"/>
      <c r="EI167" s="875"/>
      <c r="EJ167" s="875"/>
      <c r="EK167" s="873">
        <f t="shared" si="54"/>
        <v>0</v>
      </c>
      <c r="EL167" s="874"/>
      <c r="EM167" s="874"/>
      <c r="EN167" s="874"/>
      <c r="EO167" s="874"/>
      <c r="EP167" s="874"/>
      <c r="EQ167" s="873">
        <f t="shared" si="55"/>
        <v>0</v>
      </c>
      <c r="ER167" s="874"/>
      <c r="ES167" s="874"/>
      <c r="ET167" s="874"/>
      <c r="EU167" s="874"/>
      <c r="EV167" s="874"/>
      <c r="EW167" s="878">
        <f t="shared" si="44"/>
        <v>0</v>
      </c>
      <c r="EX167" s="874"/>
      <c r="EY167" s="874"/>
      <c r="EZ167" s="874"/>
      <c r="FA167" s="874"/>
      <c r="FB167" s="874"/>
      <c r="FC167" s="874"/>
      <c r="FE167" s="876">
        <f t="shared" si="65"/>
        <v>0</v>
      </c>
      <c r="FF167" s="875"/>
      <c r="FG167" s="875"/>
      <c r="FH167" s="875"/>
      <c r="FI167" s="875"/>
      <c r="FJ167" s="875"/>
      <c r="FK167" s="875"/>
      <c r="FL167" s="877">
        <f t="shared" si="56"/>
        <v>0</v>
      </c>
      <c r="FM167" s="875"/>
      <c r="FN167" s="875"/>
      <c r="FO167" s="875"/>
      <c r="FP167" s="875"/>
      <c r="FQ167" s="875"/>
      <c r="FR167" s="873">
        <f t="shared" si="57"/>
        <v>0</v>
      </c>
      <c r="FS167" s="874"/>
      <c r="FT167" s="874"/>
      <c r="FU167" s="874"/>
      <c r="FV167" s="874"/>
      <c r="FW167" s="874"/>
      <c r="FX167" s="873">
        <f t="shared" si="58"/>
        <v>0</v>
      </c>
      <c r="FY167" s="874"/>
      <c r="FZ167" s="874"/>
      <c r="GA167" s="874"/>
      <c r="GB167" s="874"/>
      <c r="GC167" s="874"/>
      <c r="GD167" s="878">
        <f t="shared" si="61"/>
        <v>0</v>
      </c>
      <c r="GE167" s="874"/>
      <c r="GF167" s="874"/>
      <c r="GG167" s="874"/>
      <c r="GH167" s="874"/>
      <c r="GI167" s="874"/>
      <c r="GJ167" s="874"/>
    </row>
    <row r="168" spans="48:192" ht="12.75">
      <c r="AV168" s="230" t="str">
        <f t="shared" si="45"/>
        <v>-</v>
      </c>
      <c r="AW168" s="875">
        <f>IF(ROWS($AW$25:$AW168)&gt;$BI$9,0,ROWS(AW$25:$AW168))</f>
        <v>144</v>
      </c>
      <c r="AX168" s="875"/>
      <c r="AY168" s="875"/>
      <c r="AZ168" s="875"/>
      <c r="BA168" s="875"/>
      <c r="BB168" s="876">
        <f t="shared" si="62"/>
        <v>211635.00444711154</v>
      </c>
      <c r="BC168" s="875"/>
      <c r="BD168" s="875"/>
      <c r="BE168" s="875"/>
      <c r="BF168" s="875"/>
      <c r="BG168" s="875"/>
      <c r="BH168" s="875"/>
      <c r="BI168" s="877">
        <f t="shared" si="46"/>
        <v>529.0875111177788</v>
      </c>
      <c r="BJ168" s="875"/>
      <c r="BK168" s="875"/>
      <c r="BL168" s="875"/>
      <c r="BM168" s="875"/>
      <c r="BN168" s="875"/>
      <c r="BO168" s="873">
        <f t="shared" si="47"/>
        <v>735.7245900705864</v>
      </c>
      <c r="BP168" s="874"/>
      <c r="BQ168" s="874"/>
      <c r="BR168" s="874"/>
      <c r="BS168" s="874"/>
      <c r="BT168" s="874"/>
      <c r="BU168" s="873">
        <f t="shared" si="48"/>
        <v>1264.8121011883652</v>
      </c>
      <c r="BV168" s="874"/>
      <c r="BW168" s="874"/>
      <c r="BX168" s="874"/>
      <c r="BY168" s="874"/>
      <c r="BZ168" s="874"/>
      <c r="CA168" s="878">
        <f t="shared" si="59"/>
        <v>210899.27985704096</v>
      </c>
      <c r="CB168" s="874"/>
      <c r="CC168" s="874"/>
      <c r="CD168" s="874"/>
      <c r="CE168" s="874"/>
      <c r="CF168" s="874"/>
      <c r="CG168" s="874"/>
      <c r="CI168" s="876">
        <f t="shared" si="63"/>
        <v>249938.19114645835</v>
      </c>
      <c r="CJ168" s="875"/>
      <c r="CK168" s="875"/>
      <c r="CL168" s="875"/>
      <c r="CM168" s="875"/>
      <c r="CN168" s="875"/>
      <c r="CO168" s="875"/>
      <c r="CP168" s="877">
        <f t="shared" si="49"/>
        <v>1597.5216050777797</v>
      </c>
      <c r="CQ168" s="875"/>
      <c r="CR168" s="875"/>
      <c r="CS168" s="875"/>
      <c r="CT168" s="875"/>
      <c r="CU168" s="875"/>
      <c r="CV168" s="873">
        <f t="shared" si="50"/>
        <v>535.1541406855983</v>
      </c>
      <c r="CW168" s="874"/>
      <c r="CX168" s="874"/>
      <c r="CY168" s="874"/>
      <c r="CZ168" s="874"/>
      <c r="DA168" s="874"/>
      <c r="DB168" s="873">
        <f t="shared" si="51"/>
        <v>2132.675745763378</v>
      </c>
      <c r="DC168" s="874"/>
      <c r="DD168" s="874"/>
      <c r="DE168" s="874"/>
      <c r="DF168" s="874"/>
      <c r="DG168" s="874"/>
      <c r="DH168" s="878">
        <f t="shared" si="60"/>
        <v>249403.03700577276</v>
      </c>
      <c r="DI168" s="874"/>
      <c r="DJ168" s="874"/>
      <c r="DK168" s="874"/>
      <c r="DL168" s="874"/>
      <c r="DM168" s="874"/>
      <c r="DN168" s="874"/>
      <c r="DR168" s="230" t="str">
        <f t="shared" si="52"/>
        <v>-</v>
      </c>
      <c r="DS168" s="875">
        <f>IF(ROWS(DS$25:$DU168)&gt;$EG$9,0,ROWS(DS$25:$DU168))</f>
        <v>0</v>
      </c>
      <c r="DT168" s="875"/>
      <c r="DU168" s="875"/>
      <c r="DV168" s="875"/>
      <c r="DW168" s="875"/>
      <c r="DX168" s="876">
        <f t="shared" si="64"/>
        <v>0</v>
      </c>
      <c r="DY168" s="875"/>
      <c r="DZ168" s="875"/>
      <c r="EA168" s="875"/>
      <c r="EB168" s="875"/>
      <c r="EC168" s="875"/>
      <c r="ED168" s="875"/>
      <c r="EE168" s="877">
        <f t="shared" si="53"/>
        <v>0</v>
      </c>
      <c r="EF168" s="875"/>
      <c r="EG168" s="875"/>
      <c r="EH168" s="875"/>
      <c r="EI168" s="875"/>
      <c r="EJ168" s="875"/>
      <c r="EK168" s="873">
        <f t="shared" si="54"/>
        <v>0</v>
      </c>
      <c r="EL168" s="874"/>
      <c r="EM168" s="874"/>
      <c r="EN168" s="874"/>
      <c r="EO168" s="874"/>
      <c r="EP168" s="874"/>
      <c r="EQ168" s="873">
        <f t="shared" si="55"/>
        <v>0</v>
      </c>
      <c r="ER168" s="874"/>
      <c r="ES168" s="874"/>
      <c r="ET168" s="874"/>
      <c r="EU168" s="874"/>
      <c r="EV168" s="874"/>
      <c r="EW168" s="878">
        <f t="shared" si="44"/>
        <v>0</v>
      </c>
      <c r="EX168" s="874"/>
      <c r="EY168" s="874"/>
      <c r="EZ168" s="874"/>
      <c r="FA168" s="874"/>
      <c r="FB168" s="874"/>
      <c r="FC168" s="874"/>
      <c r="FE168" s="876">
        <f t="shared" si="65"/>
        <v>0</v>
      </c>
      <c r="FF168" s="875"/>
      <c r="FG168" s="875"/>
      <c r="FH168" s="875"/>
      <c r="FI168" s="875"/>
      <c r="FJ168" s="875"/>
      <c r="FK168" s="875"/>
      <c r="FL168" s="877">
        <f t="shared" si="56"/>
        <v>0</v>
      </c>
      <c r="FM168" s="875"/>
      <c r="FN168" s="875"/>
      <c r="FO168" s="875"/>
      <c r="FP168" s="875"/>
      <c r="FQ168" s="875"/>
      <c r="FR168" s="873">
        <f t="shared" si="57"/>
        <v>0</v>
      </c>
      <c r="FS168" s="874"/>
      <c r="FT168" s="874"/>
      <c r="FU168" s="874"/>
      <c r="FV168" s="874"/>
      <c r="FW168" s="874"/>
      <c r="FX168" s="873">
        <f t="shared" si="58"/>
        <v>0</v>
      </c>
      <c r="FY168" s="874"/>
      <c r="FZ168" s="874"/>
      <c r="GA168" s="874"/>
      <c r="GB168" s="874"/>
      <c r="GC168" s="874"/>
      <c r="GD168" s="878">
        <f t="shared" si="61"/>
        <v>0</v>
      </c>
      <c r="GE168" s="874"/>
      <c r="GF168" s="874"/>
      <c r="GG168" s="874"/>
      <c r="GH168" s="874"/>
      <c r="GI168" s="874"/>
      <c r="GJ168" s="874"/>
    </row>
    <row r="169" spans="48:192" ht="12.75">
      <c r="AV169" s="230" t="str">
        <f t="shared" si="45"/>
        <v>-</v>
      </c>
      <c r="AW169" s="875">
        <f>IF(ROWS($AW$25:$AW169)&gt;$BI$9,0,ROWS(AW$25:$AW169))</f>
        <v>145</v>
      </c>
      <c r="AX169" s="875"/>
      <c r="AY169" s="875"/>
      <c r="AZ169" s="875"/>
      <c r="BA169" s="875"/>
      <c r="BB169" s="876">
        <f t="shared" si="62"/>
        <v>210899.27985704096</v>
      </c>
      <c r="BC169" s="875"/>
      <c r="BD169" s="875"/>
      <c r="BE169" s="875"/>
      <c r="BF169" s="875"/>
      <c r="BG169" s="875"/>
      <c r="BH169" s="875"/>
      <c r="BI169" s="877">
        <f t="shared" si="46"/>
        <v>527.2481996426023</v>
      </c>
      <c r="BJ169" s="875"/>
      <c r="BK169" s="875"/>
      <c r="BL169" s="875"/>
      <c r="BM169" s="875"/>
      <c r="BN169" s="875"/>
      <c r="BO169" s="873">
        <f t="shared" si="47"/>
        <v>737.5639015457629</v>
      </c>
      <c r="BP169" s="874"/>
      <c r="BQ169" s="874"/>
      <c r="BR169" s="874"/>
      <c r="BS169" s="874"/>
      <c r="BT169" s="874"/>
      <c r="BU169" s="873">
        <f t="shared" si="48"/>
        <v>1264.8121011883652</v>
      </c>
      <c r="BV169" s="874"/>
      <c r="BW169" s="874"/>
      <c r="BX169" s="874"/>
      <c r="BY169" s="874"/>
      <c r="BZ169" s="874"/>
      <c r="CA169" s="878">
        <f t="shared" si="59"/>
        <v>210161.7159554952</v>
      </c>
      <c r="CB169" s="874"/>
      <c r="CC169" s="874"/>
      <c r="CD169" s="874"/>
      <c r="CE169" s="874"/>
      <c r="CF169" s="874"/>
      <c r="CG169" s="874"/>
      <c r="CI169" s="876">
        <f t="shared" si="63"/>
        <v>249403.03700577276</v>
      </c>
      <c r="CJ169" s="875"/>
      <c r="CK169" s="875"/>
      <c r="CL169" s="875"/>
      <c r="CM169" s="875"/>
      <c r="CN169" s="875"/>
      <c r="CO169" s="875"/>
      <c r="CP169" s="877">
        <f t="shared" si="49"/>
        <v>1594.1010781952307</v>
      </c>
      <c r="CQ169" s="875"/>
      <c r="CR169" s="875"/>
      <c r="CS169" s="875"/>
      <c r="CT169" s="875"/>
      <c r="CU169" s="875"/>
      <c r="CV169" s="873">
        <f t="shared" si="50"/>
        <v>538.5746675681473</v>
      </c>
      <c r="CW169" s="874"/>
      <c r="CX169" s="874"/>
      <c r="CY169" s="874"/>
      <c r="CZ169" s="874"/>
      <c r="DA169" s="874"/>
      <c r="DB169" s="873">
        <f t="shared" si="51"/>
        <v>2132.675745763378</v>
      </c>
      <c r="DC169" s="874"/>
      <c r="DD169" s="874"/>
      <c r="DE169" s="874"/>
      <c r="DF169" s="874"/>
      <c r="DG169" s="874"/>
      <c r="DH169" s="878">
        <f t="shared" si="60"/>
        <v>248864.4623382046</v>
      </c>
      <c r="DI169" s="874"/>
      <c r="DJ169" s="874"/>
      <c r="DK169" s="874"/>
      <c r="DL169" s="874"/>
      <c r="DM169" s="874"/>
      <c r="DN169" s="874"/>
      <c r="DR169" s="230" t="str">
        <f t="shared" si="52"/>
        <v>-</v>
      </c>
      <c r="DS169" s="875">
        <f>IF(ROWS(DS$25:$DU169)&gt;$EG$9,0,ROWS(DS$25:$DU169))</f>
        <v>0</v>
      </c>
      <c r="DT169" s="875"/>
      <c r="DU169" s="875"/>
      <c r="DV169" s="875"/>
      <c r="DW169" s="875"/>
      <c r="DX169" s="876">
        <f t="shared" si="64"/>
        <v>0</v>
      </c>
      <c r="DY169" s="875"/>
      <c r="DZ169" s="875"/>
      <c r="EA169" s="875"/>
      <c r="EB169" s="875"/>
      <c r="EC169" s="875"/>
      <c r="ED169" s="875"/>
      <c r="EE169" s="877">
        <f t="shared" si="53"/>
        <v>0</v>
      </c>
      <c r="EF169" s="875"/>
      <c r="EG169" s="875"/>
      <c r="EH169" s="875"/>
      <c r="EI169" s="875"/>
      <c r="EJ169" s="875"/>
      <c r="EK169" s="873">
        <f t="shared" si="54"/>
        <v>0</v>
      </c>
      <c r="EL169" s="874"/>
      <c r="EM169" s="874"/>
      <c r="EN169" s="874"/>
      <c r="EO169" s="874"/>
      <c r="EP169" s="874"/>
      <c r="EQ169" s="873">
        <f t="shared" si="55"/>
        <v>0</v>
      </c>
      <c r="ER169" s="874"/>
      <c r="ES169" s="874"/>
      <c r="ET169" s="874"/>
      <c r="EU169" s="874"/>
      <c r="EV169" s="874"/>
      <c r="EW169" s="878">
        <f t="shared" si="44"/>
        <v>0</v>
      </c>
      <c r="EX169" s="874"/>
      <c r="EY169" s="874"/>
      <c r="EZ169" s="874"/>
      <c r="FA169" s="874"/>
      <c r="FB169" s="874"/>
      <c r="FC169" s="874"/>
      <c r="FE169" s="876">
        <f t="shared" si="65"/>
        <v>0</v>
      </c>
      <c r="FF169" s="875"/>
      <c r="FG169" s="875"/>
      <c r="FH169" s="875"/>
      <c r="FI169" s="875"/>
      <c r="FJ169" s="875"/>
      <c r="FK169" s="875"/>
      <c r="FL169" s="877">
        <f t="shared" si="56"/>
        <v>0</v>
      </c>
      <c r="FM169" s="875"/>
      <c r="FN169" s="875"/>
      <c r="FO169" s="875"/>
      <c r="FP169" s="875"/>
      <c r="FQ169" s="875"/>
      <c r="FR169" s="873">
        <f t="shared" si="57"/>
        <v>0</v>
      </c>
      <c r="FS169" s="874"/>
      <c r="FT169" s="874"/>
      <c r="FU169" s="874"/>
      <c r="FV169" s="874"/>
      <c r="FW169" s="874"/>
      <c r="FX169" s="873">
        <f t="shared" si="58"/>
        <v>0</v>
      </c>
      <c r="FY169" s="874"/>
      <c r="FZ169" s="874"/>
      <c r="GA169" s="874"/>
      <c r="GB169" s="874"/>
      <c r="GC169" s="874"/>
      <c r="GD169" s="878">
        <f t="shared" si="61"/>
        <v>0</v>
      </c>
      <c r="GE169" s="874"/>
      <c r="GF169" s="874"/>
      <c r="GG169" s="874"/>
      <c r="GH169" s="874"/>
      <c r="GI169" s="874"/>
      <c r="GJ169" s="874"/>
    </row>
    <row r="170" spans="48:192" ht="12.75">
      <c r="AV170" s="230" t="str">
        <f t="shared" si="45"/>
        <v>-</v>
      </c>
      <c r="AW170" s="875">
        <f>IF(ROWS($AW$25:$AW170)&gt;$BI$9,0,ROWS(AW$25:$AW170))</f>
        <v>146</v>
      </c>
      <c r="AX170" s="875"/>
      <c r="AY170" s="875"/>
      <c r="AZ170" s="875"/>
      <c r="BA170" s="875"/>
      <c r="BB170" s="876">
        <f t="shared" si="62"/>
        <v>210161.7159554952</v>
      </c>
      <c r="BC170" s="875"/>
      <c r="BD170" s="875"/>
      <c r="BE170" s="875"/>
      <c r="BF170" s="875"/>
      <c r="BG170" s="875"/>
      <c r="BH170" s="875"/>
      <c r="BI170" s="877">
        <f t="shared" si="46"/>
        <v>525.4042898887379</v>
      </c>
      <c r="BJ170" s="875"/>
      <c r="BK170" s="875"/>
      <c r="BL170" s="875"/>
      <c r="BM170" s="875"/>
      <c r="BN170" s="875"/>
      <c r="BO170" s="873">
        <f t="shared" si="47"/>
        <v>739.4078112996273</v>
      </c>
      <c r="BP170" s="874"/>
      <c r="BQ170" s="874"/>
      <c r="BR170" s="874"/>
      <c r="BS170" s="874"/>
      <c r="BT170" s="874"/>
      <c r="BU170" s="873">
        <f t="shared" si="48"/>
        <v>1264.8121011883652</v>
      </c>
      <c r="BV170" s="874"/>
      <c r="BW170" s="874"/>
      <c r="BX170" s="874"/>
      <c r="BY170" s="874"/>
      <c r="BZ170" s="874"/>
      <c r="CA170" s="878">
        <f t="shared" si="59"/>
        <v>209422.30814419556</v>
      </c>
      <c r="CB170" s="874"/>
      <c r="CC170" s="874"/>
      <c r="CD170" s="874"/>
      <c r="CE170" s="874"/>
      <c r="CF170" s="874"/>
      <c r="CG170" s="874"/>
      <c r="CI170" s="876">
        <f t="shared" si="63"/>
        <v>248864.4623382046</v>
      </c>
      <c r="CJ170" s="875"/>
      <c r="CK170" s="875"/>
      <c r="CL170" s="875"/>
      <c r="CM170" s="875"/>
      <c r="CN170" s="875"/>
      <c r="CO170" s="875"/>
      <c r="CP170" s="877">
        <f t="shared" si="49"/>
        <v>1590.6586884450244</v>
      </c>
      <c r="CQ170" s="875"/>
      <c r="CR170" s="875"/>
      <c r="CS170" s="875"/>
      <c r="CT170" s="875"/>
      <c r="CU170" s="875"/>
      <c r="CV170" s="873">
        <f t="shared" si="50"/>
        <v>542.0170573183536</v>
      </c>
      <c r="CW170" s="874"/>
      <c r="CX170" s="874"/>
      <c r="CY170" s="874"/>
      <c r="CZ170" s="874"/>
      <c r="DA170" s="874"/>
      <c r="DB170" s="873">
        <f t="shared" si="51"/>
        <v>2132.675745763378</v>
      </c>
      <c r="DC170" s="874"/>
      <c r="DD170" s="874"/>
      <c r="DE170" s="874"/>
      <c r="DF170" s="874"/>
      <c r="DG170" s="874"/>
      <c r="DH170" s="878">
        <f t="shared" si="60"/>
        <v>248322.44528088626</v>
      </c>
      <c r="DI170" s="874"/>
      <c r="DJ170" s="874"/>
      <c r="DK170" s="874"/>
      <c r="DL170" s="874"/>
      <c r="DM170" s="874"/>
      <c r="DN170" s="874"/>
      <c r="DR170" s="230" t="str">
        <f t="shared" si="52"/>
        <v>-</v>
      </c>
      <c r="DS170" s="875">
        <f>IF(ROWS(DS$25:$DU170)&gt;$EG$9,0,ROWS(DS$25:$DU170))</f>
        <v>0</v>
      </c>
      <c r="DT170" s="875"/>
      <c r="DU170" s="875"/>
      <c r="DV170" s="875"/>
      <c r="DW170" s="875"/>
      <c r="DX170" s="876">
        <f t="shared" si="64"/>
        <v>0</v>
      </c>
      <c r="DY170" s="875"/>
      <c r="DZ170" s="875"/>
      <c r="EA170" s="875"/>
      <c r="EB170" s="875"/>
      <c r="EC170" s="875"/>
      <c r="ED170" s="875"/>
      <c r="EE170" s="877">
        <f t="shared" si="53"/>
        <v>0</v>
      </c>
      <c r="EF170" s="875"/>
      <c r="EG170" s="875"/>
      <c r="EH170" s="875"/>
      <c r="EI170" s="875"/>
      <c r="EJ170" s="875"/>
      <c r="EK170" s="873">
        <f t="shared" si="54"/>
        <v>0</v>
      </c>
      <c r="EL170" s="874"/>
      <c r="EM170" s="874"/>
      <c r="EN170" s="874"/>
      <c r="EO170" s="874"/>
      <c r="EP170" s="874"/>
      <c r="EQ170" s="873">
        <f t="shared" si="55"/>
        <v>0</v>
      </c>
      <c r="ER170" s="874"/>
      <c r="ES170" s="874"/>
      <c r="ET170" s="874"/>
      <c r="EU170" s="874"/>
      <c r="EV170" s="874"/>
      <c r="EW170" s="878">
        <f t="shared" si="44"/>
        <v>0</v>
      </c>
      <c r="EX170" s="874"/>
      <c r="EY170" s="874"/>
      <c r="EZ170" s="874"/>
      <c r="FA170" s="874"/>
      <c r="FB170" s="874"/>
      <c r="FC170" s="874"/>
      <c r="FE170" s="876">
        <f t="shared" si="65"/>
        <v>0</v>
      </c>
      <c r="FF170" s="875"/>
      <c r="FG170" s="875"/>
      <c r="FH170" s="875"/>
      <c r="FI170" s="875"/>
      <c r="FJ170" s="875"/>
      <c r="FK170" s="875"/>
      <c r="FL170" s="877">
        <f t="shared" si="56"/>
        <v>0</v>
      </c>
      <c r="FM170" s="875"/>
      <c r="FN170" s="875"/>
      <c r="FO170" s="875"/>
      <c r="FP170" s="875"/>
      <c r="FQ170" s="875"/>
      <c r="FR170" s="873">
        <f t="shared" si="57"/>
        <v>0</v>
      </c>
      <c r="FS170" s="874"/>
      <c r="FT170" s="874"/>
      <c r="FU170" s="874"/>
      <c r="FV170" s="874"/>
      <c r="FW170" s="874"/>
      <c r="FX170" s="873">
        <f t="shared" si="58"/>
        <v>0</v>
      </c>
      <c r="FY170" s="874"/>
      <c r="FZ170" s="874"/>
      <c r="GA170" s="874"/>
      <c r="GB170" s="874"/>
      <c r="GC170" s="874"/>
      <c r="GD170" s="878">
        <f t="shared" si="61"/>
        <v>0</v>
      </c>
      <c r="GE170" s="874"/>
      <c r="GF170" s="874"/>
      <c r="GG170" s="874"/>
      <c r="GH170" s="874"/>
      <c r="GI170" s="874"/>
      <c r="GJ170" s="874"/>
    </row>
    <row r="171" spans="48:192" ht="12.75">
      <c r="AV171" s="230" t="str">
        <f t="shared" si="45"/>
        <v>-</v>
      </c>
      <c r="AW171" s="875">
        <f>IF(ROWS($AW$25:$AW171)&gt;$BI$9,0,ROWS(AW$25:$AW171))</f>
        <v>147</v>
      </c>
      <c r="AX171" s="875"/>
      <c r="AY171" s="875"/>
      <c r="AZ171" s="875"/>
      <c r="BA171" s="875"/>
      <c r="BB171" s="876">
        <f t="shared" si="62"/>
        <v>209422.30814419556</v>
      </c>
      <c r="BC171" s="875"/>
      <c r="BD171" s="875"/>
      <c r="BE171" s="875"/>
      <c r="BF171" s="875"/>
      <c r="BG171" s="875"/>
      <c r="BH171" s="875"/>
      <c r="BI171" s="877">
        <f t="shared" si="46"/>
        <v>523.5557703604889</v>
      </c>
      <c r="BJ171" s="875"/>
      <c r="BK171" s="875"/>
      <c r="BL171" s="875"/>
      <c r="BM171" s="875"/>
      <c r="BN171" s="875"/>
      <c r="BO171" s="873">
        <f t="shared" si="47"/>
        <v>741.2563308278764</v>
      </c>
      <c r="BP171" s="874"/>
      <c r="BQ171" s="874"/>
      <c r="BR171" s="874"/>
      <c r="BS171" s="874"/>
      <c r="BT171" s="874"/>
      <c r="BU171" s="873">
        <f t="shared" si="48"/>
        <v>1264.8121011883652</v>
      </c>
      <c r="BV171" s="874"/>
      <c r="BW171" s="874"/>
      <c r="BX171" s="874"/>
      <c r="BY171" s="874"/>
      <c r="BZ171" s="874"/>
      <c r="CA171" s="878">
        <f t="shared" si="59"/>
        <v>208681.0518133677</v>
      </c>
      <c r="CB171" s="874"/>
      <c r="CC171" s="874"/>
      <c r="CD171" s="874"/>
      <c r="CE171" s="874"/>
      <c r="CF171" s="874"/>
      <c r="CG171" s="874"/>
      <c r="CI171" s="876">
        <f t="shared" si="63"/>
        <v>248322.44528088626</v>
      </c>
      <c r="CJ171" s="875"/>
      <c r="CK171" s="875"/>
      <c r="CL171" s="875"/>
      <c r="CM171" s="875"/>
      <c r="CN171" s="875"/>
      <c r="CO171" s="875"/>
      <c r="CP171" s="877">
        <f t="shared" si="49"/>
        <v>1587.1942960869976</v>
      </c>
      <c r="CQ171" s="875"/>
      <c r="CR171" s="875"/>
      <c r="CS171" s="875"/>
      <c r="CT171" s="875"/>
      <c r="CU171" s="875"/>
      <c r="CV171" s="873">
        <f t="shared" si="50"/>
        <v>545.4814496763804</v>
      </c>
      <c r="CW171" s="874"/>
      <c r="CX171" s="874"/>
      <c r="CY171" s="874"/>
      <c r="CZ171" s="874"/>
      <c r="DA171" s="874"/>
      <c r="DB171" s="873">
        <f t="shared" si="51"/>
        <v>2132.675745763378</v>
      </c>
      <c r="DC171" s="874"/>
      <c r="DD171" s="874"/>
      <c r="DE171" s="874"/>
      <c r="DF171" s="874"/>
      <c r="DG171" s="874"/>
      <c r="DH171" s="878">
        <f t="shared" si="60"/>
        <v>247776.96383120987</v>
      </c>
      <c r="DI171" s="874"/>
      <c r="DJ171" s="874"/>
      <c r="DK171" s="874"/>
      <c r="DL171" s="874"/>
      <c r="DM171" s="874"/>
      <c r="DN171" s="874"/>
      <c r="DR171" s="230" t="str">
        <f t="shared" si="52"/>
        <v>-</v>
      </c>
      <c r="DS171" s="875">
        <f>IF(ROWS(DS$25:$DU171)&gt;$EG$9,0,ROWS(DS$25:$DU171))</f>
        <v>0</v>
      </c>
      <c r="DT171" s="875"/>
      <c r="DU171" s="875"/>
      <c r="DV171" s="875"/>
      <c r="DW171" s="875"/>
      <c r="DX171" s="876">
        <f t="shared" si="64"/>
        <v>0</v>
      </c>
      <c r="DY171" s="875"/>
      <c r="DZ171" s="875"/>
      <c r="EA171" s="875"/>
      <c r="EB171" s="875"/>
      <c r="EC171" s="875"/>
      <c r="ED171" s="875"/>
      <c r="EE171" s="877">
        <f t="shared" si="53"/>
        <v>0</v>
      </c>
      <c r="EF171" s="875"/>
      <c r="EG171" s="875"/>
      <c r="EH171" s="875"/>
      <c r="EI171" s="875"/>
      <c r="EJ171" s="875"/>
      <c r="EK171" s="873">
        <f t="shared" si="54"/>
        <v>0</v>
      </c>
      <c r="EL171" s="874"/>
      <c r="EM171" s="874"/>
      <c r="EN171" s="874"/>
      <c r="EO171" s="874"/>
      <c r="EP171" s="874"/>
      <c r="EQ171" s="873">
        <f t="shared" si="55"/>
        <v>0</v>
      </c>
      <c r="ER171" s="874"/>
      <c r="ES171" s="874"/>
      <c r="ET171" s="874"/>
      <c r="EU171" s="874"/>
      <c r="EV171" s="874"/>
      <c r="EW171" s="878">
        <f t="shared" si="44"/>
        <v>0</v>
      </c>
      <c r="EX171" s="874"/>
      <c r="EY171" s="874"/>
      <c r="EZ171" s="874"/>
      <c r="FA171" s="874"/>
      <c r="FB171" s="874"/>
      <c r="FC171" s="874"/>
      <c r="FE171" s="876">
        <f t="shared" si="65"/>
        <v>0</v>
      </c>
      <c r="FF171" s="875"/>
      <c r="FG171" s="875"/>
      <c r="FH171" s="875"/>
      <c r="FI171" s="875"/>
      <c r="FJ171" s="875"/>
      <c r="FK171" s="875"/>
      <c r="FL171" s="877">
        <f t="shared" si="56"/>
        <v>0</v>
      </c>
      <c r="FM171" s="875"/>
      <c r="FN171" s="875"/>
      <c r="FO171" s="875"/>
      <c r="FP171" s="875"/>
      <c r="FQ171" s="875"/>
      <c r="FR171" s="873">
        <f t="shared" si="57"/>
        <v>0</v>
      </c>
      <c r="FS171" s="874"/>
      <c r="FT171" s="874"/>
      <c r="FU171" s="874"/>
      <c r="FV171" s="874"/>
      <c r="FW171" s="874"/>
      <c r="FX171" s="873">
        <f t="shared" si="58"/>
        <v>0</v>
      </c>
      <c r="FY171" s="874"/>
      <c r="FZ171" s="874"/>
      <c r="GA171" s="874"/>
      <c r="GB171" s="874"/>
      <c r="GC171" s="874"/>
      <c r="GD171" s="878">
        <f t="shared" si="61"/>
        <v>0</v>
      </c>
      <c r="GE171" s="874"/>
      <c r="GF171" s="874"/>
      <c r="GG171" s="874"/>
      <c r="GH171" s="874"/>
      <c r="GI171" s="874"/>
      <c r="GJ171" s="874"/>
    </row>
    <row r="172" spans="48:192" ht="12.75">
      <c r="AV172" s="230" t="str">
        <f t="shared" si="45"/>
        <v>-</v>
      </c>
      <c r="AW172" s="875">
        <f>IF(ROWS($AW$25:$AW172)&gt;$BI$9,0,ROWS(AW$25:$AW172))</f>
        <v>148</v>
      </c>
      <c r="AX172" s="875"/>
      <c r="AY172" s="875"/>
      <c r="AZ172" s="875"/>
      <c r="BA172" s="875"/>
      <c r="BB172" s="876">
        <f t="shared" si="62"/>
        <v>208681.0518133677</v>
      </c>
      <c r="BC172" s="875"/>
      <c r="BD172" s="875"/>
      <c r="BE172" s="875"/>
      <c r="BF172" s="875"/>
      <c r="BG172" s="875"/>
      <c r="BH172" s="875"/>
      <c r="BI172" s="877">
        <f t="shared" si="46"/>
        <v>521.7026295334192</v>
      </c>
      <c r="BJ172" s="875"/>
      <c r="BK172" s="875"/>
      <c r="BL172" s="875"/>
      <c r="BM172" s="875"/>
      <c r="BN172" s="875"/>
      <c r="BO172" s="873">
        <f t="shared" si="47"/>
        <v>743.109471654946</v>
      </c>
      <c r="BP172" s="874"/>
      <c r="BQ172" s="874"/>
      <c r="BR172" s="874"/>
      <c r="BS172" s="874"/>
      <c r="BT172" s="874"/>
      <c r="BU172" s="873">
        <f t="shared" si="48"/>
        <v>1264.8121011883652</v>
      </c>
      <c r="BV172" s="874"/>
      <c r="BW172" s="874"/>
      <c r="BX172" s="874"/>
      <c r="BY172" s="874"/>
      <c r="BZ172" s="874"/>
      <c r="CA172" s="878">
        <f t="shared" si="59"/>
        <v>207937.94234171274</v>
      </c>
      <c r="CB172" s="874"/>
      <c r="CC172" s="874"/>
      <c r="CD172" s="874"/>
      <c r="CE172" s="874"/>
      <c r="CF172" s="874"/>
      <c r="CG172" s="874"/>
      <c r="CI172" s="876">
        <f t="shared" si="63"/>
        <v>247776.96383120987</v>
      </c>
      <c r="CJ172" s="875"/>
      <c r="CK172" s="875"/>
      <c r="CL172" s="875"/>
      <c r="CM172" s="875"/>
      <c r="CN172" s="875"/>
      <c r="CO172" s="875"/>
      <c r="CP172" s="877">
        <f t="shared" si="49"/>
        <v>1583.7077604878161</v>
      </c>
      <c r="CQ172" s="875"/>
      <c r="CR172" s="875"/>
      <c r="CS172" s="875"/>
      <c r="CT172" s="875"/>
      <c r="CU172" s="875"/>
      <c r="CV172" s="873">
        <f t="shared" si="50"/>
        <v>548.9679852755619</v>
      </c>
      <c r="CW172" s="874"/>
      <c r="CX172" s="874"/>
      <c r="CY172" s="874"/>
      <c r="CZ172" s="874"/>
      <c r="DA172" s="874"/>
      <c r="DB172" s="873">
        <f t="shared" si="51"/>
        <v>2132.675745763378</v>
      </c>
      <c r="DC172" s="874"/>
      <c r="DD172" s="874"/>
      <c r="DE172" s="874"/>
      <c r="DF172" s="874"/>
      <c r="DG172" s="874"/>
      <c r="DH172" s="878">
        <f t="shared" si="60"/>
        <v>247227.99584593432</v>
      </c>
      <c r="DI172" s="874"/>
      <c r="DJ172" s="874"/>
      <c r="DK172" s="874"/>
      <c r="DL172" s="874"/>
      <c r="DM172" s="874"/>
      <c r="DN172" s="874"/>
      <c r="DR172" s="230" t="str">
        <f t="shared" si="52"/>
        <v>-</v>
      </c>
      <c r="DS172" s="875">
        <f>IF(ROWS(DS$25:$DU172)&gt;$EG$9,0,ROWS(DS$25:$DU172))</f>
        <v>0</v>
      </c>
      <c r="DT172" s="875"/>
      <c r="DU172" s="875"/>
      <c r="DV172" s="875"/>
      <c r="DW172" s="875"/>
      <c r="DX172" s="876">
        <f t="shared" si="64"/>
        <v>0</v>
      </c>
      <c r="DY172" s="875"/>
      <c r="DZ172" s="875"/>
      <c r="EA172" s="875"/>
      <c r="EB172" s="875"/>
      <c r="EC172" s="875"/>
      <c r="ED172" s="875"/>
      <c r="EE172" s="877">
        <f t="shared" si="53"/>
        <v>0</v>
      </c>
      <c r="EF172" s="875"/>
      <c r="EG172" s="875"/>
      <c r="EH172" s="875"/>
      <c r="EI172" s="875"/>
      <c r="EJ172" s="875"/>
      <c r="EK172" s="873">
        <f t="shared" si="54"/>
        <v>0</v>
      </c>
      <c r="EL172" s="874"/>
      <c r="EM172" s="874"/>
      <c r="EN172" s="874"/>
      <c r="EO172" s="874"/>
      <c r="EP172" s="874"/>
      <c r="EQ172" s="873">
        <f t="shared" si="55"/>
        <v>0</v>
      </c>
      <c r="ER172" s="874"/>
      <c r="ES172" s="874"/>
      <c r="ET172" s="874"/>
      <c r="EU172" s="874"/>
      <c r="EV172" s="874"/>
      <c r="EW172" s="878">
        <f t="shared" si="44"/>
        <v>0</v>
      </c>
      <c r="EX172" s="874"/>
      <c r="EY172" s="874"/>
      <c r="EZ172" s="874"/>
      <c r="FA172" s="874"/>
      <c r="FB172" s="874"/>
      <c r="FC172" s="874"/>
      <c r="FE172" s="876">
        <f t="shared" si="65"/>
        <v>0</v>
      </c>
      <c r="FF172" s="875"/>
      <c r="FG172" s="875"/>
      <c r="FH172" s="875"/>
      <c r="FI172" s="875"/>
      <c r="FJ172" s="875"/>
      <c r="FK172" s="875"/>
      <c r="FL172" s="877">
        <f t="shared" si="56"/>
        <v>0</v>
      </c>
      <c r="FM172" s="875"/>
      <c r="FN172" s="875"/>
      <c r="FO172" s="875"/>
      <c r="FP172" s="875"/>
      <c r="FQ172" s="875"/>
      <c r="FR172" s="873">
        <f t="shared" si="57"/>
        <v>0</v>
      </c>
      <c r="FS172" s="874"/>
      <c r="FT172" s="874"/>
      <c r="FU172" s="874"/>
      <c r="FV172" s="874"/>
      <c r="FW172" s="874"/>
      <c r="FX172" s="873">
        <f t="shared" si="58"/>
        <v>0</v>
      </c>
      <c r="FY172" s="874"/>
      <c r="FZ172" s="874"/>
      <c r="GA172" s="874"/>
      <c r="GB172" s="874"/>
      <c r="GC172" s="874"/>
      <c r="GD172" s="878">
        <f t="shared" si="61"/>
        <v>0</v>
      </c>
      <c r="GE172" s="874"/>
      <c r="GF172" s="874"/>
      <c r="GG172" s="874"/>
      <c r="GH172" s="874"/>
      <c r="GI172" s="874"/>
      <c r="GJ172" s="874"/>
    </row>
    <row r="173" spans="48:192" ht="12.75">
      <c r="AV173" s="230" t="str">
        <f t="shared" si="45"/>
        <v>-</v>
      </c>
      <c r="AW173" s="875">
        <f>IF(ROWS($AW$25:$AW173)&gt;$BI$9,0,ROWS(AW$25:$AW173))</f>
        <v>149</v>
      </c>
      <c r="AX173" s="875"/>
      <c r="AY173" s="875"/>
      <c r="AZ173" s="875"/>
      <c r="BA173" s="875"/>
      <c r="BB173" s="876">
        <f t="shared" si="62"/>
        <v>207937.94234171274</v>
      </c>
      <c r="BC173" s="875"/>
      <c r="BD173" s="875"/>
      <c r="BE173" s="875"/>
      <c r="BF173" s="875"/>
      <c r="BG173" s="875"/>
      <c r="BH173" s="875"/>
      <c r="BI173" s="877">
        <f t="shared" si="46"/>
        <v>519.8448558542818</v>
      </c>
      <c r="BJ173" s="875"/>
      <c r="BK173" s="875"/>
      <c r="BL173" s="875"/>
      <c r="BM173" s="875"/>
      <c r="BN173" s="875"/>
      <c r="BO173" s="873">
        <f t="shared" si="47"/>
        <v>744.9672453340834</v>
      </c>
      <c r="BP173" s="874"/>
      <c r="BQ173" s="874"/>
      <c r="BR173" s="874"/>
      <c r="BS173" s="874"/>
      <c r="BT173" s="874"/>
      <c r="BU173" s="873">
        <f t="shared" si="48"/>
        <v>1264.8121011883652</v>
      </c>
      <c r="BV173" s="874"/>
      <c r="BW173" s="874"/>
      <c r="BX173" s="874"/>
      <c r="BY173" s="874"/>
      <c r="BZ173" s="874"/>
      <c r="CA173" s="878">
        <f t="shared" si="59"/>
        <v>207192.97509637865</v>
      </c>
      <c r="CB173" s="874"/>
      <c r="CC173" s="874"/>
      <c r="CD173" s="874"/>
      <c r="CE173" s="874"/>
      <c r="CF173" s="874"/>
      <c r="CG173" s="874"/>
      <c r="CI173" s="876">
        <f t="shared" si="63"/>
        <v>247227.99584593432</v>
      </c>
      <c r="CJ173" s="875"/>
      <c r="CK173" s="875"/>
      <c r="CL173" s="875"/>
      <c r="CM173" s="875"/>
      <c r="CN173" s="875"/>
      <c r="CO173" s="875"/>
      <c r="CP173" s="877">
        <f t="shared" si="49"/>
        <v>1580.1989401152632</v>
      </c>
      <c r="CQ173" s="875"/>
      <c r="CR173" s="875"/>
      <c r="CS173" s="875"/>
      <c r="CT173" s="875"/>
      <c r="CU173" s="875"/>
      <c r="CV173" s="873">
        <f t="shared" si="50"/>
        <v>552.4768056481148</v>
      </c>
      <c r="CW173" s="874"/>
      <c r="CX173" s="874"/>
      <c r="CY173" s="874"/>
      <c r="CZ173" s="874"/>
      <c r="DA173" s="874"/>
      <c r="DB173" s="873">
        <f t="shared" si="51"/>
        <v>2132.675745763378</v>
      </c>
      <c r="DC173" s="874"/>
      <c r="DD173" s="874"/>
      <c r="DE173" s="874"/>
      <c r="DF173" s="874"/>
      <c r="DG173" s="874"/>
      <c r="DH173" s="878">
        <f t="shared" si="60"/>
        <v>246675.5190402862</v>
      </c>
      <c r="DI173" s="874"/>
      <c r="DJ173" s="874"/>
      <c r="DK173" s="874"/>
      <c r="DL173" s="874"/>
      <c r="DM173" s="874"/>
      <c r="DN173" s="874"/>
      <c r="DR173" s="230" t="str">
        <f t="shared" si="52"/>
        <v>-</v>
      </c>
      <c r="DS173" s="875">
        <f>IF(ROWS(DS$25:$DU173)&gt;$EG$9,0,ROWS(DS$25:$DU173))</f>
        <v>0</v>
      </c>
      <c r="DT173" s="875"/>
      <c r="DU173" s="875"/>
      <c r="DV173" s="875"/>
      <c r="DW173" s="875"/>
      <c r="DX173" s="876">
        <f t="shared" si="64"/>
        <v>0</v>
      </c>
      <c r="DY173" s="875"/>
      <c r="DZ173" s="875"/>
      <c r="EA173" s="875"/>
      <c r="EB173" s="875"/>
      <c r="EC173" s="875"/>
      <c r="ED173" s="875"/>
      <c r="EE173" s="877">
        <f t="shared" si="53"/>
        <v>0</v>
      </c>
      <c r="EF173" s="875"/>
      <c r="EG173" s="875"/>
      <c r="EH173" s="875"/>
      <c r="EI173" s="875"/>
      <c r="EJ173" s="875"/>
      <c r="EK173" s="873">
        <f t="shared" si="54"/>
        <v>0</v>
      </c>
      <c r="EL173" s="874"/>
      <c r="EM173" s="874"/>
      <c r="EN173" s="874"/>
      <c r="EO173" s="874"/>
      <c r="EP173" s="874"/>
      <c r="EQ173" s="873">
        <f t="shared" si="55"/>
        <v>0</v>
      </c>
      <c r="ER173" s="874"/>
      <c r="ES173" s="874"/>
      <c r="ET173" s="874"/>
      <c r="EU173" s="874"/>
      <c r="EV173" s="874"/>
      <c r="EW173" s="878">
        <f t="shared" si="44"/>
        <v>0</v>
      </c>
      <c r="EX173" s="874"/>
      <c r="EY173" s="874"/>
      <c r="EZ173" s="874"/>
      <c r="FA173" s="874"/>
      <c r="FB173" s="874"/>
      <c r="FC173" s="874"/>
      <c r="FE173" s="876">
        <f t="shared" si="65"/>
        <v>0</v>
      </c>
      <c r="FF173" s="875"/>
      <c r="FG173" s="875"/>
      <c r="FH173" s="875"/>
      <c r="FI173" s="875"/>
      <c r="FJ173" s="875"/>
      <c r="FK173" s="875"/>
      <c r="FL173" s="877">
        <f t="shared" si="56"/>
        <v>0</v>
      </c>
      <c r="FM173" s="875"/>
      <c r="FN173" s="875"/>
      <c r="FO173" s="875"/>
      <c r="FP173" s="875"/>
      <c r="FQ173" s="875"/>
      <c r="FR173" s="873">
        <f t="shared" si="57"/>
        <v>0</v>
      </c>
      <c r="FS173" s="874"/>
      <c r="FT173" s="874"/>
      <c r="FU173" s="874"/>
      <c r="FV173" s="874"/>
      <c r="FW173" s="874"/>
      <c r="FX173" s="873">
        <f t="shared" si="58"/>
        <v>0</v>
      </c>
      <c r="FY173" s="874"/>
      <c r="FZ173" s="874"/>
      <c r="GA173" s="874"/>
      <c r="GB173" s="874"/>
      <c r="GC173" s="874"/>
      <c r="GD173" s="878">
        <f t="shared" si="61"/>
        <v>0</v>
      </c>
      <c r="GE173" s="874"/>
      <c r="GF173" s="874"/>
      <c r="GG173" s="874"/>
      <c r="GH173" s="874"/>
      <c r="GI173" s="874"/>
      <c r="GJ173" s="874"/>
    </row>
    <row r="174" spans="48:192" ht="12.75">
      <c r="AV174" s="230" t="str">
        <f t="shared" si="45"/>
        <v>-</v>
      </c>
      <c r="AW174" s="875">
        <f>IF(ROWS($AW$25:$AW174)&gt;$BI$9,0,ROWS(AW$25:$AW174))</f>
        <v>150</v>
      </c>
      <c r="AX174" s="875"/>
      <c r="AY174" s="875"/>
      <c r="AZ174" s="875"/>
      <c r="BA174" s="875"/>
      <c r="BB174" s="876">
        <f t="shared" si="62"/>
        <v>207192.97509637865</v>
      </c>
      <c r="BC174" s="875"/>
      <c r="BD174" s="875"/>
      <c r="BE174" s="875"/>
      <c r="BF174" s="875"/>
      <c r="BG174" s="875"/>
      <c r="BH174" s="875"/>
      <c r="BI174" s="877">
        <f t="shared" si="46"/>
        <v>517.9824377409466</v>
      </c>
      <c r="BJ174" s="875"/>
      <c r="BK174" s="875"/>
      <c r="BL174" s="875"/>
      <c r="BM174" s="875"/>
      <c r="BN174" s="875"/>
      <c r="BO174" s="873">
        <f t="shared" si="47"/>
        <v>746.8296634474186</v>
      </c>
      <c r="BP174" s="874"/>
      <c r="BQ174" s="874"/>
      <c r="BR174" s="874"/>
      <c r="BS174" s="874"/>
      <c r="BT174" s="874"/>
      <c r="BU174" s="873">
        <f t="shared" si="48"/>
        <v>1264.8121011883652</v>
      </c>
      <c r="BV174" s="874"/>
      <c r="BW174" s="874"/>
      <c r="BX174" s="874"/>
      <c r="BY174" s="874"/>
      <c r="BZ174" s="874"/>
      <c r="CA174" s="878">
        <f t="shared" si="59"/>
        <v>206446.14543293123</v>
      </c>
      <c r="CB174" s="874"/>
      <c r="CC174" s="874"/>
      <c r="CD174" s="874"/>
      <c r="CE174" s="874"/>
      <c r="CF174" s="874"/>
      <c r="CG174" s="874"/>
      <c r="CI174" s="876">
        <f t="shared" si="63"/>
        <v>246675.5190402862</v>
      </c>
      <c r="CJ174" s="875"/>
      <c r="CK174" s="875"/>
      <c r="CL174" s="875"/>
      <c r="CM174" s="875"/>
      <c r="CN174" s="875"/>
      <c r="CO174" s="875"/>
      <c r="CP174" s="877">
        <f t="shared" si="49"/>
        <v>1576.6676925324957</v>
      </c>
      <c r="CQ174" s="875"/>
      <c r="CR174" s="875"/>
      <c r="CS174" s="875"/>
      <c r="CT174" s="875"/>
      <c r="CU174" s="875"/>
      <c r="CV174" s="873">
        <f t="shared" si="50"/>
        <v>556.0080532308823</v>
      </c>
      <c r="CW174" s="874"/>
      <c r="CX174" s="874"/>
      <c r="CY174" s="874"/>
      <c r="CZ174" s="874"/>
      <c r="DA174" s="874"/>
      <c r="DB174" s="873">
        <f t="shared" si="51"/>
        <v>2132.675745763378</v>
      </c>
      <c r="DC174" s="874"/>
      <c r="DD174" s="874"/>
      <c r="DE174" s="874"/>
      <c r="DF174" s="874"/>
      <c r="DG174" s="874"/>
      <c r="DH174" s="878">
        <f t="shared" si="60"/>
        <v>246119.5109870553</v>
      </c>
      <c r="DI174" s="874"/>
      <c r="DJ174" s="874"/>
      <c r="DK174" s="874"/>
      <c r="DL174" s="874"/>
      <c r="DM174" s="874"/>
      <c r="DN174" s="874"/>
      <c r="DR174" s="230" t="str">
        <f t="shared" si="52"/>
        <v>-</v>
      </c>
      <c r="DS174" s="875">
        <f>IF(ROWS(DS$25:$DU174)&gt;$EG$9,0,ROWS(DS$25:$DU174))</f>
        <v>0</v>
      </c>
      <c r="DT174" s="875"/>
      <c r="DU174" s="875"/>
      <c r="DV174" s="875"/>
      <c r="DW174" s="875"/>
      <c r="DX174" s="876">
        <f t="shared" si="64"/>
        <v>0</v>
      </c>
      <c r="DY174" s="875"/>
      <c r="DZ174" s="875"/>
      <c r="EA174" s="875"/>
      <c r="EB174" s="875"/>
      <c r="EC174" s="875"/>
      <c r="ED174" s="875"/>
      <c r="EE174" s="877">
        <f t="shared" si="53"/>
        <v>0</v>
      </c>
      <c r="EF174" s="875"/>
      <c r="EG174" s="875"/>
      <c r="EH174" s="875"/>
      <c r="EI174" s="875"/>
      <c r="EJ174" s="875"/>
      <c r="EK174" s="873">
        <f t="shared" si="54"/>
        <v>0</v>
      </c>
      <c r="EL174" s="874"/>
      <c r="EM174" s="874"/>
      <c r="EN174" s="874"/>
      <c r="EO174" s="874"/>
      <c r="EP174" s="874"/>
      <c r="EQ174" s="873">
        <f t="shared" si="55"/>
        <v>0</v>
      </c>
      <c r="ER174" s="874"/>
      <c r="ES174" s="874"/>
      <c r="ET174" s="874"/>
      <c r="EU174" s="874"/>
      <c r="EV174" s="874"/>
      <c r="EW174" s="878">
        <f t="shared" si="44"/>
        <v>0</v>
      </c>
      <c r="EX174" s="874"/>
      <c r="EY174" s="874"/>
      <c r="EZ174" s="874"/>
      <c r="FA174" s="874"/>
      <c r="FB174" s="874"/>
      <c r="FC174" s="874"/>
      <c r="FE174" s="876">
        <f t="shared" si="65"/>
        <v>0</v>
      </c>
      <c r="FF174" s="875"/>
      <c r="FG174" s="875"/>
      <c r="FH174" s="875"/>
      <c r="FI174" s="875"/>
      <c r="FJ174" s="875"/>
      <c r="FK174" s="875"/>
      <c r="FL174" s="877">
        <f t="shared" si="56"/>
        <v>0</v>
      </c>
      <c r="FM174" s="875"/>
      <c r="FN174" s="875"/>
      <c r="FO174" s="875"/>
      <c r="FP174" s="875"/>
      <c r="FQ174" s="875"/>
      <c r="FR174" s="873">
        <f t="shared" si="57"/>
        <v>0</v>
      </c>
      <c r="FS174" s="874"/>
      <c r="FT174" s="874"/>
      <c r="FU174" s="874"/>
      <c r="FV174" s="874"/>
      <c r="FW174" s="874"/>
      <c r="FX174" s="873">
        <f t="shared" si="58"/>
        <v>0</v>
      </c>
      <c r="FY174" s="874"/>
      <c r="FZ174" s="874"/>
      <c r="GA174" s="874"/>
      <c r="GB174" s="874"/>
      <c r="GC174" s="874"/>
      <c r="GD174" s="878">
        <f t="shared" si="61"/>
        <v>0</v>
      </c>
      <c r="GE174" s="874"/>
      <c r="GF174" s="874"/>
      <c r="GG174" s="874"/>
      <c r="GH174" s="874"/>
      <c r="GI174" s="874"/>
      <c r="GJ174" s="874"/>
    </row>
    <row r="175" spans="48:192" ht="12.75">
      <c r="AV175" s="230" t="str">
        <f t="shared" si="45"/>
        <v>-</v>
      </c>
      <c r="AW175" s="875">
        <f>IF(ROWS($AW$25:$AW175)&gt;$BI$9,0,ROWS(AW$25:$AW175))</f>
        <v>151</v>
      </c>
      <c r="AX175" s="875"/>
      <c r="AY175" s="875"/>
      <c r="AZ175" s="875"/>
      <c r="BA175" s="875"/>
      <c r="BB175" s="876">
        <f t="shared" si="62"/>
        <v>206446.14543293123</v>
      </c>
      <c r="BC175" s="875"/>
      <c r="BD175" s="875"/>
      <c r="BE175" s="875"/>
      <c r="BF175" s="875"/>
      <c r="BG175" s="875"/>
      <c r="BH175" s="875"/>
      <c r="BI175" s="877">
        <f t="shared" si="46"/>
        <v>516.1153635823281</v>
      </c>
      <c r="BJ175" s="875"/>
      <c r="BK175" s="875"/>
      <c r="BL175" s="875"/>
      <c r="BM175" s="875"/>
      <c r="BN175" s="875"/>
      <c r="BO175" s="873">
        <f t="shared" si="47"/>
        <v>748.6967376060371</v>
      </c>
      <c r="BP175" s="874"/>
      <c r="BQ175" s="874"/>
      <c r="BR175" s="874"/>
      <c r="BS175" s="874"/>
      <c r="BT175" s="874"/>
      <c r="BU175" s="873">
        <f t="shared" si="48"/>
        <v>1264.8121011883652</v>
      </c>
      <c r="BV175" s="874"/>
      <c r="BW175" s="874"/>
      <c r="BX175" s="874"/>
      <c r="BY175" s="874"/>
      <c r="BZ175" s="874"/>
      <c r="CA175" s="878">
        <f t="shared" si="59"/>
        <v>205697.44869532518</v>
      </c>
      <c r="CB175" s="874"/>
      <c r="CC175" s="874"/>
      <c r="CD175" s="874"/>
      <c r="CE175" s="874"/>
      <c r="CF175" s="874"/>
      <c r="CG175" s="874"/>
      <c r="CI175" s="876">
        <f t="shared" si="63"/>
        <v>246119.5109870553</v>
      </c>
      <c r="CJ175" s="875"/>
      <c r="CK175" s="875"/>
      <c r="CL175" s="875"/>
      <c r="CM175" s="875"/>
      <c r="CN175" s="875"/>
      <c r="CO175" s="875"/>
      <c r="CP175" s="877">
        <f t="shared" si="49"/>
        <v>1573.1138743922618</v>
      </c>
      <c r="CQ175" s="875"/>
      <c r="CR175" s="875"/>
      <c r="CS175" s="875"/>
      <c r="CT175" s="875"/>
      <c r="CU175" s="875"/>
      <c r="CV175" s="873">
        <f t="shared" si="50"/>
        <v>559.5618713711162</v>
      </c>
      <c r="CW175" s="874"/>
      <c r="CX175" s="874"/>
      <c r="CY175" s="874"/>
      <c r="CZ175" s="874"/>
      <c r="DA175" s="874"/>
      <c r="DB175" s="873">
        <f t="shared" si="51"/>
        <v>2132.675745763378</v>
      </c>
      <c r="DC175" s="874"/>
      <c r="DD175" s="874"/>
      <c r="DE175" s="874"/>
      <c r="DF175" s="874"/>
      <c r="DG175" s="874"/>
      <c r="DH175" s="878">
        <f t="shared" si="60"/>
        <v>245559.9491156842</v>
      </c>
      <c r="DI175" s="874"/>
      <c r="DJ175" s="874"/>
      <c r="DK175" s="874"/>
      <c r="DL175" s="874"/>
      <c r="DM175" s="874"/>
      <c r="DN175" s="874"/>
      <c r="DR175" s="230" t="str">
        <f t="shared" si="52"/>
        <v>-</v>
      </c>
      <c r="DS175" s="875">
        <f>IF(ROWS(DS$25:$DU175)&gt;$EG$9,0,ROWS(DS$25:$DU175))</f>
        <v>0</v>
      </c>
      <c r="DT175" s="875"/>
      <c r="DU175" s="875"/>
      <c r="DV175" s="875"/>
      <c r="DW175" s="875"/>
      <c r="DX175" s="876">
        <f t="shared" si="64"/>
        <v>0</v>
      </c>
      <c r="DY175" s="875"/>
      <c r="DZ175" s="875"/>
      <c r="EA175" s="875"/>
      <c r="EB175" s="875"/>
      <c r="EC175" s="875"/>
      <c r="ED175" s="875"/>
      <c r="EE175" s="877">
        <f t="shared" si="53"/>
        <v>0</v>
      </c>
      <c r="EF175" s="875"/>
      <c r="EG175" s="875"/>
      <c r="EH175" s="875"/>
      <c r="EI175" s="875"/>
      <c r="EJ175" s="875"/>
      <c r="EK175" s="873">
        <f t="shared" si="54"/>
        <v>0</v>
      </c>
      <c r="EL175" s="874"/>
      <c r="EM175" s="874"/>
      <c r="EN175" s="874"/>
      <c r="EO175" s="874"/>
      <c r="EP175" s="874"/>
      <c r="EQ175" s="873">
        <f t="shared" si="55"/>
        <v>0</v>
      </c>
      <c r="ER175" s="874"/>
      <c r="ES175" s="874"/>
      <c r="ET175" s="874"/>
      <c r="EU175" s="874"/>
      <c r="EV175" s="874"/>
      <c r="EW175" s="878">
        <f t="shared" si="44"/>
        <v>0</v>
      </c>
      <c r="EX175" s="874"/>
      <c r="EY175" s="874"/>
      <c r="EZ175" s="874"/>
      <c r="FA175" s="874"/>
      <c r="FB175" s="874"/>
      <c r="FC175" s="874"/>
      <c r="FE175" s="876">
        <f t="shared" si="65"/>
        <v>0</v>
      </c>
      <c r="FF175" s="875"/>
      <c r="FG175" s="875"/>
      <c r="FH175" s="875"/>
      <c r="FI175" s="875"/>
      <c r="FJ175" s="875"/>
      <c r="FK175" s="875"/>
      <c r="FL175" s="877">
        <f t="shared" si="56"/>
        <v>0</v>
      </c>
      <c r="FM175" s="875"/>
      <c r="FN175" s="875"/>
      <c r="FO175" s="875"/>
      <c r="FP175" s="875"/>
      <c r="FQ175" s="875"/>
      <c r="FR175" s="873">
        <f t="shared" si="57"/>
        <v>0</v>
      </c>
      <c r="FS175" s="874"/>
      <c r="FT175" s="874"/>
      <c r="FU175" s="874"/>
      <c r="FV175" s="874"/>
      <c r="FW175" s="874"/>
      <c r="FX175" s="873">
        <f t="shared" si="58"/>
        <v>0</v>
      </c>
      <c r="FY175" s="874"/>
      <c r="FZ175" s="874"/>
      <c r="GA175" s="874"/>
      <c r="GB175" s="874"/>
      <c r="GC175" s="874"/>
      <c r="GD175" s="878">
        <f t="shared" si="61"/>
        <v>0</v>
      </c>
      <c r="GE175" s="874"/>
      <c r="GF175" s="874"/>
      <c r="GG175" s="874"/>
      <c r="GH175" s="874"/>
      <c r="GI175" s="874"/>
      <c r="GJ175" s="874"/>
    </row>
    <row r="176" spans="48:192" ht="12.75">
      <c r="AV176" s="230" t="str">
        <f t="shared" si="45"/>
        <v>-</v>
      </c>
      <c r="AW176" s="875">
        <f>IF(ROWS($AW$25:$AW176)&gt;$BI$9,0,ROWS(AW$25:$AW176))</f>
        <v>152</v>
      </c>
      <c r="AX176" s="875"/>
      <c r="AY176" s="875"/>
      <c r="AZ176" s="875"/>
      <c r="BA176" s="875"/>
      <c r="BB176" s="876">
        <f t="shared" si="62"/>
        <v>205697.44869532518</v>
      </c>
      <c r="BC176" s="875"/>
      <c r="BD176" s="875"/>
      <c r="BE176" s="875"/>
      <c r="BF176" s="875"/>
      <c r="BG176" s="875"/>
      <c r="BH176" s="875"/>
      <c r="BI176" s="877">
        <f t="shared" si="46"/>
        <v>514.243621738313</v>
      </c>
      <c r="BJ176" s="875"/>
      <c r="BK176" s="875"/>
      <c r="BL176" s="875"/>
      <c r="BM176" s="875"/>
      <c r="BN176" s="875"/>
      <c r="BO176" s="873">
        <f t="shared" si="47"/>
        <v>750.5684794500522</v>
      </c>
      <c r="BP176" s="874"/>
      <c r="BQ176" s="874"/>
      <c r="BR176" s="874"/>
      <c r="BS176" s="874"/>
      <c r="BT176" s="874"/>
      <c r="BU176" s="873">
        <f t="shared" si="48"/>
        <v>1264.8121011883652</v>
      </c>
      <c r="BV176" s="874"/>
      <c r="BW176" s="874"/>
      <c r="BX176" s="874"/>
      <c r="BY176" s="874"/>
      <c r="BZ176" s="874"/>
      <c r="CA176" s="878">
        <f t="shared" si="59"/>
        <v>204946.88021587514</v>
      </c>
      <c r="CB176" s="874"/>
      <c r="CC176" s="874"/>
      <c r="CD176" s="874"/>
      <c r="CE176" s="874"/>
      <c r="CF176" s="874"/>
      <c r="CG176" s="874"/>
      <c r="CI176" s="876">
        <f t="shared" si="63"/>
        <v>245559.9491156842</v>
      </c>
      <c r="CJ176" s="875"/>
      <c r="CK176" s="875"/>
      <c r="CL176" s="875"/>
      <c r="CM176" s="875"/>
      <c r="CN176" s="875"/>
      <c r="CO176" s="875"/>
      <c r="CP176" s="877">
        <f t="shared" si="49"/>
        <v>1569.5373414310814</v>
      </c>
      <c r="CQ176" s="875"/>
      <c r="CR176" s="875"/>
      <c r="CS176" s="875"/>
      <c r="CT176" s="875"/>
      <c r="CU176" s="875"/>
      <c r="CV176" s="873">
        <f t="shared" si="50"/>
        <v>563.1384043322967</v>
      </c>
      <c r="CW176" s="874"/>
      <c r="CX176" s="874"/>
      <c r="CY176" s="874"/>
      <c r="CZ176" s="874"/>
      <c r="DA176" s="874"/>
      <c r="DB176" s="873">
        <f t="shared" si="51"/>
        <v>2132.675745763378</v>
      </c>
      <c r="DC176" s="874"/>
      <c r="DD176" s="874"/>
      <c r="DE176" s="874"/>
      <c r="DF176" s="874"/>
      <c r="DG176" s="874"/>
      <c r="DH176" s="878">
        <f t="shared" si="60"/>
        <v>244996.8107113519</v>
      </c>
      <c r="DI176" s="874"/>
      <c r="DJ176" s="874"/>
      <c r="DK176" s="874"/>
      <c r="DL176" s="874"/>
      <c r="DM176" s="874"/>
      <c r="DN176" s="874"/>
      <c r="DR176" s="230" t="str">
        <f t="shared" si="52"/>
        <v>-</v>
      </c>
      <c r="DS176" s="875">
        <f>IF(ROWS(DS$25:$DU176)&gt;$EG$9,0,ROWS(DS$25:$DU176))</f>
        <v>0</v>
      </c>
      <c r="DT176" s="875"/>
      <c r="DU176" s="875"/>
      <c r="DV176" s="875"/>
      <c r="DW176" s="875"/>
      <c r="DX176" s="876">
        <f t="shared" si="64"/>
        <v>0</v>
      </c>
      <c r="DY176" s="875"/>
      <c r="DZ176" s="875"/>
      <c r="EA176" s="875"/>
      <c r="EB176" s="875"/>
      <c r="EC176" s="875"/>
      <c r="ED176" s="875"/>
      <c r="EE176" s="877">
        <f t="shared" si="53"/>
        <v>0</v>
      </c>
      <c r="EF176" s="875"/>
      <c r="EG176" s="875"/>
      <c r="EH176" s="875"/>
      <c r="EI176" s="875"/>
      <c r="EJ176" s="875"/>
      <c r="EK176" s="873">
        <f t="shared" si="54"/>
        <v>0</v>
      </c>
      <c r="EL176" s="874"/>
      <c r="EM176" s="874"/>
      <c r="EN176" s="874"/>
      <c r="EO176" s="874"/>
      <c r="EP176" s="874"/>
      <c r="EQ176" s="873">
        <f t="shared" si="55"/>
        <v>0</v>
      </c>
      <c r="ER176" s="874"/>
      <c r="ES176" s="874"/>
      <c r="ET176" s="874"/>
      <c r="EU176" s="874"/>
      <c r="EV176" s="874"/>
      <c r="EW176" s="878">
        <f t="shared" si="44"/>
        <v>0</v>
      </c>
      <c r="EX176" s="874"/>
      <c r="EY176" s="874"/>
      <c r="EZ176" s="874"/>
      <c r="FA176" s="874"/>
      <c r="FB176" s="874"/>
      <c r="FC176" s="874"/>
      <c r="FE176" s="876">
        <f t="shared" si="65"/>
        <v>0</v>
      </c>
      <c r="FF176" s="875"/>
      <c r="FG176" s="875"/>
      <c r="FH176" s="875"/>
      <c r="FI176" s="875"/>
      <c r="FJ176" s="875"/>
      <c r="FK176" s="875"/>
      <c r="FL176" s="877">
        <f t="shared" si="56"/>
        <v>0</v>
      </c>
      <c r="FM176" s="875"/>
      <c r="FN176" s="875"/>
      <c r="FO176" s="875"/>
      <c r="FP176" s="875"/>
      <c r="FQ176" s="875"/>
      <c r="FR176" s="873">
        <f t="shared" si="57"/>
        <v>0</v>
      </c>
      <c r="FS176" s="874"/>
      <c r="FT176" s="874"/>
      <c r="FU176" s="874"/>
      <c r="FV176" s="874"/>
      <c r="FW176" s="874"/>
      <c r="FX176" s="873">
        <f t="shared" si="58"/>
        <v>0</v>
      </c>
      <c r="FY176" s="874"/>
      <c r="FZ176" s="874"/>
      <c r="GA176" s="874"/>
      <c r="GB176" s="874"/>
      <c r="GC176" s="874"/>
      <c r="GD176" s="878">
        <f t="shared" si="61"/>
        <v>0</v>
      </c>
      <c r="GE176" s="874"/>
      <c r="GF176" s="874"/>
      <c r="GG176" s="874"/>
      <c r="GH176" s="874"/>
      <c r="GI176" s="874"/>
      <c r="GJ176" s="874"/>
    </row>
    <row r="177" spans="48:192" ht="12.75">
      <c r="AV177" s="230" t="str">
        <f t="shared" si="45"/>
        <v>-</v>
      </c>
      <c r="AW177" s="875">
        <f>IF(ROWS($AW$25:$AW177)&gt;$BI$9,0,ROWS(AW$25:$AW177))</f>
        <v>153</v>
      </c>
      <c r="AX177" s="875"/>
      <c r="AY177" s="875"/>
      <c r="AZ177" s="875"/>
      <c r="BA177" s="875"/>
      <c r="BB177" s="876">
        <f t="shared" si="62"/>
        <v>204946.88021587514</v>
      </c>
      <c r="BC177" s="875"/>
      <c r="BD177" s="875"/>
      <c r="BE177" s="875"/>
      <c r="BF177" s="875"/>
      <c r="BG177" s="875"/>
      <c r="BH177" s="875"/>
      <c r="BI177" s="877">
        <f t="shared" si="46"/>
        <v>512.3672005396878</v>
      </c>
      <c r="BJ177" s="875"/>
      <c r="BK177" s="875"/>
      <c r="BL177" s="875"/>
      <c r="BM177" s="875"/>
      <c r="BN177" s="875"/>
      <c r="BO177" s="873">
        <f t="shared" si="47"/>
        <v>752.4449006486774</v>
      </c>
      <c r="BP177" s="874"/>
      <c r="BQ177" s="874"/>
      <c r="BR177" s="874"/>
      <c r="BS177" s="874"/>
      <c r="BT177" s="874"/>
      <c r="BU177" s="873">
        <f t="shared" si="48"/>
        <v>1264.8121011883652</v>
      </c>
      <c r="BV177" s="874"/>
      <c r="BW177" s="874"/>
      <c r="BX177" s="874"/>
      <c r="BY177" s="874"/>
      <c r="BZ177" s="874"/>
      <c r="CA177" s="878">
        <f t="shared" si="59"/>
        <v>204194.43531522647</v>
      </c>
      <c r="CB177" s="874"/>
      <c r="CC177" s="874"/>
      <c r="CD177" s="874"/>
      <c r="CE177" s="874"/>
      <c r="CF177" s="874"/>
      <c r="CG177" s="874"/>
      <c r="CI177" s="876">
        <f t="shared" si="63"/>
        <v>244996.8107113519</v>
      </c>
      <c r="CJ177" s="875"/>
      <c r="CK177" s="875"/>
      <c r="CL177" s="875"/>
      <c r="CM177" s="875"/>
      <c r="CN177" s="875"/>
      <c r="CO177" s="875"/>
      <c r="CP177" s="877">
        <f t="shared" si="49"/>
        <v>1565.9379484633907</v>
      </c>
      <c r="CQ177" s="875"/>
      <c r="CR177" s="875"/>
      <c r="CS177" s="875"/>
      <c r="CT177" s="875"/>
      <c r="CU177" s="875"/>
      <c r="CV177" s="873">
        <f t="shared" si="50"/>
        <v>566.7377972999873</v>
      </c>
      <c r="CW177" s="874"/>
      <c r="CX177" s="874"/>
      <c r="CY177" s="874"/>
      <c r="CZ177" s="874"/>
      <c r="DA177" s="874"/>
      <c r="DB177" s="873">
        <f t="shared" si="51"/>
        <v>2132.675745763378</v>
      </c>
      <c r="DC177" s="874"/>
      <c r="DD177" s="874"/>
      <c r="DE177" s="874"/>
      <c r="DF177" s="874"/>
      <c r="DG177" s="874"/>
      <c r="DH177" s="878">
        <f t="shared" si="60"/>
        <v>244430.0729140519</v>
      </c>
      <c r="DI177" s="874"/>
      <c r="DJ177" s="874"/>
      <c r="DK177" s="874"/>
      <c r="DL177" s="874"/>
      <c r="DM177" s="874"/>
      <c r="DN177" s="874"/>
      <c r="DR177" s="230" t="str">
        <f t="shared" si="52"/>
        <v>-</v>
      </c>
      <c r="DS177" s="875">
        <f>IF(ROWS(DS$25:$DU177)&gt;$EG$9,0,ROWS(DS$25:$DU177))</f>
        <v>0</v>
      </c>
      <c r="DT177" s="875"/>
      <c r="DU177" s="875"/>
      <c r="DV177" s="875"/>
      <c r="DW177" s="875"/>
      <c r="DX177" s="876">
        <f t="shared" si="64"/>
        <v>0</v>
      </c>
      <c r="DY177" s="875"/>
      <c r="DZ177" s="875"/>
      <c r="EA177" s="875"/>
      <c r="EB177" s="875"/>
      <c r="EC177" s="875"/>
      <c r="ED177" s="875"/>
      <c r="EE177" s="877">
        <f t="shared" si="53"/>
        <v>0</v>
      </c>
      <c r="EF177" s="875"/>
      <c r="EG177" s="875"/>
      <c r="EH177" s="875"/>
      <c r="EI177" s="875"/>
      <c r="EJ177" s="875"/>
      <c r="EK177" s="873">
        <f t="shared" si="54"/>
        <v>0</v>
      </c>
      <c r="EL177" s="874"/>
      <c r="EM177" s="874"/>
      <c r="EN177" s="874"/>
      <c r="EO177" s="874"/>
      <c r="EP177" s="874"/>
      <c r="EQ177" s="873">
        <f t="shared" si="55"/>
        <v>0</v>
      </c>
      <c r="ER177" s="874"/>
      <c r="ES177" s="874"/>
      <c r="ET177" s="874"/>
      <c r="EU177" s="874"/>
      <c r="EV177" s="874"/>
      <c r="EW177" s="878">
        <f t="shared" si="44"/>
        <v>0</v>
      </c>
      <c r="EX177" s="874"/>
      <c r="EY177" s="874"/>
      <c r="EZ177" s="874"/>
      <c r="FA177" s="874"/>
      <c r="FB177" s="874"/>
      <c r="FC177" s="874"/>
      <c r="FE177" s="876">
        <f t="shared" si="65"/>
        <v>0</v>
      </c>
      <c r="FF177" s="875"/>
      <c r="FG177" s="875"/>
      <c r="FH177" s="875"/>
      <c r="FI177" s="875"/>
      <c r="FJ177" s="875"/>
      <c r="FK177" s="875"/>
      <c r="FL177" s="877">
        <f t="shared" si="56"/>
        <v>0</v>
      </c>
      <c r="FM177" s="875"/>
      <c r="FN177" s="875"/>
      <c r="FO177" s="875"/>
      <c r="FP177" s="875"/>
      <c r="FQ177" s="875"/>
      <c r="FR177" s="873">
        <f t="shared" si="57"/>
        <v>0</v>
      </c>
      <c r="FS177" s="874"/>
      <c r="FT177" s="874"/>
      <c r="FU177" s="874"/>
      <c r="FV177" s="874"/>
      <c r="FW177" s="874"/>
      <c r="FX177" s="873">
        <f t="shared" si="58"/>
        <v>0</v>
      </c>
      <c r="FY177" s="874"/>
      <c r="FZ177" s="874"/>
      <c r="GA177" s="874"/>
      <c r="GB177" s="874"/>
      <c r="GC177" s="874"/>
      <c r="GD177" s="878">
        <f t="shared" si="61"/>
        <v>0</v>
      </c>
      <c r="GE177" s="874"/>
      <c r="GF177" s="874"/>
      <c r="GG177" s="874"/>
      <c r="GH177" s="874"/>
      <c r="GI177" s="874"/>
      <c r="GJ177" s="874"/>
    </row>
    <row r="178" spans="48:192" ht="12.75">
      <c r="AV178" s="230" t="str">
        <f t="shared" si="45"/>
        <v>-</v>
      </c>
      <c r="AW178" s="875">
        <f>IF(ROWS($AW$25:$AW178)&gt;$BI$9,0,ROWS(AW$25:$AW178))</f>
        <v>154</v>
      </c>
      <c r="AX178" s="875"/>
      <c r="AY178" s="875"/>
      <c r="AZ178" s="875"/>
      <c r="BA178" s="875"/>
      <c r="BB178" s="876">
        <f t="shared" si="62"/>
        <v>204194.43531522647</v>
      </c>
      <c r="BC178" s="875"/>
      <c r="BD178" s="875"/>
      <c r="BE178" s="875"/>
      <c r="BF178" s="875"/>
      <c r="BG178" s="875"/>
      <c r="BH178" s="875"/>
      <c r="BI178" s="877">
        <f t="shared" si="46"/>
        <v>510.4860882880662</v>
      </c>
      <c r="BJ178" s="875"/>
      <c r="BK178" s="875"/>
      <c r="BL178" s="875"/>
      <c r="BM178" s="875"/>
      <c r="BN178" s="875"/>
      <c r="BO178" s="873">
        <f t="shared" si="47"/>
        <v>754.326012900299</v>
      </c>
      <c r="BP178" s="874"/>
      <c r="BQ178" s="874"/>
      <c r="BR178" s="874"/>
      <c r="BS178" s="874"/>
      <c r="BT178" s="874"/>
      <c r="BU178" s="873">
        <f t="shared" si="48"/>
        <v>1264.8121011883652</v>
      </c>
      <c r="BV178" s="874"/>
      <c r="BW178" s="874"/>
      <c r="BX178" s="874"/>
      <c r="BY178" s="874"/>
      <c r="BZ178" s="874"/>
      <c r="CA178" s="878">
        <f t="shared" si="59"/>
        <v>203440.10930232616</v>
      </c>
      <c r="CB178" s="874"/>
      <c r="CC178" s="874"/>
      <c r="CD178" s="874"/>
      <c r="CE178" s="874"/>
      <c r="CF178" s="874"/>
      <c r="CG178" s="874"/>
      <c r="CI178" s="876">
        <f t="shared" si="63"/>
        <v>244430.0729140519</v>
      </c>
      <c r="CJ178" s="875"/>
      <c r="CK178" s="875"/>
      <c r="CL178" s="875"/>
      <c r="CM178" s="875"/>
      <c r="CN178" s="875"/>
      <c r="CO178" s="875"/>
      <c r="CP178" s="877">
        <f t="shared" si="49"/>
        <v>1562.3155493756483</v>
      </c>
      <c r="CQ178" s="875"/>
      <c r="CR178" s="875"/>
      <c r="CS178" s="875"/>
      <c r="CT178" s="875"/>
      <c r="CU178" s="875"/>
      <c r="CV178" s="873">
        <f t="shared" si="50"/>
        <v>570.3601963877297</v>
      </c>
      <c r="CW178" s="874"/>
      <c r="CX178" s="874"/>
      <c r="CY178" s="874"/>
      <c r="CZ178" s="874"/>
      <c r="DA178" s="874"/>
      <c r="DB178" s="873">
        <f t="shared" si="51"/>
        <v>2132.675745763378</v>
      </c>
      <c r="DC178" s="874"/>
      <c r="DD178" s="874"/>
      <c r="DE178" s="874"/>
      <c r="DF178" s="874"/>
      <c r="DG178" s="874"/>
      <c r="DH178" s="878">
        <f t="shared" si="60"/>
        <v>243859.7127176642</v>
      </c>
      <c r="DI178" s="874"/>
      <c r="DJ178" s="874"/>
      <c r="DK178" s="874"/>
      <c r="DL178" s="874"/>
      <c r="DM178" s="874"/>
      <c r="DN178" s="874"/>
      <c r="DR178" s="230" t="str">
        <f t="shared" si="52"/>
        <v>-</v>
      </c>
      <c r="DS178" s="875">
        <f>IF(ROWS(DS$25:$DU178)&gt;$EG$9,0,ROWS(DS$25:$DU178))</f>
        <v>0</v>
      </c>
      <c r="DT178" s="875"/>
      <c r="DU178" s="875"/>
      <c r="DV178" s="875"/>
      <c r="DW178" s="875"/>
      <c r="DX178" s="876">
        <f t="shared" si="64"/>
        <v>0</v>
      </c>
      <c r="DY178" s="875"/>
      <c r="DZ178" s="875"/>
      <c r="EA178" s="875"/>
      <c r="EB178" s="875"/>
      <c r="EC178" s="875"/>
      <c r="ED178" s="875"/>
      <c r="EE178" s="877">
        <f t="shared" si="53"/>
        <v>0</v>
      </c>
      <c r="EF178" s="875"/>
      <c r="EG178" s="875"/>
      <c r="EH178" s="875"/>
      <c r="EI178" s="875"/>
      <c r="EJ178" s="875"/>
      <c r="EK178" s="873">
        <f t="shared" si="54"/>
        <v>0</v>
      </c>
      <c r="EL178" s="874"/>
      <c r="EM178" s="874"/>
      <c r="EN178" s="874"/>
      <c r="EO178" s="874"/>
      <c r="EP178" s="874"/>
      <c r="EQ178" s="873">
        <f t="shared" si="55"/>
        <v>0</v>
      </c>
      <c r="ER178" s="874"/>
      <c r="ES178" s="874"/>
      <c r="ET178" s="874"/>
      <c r="EU178" s="874"/>
      <c r="EV178" s="874"/>
      <c r="EW178" s="878">
        <f t="shared" si="44"/>
        <v>0</v>
      </c>
      <c r="EX178" s="874"/>
      <c r="EY178" s="874"/>
      <c r="EZ178" s="874"/>
      <c r="FA178" s="874"/>
      <c r="FB178" s="874"/>
      <c r="FC178" s="874"/>
      <c r="FE178" s="876">
        <f t="shared" si="65"/>
        <v>0</v>
      </c>
      <c r="FF178" s="875"/>
      <c r="FG178" s="875"/>
      <c r="FH178" s="875"/>
      <c r="FI178" s="875"/>
      <c r="FJ178" s="875"/>
      <c r="FK178" s="875"/>
      <c r="FL178" s="877">
        <f t="shared" si="56"/>
        <v>0</v>
      </c>
      <c r="FM178" s="875"/>
      <c r="FN178" s="875"/>
      <c r="FO178" s="875"/>
      <c r="FP178" s="875"/>
      <c r="FQ178" s="875"/>
      <c r="FR178" s="873">
        <f t="shared" si="57"/>
        <v>0</v>
      </c>
      <c r="FS178" s="874"/>
      <c r="FT178" s="874"/>
      <c r="FU178" s="874"/>
      <c r="FV178" s="874"/>
      <c r="FW178" s="874"/>
      <c r="FX178" s="873">
        <f t="shared" si="58"/>
        <v>0</v>
      </c>
      <c r="FY178" s="874"/>
      <c r="FZ178" s="874"/>
      <c r="GA178" s="874"/>
      <c r="GB178" s="874"/>
      <c r="GC178" s="874"/>
      <c r="GD178" s="878">
        <f t="shared" si="61"/>
        <v>0</v>
      </c>
      <c r="GE178" s="874"/>
      <c r="GF178" s="874"/>
      <c r="GG178" s="874"/>
      <c r="GH178" s="874"/>
      <c r="GI178" s="874"/>
      <c r="GJ178" s="874"/>
    </row>
    <row r="179" spans="48:192" ht="12.75">
      <c r="AV179" s="230" t="str">
        <f t="shared" si="45"/>
        <v>-</v>
      </c>
      <c r="AW179" s="875">
        <f>IF(ROWS($AW$25:$AW179)&gt;$BI$9,0,ROWS(AW$25:$AW179))</f>
        <v>155</v>
      </c>
      <c r="AX179" s="875"/>
      <c r="AY179" s="875"/>
      <c r="AZ179" s="875"/>
      <c r="BA179" s="875"/>
      <c r="BB179" s="876">
        <f t="shared" si="62"/>
        <v>203440.10930232616</v>
      </c>
      <c r="BC179" s="875"/>
      <c r="BD179" s="875"/>
      <c r="BE179" s="875"/>
      <c r="BF179" s="875"/>
      <c r="BG179" s="875"/>
      <c r="BH179" s="875"/>
      <c r="BI179" s="877">
        <f t="shared" si="46"/>
        <v>508.6002732558154</v>
      </c>
      <c r="BJ179" s="875"/>
      <c r="BK179" s="875"/>
      <c r="BL179" s="875"/>
      <c r="BM179" s="875"/>
      <c r="BN179" s="875"/>
      <c r="BO179" s="873">
        <f t="shared" si="47"/>
        <v>756.2118279325498</v>
      </c>
      <c r="BP179" s="874"/>
      <c r="BQ179" s="874"/>
      <c r="BR179" s="874"/>
      <c r="BS179" s="874"/>
      <c r="BT179" s="874"/>
      <c r="BU179" s="873">
        <f t="shared" si="48"/>
        <v>1264.8121011883652</v>
      </c>
      <c r="BV179" s="874"/>
      <c r="BW179" s="874"/>
      <c r="BX179" s="874"/>
      <c r="BY179" s="874"/>
      <c r="BZ179" s="874"/>
      <c r="CA179" s="878">
        <f t="shared" si="59"/>
        <v>202683.89747439363</v>
      </c>
      <c r="CB179" s="874"/>
      <c r="CC179" s="874"/>
      <c r="CD179" s="874"/>
      <c r="CE179" s="874"/>
      <c r="CF179" s="874"/>
      <c r="CG179" s="874"/>
      <c r="CI179" s="876">
        <f t="shared" si="63"/>
        <v>243859.7127176642</v>
      </c>
      <c r="CJ179" s="875"/>
      <c r="CK179" s="875"/>
      <c r="CL179" s="875"/>
      <c r="CM179" s="875"/>
      <c r="CN179" s="875"/>
      <c r="CO179" s="875"/>
      <c r="CP179" s="877">
        <f t="shared" si="49"/>
        <v>1558.6699971204034</v>
      </c>
      <c r="CQ179" s="875"/>
      <c r="CR179" s="875"/>
      <c r="CS179" s="875"/>
      <c r="CT179" s="875"/>
      <c r="CU179" s="875"/>
      <c r="CV179" s="873">
        <f t="shared" si="50"/>
        <v>574.0057486429746</v>
      </c>
      <c r="CW179" s="874"/>
      <c r="CX179" s="874"/>
      <c r="CY179" s="874"/>
      <c r="CZ179" s="874"/>
      <c r="DA179" s="874"/>
      <c r="DB179" s="873">
        <f t="shared" si="51"/>
        <v>2132.675745763378</v>
      </c>
      <c r="DC179" s="874"/>
      <c r="DD179" s="874"/>
      <c r="DE179" s="874"/>
      <c r="DF179" s="874"/>
      <c r="DG179" s="874"/>
      <c r="DH179" s="878">
        <f t="shared" si="60"/>
        <v>243285.7069690212</v>
      </c>
      <c r="DI179" s="874"/>
      <c r="DJ179" s="874"/>
      <c r="DK179" s="874"/>
      <c r="DL179" s="874"/>
      <c r="DM179" s="874"/>
      <c r="DN179" s="874"/>
      <c r="DR179" s="230" t="str">
        <f t="shared" si="52"/>
        <v>-</v>
      </c>
      <c r="DS179" s="875">
        <f>IF(ROWS(DS$25:$DU179)&gt;$EG$9,0,ROWS(DS$25:$DU179))</f>
        <v>0</v>
      </c>
      <c r="DT179" s="875"/>
      <c r="DU179" s="875"/>
      <c r="DV179" s="875"/>
      <c r="DW179" s="875"/>
      <c r="DX179" s="876">
        <f t="shared" si="64"/>
        <v>0</v>
      </c>
      <c r="DY179" s="875"/>
      <c r="DZ179" s="875"/>
      <c r="EA179" s="875"/>
      <c r="EB179" s="875"/>
      <c r="EC179" s="875"/>
      <c r="ED179" s="875"/>
      <c r="EE179" s="877">
        <f t="shared" si="53"/>
        <v>0</v>
      </c>
      <c r="EF179" s="875"/>
      <c r="EG179" s="875"/>
      <c r="EH179" s="875"/>
      <c r="EI179" s="875"/>
      <c r="EJ179" s="875"/>
      <c r="EK179" s="873">
        <f t="shared" si="54"/>
        <v>0</v>
      </c>
      <c r="EL179" s="874"/>
      <c r="EM179" s="874"/>
      <c r="EN179" s="874"/>
      <c r="EO179" s="874"/>
      <c r="EP179" s="874"/>
      <c r="EQ179" s="873">
        <f t="shared" si="55"/>
        <v>0</v>
      </c>
      <c r="ER179" s="874"/>
      <c r="ES179" s="874"/>
      <c r="ET179" s="874"/>
      <c r="EU179" s="874"/>
      <c r="EV179" s="874"/>
      <c r="EW179" s="878">
        <f t="shared" si="44"/>
        <v>0</v>
      </c>
      <c r="EX179" s="874"/>
      <c r="EY179" s="874"/>
      <c r="EZ179" s="874"/>
      <c r="FA179" s="874"/>
      <c r="FB179" s="874"/>
      <c r="FC179" s="874"/>
      <c r="FE179" s="876">
        <f t="shared" si="65"/>
        <v>0</v>
      </c>
      <c r="FF179" s="875"/>
      <c r="FG179" s="875"/>
      <c r="FH179" s="875"/>
      <c r="FI179" s="875"/>
      <c r="FJ179" s="875"/>
      <c r="FK179" s="875"/>
      <c r="FL179" s="877">
        <f t="shared" si="56"/>
        <v>0</v>
      </c>
      <c r="FM179" s="875"/>
      <c r="FN179" s="875"/>
      <c r="FO179" s="875"/>
      <c r="FP179" s="875"/>
      <c r="FQ179" s="875"/>
      <c r="FR179" s="873">
        <f t="shared" si="57"/>
        <v>0</v>
      </c>
      <c r="FS179" s="874"/>
      <c r="FT179" s="874"/>
      <c r="FU179" s="874"/>
      <c r="FV179" s="874"/>
      <c r="FW179" s="874"/>
      <c r="FX179" s="873">
        <f t="shared" si="58"/>
        <v>0</v>
      </c>
      <c r="FY179" s="874"/>
      <c r="FZ179" s="874"/>
      <c r="GA179" s="874"/>
      <c r="GB179" s="874"/>
      <c r="GC179" s="874"/>
      <c r="GD179" s="878">
        <f t="shared" si="61"/>
        <v>0</v>
      </c>
      <c r="GE179" s="874"/>
      <c r="GF179" s="874"/>
      <c r="GG179" s="874"/>
      <c r="GH179" s="874"/>
      <c r="GI179" s="874"/>
      <c r="GJ179" s="874"/>
    </row>
    <row r="180" spans="48:192" ht="12.75">
      <c r="AV180" s="230" t="str">
        <f t="shared" si="45"/>
        <v>-</v>
      </c>
      <c r="AW180" s="875">
        <f>IF(ROWS($AW$25:$AW180)&gt;$BI$9,0,ROWS(AW$25:$AW180))</f>
        <v>156</v>
      </c>
      <c r="AX180" s="875"/>
      <c r="AY180" s="875"/>
      <c r="AZ180" s="875"/>
      <c r="BA180" s="875"/>
      <c r="BB180" s="876">
        <f t="shared" si="62"/>
        <v>202683.89747439363</v>
      </c>
      <c r="BC180" s="875"/>
      <c r="BD180" s="875"/>
      <c r="BE180" s="875"/>
      <c r="BF180" s="875"/>
      <c r="BG180" s="875"/>
      <c r="BH180" s="875"/>
      <c r="BI180" s="877">
        <f t="shared" si="46"/>
        <v>506.70974368598405</v>
      </c>
      <c r="BJ180" s="875"/>
      <c r="BK180" s="875"/>
      <c r="BL180" s="875"/>
      <c r="BM180" s="875"/>
      <c r="BN180" s="875"/>
      <c r="BO180" s="873">
        <f t="shared" si="47"/>
        <v>758.1023575023812</v>
      </c>
      <c r="BP180" s="874"/>
      <c r="BQ180" s="874"/>
      <c r="BR180" s="874"/>
      <c r="BS180" s="874"/>
      <c r="BT180" s="874"/>
      <c r="BU180" s="873">
        <f t="shared" si="48"/>
        <v>1264.8121011883652</v>
      </c>
      <c r="BV180" s="874"/>
      <c r="BW180" s="874"/>
      <c r="BX180" s="874"/>
      <c r="BY180" s="874"/>
      <c r="BZ180" s="874"/>
      <c r="CA180" s="878">
        <f t="shared" si="59"/>
        <v>201925.79511689124</v>
      </c>
      <c r="CB180" s="874"/>
      <c r="CC180" s="874"/>
      <c r="CD180" s="874"/>
      <c r="CE180" s="874"/>
      <c r="CF180" s="874"/>
      <c r="CG180" s="874"/>
      <c r="CI180" s="876">
        <f t="shared" si="63"/>
        <v>243285.7069690212</v>
      </c>
      <c r="CJ180" s="875"/>
      <c r="CK180" s="875"/>
      <c r="CL180" s="875"/>
      <c r="CM180" s="875"/>
      <c r="CN180" s="875"/>
      <c r="CO180" s="875"/>
      <c r="CP180" s="877">
        <f t="shared" si="49"/>
        <v>1555.001143710327</v>
      </c>
      <c r="CQ180" s="875"/>
      <c r="CR180" s="875"/>
      <c r="CS180" s="875"/>
      <c r="CT180" s="875"/>
      <c r="CU180" s="875"/>
      <c r="CV180" s="873">
        <f t="shared" si="50"/>
        <v>577.6746020530511</v>
      </c>
      <c r="CW180" s="874"/>
      <c r="CX180" s="874"/>
      <c r="CY180" s="874"/>
      <c r="CZ180" s="874"/>
      <c r="DA180" s="874"/>
      <c r="DB180" s="873">
        <f t="shared" si="51"/>
        <v>2132.675745763378</v>
      </c>
      <c r="DC180" s="874"/>
      <c r="DD180" s="874"/>
      <c r="DE180" s="874"/>
      <c r="DF180" s="874"/>
      <c r="DG180" s="874"/>
      <c r="DH180" s="878">
        <f t="shared" si="60"/>
        <v>242708.03236696817</v>
      </c>
      <c r="DI180" s="874"/>
      <c r="DJ180" s="874"/>
      <c r="DK180" s="874"/>
      <c r="DL180" s="874"/>
      <c r="DM180" s="874"/>
      <c r="DN180" s="874"/>
      <c r="DR180" s="230" t="str">
        <f t="shared" si="52"/>
        <v>-</v>
      </c>
      <c r="DS180" s="875">
        <f>IF(ROWS(DS$25:$DU180)&gt;$EG$9,0,ROWS(DS$25:$DU180))</f>
        <v>0</v>
      </c>
      <c r="DT180" s="875"/>
      <c r="DU180" s="875"/>
      <c r="DV180" s="875"/>
      <c r="DW180" s="875"/>
      <c r="DX180" s="876">
        <f t="shared" si="64"/>
        <v>0</v>
      </c>
      <c r="DY180" s="875"/>
      <c r="DZ180" s="875"/>
      <c r="EA180" s="875"/>
      <c r="EB180" s="875"/>
      <c r="EC180" s="875"/>
      <c r="ED180" s="875"/>
      <c r="EE180" s="877">
        <f t="shared" si="53"/>
        <v>0</v>
      </c>
      <c r="EF180" s="875"/>
      <c r="EG180" s="875"/>
      <c r="EH180" s="875"/>
      <c r="EI180" s="875"/>
      <c r="EJ180" s="875"/>
      <c r="EK180" s="873">
        <f t="shared" si="54"/>
        <v>0</v>
      </c>
      <c r="EL180" s="874"/>
      <c r="EM180" s="874"/>
      <c r="EN180" s="874"/>
      <c r="EO180" s="874"/>
      <c r="EP180" s="874"/>
      <c r="EQ180" s="873">
        <f t="shared" si="55"/>
        <v>0</v>
      </c>
      <c r="ER180" s="874"/>
      <c r="ES180" s="874"/>
      <c r="ET180" s="874"/>
      <c r="EU180" s="874"/>
      <c r="EV180" s="874"/>
      <c r="EW180" s="878">
        <f t="shared" si="44"/>
        <v>0</v>
      </c>
      <c r="EX180" s="874"/>
      <c r="EY180" s="874"/>
      <c r="EZ180" s="874"/>
      <c r="FA180" s="874"/>
      <c r="FB180" s="874"/>
      <c r="FC180" s="874"/>
      <c r="FE180" s="876">
        <f t="shared" si="65"/>
        <v>0</v>
      </c>
      <c r="FF180" s="875"/>
      <c r="FG180" s="875"/>
      <c r="FH180" s="875"/>
      <c r="FI180" s="875"/>
      <c r="FJ180" s="875"/>
      <c r="FK180" s="875"/>
      <c r="FL180" s="877">
        <f t="shared" si="56"/>
        <v>0</v>
      </c>
      <c r="FM180" s="875"/>
      <c r="FN180" s="875"/>
      <c r="FO180" s="875"/>
      <c r="FP180" s="875"/>
      <c r="FQ180" s="875"/>
      <c r="FR180" s="873">
        <f t="shared" si="57"/>
        <v>0</v>
      </c>
      <c r="FS180" s="874"/>
      <c r="FT180" s="874"/>
      <c r="FU180" s="874"/>
      <c r="FV180" s="874"/>
      <c r="FW180" s="874"/>
      <c r="FX180" s="873">
        <f t="shared" si="58"/>
        <v>0</v>
      </c>
      <c r="FY180" s="874"/>
      <c r="FZ180" s="874"/>
      <c r="GA180" s="874"/>
      <c r="GB180" s="874"/>
      <c r="GC180" s="874"/>
      <c r="GD180" s="878">
        <f t="shared" si="61"/>
        <v>0</v>
      </c>
      <c r="GE180" s="874"/>
      <c r="GF180" s="874"/>
      <c r="GG180" s="874"/>
      <c r="GH180" s="874"/>
      <c r="GI180" s="874"/>
      <c r="GJ180" s="874"/>
    </row>
    <row r="181" spans="48:192" ht="12.75">
      <c r="AV181" s="230" t="str">
        <f t="shared" si="45"/>
        <v>-</v>
      </c>
      <c r="AW181" s="875">
        <f>IF(ROWS($AW$25:$AW181)&gt;$BI$9,0,ROWS(AW$25:$AW181))</f>
        <v>157</v>
      </c>
      <c r="AX181" s="875"/>
      <c r="AY181" s="875"/>
      <c r="AZ181" s="875"/>
      <c r="BA181" s="875"/>
      <c r="BB181" s="876">
        <f t="shared" si="62"/>
        <v>201925.79511689124</v>
      </c>
      <c r="BC181" s="875"/>
      <c r="BD181" s="875"/>
      <c r="BE181" s="875"/>
      <c r="BF181" s="875"/>
      <c r="BG181" s="875"/>
      <c r="BH181" s="875"/>
      <c r="BI181" s="877">
        <f t="shared" si="46"/>
        <v>504.81448779222814</v>
      </c>
      <c r="BJ181" s="875"/>
      <c r="BK181" s="875"/>
      <c r="BL181" s="875"/>
      <c r="BM181" s="875"/>
      <c r="BN181" s="875"/>
      <c r="BO181" s="873">
        <f t="shared" si="47"/>
        <v>759.997613396137</v>
      </c>
      <c r="BP181" s="874"/>
      <c r="BQ181" s="874"/>
      <c r="BR181" s="874"/>
      <c r="BS181" s="874"/>
      <c r="BT181" s="874"/>
      <c r="BU181" s="873">
        <f t="shared" si="48"/>
        <v>1264.8121011883652</v>
      </c>
      <c r="BV181" s="874"/>
      <c r="BW181" s="874"/>
      <c r="BX181" s="874"/>
      <c r="BY181" s="874"/>
      <c r="BZ181" s="874"/>
      <c r="CA181" s="878">
        <f t="shared" si="59"/>
        <v>201165.7975034951</v>
      </c>
      <c r="CB181" s="874"/>
      <c r="CC181" s="874"/>
      <c r="CD181" s="874"/>
      <c r="CE181" s="874"/>
      <c r="CF181" s="874"/>
      <c r="CG181" s="874"/>
      <c r="CI181" s="876">
        <f t="shared" si="63"/>
        <v>242708.03236696817</v>
      </c>
      <c r="CJ181" s="875"/>
      <c r="CK181" s="875"/>
      <c r="CL181" s="875"/>
      <c r="CM181" s="875"/>
      <c r="CN181" s="875"/>
      <c r="CO181" s="875"/>
      <c r="CP181" s="877">
        <f t="shared" si="49"/>
        <v>1551.3088402122048</v>
      </c>
      <c r="CQ181" s="875"/>
      <c r="CR181" s="875"/>
      <c r="CS181" s="875"/>
      <c r="CT181" s="875"/>
      <c r="CU181" s="875"/>
      <c r="CV181" s="873">
        <f t="shared" si="50"/>
        <v>581.3669055511732</v>
      </c>
      <c r="CW181" s="874"/>
      <c r="CX181" s="874"/>
      <c r="CY181" s="874"/>
      <c r="CZ181" s="874"/>
      <c r="DA181" s="874"/>
      <c r="DB181" s="873">
        <f t="shared" si="51"/>
        <v>2132.675745763378</v>
      </c>
      <c r="DC181" s="874"/>
      <c r="DD181" s="874"/>
      <c r="DE181" s="874"/>
      <c r="DF181" s="874"/>
      <c r="DG181" s="874"/>
      <c r="DH181" s="878">
        <f t="shared" si="60"/>
        <v>242126.665461417</v>
      </c>
      <c r="DI181" s="874"/>
      <c r="DJ181" s="874"/>
      <c r="DK181" s="874"/>
      <c r="DL181" s="874"/>
      <c r="DM181" s="874"/>
      <c r="DN181" s="874"/>
      <c r="DR181" s="230" t="str">
        <f t="shared" si="52"/>
        <v>-</v>
      </c>
      <c r="DS181" s="875">
        <f>IF(ROWS(DS$25:$DU181)&gt;$EG$9,0,ROWS(DS$25:$DU181))</f>
        <v>0</v>
      </c>
      <c r="DT181" s="875"/>
      <c r="DU181" s="875"/>
      <c r="DV181" s="875"/>
      <c r="DW181" s="875"/>
      <c r="DX181" s="876">
        <f t="shared" si="64"/>
        <v>0</v>
      </c>
      <c r="DY181" s="875"/>
      <c r="DZ181" s="875"/>
      <c r="EA181" s="875"/>
      <c r="EB181" s="875"/>
      <c r="EC181" s="875"/>
      <c r="ED181" s="875"/>
      <c r="EE181" s="877">
        <f t="shared" si="53"/>
        <v>0</v>
      </c>
      <c r="EF181" s="875"/>
      <c r="EG181" s="875"/>
      <c r="EH181" s="875"/>
      <c r="EI181" s="875"/>
      <c r="EJ181" s="875"/>
      <c r="EK181" s="873">
        <f t="shared" si="54"/>
        <v>0</v>
      </c>
      <c r="EL181" s="874"/>
      <c r="EM181" s="874"/>
      <c r="EN181" s="874"/>
      <c r="EO181" s="874"/>
      <c r="EP181" s="874"/>
      <c r="EQ181" s="873">
        <f t="shared" si="55"/>
        <v>0</v>
      </c>
      <c r="ER181" s="874"/>
      <c r="ES181" s="874"/>
      <c r="ET181" s="874"/>
      <c r="EU181" s="874"/>
      <c r="EV181" s="874"/>
      <c r="EW181" s="878">
        <f t="shared" si="44"/>
        <v>0</v>
      </c>
      <c r="EX181" s="874"/>
      <c r="EY181" s="874"/>
      <c r="EZ181" s="874"/>
      <c r="FA181" s="874"/>
      <c r="FB181" s="874"/>
      <c r="FC181" s="874"/>
      <c r="FE181" s="876">
        <f t="shared" si="65"/>
        <v>0</v>
      </c>
      <c r="FF181" s="875"/>
      <c r="FG181" s="875"/>
      <c r="FH181" s="875"/>
      <c r="FI181" s="875"/>
      <c r="FJ181" s="875"/>
      <c r="FK181" s="875"/>
      <c r="FL181" s="877">
        <f t="shared" si="56"/>
        <v>0</v>
      </c>
      <c r="FM181" s="875"/>
      <c r="FN181" s="875"/>
      <c r="FO181" s="875"/>
      <c r="FP181" s="875"/>
      <c r="FQ181" s="875"/>
      <c r="FR181" s="873">
        <f t="shared" si="57"/>
        <v>0</v>
      </c>
      <c r="FS181" s="874"/>
      <c r="FT181" s="874"/>
      <c r="FU181" s="874"/>
      <c r="FV181" s="874"/>
      <c r="FW181" s="874"/>
      <c r="FX181" s="873">
        <f t="shared" si="58"/>
        <v>0</v>
      </c>
      <c r="FY181" s="874"/>
      <c r="FZ181" s="874"/>
      <c r="GA181" s="874"/>
      <c r="GB181" s="874"/>
      <c r="GC181" s="874"/>
      <c r="GD181" s="878">
        <f t="shared" si="61"/>
        <v>0</v>
      </c>
      <c r="GE181" s="874"/>
      <c r="GF181" s="874"/>
      <c r="GG181" s="874"/>
      <c r="GH181" s="874"/>
      <c r="GI181" s="874"/>
      <c r="GJ181" s="874"/>
    </row>
    <row r="182" spans="48:192" ht="12.75">
      <c r="AV182" s="230" t="str">
        <f t="shared" si="45"/>
        <v>-</v>
      </c>
      <c r="AW182" s="875">
        <f>IF(ROWS($AW$25:$AW182)&gt;$BI$9,0,ROWS(AW$25:$AW182))</f>
        <v>158</v>
      </c>
      <c r="AX182" s="875"/>
      <c r="AY182" s="875"/>
      <c r="AZ182" s="875"/>
      <c r="BA182" s="875"/>
      <c r="BB182" s="876">
        <f t="shared" si="62"/>
        <v>201165.7975034951</v>
      </c>
      <c r="BC182" s="875"/>
      <c r="BD182" s="875"/>
      <c r="BE182" s="875"/>
      <c r="BF182" s="875"/>
      <c r="BG182" s="875"/>
      <c r="BH182" s="875"/>
      <c r="BI182" s="877">
        <f t="shared" si="46"/>
        <v>502.9144937587377</v>
      </c>
      <c r="BJ182" s="875"/>
      <c r="BK182" s="875"/>
      <c r="BL182" s="875"/>
      <c r="BM182" s="875"/>
      <c r="BN182" s="875"/>
      <c r="BO182" s="873">
        <f t="shared" si="47"/>
        <v>761.8976074296274</v>
      </c>
      <c r="BP182" s="874"/>
      <c r="BQ182" s="874"/>
      <c r="BR182" s="874"/>
      <c r="BS182" s="874"/>
      <c r="BT182" s="874"/>
      <c r="BU182" s="873">
        <f t="shared" si="48"/>
        <v>1264.8121011883652</v>
      </c>
      <c r="BV182" s="874"/>
      <c r="BW182" s="874"/>
      <c r="BX182" s="874"/>
      <c r="BY182" s="874"/>
      <c r="BZ182" s="874"/>
      <c r="CA182" s="878">
        <f t="shared" si="59"/>
        <v>200403.89989606547</v>
      </c>
      <c r="CB182" s="874"/>
      <c r="CC182" s="874"/>
      <c r="CD182" s="874"/>
      <c r="CE182" s="874"/>
      <c r="CF182" s="874"/>
      <c r="CG182" s="874"/>
      <c r="CI182" s="876">
        <f t="shared" si="63"/>
        <v>242126.665461417</v>
      </c>
      <c r="CJ182" s="875"/>
      <c r="CK182" s="875"/>
      <c r="CL182" s="875"/>
      <c r="CM182" s="875"/>
      <c r="CN182" s="875"/>
      <c r="CO182" s="875"/>
      <c r="CP182" s="877">
        <f t="shared" si="49"/>
        <v>1547.59293674089</v>
      </c>
      <c r="CQ182" s="875"/>
      <c r="CR182" s="875"/>
      <c r="CS182" s="875"/>
      <c r="CT182" s="875"/>
      <c r="CU182" s="875"/>
      <c r="CV182" s="873">
        <f t="shared" si="50"/>
        <v>585.0828090224879</v>
      </c>
      <c r="CW182" s="874"/>
      <c r="CX182" s="874"/>
      <c r="CY182" s="874"/>
      <c r="CZ182" s="874"/>
      <c r="DA182" s="874"/>
      <c r="DB182" s="873">
        <f t="shared" si="51"/>
        <v>2132.675745763378</v>
      </c>
      <c r="DC182" s="874"/>
      <c r="DD182" s="874"/>
      <c r="DE182" s="874"/>
      <c r="DF182" s="874"/>
      <c r="DG182" s="874"/>
      <c r="DH182" s="878">
        <f t="shared" si="60"/>
        <v>241541.5826523945</v>
      </c>
      <c r="DI182" s="874"/>
      <c r="DJ182" s="874"/>
      <c r="DK182" s="874"/>
      <c r="DL182" s="874"/>
      <c r="DM182" s="874"/>
      <c r="DN182" s="874"/>
      <c r="DR182" s="230" t="str">
        <f t="shared" si="52"/>
        <v>-</v>
      </c>
      <c r="DS182" s="875">
        <f>IF(ROWS(DS$25:$DU182)&gt;$EG$9,0,ROWS(DS$25:$DU182))</f>
        <v>0</v>
      </c>
      <c r="DT182" s="875"/>
      <c r="DU182" s="875"/>
      <c r="DV182" s="875"/>
      <c r="DW182" s="875"/>
      <c r="DX182" s="876">
        <f t="shared" si="64"/>
        <v>0</v>
      </c>
      <c r="DY182" s="875"/>
      <c r="DZ182" s="875"/>
      <c r="EA182" s="875"/>
      <c r="EB182" s="875"/>
      <c r="EC182" s="875"/>
      <c r="ED182" s="875"/>
      <c r="EE182" s="877">
        <f t="shared" si="53"/>
        <v>0</v>
      </c>
      <c r="EF182" s="875"/>
      <c r="EG182" s="875"/>
      <c r="EH182" s="875"/>
      <c r="EI182" s="875"/>
      <c r="EJ182" s="875"/>
      <c r="EK182" s="873">
        <f t="shared" si="54"/>
        <v>0</v>
      </c>
      <c r="EL182" s="874"/>
      <c r="EM182" s="874"/>
      <c r="EN182" s="874"/>
      <c r="EO182" s="874"/>
      <c r="EP182" s="874"/>
      <c r="EQ182" s="873">
        <f t="shared" si="55"/>
        <v>0</v>
      </c>
      <c r="ER182" s="874"/>
      <c r="ES182" s="874"/>
      <c r="ET182" s="874"/>
      <c r="EU182" s="874"/>
      <c r="EV182" s="874"/>
      <c r="EW182" s="878">
        <f t="shared" si="44"/>
        <v>0</v>
      </c>
      <c r="EX182" s="874"/>
      <c r="EY182" s="874"/>
      <c r="EZ182" s="874"/>
      <c r="FA182" s="874"/>
      <c r="FB182" s="874"/>
      <c r="FC182" s="874"/>
      <c r="FE182" s="876">
        <f t="shared" si="65"/>
        <v>0</v>
      </c>
      <c r="FF182" s="875"/>
      <c r="FG182" s="875"/>
      <c r="FH182" s="875"/>
      <c r="FI182" s="875"/>
      <c r="FJ182" s="875"/>
      <c r="FK182" s="875"/>
      <c r="FL182" s="877">
        <f t="shared" si="56"/>
        <v>0</v>
      </c>
      <c r="FM182" s="875"/>
      <c r="FN182" s="875"/>
      <c r="FO182" s="875"/>
      <c r="FP182" s="875"/>
      <c r="FQ182" s="875"/>
      <c r="FR182" s="873">
        <f t="shared" si="57"/>
        <v>0</v>
      </c>
      <c r="FS182" s="874"/>
      <c r="FT182" s="874"/>
      <c r="FU182" s="874"/>
      <c r="FV182" s="874"/>
      <c r="FW182" s="874"/>
      <c r="FX182" s="873">
        <f t="shared" si="58"/>
        <v>0</v>
      </c>
      <c r="FY182" s="874"/>
      <c r="FZ182" s="874"/>
      <c r="GA182" s="874"/>
      <c r="GB182" s="874"/>
      <c r="GC182" s="874"/>
      <c r="GD182" s="878">
        <f t="shared" si="61"/>
        <v>0</v>
      </c>
      <c r="GE182" s="874"/>
      <c r="GF182" s="874"/>
      <c r="GG182" s="874"/>
      <c r="GH182" s="874"/>
      <c r="GI182" s="874"/>
      <c r="GJ182" s="874"/>
    </row>
    <row r="183" spans="48:192" ht="12.75">
      <c r="AV183" s="230" t="str">
        <f t="shared" si="45"/>
        <v>-</v>
      </c>
      <c r="AW183" s="875">
        <f>IF(ROWS($AW$25:$AW183)&gt;$BI$9,0,ROWS(AW$25:$AW183))</f>
        <v>159</v>
      </c>
      <c r="AX183" s="875"/>
      <c r="AY183" s="875"/>
      <c r="AZ183" s="875"/>
      <c r="BA183" s="875"/>
      <c r="BB183" s="876">
        <f t="shared" si="62"/>
        <v>200403.89989606547</v>
      </c>
      <c r="BC183" s="875"/>
      <c r="BD183" s="875"/>
      <c r="BE183" s="875"/>
      <c r="BF183" s="875"/>
      <c r="BG183" s="875"/>
      <c r="BH183" s="875"/>
      <c r="BI183" s="877">
        <f t="shared" si="46"/>
        <v>501.00974974016367</v>
      </c>
      <c r="BJ183" s="875"/>
      <c r="BK183" s="875"/>
      <c r="BL183" s="875"/>
      <c r="BM183" s="875"/>
      <c r="BN183" s="875"/>
      <c r="BO183" s="873">
        <f t="shared" si="47"/>
        <v>763.8023514482015</v>
      </c>
      <c r="BP183" s="874"/>
      <c r="BQ183" s="874"/>
      <c r="BR183" s="874"/>
      <c r="BS183" s="874"/>
      <c r="BT183" s="874"/>
      <c r="BU183" s="873">
        <f t="shared" si="48"/>
        <v>1264.8121011883652</v>
      </c>
      <c r="BV183" s="874"/>
      <c r="BW183" s="874"/>
      <c r="BX183" s="874"/>
      <c r="BY183" s="874"/>
      <c r="BZ183" s="874"/>
      <c r="CA183" s="878">
        <f t="shared" si="59"/>
        <v>199640.09754461728</v>
      </c>
      <c r="CB183" s="874"/>
      <c r="CC183" s="874"/>
      <c r="CD183" s="874"/>
      <c r="CE183" s="874"/>
      <c r="CF183" s="874"/>
      <c r="CG183" s="874"/>
      <c r="CI183" s="876">
        <f t="shared" si="63"/>
        <v>241541.5826523945</v>
      </c>
      <c r="CJ183" s="875"/>
      <c r="CK183" s="875"/>
      <c r="CL183" s="875"/>
      <c r="CM183" s="875"/>
      <c r="CN183" s="875"/>
      <c r="CO183" s="875"/>
      <c r="CP183" s="877">
        <f t="shared" si="49"/>
        <v>1543.8532824532215</v>
      </c>
      <c r="CQ183" s="875"/>
      <c r="CR183" s="875"/>
      <c r="CS183" s="875"/>
      <c r="CT183" s="875"/>
      <c r="CU183" s="875"/>
      <c r="CV183" s="873">
        <f t="shared" si="50"/>
        <v>588.8224633101565</v>
      </c>
      <c r="CW183" s="874"/>
      <c r="CX183" s="874"/>
      <c r="CY183" s="874"/>
      <c r="CZ183" s="874"/>
      <c r="DA183" s="874"/>
      <c r="DB183" s="873">
        <f t="shared" si="51"/>
        <v>2132.675745763378</v>
      </c>
      <c r="DC183" s="874"/>
      <c r="DD183" s="874"/>
      <c r="DE183" s="874"/>
      <c r="DF183" s="874"/>
      <c r="DG183" s="874"/>
      <c r="DH183" s="878">
        <f t="shared" si="60"/>
        <v>240952.76018908437</v>
      </c>
      <c r="DI183" s="874"/>
      <c r="DJ183" s="874"/>
      <c r="DK183" s="874"/>
      <c r="DL183" s="874"/>
      <c r="DM183" s="874"/>
      <c r="DN183" s="874"/>
      <c r="DR183" s="230" t="str">
        <f t="shared" si="52"/>
        <v>-</v>
      </c>
      <c r="DS183" s="875">
        <f>IF(ROWS(DS$25:$DU183)&gt;$EG$9,0,ROWS(DS$25:$DU183))</f>
        <v>0</v>
      </c>
      <c r="DT183" s="875"/>
      <c r="DU183" s="875"/>
      <c r="DV183" s="875"/>
      <c r="DW183" s="875"/>
      <c r="DX183" s="876">
        <f t="shared" si="64"/>
        <v>0</v>
      </c>
      <c r="DY183" s="875"/>
      <c r="DZ183" s="875"/>
      <c r="EA183" s="875"/>
      <c r="EB183" s="875"/>
      <c r="EC183" s="875"/>
      <c r="ED183" s="875"/>
      <c r="EE183" s="877">
        <f t="shared" si="53"/>
        <v>0</v>
      </c>
      <c r="EF183" s="875"/>
      <c r="EG183" s="875"/>
      <c r="EH183" s="875"/>
      <c r="EI183" s="875"/>
      <c r="EJ183" s="875"/>
      <c r="EK183" s="873">
        <f t="shared" si="54"/>
        <v>0</v>
      </c>
      <c r="EL183" s="874"/>
      <c r="EM183" s="874"/>
      <c r="EN183" s="874"/>
      <c r="EO183" s="874"/>
      <c r="EP183" s="874"/>
      <c r="EQ183" s="873">
        <f t="shared" si="55"/>
        <v>0</v>
      </c>
      <c r="ER183" s="874"/>
      <c r="ES183" s="874"/>
      <c r="ET183" s="874"/>
      <c r="EU183" s="874"/>
      <c r="EV183" s="874"/>
      <c r="EW183" s="878">
        <f t="shared" si="44"/>
        <v>0</v>
      </c>
      <c r="EX183" s="874"/>
      <c r="EY183" s="874"/>
      <c r="EZ183" s="874"/>
      <c r="FA183" s="874"/>
      <c r="FB183" s="874"/>
      <c r="FC183" s="874"/>
      <c r="FE183" s="876">
        <f t="shared" si="65"/>
        <v>0</v>
      </c>
      <c r="FF183" s="875"/>
      <c r="FG183" s="875"/>
      <c r="FH183" s="875"/>
      <c r="FI183" s="875"/>
      <c r="FJ183" s="875"/>
      <c r="FK183" s="875"/>
      <c r="FL183" s="877">
        <f t="shared" si="56"/>
        <v>0</v>
      </c>
      <c r="FM183" s="875"/>
      <c r="FN183" s="875"/>
      <c r="FO183" s="875"/>
      <c r="FP183" s="875"/>
      <c r="FQ183" s="875"/>
      <c r="FR183" s="873">
        <f t="shared" si="57"/>
        <v>0</v>
      </c>
      <c r="FS183" s="874"/>
      <c r="FT183" s="874"/>
      <c r="FU183" s="874"/>
      <c r="FV183" s="874"/>
      <c r="FW183" s="874"/>
      <c r="FX183" s="873">
        <f t="shared" si="58"/>
        <v>0</v>
      </c>
      <c r="FY183" s="874"/>
      <c r="FZ183" s="874"/>
      <c r="GA183" s="874"/>
      <c r="GB183" s="874"/>
      <c r="GC183" s="874"/>
      <c r="GD183" s="878">
        <f t="shared" si="61"/>
        <v>0</v>
      </c>
      <c r="GE183" s="874"/>
      <c r="GF183" s="874"/>
      <c r="GG183" s="874"/>
      <c r="GH183" s="874"/>
      <c r="GI183" s="874"/>
      <c r="GJ183" s="874"/>
    </row>
    <row r="184" spans="48:192" ht="12.75">
      <c r="AV184" s="230" t="str">
        <f t="shared" si="45"/>
        <v>-</v>
      </c>
      <c r="AW184" s="875">
        <f>IF(ROWS($AW$25:$AW184)&gt;$BI$9,0,ROWS(AW$25:$AW184))</f>
        <v>160</v>
      </c>
      <c r="AX184" s="875"/>
      <c r="AY184" s="875"/>
      <c r="AZ184" s="875"/>
      <c r="BA184" s="875"/>
      <c r="BB184" s="876">
        <f t="shared" si="62"/>
        <v>199640.09754461728</v>
      </c>
      <c r="BC184" s="875"/>
      <c r="BD184" s="875"/>
      <c r="BE184" s="875"/>
      <c r="BF184" s="875"/>
      <c r="BG184" s="875"/>
      <c r="BH184" s="875"/>
      <c r="BI184" s="877">
        <f t="shared" si="46"/>
        <v>499.1002438615432</v>
      </c>
      <c r="BJ184" s="875"/>
      <c r="BK184" s="875"/>
      <c r="BL184" s="875"/>
      <c r="BM184" s="875"/>
      <c r="BN184" s="875"/>
      <c r="BO184" s="873">
        <f t="shared" si="47"/>
        <v>765.7118573268219</v>
      </c>
      <c r="BP184" s="874"/>
      <c r="BQ184" s="874"/>
      <c r="BR184" s="874"/>
      <c r="BS184" s="874"/>
      <c r="BT184" s="874"/>
      <c r="BU184" s="873">
        <f t="shared" si="48"/>
        <v>1264.8121011883652</v>
      </c>
      <c r="BV184" s="874"/>
      <c r="BW184" s="874"/>
      <c r="BX184" s="874"/>
      <c r="BY184" s="874"/>
      <c r="BZ184" s="874"/>
      <c r="CA184" s="878">
        <f t="shared" si="59"/>
        <v>198874.38568729046</v>
      </c>
      <c r="CB184" s="874"/>
      <c r="CC184" s="874"/>
      <c r="CD184" s="874"/>
      <c r="CE184" s="874"/>
      <c r="CF184" s="874"/>
      <c r="CG184" s="874"/>
      <c r="CI184" s="876">
        <f t="shared" si="63"/>
        <v>240952.76018908437</v>
      </c>
      <c r="CJ184" s="875"/>
      <c r="CK184" s="875"/>
      <c r="CL184" s="875"/>
      <c r="CM184" s="875"/>
      <c r="CN184" s="875"/>
      <c r="CO184" s="875"/>
      <c r="CP184" s="877">
        <f t="shared" si="49"/>
        <v>1540.0897255418975</v>
      </c>
      <c r="CQ184" s="875"/>
      <c r="CR184" s="875"/>
      <c r="CS184" s="875"/>
      <c r="CT184" s="875"/>
      <c r="CU184" s="875"/>
      <c r="CV184" s="873">
        <f t="shared" si="50"/>
        <v>592.5860202214806</v>
      </c>
      <c r="CW184" s="874"/>
      <c r="CX184" s="874"/>
      <c r="CY184" s="874"/>
      <c r="CZ184" s="874"/>
      <c r="DA184" s="874"/>
      <c r="DB184" s="873">
        <f t="shared" si="51"/>
        <v>2132.675745763378</v>
      </c>
      <c r="DC184" s="874"/>
      <c r="DD184" s="874"/>
      <c r="DE184" s="874"/>
      <c r="DF184" s="874"/>
      <c r="DG184" s="874"/>
      <c r="DH184" s="878">
        <f t="shared" si="60"/>
        <v>240360.1741688629</v>
      </c>
      <c r="DI184" s="874"/>
      <c r="DJ184" s="874"/>
      <c r="DK184" s="874"/>
      <c r="DL184" s="874"/>
      <c r="DM184" s="874"/>
      <c r="DN184" s="874"/>
      <c r="DR184" s="230" t="str">
        <f t="shared" si="52"/>
        <v>-</v>
      </c>
      <c r="DS184" s="875">
        <f>IF(ROWS(DS$25:$DU184)&gt;$EG$9,0,ROWS(DS$25:$DU184))</f>
        <v>0</v>
      </c>
      <c r="DT184" s="875"/>
      <c r="DU184" s="875"/>
      <c r="DV184" s="875"/>
      <c r="DW184" s="875"/>
      <c r="DX184" s="876">
        <f t="shared" si="64"/>
        <v>0</v>
      </c>
      <c r="DY184" s="875"/>
      <c r="DZ184" s="875"/>
      <c r="EA184" s="875"/>
      <c r="EB184" s="875"/>
      <c r="EC184" s="875"/>
      <c r="ED184" s="875"/>
      <c r="EE184" s="877">
        <f t="shared" si="53"/>
        <v>0</v>
      </c>
      <c r="EF184" s="875"/>
      <c r="EG184" s="875"/>
      <c r="EH184" s="875"/>
      <c r="EI184" s="875"/>
      <c r="EJ184" s="875"/>
      <c r="EK184" s="873">
        <f t="shared" si="54"/>
        <v>0</v>
      </c>
      <c r="EL184" s="874"/>
      <c r="EM184" s="874"/>
      <c r="EN184" s="874"/>
      <c r="EO184" s="874"/>
      <c r="EP184" s="874"/>
      <c r="EQ184" s="873">
        <f t="shared" si="55"/>
        <v>0</v>
      </c>
      <c r="ER184" s="874"/>
      <c r="ES184" s="874"/>
      <c r="ET184" s="874"/>
      <c r="EU184" s="874"/>
      <c r="EV184" s="874"/>
      <c r="EW184" s="878">
        <f t="shared" si="44"/>
        <v>0</v>
      </c>
      <c r="EX184" s="874"/>
      <c r="EY184" s="874"/>
      <c r="EZ184" s="874"/>
      <c r="FA184" s="874"/>
      <c r="FB184" s="874"/>
      <c r="FC184" s="874"/>
      <c r="FE184" s="876">
        <f t="shared" si="65"/>
        <v>0</v>
      </c>
      <c r="FF184" s="875"/>
      <c r="FG184" s="875"/>
      <c r="FH184" s="875"/>
      <c r="FI184" s="875"/>
      <c r="FJ184" s="875"/>
      <c r="FK184" s="875"/>
      <c r="FL184" s="877">
        <f t="shared" si="56"/>
        <v>0</v>
      </c>
      <c r="FM184" s="875"/>
      <c r="FN184" s="875"/>
      <c r="FO184" s="875"/>
      <c r="FP184" s="875"/>
      <c r="FQ184" s="875"/>
      <c r="FR184" s="873">
        <f t="shared" si="57"/>
        <v>0</v>
      </c>
      <c r="FS184" s="874"/>
      <c r="FT184" s="874"/>
      <c r="FU184" s="874"/>
      <c r="FV184" s="874"/>
      <c r="FW184" s="874"/>
      <c r="FX184" s="873">
        <f t="shared" si="58"/>
        <v>0</v>
      </c>
      <c r="FY184" s="874"/>
      <c r="FZ184" s="874"/>
      <c r="GA184" s="874"/>
      <c r="GB184" s="874"/>
      <c r="GC184" s="874"/>
      <c r="GD184" s="878">
        <f t="shared" si="61"/>
        <v>0</v>
      </c>
      <c r="GE184" s="874"/>
      <c r="GF184" s="874"/>
      <c r="GG184" s="874"/>
      <c r="GH184" s="874"/>
      <c r="GI184" s="874"/>
      <c r="GJ184" s="874"/>
    </row>
    <row r="185" spans="48:192" ht="12.75">
      <c r="AV185" s="230" t="str">
        <f t="shared" si="45"/>
        <v>-</v>
      </c>
      <c r="AW185" s="875">
        <f>IF(ROWS($AW$25:$AW185)&gt;$BI$9,0,ROWS(AW$25:$AW185))</f>
        <v>161</v>
      </c>
      <c r="AX185" s="875"/>
      <c r="AY185" s="875"/>
      <c r="AZ185" s="875"/>
      <c r="BA185" s="875"/>
      <c r="BB185" s="876">
        <f t="shared" si="62"/>
        <v>198874.38568729046</v>
      </c>
      <c r="BC185" s="875"/>
      <c r="BD185" s="875"/>
      <c r="BE185" s="875"/>
      <c r="BF185" s="875"/>
      <c r="BG185" s="875"/>
      <c r="BH185" s="875"/>
      <c r="BI185" s="877">
        <f t="shared" si="46"/>
        <v>497.18596421822616</v>
      </c>
      <c r="BJ185" s="875"/>
      <c r="BK185" s="875"/>
      <c r="BL185" s="875"/>
      <c r="BM185" s="875"/>
      <c r="BN185" s="875"/>
      <c r="BO185" s="873">
        <f t="shared" si="47"/>
        <v>767.626136970139</v>
      </c>
      <c r="BP185" s="874"/>
      <c r="BQ185" s="874"/>
      <c r="BR185" s="874"/>
      <c r="BS185" s="874"/>
      <c r="BT185" s="874"/>
      <c r="BU185" s="873">
        <f t="shared" si="48"/>
        <v>1264.8121011883652</v>
      </c>
      <c r="BV185" s="874"/>
      <c r="BW185" s="874"/>
      <c r="BX185" s="874"/>
      <c r="BY185" s="874"/>
      <c r="BZ185" s="874"/>
      <c r="CA185" s="878">
        <f t="shared" si="59"/>
        <v>198106.7595503203</v>
      </c>
      <c r="CB185" s="874"/>
      <c r="CC185" s="874"/>
      <c r="CD185" s="874"/>
      <c r="CE185" s="874"/>
      <c r="CF185" s="874"/>
      <c r="CG185" s="874"/>
      <c r="CI185" s="876">
        <f t="shared" si="63"/>
        <v>240360.1741688629</v>
      </c>
      <c r="CJ185" s="875"/>
      <c r="CK185" s="875"/>
      <c r="CL185" s="875"/>
      <c r="CM185" s="875"/>
      <c r="CN185" s="875"/>
      <c r="CO185" s="875"/>
      <c r="CP185" s="877">
        <f t="shared" si="49"/>
        <v>1536.3021132293152</v>
      </c>
      <c r="CQ185" s="875"/>
      <c r="CR185" s="875"/>
      <c r="CS185" s="875"/>
      <c r="CT185" s="875"/>
      <c r="CU185" s="875"/>
      <c r="CV185" s="873">
        <f t="shared" si="50"/>
        <v>596.3736325340628</v>
      </c>
      <c r="CW185" s="874"/>
      <c r="CX185" s="874"/>
      <c r="CY185" s="874"/>
      <c r="CZ185" s="874"/>
      <c r="DA185" s="874"/>
      <c r="DB185" s="873">
        <f t="shared" si="51"/>
        <v>2132.675745763378</v>
      </c>
      <c r="DC185" s="874"/>
      <c r="DD185" s="874"/>
      <c r="DE185" s="874"/>
      <c r="DF185" s="874"/>
      <c r="DG185" s="874"/>
      <c r="DH185" s="878">
        <f t="shared" si="60"/>
        <v>239763.80053632884</v>
      </c>
      <c r="DI185" s="874"/>
      <c r="DJ185" s="874"/>
      <c r="DK185" s="874"/>
      <c r="DL185" s="874"/>
      <c r="DM185" s="874"/>
      <c r="DN185" s="874"/>
      <c r="DR185" s="230" t="str">
        <f t="shared" si="52"/>
        <v>-</v>
      </c>
      <c r="DS185" s="875">
        <f>IF(ROWS(DS$25:$DU185)&gt;$EG$9,0,ROWS(DS$25:$DU185))</f>
        <v>0</v>
      </c>
      <c r="DT185" s="875"/>
      <c r="DU185" s="875"/>
      <c r="DV185" s="875"/>
      <c r="DW185" s="875"/>
      <c r="DX185" s="876">
        <f t="shared" si="64"/>
        <v>0</v>
      </c>
      <c r="DY185" s="875"/>
      <c r="DZ185" s="875"/>
      <c r="EA185" s="875"/>
      <c r="EB185" s="875"/>
      <c r="EC185" s="875"/>
      <c r="ED185" s="875"/>
      <c r="EE185" s="877">
        <f t="shared" si="53"/>
        <v>0</v>
      </c>
      <c r="EF185" s="875"/>
      <c r="EG185" s="875"/>
      <c r="EH185" s="875"/>
      <c r="EI185" s="875"/>
      <c r="EJ185" s="875"/>
      <c r="EK185" s="873">
        <f t="shared" si="54"/>
        <v>0</v>
      </c>
      <c r="EL185" s="874"/>
      <c r="EM185" s="874"/>
      <c r="EN185" s="874"/>
      <c r="EO185" s="874"/>
      <c r="EP185" s="874"/>
      <c r="EQ185" s="873">
        <f t="shared" si="55"/>
        <v>0</v>
      </c>
      <c r="ER185" s="874"/>
      <c r="ES185" s="874"/>
      <c r="ET185" s="874"/>
      <c r="EU185" s="874"/>
      <c r="EV185" s="874"/>
      <c r="EW185" s="878">
        <f aca="true" t="shared" si="66" ref="EW185:EW248">IF(DS185=0,0,DX185-EK185)</f>
        <v>0</v>
      </c>
      <c r="EX185" s="874"/>
      <c r="EY185" s="874"/>
      <c r="EZ185" s="874"/>
      <c r="FA185" s="874"/>
      <c r="FB185" s="874"/>
      <c r="FC185" s="874"/>
      <c r="FE185" s="876">
        <f t="shared" si="65"/>
        <v>0</v>
      </c>
      <c r="FF185" s="875"/>
      <c r="FG185" s="875"/>
      <c r="FH185" s="875"/>
      <c r="FI185" s="875"/>
      <c r="FJ185" s="875"/>
      <c r="FK185" s="875"/>
      <c r="FL185" s="877">
        <f t="shared" si="56"/>
        <v>0</v>
      </c>
      <c r="FM185" s="875"/>
      <c r="FN185" s="875"/>
      <c r="FO185" s="875"/>
      <c r="FP185" s="875"/>
      <c r="FQ185" s="875"/>
      <c r="FR185" s="873">
        <f t="shared" si="57"/>
        <v>0</v>
      </c>
      <c r="FS185" s="874"/>
      <c r="FT185" s="874"/>
      <c r="FU185" s="874"/>
      <c r="FV185" s="874"/>
      <c r="FW185" s="874"/>
      <c r="FX185" s="873">
        <f t="shared" si="58"/>
        <v>0</v>
      </c>
      <c r="FY185" s="874"/>
      <c r="FZ185" s="874"/>
      <c r="GA185" s="874"/>
      <c r="GB185" s="874"/>
      <c r="GC185" s="874"/>
      <c r="GD185" s="878">
        <f t="shared" si="61"/>
        <v>0</v>
      </c>
      <c r="GE185" s="874"/>
      <c r="GF185" s="874"/>
      <c r="GG185" s="874"/>
      <c r="GH185" s="874"/>
      <c r="GI185" s="874"/>
      <c r="GJ185" s="874"/>
    </row>
    <row r="186" spans="48:192" ht="12.75">
      <c r="AV186" s="230" t="str">
        <f t="shared" si="45"/>
        <v>-</v>
      </c>
      <c r="AW186" s="875">
        <f>IF(ROWS($AW$25:$AW186)&gt;$BI$9,0,ROWS(AW$25:$AW186))</f>
        <v>162</v>
      </c>
      <c r="AX186" s="875"/>
      <c r="AY186" s="875"/>
      <c r="AZ186" s="875"/>
      <c r="BA186" s="875"/>
      <c r="BB186" s="876">
        <f t="shared" si="62"/>
        <v>198106.7595503203</v>
      </c>
      <c r="BC186" s="875"/>
      <c r="BD186" s="875"/>
      <c r="BE186" s="875"/>
      <c r="BF186" s="875"/>
      <c r="BG186" s="875"/>
      <c r="BH186" s="875"/>
      <c r="BI186" s="877">
        <f t="shared" si="46"/>
        <v>495.26689887580073</v>
      </c>
      <c r="BJ186" s="875"/>
      <c r="BK186" s="875"/>
      <c r="BL186" s="875"/>
      <c r="BM186" s="875"/>
      <c r="BN186" s="875"/>
      <c r="BO186" s="873">
        <f t="shared" si="47"/>
        <v>769.5452023125645</v>
      </c>
      <c r="BP186" s="874"/>
      <c r="BQ186" s="874"/>
      <c r="BR186" s="874"/>
      <c r="BS186" s="874"/>
      <c r="BT186" s="874"/>
      <c r="BU186" s="873">
        <f t="shared" si="48"/>
        <v>1264.8121011883652</v>
      </c>
      <c r="BV186" s="874"/>
      <c r="BW186" s="874"/>
      <c r="BX186" s="874"/>
      <c r="BY186" s="874"/>
      <c r="BZ186" s="874"/>
      <c r="CA186" s="878">
        <f t="shared" si="59"/>
        <v>197337.21434800775</v>
      </c>
      <c r="CB186" s="874"/>
      <c r="CC186" s="874"/>
      <c r="CD186" s="874"/>
      <c r="CE186" s="874"/>
      <c r="CF186" s="874"/>
      <c r="CG186" s="874"/>
      <c r="CI186" s="876">
        <f t="shared" si="63"/>
        <v>239763.80053632884</v>
      </c>
      <c r="CJ186" s="875"/>
      <c r="CK186" s="875"/>
      <c r="CL186" s="875"/>
      <c r="CM186" s="875"/>
      <c r="CN186" s="875"/>
      <c r="CO186" s="875"/>
      <c r="CP186" s="877">
        <f t="shared" si="49"/>
        <v>1532.4902917613683</v>
      </c>
      <c r="CQ186" s="875"/>
      <c r="CR186" s="875"/>
      <c r="CS186" s="875"/>
      <c r="CT186" s="875"/>
      <c r="CU186" s="875"/>
      <c r="CV186" s="873">
        <f t="shared" si="50"/>
        <v>600.1854540020097</v>
      </c>
      <c r="CW186" s="874"/>
      <c r="CX186" s="874"/>
      <c r="CY186" s="874"/>
      <c r="CZ186" s="874"/>
      <c r="DA186" s="874"/>
      <c r="DB186" s="873">
        <f t="shared" si="51"/>
        <v>2132.675745763378</v>
      </c>
      <c r="DC186" s="874"/>
      <c r="DD186" s="874"/>
      <c r="DE186" s="874"/>
      <c r="DF186" s="874"/>
      <c r="DG186" s="874"/>
      <c r="DH186" s="878">
        <f t="shared" si="60"/>
        <v>239163.61508232684</v>
      </c>
      <c r="DI186" s="874"/>
      <c r="DJ186" s="874"/>
      <c r="DK186" s="874"/>
      <c r="DL186" s="874"/>
      <c r="DM186" s="874"/>
      <c r="DN186" s="874"/>
      <c r="DR186" s="230" t="str">
        <f t="shared" si="52"/>
        <v>-</v>
      </c>
      <c r="DS186" s="875">
        <f>IF(ROWS(DS$25:$DU186)&gt;$EG$9,0,ROWS(DS$25:$DU186))</f>
        <v>0</v>
      </c>
      <c r="DT186" s="875"/>
      <c r="DU186" s="875"/>
      <c r="DV186" s="875"/>
      <c r="DW186" s="875"/>
      <c r="DX186" s="876">
        <f t="shared" si="64"/>
        <v>0</v>
      </c>
      <c r="DY186" s="875"/>
      <c r="DZ186" s="875"/>
      <c r="EA186" s="875"/>
      <c r="EB186" s="875"/>
      <c r="EC186" s="875"/>
      <c r="ED186" s="875"/>
      <c r="EE186" s="877">
        <f t="shared" si="53"/>
        <v>0</v>
      </c>
      <c r="EF186" s="875"/>
      <c r="EG186" s="875"/>
      <c r="EH186" s="875"/>
      <c r="EI186" s="875"/>
      <c r="EJ186" s="875"/>
      <c r="EK186" s="873">
        <f t="shared" si="54"/>
        <v>0</v>
      </c>
      <c r="EL186" s="874"/>
      <c r="EM186" s="874"/>
      <c r="EN186" s="874"/>
      <c r="EO186" s="874"/>
      <c r="EP186" s="874"/>
      <c r="EQ186" s="873">
        <f t="shared" si="55"/>
        <v>0</v>
      </c>
      <c r="ER186" s="874"/>
      <c r="ES186" s="874"/>
      <c r="ET186" s="874"/>
      <c r="EU186" s="874"/>
      <c r="EV186" s="874"/>
      <c r="EW186" s="878">
        <f t="shared" si="66"/>
        <v>0</v>
      </c>
      <c r="EX186" s="874"/>
      <c r="EY186" s="874"/>
      <c r="EZ186" s="874"/>
      <c r="FA186" s="874"/>
      <c r="FB186" s="874"/>
      <c r="FC186" s="874"/>
      <c r="FE186" s="876">
        <f t="shared" si="65"/>
        <v>0</v>
      </c>
      <c r="FF186" s="875"/>
      <c r="FG186" s="875"/>
      <c r="FH186" s="875"/>
      <c r="FI186" s="875"/>
      <c r="FJ186" s="875"/>
      <c r="FK186" s="875"/>
      <c r="FL186" s="877">
        <f t="shared" si="56"/>
        <v>0</v>
      </c>
      <c r="FM186" s="875"/>
      <c r="FN186" s="875"/>
      <c r="FO186" s="875"/>
      <c r="FP186" s="875"/>
      <c r="FQ186" s="875"/>
      <c r="FR186" s="873">
        <f t="shared" si="57"/>
        <v>0</v>
      </c>
      <c r="FS186" s="874"/>
      <c r="FT186" s="874"/>
      <c r="FU186" s="874"/>
      <c r="FV186" s="874"/>
      <c r="FW186" s="874"/>
      <c r="FX186" s="873">
        <f t="shared" si="58"/>
        <v>0</v>
      </c>
      <c r="FY186" s="874"/>
      <c r="FZ186" s="874"/>
      <c r="GA186" s="874"/>
      <c r="GB186" s="874"/>
      <c r="GC186" s="874"/>
      <c r="GD186" s="878">
        <f t="shared" si="61"/>
        <v>0</v>
      </c>
      <c r="GE186" s="874"/>
      <c r="GF186" s="874"/>
      <c r="GG186" s="874"/>
      <c r="GH186" s="874"/>
      <c r="GI186" s="874"/>
      <c r="GJ186" s="874"/>
    </row>
    <row r="187" spans="48:192" ht="12.75">
      <c r="AV187" s="230" t="str">
        <f t="shared" si="45"/>
        <v>-</v>
      </c>
      <c r="AW187" s="875">
        <f>IF(ROWS($AW$25:$AW187)&gt;$BI$9,0,ROWS(AW$25:$AW187))</f>
        <v>163</v>
      </c>
      <c r="AX187" s="875"/>
      <c r="AY187" s="875"/>
      <c r="AZ187" s="875"/>
      <c r="BA187" s="875"/>
      <c r="BB187" s="876">
        <f t="shared" si="62"/>
        <v>197337.21434800775</v>
      </c>
      <c r="BC187" s="875"/>
      <c r="BD187" s="875"/>
      <c r="BE187" s="875"/>
      <c r="BF187" s="875"/>
      <c r="BG187" s="875"/>
      <c r="BH187" s="875"/>
      <c r="BI187" s="877">
        <f t="shared" si="46"/>
        <v>493.3430358700193</v>
      </c>
      <c r="BJ187" s="875"/>
      <c r="BK187" s="875"/>
      <c r="BL187" s="875"/>
      <c r="BM187" s="875"/>
      <c r="BN187" s="875"/>
      <c r="BO187" s="873">
        <f t="shared" si="47"/>
        <v>771.4690653183459</v>
      </c>
      <c r="BP187" s="874"/>
      <c r="BQ187" s="874"/>
      <c r="BR187" s="874"/>
      <c r="BS187" s="874"/>
      <c r="BT187" s="874"/>
      <c r="BU187" s="873">
        <f t="shared" si="48"/>
        <v>1264.8121011883652</v>
      </c>
      <c r="BV187" s="874"/>
      <c r="BW187" s="874"/>
      <c r="BX187" s="874"/>
      <c r="BY187" s="874"/>
      <c r="BZ187" s="874"/>
      <c r="CA187" s="878">
        <f t="shared" si="59"/>
        <v>196565.7452826894</v>
      </c>
      <c r="CB187" s="874"/>
      <c r="CC187" s="874"/>
      <c r="CD187" s="874"/>
      <c r="CE187" s="874"/>
      <c r="CF187" s="874"/>
      <c r="CG187" s="874"/>
      <c r="CI187" s="876">
        <f t="shared" si="63"/>
        <v>239163.61508232684</v>
      </c>
      <c r="CJ187" s="875"/>
      <c r="CK187" s="875"/>
      <c r="CL187" s="875"/>
      <c r="CM187" s="875"/>
      <c r="CN187" s="875"/>
      <c r="CO187" s="875"/>
      <c r="CP187" s="877">
        <f t="shared" si="49"/>
        <v>1528.6541064012056</v>
      </c>
      <c r="CQ187" s="875"/>
      <c r="CR187" s="875"/>
      <c r="CS187" s="875"/>
      <c r="CT187" s="875"/>
      <c r="CU187" s="875"/>
      <c r="CV187" s="873">
        <f t="shared" si="50"/>
        <v>604.0216393621724</v>
      </c>
      <c r="CW187" s="874"/>
      <c r="CX187" s="874"/>
      <c r="CY187" s="874"/>
      <c r="CZ187" s="874"/>
      <c r="DA187" s="874"/>
      <c r="DB187" s="873">
        <f t="shared" si="51"/>
        <v>2132.675745763378</v>
      </c>
      <c r="DC187" s="874"/>
      <c r="DD187" s="874"/>
      <c r="DE187" s="874"/>
      <c r="DF187" s="874"/>
      <c r="DG187" s="874"/>
      <c r="DH187" s="878">
        <f t="shared" si="60"/>
        <v>238559.59344296466</v>
      </c>
      <c r="DI187" s="874"/>
      <c r="DJ187" s="874"/>
      <c r="DK187" s="874"/>
      <c r="DL187" s="874"/>
      <c r="DM187" s="874"/>
      <c r="DN187" s="874"/>
      <c r="DR187" s="230" t="str">
        <f t="shared" si="52"/>
        <v>-</v>
      </c>
      <c r="DS187" s="875">
        <f>IF(ROWS(DS$25:$DU187)&gt;$EG$9,0,ROWS(DS$25:$DU187))</f>
        <v>0</v>
      </c>
      <c r="DT187" s="875"/>
      <c r="DU187" s="875"/>
      <c r="DV187" s="875"/>
      <c r="DW187" s="875"/>
      <c r="DX187" s="876">
        <f t="shared" si="64"/>
        <v>0</v>
      </c>
      <c r="DY187" s="875"/>
      <c r="DZ187" s="875"/>
      <c r="EA187" s="875"/>
      <c r="EB187" s="875"/>
      <c r="EC187" s="875"/>
      <c r="ED187" s="875"/>
      <c r="EE187" s="877">
        <f t="shared" si="53"/>
        <v>0</v>
      </c>
      <c r="EF187" s="875"/>
      <c r="EG187" s="875"/>
      <c r="EH187" s="875"/>
      <c r="EI187" s="875"/>
      <c r="EJ187" s="875"/>
      <c r="EK187" s="873">
        <f t="shared" si="54"/>
        <v>0</v>
      </c>
      <c r="EL187" s="874"/>
      <c r="EM187" s="874"/>
      <c r="EN187" s="874"/>
      <c r="EO187" s="874"/>
      <c r="EP187" s="874"/>
      <c r="EQ187" s="873">
        <f t="shared" si="55"/>
        <v>0</v>
      </c>
      <c r="ER187" s="874"/>
      <c r="ES187" s="874"/>
      <c r="ET187" s="874"/>
      <c r="EU187" s="874"/>
      <c r="EV187" s="874"/>
      <c r="EW187" s="878">
        <f t="shared" si="66"/>
        <v>0</v>
      </c>
      <c r="EX187" s="874"/>
      <c r="EY187" s="874"/>
      <c r="EZ187" s="874"/>
      <c r="FA187" s="874"/>
      <c r="FB187" s="874"/>
      <c r="FC187" s="874"/>
      <c r="FE187" s="876">
        <f t="shared" si="65"/>
        <v>0</v>
      </c>
      <c r="FF187" s="875"/>
      <c r="FG187" s="875"/>
      <c r="FH187" s="875"/>
      <c r="FI187" s="875"/>
      <c r="FJ187" s="875"/>
      <c r="FK187" s="875"/>
      <c r="FL187" s="877">
        <f t="shared" si="56"/>
        <v>0</v>
      </c>
      <c r="FM187" s="875"/>
      <c r="FN187" s="875"/>
      <c r="FO187" s="875"/>
      <c r="FP187" s="875"/>
      <c r="FQ187" s="875"/>
      <c r="FR187" s="873">
        <f t="shared" si="57"/>
        <v>0</v>
      </c>
      <c r="FS187" s="874"/>
      <c r="FT187" s="874"/>
      <c r="FU187" s="874"/>
      <c r="FV187" s="874"/>
      <c r="FW187" s="874"/>
      <c r="FX187" s="873">
        <f t="shared" si="58"/>
        <v>0</v>
      </c>
      <c r="FY187" s="874"/>
      <c r="FZ187" s="874"/>
      <c r="GA187" s="874"/>
      <c r="GB187" s="874"/>
      <c r="GC187" s="874"/>
      <c r="GD187" s="878">
        <f t="shared" si="61"/>
        <v>0</v>
      </c>
      <c r="GE187" s="874"/>
      <c r="GF187" s="874"/>
      <c r="GG187" s="874"/>
      <c r="GH187" s="874"/>
      <c r="GI187" s="874"/>
      <c r="GJ187" s="874"/>
    </row>
    <row r="188" spans="48:192" ht="12.75">
      <c r="AV188" s="230" t="str">
        <f t="shared" si="45"/>
        <v>-</v>
      </c>
      <c r="AW188" s="875">
        <f>IF(ROWS($AW$25:$AW188)&gt;$BI$9,0,ROWS(AW$25:$AW188))</f>
        <v>164</v>
      </c>
      <c r="AX188" s="875"/>
      <c r="AY188" s="875"/>
      <c r="AZ188" s="875"/>
      <c r="BA188" s="875"/>
      <c r="BB188" s="876">
        <f t="shared" si="62"/>
        <v>196565.7452826894</v>
      </c>
      <c r="BC188" s="875"/>
      <c r="BD188" s="875"/>
      <c r="BE188" s="875"/>
      <c r="BF188" s="875"/>
      <c r="BG188" s="875"/>
      <c r="BH188" s="875"/>
      <c r="BI188" s="877">
        <f t="shared" si="46"/>
        <v>491.41436320672346</v>
      </c>
      <c r="BJ188" s="875"/>
      <c r="BK188" s="875"/>
      <c r="BL188" s="875"/>
      <c r="BM188" s="875"/>
      <c r="BN188" s="875"/>
      <c r="BO188" s="873">
        <f t="shared" si="47"/>
        <v>773.3977379816417</v>
      </c>
      <c r="BP188" s="874"/>
      <c r="BQ188" s="874"/>
      <c r="BR188" s="874"/>
      <c r="BS188" s="874"/>
      <c r="BT188" s="874"/>
      <c r="BU188" s="873">
        <f t="shared" si="48"/>
        <v>1264.8121011883652</v>
      </c>
      <c r="BV188" s="874"/>
      <c r="BW188" s="874"/>
      <c r="BX188" s="874"/>
      <c r="BY188" s="874"/>
      <c r="BZ188" s="874"/>
      <c r="CA188" s="878">
        <f t="shared" si="59"/>
        <v>195792.34754470777</v>
      </c>
      <c r="CB188" s="874"/>
      <c r="CC188" s="874"/>
      <c r="CD188" s="874"/>
      <c r="CE188" s="874"/>
      <c r="CF188" s="874"/>
      <c r="CG188" s="874"/>
      <c r="CI188" s="876">
        <f t="shared" si="63"/>
        <v>238559.59344296466</v>
      </c>
      <c r="CJ188" s="875"/>
      <c r="CK188" s="875"/>
      <c r="CL188" s="875"/>
      <c r="CM188" s="875"/>
      <c r="CN188" s="875"/>
      <c r="CO188" s="875"/>
      <c r="CP188" s="877">
        <f t="shared" si="49"/>
        <v>1524.7934014229488</v>
      </c>
      <c r="CQ188" s="875"/>
      <c r="CR188" s="875"/>
      <c r="CS188" s="875"/>
      <c r="CT188" s="875"/>
      <c r="CU188" s="875"/>
      <c r="CV188" s="873">
        <f t="shared" si="50"/>
        <v>607.8823443404292</v>
      </c>
      <c r="CW188" s="874"/>
      <c r="CX188" s="874"/>
      <c r="CY188" s="874"/>
      <c r="CZ188" s="874"/>
      <c r="DA188" s="874"/>
      <c r="DB188" s="873">
        <f t="shared" si="51"/>
        <v>2132.675745763378</v>
      </c>
      <c r="DC188" s="874"/>
      <c r="DD188" s="874"/>
      <c r="DE188" s="874"/>
      <c r="DF188" s="874"/>
      <c r="DG188" s="874"/>
      <c r="DH188" s="878">
        <f t="shared" si="60"/>
        <v>237951.71109862422</v>
      </c>
      <c r="DI188" s="874"/>
      <c r="DJ188" s="874"/>
      <c r="DK188" s="874"/>
      <c r="DL188" s="874"/>
      <c r="DM188" s="874"/>
      <c r="DN188" s="874"/>
      <c r="DR188" s="230" t="str">
        <f t="shared" si="52"/>
        <v>-</v>
      </c>
      <c r="DS188" s="875">
        <f>IF(ROWS(DS$25:$DU188)&gt;$EG$9,0,ROWS(DS$25:$DU188))</f>
        <v>0</v>
      </c>
      <c r="DT188" s="875"/>
      <c r="DU188" s="875"/>
      <c r="DV188" s="875"/>
      <c r="DW188" s="875"/>
      <c r="DX188" s="876">
        <f t="shared" si="64"/>
        <v>0</v>
      </c>
      <c r="DY188" s="875"/>
      <c r="DZ188" s="875"/>
      <c r="EA188" s="875"/>
      <c r="EB188" s="875"/>
      <c r="EC188" s="875"/>
      <c r="ED188" s="875"/>
      <c r="EE188" s="877">
        <f t="shared" si="53"/>
        <v>0</v>
      </c>
      <c r="EF188" s="875"/>
      <c r="EG188" s="875"/>
      <c r="EH188" s="875"/>
      <c r="EI188" s="875"/>
      <c r="EJ188" s="875"/>
      <c r="EK188" s="873">
        <f t="shared" si="54"/>
        <v>0</v>
      </c>
      <c r="EL188" s="874"/>
      <c r="EM188" s="874"/>
      <c r="EN188" s="874"/>
      <c r="EO188" s="874"/>
      <c r="EP188" s="874"/>
      <c r="EQ188" s="873">
        <f t="shared" si="55"/>
        <v>0</v>
      </c>
      <c r="ER188" s="874"/>
      <c r="ES188" s="874"/>
      <c r="ET188" s="874"/>
      <c r="EU188" s="874"/>
      <c r="EV188" s="874"/>
      <c r="EW188" s="878">
        <f t="shared" si="66"/>
        <v>0</v>
      </c>
      <c r="EX188" s="874"/>
      <c r="EY188" s="874"/>
      <c r="EZ188" s="874"/>
      <c r="FA188" s="874"/>
      <c r="FB188" s="874"/>
      <c r="FC188" s="874"/>
      <c r="FE188" s="876">
        <f t="shared" si="65"/>
        <v>0</v>
      </c>
      <c r="FF188" s="875"/>
      <c r="FG188" s="875"/>
      <c r="FH188" s="875"/>
      <c r="FI188" s="875"/>
      <c r="FJ188" s="875"/>
      <c r="FK188" s="875"/>
      <c r="FL188" s="877">
        <f t="shared" si="56"/>
        <v>0</v>
      </c>
      <c r="FM188" s="875"/>
      <c r="FN188" s="875"/>
      <c r="FO188" s="875"/>
      <c r="FP188" s="875"/>
      <c r="FQ188" s="875"/>
      <c r="FR188" s="873">
        <f t="shared" si="57"/>
        <v>0</v>
      </c>
      <c r="FS188" s="874"/>
      <c r="FT188" s="874"/>
      <c r="FU188" s="874"/>
      <c r="FV188" s="874"/>
      <c r="FW188" s="874"/>
      <c r="FX188" s="873">
        <f t="shared" si="58"/>
        <v>0</v>
      </c>
      <c r="FY188" s="874"/>
      <c r="FZ188" s="874"/>
      <c r="GA188" s="874"/>
      <c r="GB188" s="874"/>
      <c r="GC188" s="874"/>
      <c r="GD188" s="878">
        <f t="shared" si="61"/>
        <v>0</v>
      </c>
      <c r="GE188" s="874"/>
      <c r="GF188" s="874"/>
      <c r="GG188" s="874"/>
      <c r="GH188" s="874"/>
      <c r="GI188" s="874"/>
      <c r="GJ188" s="874"/>
    </row>
    <row r="189" spans="48:192" ht="12.75">
      <c r="AV189" s="230" t="str">
        <f t="shared" si="45"/>
        <v>-</v>
      </c>
      <c r="AW189" s="875">
        <f>IF(ROWS($AW$25:$AW189)&gt;$BI$9,0,ROWS(AW$25:$AW189))</f>
        <v>165</v>
      </c>
      <c r="AX189" s="875"/>
      <c r="AY189" s="875"/>
      <c r="AZ189" s="875"/>
      <c r="BA189" s="875"/>
      <c r="BB189" s="876">
        <f t="shared" si="62"/>
        <v>195792.34754470777</v>
      </c>
      <c r="BC189" s="875"/>
      <c r="BD189" s="875"/>
      <c r="BE189" s="875"/>
      <c r="BF189" s="875"/>
      <c r="BG189" s="875"/>
      <c r="BH189" s="875"/>
      <c r="BI189" s="877">
        <f t="shared" si="46"/>
        <v>489.48086886176935</v>
      </c>
      <c r="BJ189" s="875"/>
      <c r="BK189" s="875"/>
      <c r="BL189" s="875"/>
      <c r="BM189" s="875"/>
      <c r="BN189" s="875"/>
      <c r="BO189" s="873">
        <f t="shared" si="47"/>
        <v>775.3312323265959</v>
      </c>
      <c r="BP189" s="874"/>
      <c r="BQ189" s="874"/>
      <c r="BR189" s="874"/>
      <c r="BS189" s="874"/>
      <c r="BT189" s="874"/>
      <c r="BU189" s="873">
        <f t="shared" si="48"/>
        <v>1264.8121011883652</v>
      </c>
      <c r="BV189" s="874"/>
      <c r="BW189" s="874"/>
      <c r="BX189" s="874"/>
      <c r="BY189" s="874"/>
      <c r="BZ189" s="874"/>
      <c r="CA189" s="878">
        <f t="shared" si="59"/>
        <v>195017.01631238117</v>
      </c>
      <c r="CB189" s="874"/>
      <c r="CC189" s="874"/>
      <c r="CD189" s="874"/>
      <c r="CE189" s="874"/>
      <c r="CF189" s="874"/>
      <c r="CG189" s="874"/>
      <c r="CI189" s="876">
        <f t="shared" si="63"/>
        <v>237951.71109862422</v>
      </c>
      <c r="CJ189" s="875"/>
      <c r="CK189" s="875"/>
      <c r="CL189" s="875"/>
      <c r="CM189" s="875"/>
      <c r="CN189" s="875"/>
      <c r="CO189" s="875"/>
      <c r="CP189" s="877">
        <f t="shared" si="49"/>
        <v>1520.908020105373</v>
      </c>
      <c r="CQ189" s="875"/>
      <c r="CR189" s="875"/>
      <c r="CS189" s="875"/>
      <c r="CT189" s="875"/>
      <c r="CU189" s="875"/>
      <c r="CV189" s="873">
        <f t="shared" si="50"/>
        <v>611.767725658005</v>
      </c>
      <c r="CW189" s="874"/>
      <c r="CX189" s="874"/>
      <c r="CY189" s="874"/>
      <c r="CZ189" s="874"/>
      <c r="DA189" s="874"/>
      <c r="DB189" s="873">
        <f t="shared" si="51"/>
        <v>2132.675745763378</v>
      </c>
      <c r="DC189" s="874"/>
      <c r="DD189" s="874"/>
      <c r="DE189" s="874"/>
      <c r="DF189" s="874"/>
      <c r="DG189" s="874"/>
      <c r="DH189" s="878">
        <f t="shared" si="60"/>
        <v>237339.94337296623</v>
      </c>
      <c r="DI189" s="874"/>
      <c r="DJ189" s="874"/>
      <c r="DK189" s="874"/>
      <c r="DL189" s="874"/>
      <c r="DM189" s="874"/>
      <c r="DN189" s="874"/>
      <c r="DR189" s="230" t="str">
        <f t="shared" si="52"/>
        <v>-</v>
      </c>
      <c r="DS189" s="875">
        <f>IF(ROWS(DS$25:$DU189)&gt;$EG$9,0,ROWS(DS$25:$DU189))</f>
        <v>0</v>
      </c>
      <c r="DT189" s="875"/>
      <c r="DU189" s="875"/>
      <c r="DV189" s="875"/>
      <c r="DW189" s="875"/>
      <c r="DX189" s="876">
        <f t="shared" si="64"/>
        <v>0</v>
      </c>
      <c r="DY189" s="875"/>
      <c r="DZ189" s="875"/>
      <c r="EA189" s="875"/>
      <c r="EB189" s="875"/>
      <c r="EC189" s="875"/>
      <c r="ED189" s="875"/>
      <c r="EE189" s="877">
        <f t="shared" si="53"/>
        <v>0</v>
      </c>
      <c r="EF189" s="875"/>
      <c r="EG189" s="875"/>
      <c r="EH189" s="875"/>
      <c r="EI189" s="875"/>
      <c r="EJ189" s="875"/>
      <c r="EK189" s="873">
        <f t="shared" si="54"/>
        <v>0</v>
      </c>
      <c r="EL189" s="874"/>
      <c r="EM189" s="874"/>
      <c r="EN189" s="874"/>
      <c r="EO189" s="874"/>
      <c r="EP189" s="874"/>
      <c r="EQ189" s="873">
        <f t="shared" si="55"/>
        <v>0</v>
      </c>
      <c r="ER189" s="874"/>
      <c r="ES189" s="874"/>
      <c r="ET189" s="874"/>
      <c r="EU189" s="874"/>
      <c r="EV189" s="874"/>
      <c r="EW189" s="878">
        <f t="shared" si="66"/>
        <v>0</v>
      </c>
      <c r="EX189" s="874"/>
      <c r="EY189" s="874"/>
      <c r="EZ189" s="874"/>
      <c r="FA189" s="874"/>
      <c r="FB189" s="874"/>
      <c r="FC189" s="874"/>
      <c r="FE189" s="876">
        <f t="shared" si="65"/>
        <v>0</v>
      </c>
      <c r="FF189" s="875"/>
      <c r="FG189" s="875"/>
      <c r="FH189" s="875"/>
      <c r="FI189" s="875"/>
      <c r="FJ189" s="875"/>
      <c r="FK189" s="875"/>
      <c r="FL189" s="877">
        <f t="shared" si="56"/>
        <v>0</v>
      </c>
      <c r="FM189" s="875"/>
      <c r="FN189" s="875"/>
      <c r="FO189" s="875"/>
      <c r="FP189" s="875"/>
      <c r="FQ189" s="875"/>
      <c r="FR189" s="873">
        <f t="shared" si="57"/>
        <v>0</v>
      </c>
      <c r="FS189" s="874"/>
      <c r="FT189" s="874"/>
      <c r="FU189" s="874"/>
      <c r="FV189" s="874"/>
      <c r="FW189" s="874"/>
      <c r="FX189" s="873">
        <f t="shared" si="58"/>
        <v>0</v>
      </c>
      <c r="FY189" s="874"/>
      <c r="FZ189" s="874"/>
      <c r="GA189" s="874"/>
      <c r="GB189" s="874"/>
      <c r="GC189" s="874"/>
      <c r="GD189" s="878">
        <f t="shared" si="61"/>
        <v>0</v>
      </c>
      <c r="GE189" s="874"/>
      <c r="GF189" s="874"/>
      <c r="GG189" s="874"/>
      <c r="GH189" s="874"/>
      <c r="GI189" s="874"/>
      <c r="GJ189" s="874"/>
    </row>
    <row r="190" spans="48:192" ht="12.75">
      <c r="AV190" s="230" t="str">
        <f t="shared" si="45"/>
        <v>-</v>
      </c>
      <c r="AW190" s="875">
        <f>IF(ROWS($AW$25:$AW190)&gt;$BI$9,0,ROWS(AW$25:$AW190))</f>
        <v>166</v>
      </c>
      <c r="AX190" s="875"/>
      <c r="AY190" s="875"/>
      <c r="AZ190" s="875"/>
      <c r="BA190" s="875"/>
      <c r="BB190" s="876">
        <f t="shared" si="62"/>
        <v>195017.01631238117</v>
      </c>
      <c r="BC190" s="875"/>
      <c r="BD190" s="875"/>
      <c r="BE190" s="875"/>
      <c r="BF190" s="875"/>
      <c r="BG190" s="875"/>
      <c r="BH190" s="875"/>
      <c r="BI190" s="877">
        <f t="shared" si="46"/>
        <v>487.54254078095295</v>
      </c>
      <c r="BJ190" s="875"/>
      <c r="BK190" s="875"/>
      <c r="BL190" s="875"/>
      <c r="BM190" s="875"/>
      <c r="BN190" s="875"/>
      <c r="BO190" s="873">
        <f t="shared" si="47"/>
        <v>777.2695604074122</v>
      </c>
      <c r="BP190" s="874"/>
      <c r="BQ190" s="874"/>
      <c r="BR190" s="874"/>
      <c r="BS190" s="874"/>
      <c r="BT190" s="874"/>
      <c r="BU190" s="873">
        <f t="shared" si="48"/>
        <v>1264.8121011883652</v>
      </c>
      <c r="BV190" s="874"/>
      <c r="BW190" s="874"/>
      <c r="BX190" s="874"/>
      <c r="BY190" s="874"/>
      <c r="BZ190" s="874"/>
      <c r="CA190" s="878">
        <f t="shared" si="59"/>
        <v>194239.74675197375</v>
      </c>
      <c r="CB190" s="874"/>
      <c r="CC190" s="874"/>
      <c r="CD190" s="874"/>
      <c r="CE190" s="874"/>
      <c r="CF190" s="874"/>
      <c r="CG190" s="874"/>
      <c r="CI190" s="876">
        <f t="shared" si="63"/>
        <v>237339.94337296623</v>
      </c>
      <c r="CJ190" s="875"/>
      <c r="CK190" s="875"/>
      <c r="CL190" s="875"/>
      <c r="CM190" s="875"/>
      <c r="CN190" s="875"/>
      <c r="CO190" s="875"/>
      <c r="CP190" s="877">
        <f t="shared" si="49"/>
        <v>1516.9978047255424</v>
      </c>
      <c r="CQ190" s="875"/>
      <c r="CR190" s="875"/>
      <c r="CS190" s="875"/>
      <c r="CT190" s="875"/>
      <c r="CU190" s="875"/>
      <c r="CV190" s="873">
        <f t="shared" si="50"/>
        <v>615.6779410378356</v>
      </c>
      <c r="CW190" s="874"/>
      <c r="CX190" s="874"/>
      <c r="CY190" s="874"/>
      <c r="CZ190" s="874"/>
      <c r="DA190" s="874"/>
      <c r="DB190" s="873">
        <f t="shared" si="51"/>
        <v>2132.675745763378</v>
      </c>
      <c r="DC190" s="874"/>
      <c r="DD190" s="874"/>
      <c r="DE190" s="874"/>
      <c r="DF190" s="874"/>
      <c r="DG190" s="874"/>
      <c r="DH190" s="878">
        <f t="shared" si="60"/>
        <v>236724.2654319284</v>
      </c>
      <c r="DI190" s="874"/>
      <c r="DJ190" s="874"/>
      <c r="DK190" s="874"/>
      <c r="DL190" s="874"/>
      <c r="DM190" s="874"/>
      <c r="DN190" s="874"/>
      <c r="DR190" s="230" t="str">
        <f t="shared" si="52"/>
        <v>-</v>
      </c>
      <c r="DS190" s="875">
        <f>IF(ROWS(DS$25:$DU190)&gt;$EG$9,0,ROWS(DS$25:$DU190))</f>
        <v>0</v>
      </c>
      <c r="DT190" s="875"/>
      <c r="DU190" s="875"/>
      <c r="DV190" s="875"/>
      <c r="DW190" s="875"/>
      <c r="DX190" s="876">
        <f t="shared" si="64"/>
        <v>0</v>
      </c>
      <c r="DY190" s="875"/>
      <c r="DZ190" s="875"/>
      <c r="EA190" s="875"/>
      <c r="EB190" s="875"/>
      <c r="EC190" s="875"/>
      <c r="ED190" s="875"/>
      <c r="EE190" s="877">
        <f t="shared" si="53"/>
        <v>0</v>
      </c>
      <c r="EF190" s="875"/>
      <c r="EG190" s="875"/>
      <c r="EH190" s="875"/>
      <c r="EI190" s="875"/>
      <c r="EJ190" s="875"/>
      <c r="EK190" s="873">
        <f t="shared" si="54"/>
        <v>0</v>
      </c>
      <c r="EL190" s="874"/>
      <c r="EM190" s="874"/>
      <c r="EN190" s="874"/>
      <c r="EO190" s="874"/>
      <c r="EP190" s="874"/>
      <c r="EQ190" s="873">
        <f t="shared" si="55"/>
        <v>0</v>
      </c>
      <c r="ER190" s="874"/>
      <c r="ES190" s="874"/>
      <c r="ET190" s="874"/>
      <c r="EU190" s="874"/>
      <c r="EV190" s="874"/>
      <c r="EW190" s="878">
        <f t="shared" si="66"/>
        <v>0</v>
      </c>
      <c r="EX190" s="874"/>
      <c r="EY190" s="874"/>
      <c r="EZ190" s="874"/>
      <c r="FA190" s="874"/>
      <c r="FB190" s="874"/>
      <c r="FC190" s="874"/>
      <c r="FE190" s="876">
        <f t="shared" si="65"/>
        <v>0</v>
      </c>
      <c r="FF190" s="875"/>
      <c r="FG190" s="875"/>
      <c r="FH190" s="875"/>
      <c r="FI190" s="875"/>
      <c r="FJ190" s="875"/>
      <c r="FK190" s="875"/>
      <c r="FL190" s="877">
        <f t="shared" si="56"/>
        <v>0</v>
      </c>
      <c r="FM190" s="875"/>
      <c r="FN190" s="875"/>
      <c r="FO190" s="875"/>
      <c r="FP190" s="875"/>
      <c r="FQ190" s="875"/>
      <c r="FR190" s="873">
        <f t="shared" si="57"/>
        <v>0</v>
      </c>
      <c r="FS190" s="874"/>
      <c r="FT190" s="874"/>
      <c r="FU190" s="874"/>
      <c r="FV190" s="874"/>
      <c r="FW190" s="874"/>
      <c r="FX190" s="873">
        <f t="shared" si="58"/>
        <v>0</v>
      </c>
      <c r="FY190" s="874"/>
      <c r="FZ190" s="874"/>
      <c r="GA190" s="874"/>
      <c r="GB190" s="874"/>
      <c r="GC190" s="874"/>
      <c r="GD190" s="878">
        <f t="shared" si="61"/>
        <v>0</v>
      </c>
      <c r="GE190" s="874"/>
      <c r="GF190" s="874"/>
      <c r="GG190" s="874"/>
      <c r="GH190" s="874"/>
      <c r="GI190" s="874"/>
      <c r="GJ190" s="874"/>
    </row>
    <row r="191" spans="48:192" ht="12.75">
      <c r="AV191" s="230" t="str">
        <f t="shared" si="45"/>
        <v>-</v>
      </c>
      <c r="AW191" s="875">
        <f>IF(ROWS($AW$25:$AW191)&gt;$BI$9,0,ROWS(AW$25:$AW191))</f>
        <v>167</v>
      </c>
      <c r="AX191" s="875"/>
      <c r="AY191" s="875"/>
      <c r="AZ191" s="875"/>
      <c r="BA191" s="875"/>
      <c r="BB191" s="876">
        <f t="shared" si="62"/>
        <v>194239.74675197375</v>
      </c>
      <c r="BC191" s="875"/>
      <c r="BD191" s="875"/>
      <c r="BE191" s="875"/>
      <c r="BF191" s="875"/>
      <c r="BG191" s="875"/>
      <c r="BH191" s="875"/>
      <c r="BI191" s="877">
        <f t="shared" si="46"/>
        <v>485.5993668799344</v>
      </c>
      <c r="BJ191" s="875"/>
      <c r="BK191" s="875"/>
      <c r="BL191" s="875"/>
      <c r="BM191" s="875"/>
      <c r="BN191" s="875"/>
      <c r="BO191" s="873">
        <f t="shared" si="47"/>
        <v>779.2127343084308</v>
      </c>
      <c r="BP191" s="874"/>
      <c r="BQ191" s="874"/>
      <c r="BR191" s="874"/>
      <c r="BS191" s="874"/>
      <c r="BT191" s="874"/>
      <c r="BU191" s="873">
        <f t="shared" si="48"/>
        <v>1264.8121011883652</v>
      </c>
      <c r="BV191" s="874"/>
      <c r="BW191" s="874"/>
      <c r="BX191" s="874"/>
      <c r="BY191" s="874"/>
      <c r="BZ191" s="874"/>
      <c r="CA191" s="878">
        <f t="shared" si="59"/>
        <v>193460.5340176653</v>
      </c>
      <c r="CB191" s="874"/>
      <c r="CC191" s="874"/>
      <c r="CD191" s="874"/>
      <c r="CE191" s="874"/>
      <c r="CF191" s="874"/>
      <c r="CG191" s="874"/>
      <c r="CI191" s="876">
        <f t="shared" si="63"/>
        <v>236724.2654319284</v>
      </c>
      <c r="CJ191" s="875"/>
      <c r="CK191" s="875"/>
      <c r="CL191" s="875"/>
      <c r="CM191" s="875"/>
      <c r="CN191" s="875"/>
      <c r="CO191" s="875"/>
      <c r="CP191" s="877">
        <f t="shared" si="49"/>
        <v>1513.0625965524086</v>
      </c>
      <c r="CQ191" s="875"/>
      <c r="CR191" s="875"/>
      <c r="CS191" s="875"/>
      <c r="CT191" s="875"/>
      <c r="CU191" s="875"/>
      <c r="CV191" s="873">
        <f t="shared" si="50"/>
        <v>619.6131492109694</v>
      </c>
      <c r="CW191" s="874"/>
      <c r="CX191" s="874"/>
      <c r="CY191" s="874"/>
      <c r="CZ191" s="874"/>
      <c r="DA191" s="874"/>
      <c r="DB191" s="873">
        <f t="shared" si="51"/>
        <v>2132.675745763378</v>
      </c>
      <c r="DC191" s="874"/>
      <c r="DD191" s="874"/>
      <c r="DE191" s="874"/>
      <c r="DF191" s="874"/>
      <c r="DG191" s="874"/>
      <c r="DH191" s="878">
        <f t="shared" si="60"/>
        <v>236104.65228271743</v>
      </c>
      <c r="DI191" s="874"/>
      <c r="DJ191" s="874"/>
      <c r="DK191" s="874"/>
      <c r="DL191" s="874"/>
      <c r="DM191" s="874"/>
      <c r="DN191" s="874"/>
      <c r="DR191" s="230" t="str">
        <f t="shared" si="52"/>
        <v>-</v>
      </c>
      <c r="DS191" s="875">
        <f>IF(ROWS(DS$25:$DU191)&gt;$EG$9,0,ROWS(DS$25:$DU191))</f>
        <v>0</v>
      </c>
      <c r="DT191" s="875"/>
      <c r="DU191" s="875"/>
      <c r="DV191" s="875"/>
      <c r="DW191" s="875"/>
      <c r="DX191" s="876">
        <f t="shared" si="64"/>
        <v>0</v>
      </c>
      <c r="DY191" s="875"/>
      <c r="DZ191" s="875"/>
      <c r="EA191" s="875"/>
      <c r="EB191" s="875"/>
      <c r="EC191" s="875"/>
      <c r="ED191" s="875"/>
      <c r="EE191" s="877">
        <f t="shared" si="53"/>
        <v>0</v>
      </c>
      <c r="EF191" s="875"/>
      <c r="EG191" s="875"/>
      <c r="EH191" s="875"/>
      <c r="EI191" s="875"/>
      <c r="EJ191" s="875"/>
      <c r="EK191" s="873">
        <f t="shared" si="54"/>
        <v>0</v>
      </c>
      <c r="EL191" s="874"/>
      <c r="EM191" s="874"/>
      <c r="EN191" s="874"/>
      <c r="EO191" s="874"/>
      <c r="EP191" s="874"/>
      <c r="EQ191" s="873">
        <f t="shared" si="55"/>
        <v>0</v>
      </c>
      <c r="ER191" s="874"/>
      <c r="ES191" s="874"/>
      <c r="ET191" s="874"/>
      <c r="EU191" s="874"/>
      <c r="EV191" s="874"/>
      <c r="EW191" s="878">
        <f t="shared" si="66"/>
        <v>0</v>
      </c>
      <c r="EX191" s="874"/>
      <c r="EY191" s="874"/>
      <c r="EZ191" s="874"/>
      <c r="FA191" s="874"/>
      <c r="FB191" s="874"/>
      <c r="FC191" s="874"/>
      <c r="FE191" s="876">
        <f t="shared" si="65"/>
        <v>0</v>
      </c>
      <c r="FF191" s="875"/>
      <c r="FG191" s="875"/>
      <c r="FH191" s="875"/>
      <c r="FI191" s="875"/>
      <c r="FJ191" s="875"/>
      <c r="FK191" s="875"/>
      <c r="FL191" s="877">
        <f t="shared" si="56"/>
        <v>0</v>
      </c>
      <c r="FM191" s="875"/>
      <c r="FN191" s="875"/>
      <c r="FO191" s="875"/>
      <c r="FP191" s="875"/>
      <c r="FQ191" s="875"/>
      <c r="FR191" s="873">
        <f t="shared" si="57"/>
        <v>0</v>
      </c>
      <c r="FS191" s="874"/>
      <c r="FT191" s="874"/>
      <c r="FU191" s="874"/>
      <c r="FV191" s="874"/>
      <c r="FW191" s="874"/>
      <c r="FX191" s="873">
        <f t="shared" si="58"/>
        <v>0</v>
      </c>
      <c r="FY191" s="874"/>
      <c r="FZ191" s="874"/>
      <c r="GA191" s="874"/>
      <c r="GB191" s="874"/>
      <c r="GC191" s="874"/>
      <c r="GD191" s="878">
        <f t="shared" si="61"/>
        <v>0</v>
      </c>
      <c r="GE191" s="874"/>
      <c r="GF191" s="874"/>
      <c r="GG191" s="874"/>
      <c r="GH191" s="874"/>
      <c r="GI191" s="874"/>
      <c r="GJ191" s="874"/>
    </row>
    <row r="192" spans="48:192" ht="12.75">
      <c r="AV192" s="230" t="str">
        <f t="shared" si="45"/>
        <v>-</v>
      </c>
      <c r="AW192" s="875">
        <f>IF(ROWS($AW$25:$AW192)&gt;$BI$9,0,ROWS(AW$25:$AW192))</f>
        <v>168</v>
      </c>
      <c r="AX192" s="875"/>
      <c r="AY192" s="875"/>
      <c r="AZ192" s="875"/>
      <c r="BA192" s="875"/>
      <c r="BB192" s="876">
        <f t="shared" si="62"/>
        <v>193460.5340176653</v>
      </c>
      <c r="BC192" s="875"/>
      <c r="BD192" s="875"/>
      <c r="BE192" s="875"/>
      <c r="BF192" s="875"/>
      <c r="BG192" s="875"/>
      <c r="BH192" s="875"/>
      <c r="BI192" s="877">
        <f t="shared" si="46"/>
        <v>483.65133504416326</v>
      </c>
      <c r="BJ192" s="875"/>
      <c r="BK192" s="875"/>
      <c r="BL192" s="875"/>
      <c r="BM192" s="875"/>
      <c r="BN192" s="875"/>
      <c r="BO192" s="873">
        <f t="shared" si="47"/>
        <v>781.160766144202</v>
      </c>
      <c r="BP192" s="874"/>
      <c r="BQ192" s="874"/>
      <c r="BR192" s="874"/>
      <c r="BS192" s="874"/>
      <c r="BT192" s="874"/>
      <c r="BU192" s="873">
        <f t="shared" si="48"/>
        <v>1264.8121011883652</v>
      </c>
      <c r="BV192" s="874"/>
      <c r="BW192" s="874"/>
      <c r="BX192" s="874"/>
      <c r="BY192" s="874"/>
      <c r="BZ192" s="874"/>
      <c r="CA192" s="878">
        <f t="shared" si="59"/>
        <v>192679.37325152112</v>
      </c>
      <c r="CB192" s="874"/>
      <c r="CC192" s="874"/>
      <c r="CD192" s="874"/>
      <c r="CE192" s="874"/>
      <c r="CF192" s="874"/>
      <c r="CG192" s="874"/>
      <c r="CI192" s="876">
        <f t="shared" si="63"/>
        <v>236104.65228271743</v>
      </c>
      <c r="CJ192" s="875"/>
      <c r="CK192" s="875"/>
      <c r="CL192" s="875"/>
      <c r="CM192" s="875"/>
      <c r="CN192" s="875"/>
      <c r="CO192" s="875"/>
      <c r="CP192" s="877">
        <f t="shared" si="49"/>
        <v>1509.1022358403688</v>
      </c>
      <c r="CQ192" s="875"/>
      <c r="CR192" s="875"/>
      <c r="CS192" s="875"/>
      <c r="CT192" s="875"/>
      <c r="CU192" s="875"/>
      <c r="CV192" s="873">
        <f t="shared" si="50"/>
        <v>623.5735099230092</v>
      </c>
      <c r="CW192" s="874"/>
      <c r="CX192" s="874"/>
      <c r="CY192" s="874"/>
      <c r="CZ192" s="874"/>
      <c r="DA192" s="874"/>
      <c r="DB192" s="873">
        <f t="shared" si="51"/>
        <v>2132.675745763378</v>
      </c>
      <c r="DC192" s="874"/>
      <c r="DD192" s="874"/>
      <c r="DE192" s="874"/>
      <c r="DF192" s="874"/>
      <c r="DG192" s="874"/>
      <c r="DH192" s="878">
        <f t="shared" si="60"/>
        <v>235481.07877279443</v>
      </c>
      <c r="DI192" s="874"/>
      <c r="DJ192" s="874"/>
      <c r="DK192" s="874"/>
      <c r="DL192" s="874"/>
      <c r="DM192" s="874"/>
      <c r="DN192" s="874"/>
      <c r="DR192" s="230" t="str">
        <f t="shared" si="52"/>
        <v>-</v>
      </c>
      <c r="DS192" s="875">
        <f>IF(ROWS(DS$25:$DU192)&gt;$EG$9,0,ROWS(DS$25:$DU192))</f>
        <v>0</v>
      </c>
      <c r="DT192" s="875"/>
      <c r="DU192" s="875"/>
      <c r="DV192" s="875"/>
      <c r="DW192" s="875"/>
      <c r="DX192" s="876">
        <f t="shared" si="64"/>
        <v>0</v>
      </c>
      <c r="DY192" s="875"/>
      <c r="DZ192" s="875"/>
      <c r="EA192" s="875"/>
      <c r="EB192" s="875"/>
      <c r="EC192" s="875"/>
      <c r="ED192" s="875"/>
      <c r="EE192" s="877">
        <f t="shared" si="53"/>
        <v>0</v>
      </c>
      <c r="EF192" s="875"/>
      <c r="EG192" s="875"/>
      <c r="EH192" s="875"/>
      <c r="EI192" s="875"/>
      <c r="EJ192" s="875"/>
      <c r="EK192" s="873">
        <f t="shared" si="54"/>
        <v>0</v>
      </c>
      <c r="EL192" s="874"/>
      <c r="EM192" s="874"/>
      <c r="EN192" s="874"/>
      <c r="EO192" s="874"/>
      <c r="EP192" s="874"/>
      <c r="EQ192" s="873">
        <f t="shared" si="55"/>
        <v>0</v>
      </c>
      <c r="ER192" s="874"/>
      <c r="ES192" s="874"/>
      <c r="ET192" s="874"/>
      <c r="EU192" s="874"/>
      <c r="EV192" s="874"/>
      <c r="EW192" s="878">
        <f t="shared" si="66"/>
        <v>0</v>
      </c>
      <c r="EX192" s="874"/>
      <c r="EY192" s="874"/>
      <c r="EZ192" s="874"/>
      <c r="FA192" s="874"/>
      <c r="FB192" s="874"/>
      <c r="FC192" s="874"/>
      <c r="FE192" s="876">
        <f t="shared" si="65"/>
        <v>0</v>
      </c>
      <c r="FF192" s="875"/>
      <c r="FG192" s="875"/>
      <c r="FH192" s="875"/>
      <c r="FI192" s="875"/>
      <c r="FJ192" s="875"/>
      <c r="FK192" s="875"/>
      <c r="FL192" s="877">
        <f t="shared" si="56"/>
        <v>0</v>
      </c>
      <c r="FM192" s="875"/>
      <c r="FN192" s="875"/>
      <c r="FO192" s="875"/>
      <c r="FP192" s="875"/>
      <c r="FQ192" s="875"/>
      <c r="FR192" s="873">
        <f t="shared" si="57"/>
        <v>0</v>
      </c>
      <c r="FS192" s="874"/>
      <c r="FT192" s="874"/>
      <c r="FU192" s="874"/>
      <c r="FV192" s="874"/>
      <c r="FW192" s="874"/>
      <c r="FX192" s="873">
        <f t="shared" si="58"/>
        <v>0</v>
      </c>
      <c r="FY192" s="874"/>
      <c r="FZ192" s="874"/>
      <c r="GA192" s="874"/>
      <c r="GB192" s="874"/>
      <c r="GC192" s="874"/>
      <c r="GD192" s="878">
        <f t="shared" si="61"/>
        <v>0</v>
      </c>
      <c r="GE192" s="874"/>
      <c r="GF192" s="874"/>
      <c r="GG192" s="874"/>
      <c r="GH192" s="874"/>
      <c r="GI192" s="874"/>
      <c r="GJ192" s="874"/>
    </row>
    <row r="193" spans="48:192" ht="12.75">
      <c r="AV193" s="230" t="str">
        <f t="shared" si="45"/>
        <v>-</v>
      </c>
      <c r="AW193" s="875">
        <f>IF(ROWS($AW$25:$AW193)&gt;$BI$9,0,ROWS(AW$25:$AW193))</f>
        <v>169</v>
      </c>
      <c r="AX193" s="875"/>
      <c r="AY193" s="875"/>
      <c r="AZ193" s="875"/>
      <c r="BA193" s="875"/>
      <c r="BB193" s="876">
        <f t="shared" si="62"/>
        <v>192679.37325152112</v>
      </c>
      <c r="BC193" s="875"/>
      <c r="BD193" s="875"/>
      <c r="BE193" s="875"/>
      <c r="BF193" s="875"/>
      <c r="BG193" s="875"/>
      <c r="BH193" s="875"/>
      <c r="BI193" s="877">
        <f t="shared" si="46"/>
        <v>481.6984331288027</v>
      </c>
      <c r="BJ193" s="875"/>
      <c r="BK193" s="875"/>
      <c r="BL193" s="875"/>
      <c r="BM193" s="875"/>
      <c r="BN193" s="875"/>
      <c r="BO193" s="873">
        <f t="shared" si="47"/>
        <v>783.1136680595625</v>
      </c>
      <c r="BP193" s="874"/>
      <c r="BQ193" s="874"/>
      <c r="BR193" s="874"/>
      <c r="BS193" s="874"/>
      <c r="BT193" s="874"/>
      <c r="BU193" s="873">
        <f t="shared" si="48"/>
        <v>1264.8121011883652</v>
      </c>
      <c r="BV193" s="874"/>
      <c r="BW193" s="874"/>
      <c r="BX193" s="874"/>
      <c r="BY193" s="874"/>
      <c r="BZ193" s="874"/>
      <c r="CA193" s="878">
        <f t="shared" si="59"/>
        <v>191896.25958346156</v>
      </c>
      <c r="CB193" s="874"/>
      <c r="CC193" s="874"/>
      <c r="CD193" s="874"/>
      <c r="CE193" s="874"/>
      <c r="CF193" s="874"/>
      <c r="CG193" s="874"/>
      <c r="CI193" s="876">
        <f t="shared" si="63"/>
        <v>235481.07877279443</v>
      </c>
      <c r="CJ193" s="875"/>
      <c r="CK193" s="875"/>
      <c r="CL193" s="875"/>
      <c r="CM193" s="875"/>
      <c r="CN193" s="875"/>
      <c r="CO193" s="875"/>
      <c r="CP193" s="877">
        <f t="shared" si="49"/>
        <v>1505.1165618227776</v>
      </c>
      <c r="CQ193" s="875"/>
      <c r="CR193" s="875"/>
      <c r="CS193" s="875"/>
      <c r="CT193" s="875"/>
      <c r="CU193" s="875"/>
      <c r="CV193" s="873">
        <f t="shared" si="50"/>
        <v>627.5591839406004</v>
      </c>
      <c r="CW193" s="874"/>
      <c r="CX193" s="874"/>
      <c r="CY193" s="874"/>
      <c r="CZ193" s="874"/>
      <c r="DA193" s="874"/>
      <c r="DB193" s="873">
        <f t="shared" si="51"/>
        <v>2132.675745763378</v>
      </c>
      <c r="DC193" s="874"/>
      <c r="DD193" s="874"/>
      <c r="DE193" s="874"/>
      <c r="DF193" s="874"/>
      <c r="DG193" s="874"/>
      <c r="DH193" s="878">
        <f t="shared" si="60"/>
        <v>234853.51958885381</v>
      </c>
      <c r="DI193" s="874"/>
      <c r="DJ193" s="874"/>
      <c r="DK193" s="874"/>
      <c r="DL193" s="874"/>
      <c r="DM193" s="874"/>
      <c r="DN193" s="874"/>
      <c r="DR193" s="230" t="str">
        <f t="shared" si="52"/>
        <v>-</v>
      </c>
      <c r="DS193" s="875">
        <f>IF(ROWS(DS$25:$DU193)&gt;$EG$9,0,ROWS(DS$25:$DU193))</f>
        <v>0</v>
      </c>
      <c r="DT193" s="875"/>
      <c r="DU193" s="875"/>
      <c r="DV193" s="875"/>
      <c r="DW193" s="875"/>
      <c r="DX193" s="876">
        <f t="shared" si="64"/>
        <v>0</v>
      </c>
      <c r="DY193" s="875"/>
      <c r="DZ193" s="875"/>
      <c r="EA193" s="875"/>
      <c r="EB193" s="875"/>
      <c r="EC193" s="875"/>
      <c r="ED193" s="875"/>
      <c r="EE193" s="877">
        <f t="shared" si="53"/>
        <v>0</v>
      </c>
      <c r="EF193" s="875"/>
      <c r="EG193" s="875"/>
      <c r="EH193" s="875"/>
      <c r="EI193" s="875"/>
      <c r="EJ193" s="875"/>
      <c r="EK193" s="873">
        <f t="shared" si="54"/>
        <v>0</v>
      </c>
      <c r="EL193" s="874"/>
      <c r="EM193" s="874"/>
      <c r="EN193" s="874"/>
      <c r="EO193" s="874"/>
      <c r="EP193" s="874"/>
      <c r="EQ193" s="873">
        <f t="shared" si="55"/>
        <v>0</v>
      </c>
      <c r="ER193" s="874"/>
      <c r="ES193" s="874"/>
      <c r="ET193" s="874"/>
      <c r="EU193" s="874"/>
      <c r="EV193" s="874"/>
      <c r="EW193" s="878">
        <f t="shared" si="66"/>
        <v>0</v>
      </c>
      <c r="EX193" s="874"/>
      <c r="EY193" s="874"/>
      <c r="EZ193" s="874"/>
      <c r="FA193" s="874"/>
      <c r="FB193" s="874"/>
      <c r="FC193" s="874"/>
      <c r="FE193" s="876">
        <f t="shared" si="65"/>
        <v>0</v>
      </c>
      <c r="FF193" s="875"/>
      <c r="FG193" s="875"/>
      <c r="FH193" s="875"/>
      <c r="FI193" s="875"/>
      <c r="FJ193" s="875"/>
      <c r="FK193" s="875"/>
      <c r="FL193" s="877">
        <f t="shared" si="56"/>
        <v>0</v>
      </c>
      <c r="FM193" s="875"/>
      <c r="FN193" s="875"/>
      <c r="FO193" s="875"/>
      <c r="FP193" s="875"/>
      <c r="FQ193" s="875"/>
      <c r="FR193" s="873">
        <f t="shared" si="57"/>
        <v>0</v>
      </c>
      <c r="FS193" s="874"/>
      <c r="FT193" s="874"/>
      <c r="FU193" s="874"/>
      <c r="FV193" s="874"/>
      <c r="FW193" s="874"/>
      <c r="FX193" s="873">
        <f t="shared" si="58"/>
        <v>0</v>
      </c>
      <c r="FY193" s="874"/>
      <c r="FZ193" s="874"/>
      <c r="GA193" s="874"/>
      <c r="GB193" s="874"/>
      <c r="GC193" s="874"/>
      <c r="GD193" s="878">
        <f t="shared" si="61"/>
        <v>0</v>
      </c>
      <c r="GE193" s="874"/>
      <c r="GF193" s="874"/>
      <c r="GG193" s="874"/>
      <c r="GH193" s="874"/>
      <c r="GI193" s="874"/>
      <c r="GJ193" s="874"/>
    </row>
    <row r="194" spans="48:192" ht="12.75">
      <c r="AV194" s="230" t="str">
        <f t="shared" si="45"/>
        <v>-</v>
      </c>
      <c r="AW194" s="875">
        <f>IF(ROWS($AW$25:$AW194)&gt;$BI$9,0,ROWS(AW$25:$AW194))</f>
        <v>170</v>
      </c>
      <c r="AX194" s="875"/>
      <c r="AY194" s="875"/>
      <c r="AZ194" s="875"/>
      <c r="BA194" s="875"/>
      <c r="BB194" s="876">
        <f t="shared" si="62"/>
        <v>191896.25958346156</v>
      </c>
      <c r="BC194" s="875"/>
      <c r="BD194" s="875"/>
      <c r="BE194" s="875"/>
      <c r="BF194" s="875"/>
      <c r="BG194" s="875"/>
      <c r="BH194" s="875"/>
      <c r="BI194" s="877">
        <f t="shared" si="46"/>
        <v>479.74064895865394</v>
      </c>
      <c r="BJ194" s="875"/>
      <c r="BK194" s="875"/>
      <c r="BL194" s="875"/>
      <c r="BM194" s="875"/>
      <c r="BN194" s="875"/>
      <c r="BO194" s="873">
        <f t="shared" si="47"/>
        <v>785.0714522297112</v>
      </c>
      <c r="BP194" s="874"/>
      <c r="BQ194" s="874"/>
      <c r="BR194" s="874"/>
      <c r="BS194" s="874"/>
      <c r="BT194" s="874"/>
      <c r="BU194" s="873">
        <f t="shared" si="48"/>
        <v>1264.8121011883652</v>
      </c>
      <c r="BV194" s="874"/>
      <c r="BW194" s="874"/>
      <c r="BX194" s="874"/>
      <c r="BY194" s="874"/>
      <c r="BZ194" s="874"/>
      <c r="CA194" s="878">
        <f t="shared" si="59"/>
        <v>191111.18813123184</v>
      </c>
      <c r="CB194" s="874"/>
      <c r="CC194" s="874"/>
      <c r="CD194" s="874"/>
      <c r="CE194" s="874"/>
      <c r="CF194" s="874"/>
      <c r="CG194" s="874"/>
      <c r="CI194" s="876">
        <f t="shared" si="63"/>
        <v>234853.51958885381</v>
      </c>
      <c r="CJ194" s="875"/>
      <c r="CK194" s="875"/>
      <c r="CL194" s="875"/>
      <c r="CM194" s="875"/>
      <c r="CN194" s="875"/>
      <c r="CO194" s="875"/>
      <c r="CP194" s="877">
        <f t="shared" si="49"/>
        <v>1501.1054127054238</v>
      </c>
      <c r="CQ194" s="875"/>
      <c r="CR194" s="875"/>
      <c r="CS194" s="875"/>
      <c r="CT194" s="875"/>
      <c r="CU194" s="875"/>
      <c r="CV194" s="873">
        <f t="shared" si="50"/>
        <v>631.5703330579543</v>
      </c>
      <c r="CW194" s="874"/>
      <c r="CX194" s="874"/>
      <c r="CY194" s="874"/>
      <c r="CZ194" s="874"/>
      <c r="DA194" s="874"/>
      <c r="DB194" s="873">
        <f t="shared" si="51"/>
        <v>2132.675745763378</v>
      </c>
      <c r="DC194" s="874"/>
      <c r="DD194" s="874"/>
      <c r="DE194" s="874"/>
      <c r="DF194" s="874"/>
      <c r="DG194" s="874"/>
      <c r="DH194" s="878">
        <f t="shared" si="60"/>
        <v>234221.94925579586</v>
      </c>
      <c r="DI194" s="874"/>
      <c r="DJ194" s="874"/>
      <c r="DK194" s="874"/>
      <c r="DL194" s="874"/>
      <c r="DM194" s="874"/>
      <c r="DN194" s="874"/>
      <c r="DR194" s="230" t="str">
        <f t="shared" si="52"/>
        <v>-</v>
      </c>
      <c r="DS194" s="875">
        <f>IF(ROWS(DS$25:$DU194)&gt;$EG$9,0,ROWS(DS$25:$DU194))</f>
        <v>0</v>
      </c>
      <c r="DT194" s="875"/>
      <c r="DU194" s="875"/>
      <c r="DV194" s="875"/>
      <c r="DW194" s="875"/>
      <c r="DX194" s="876">
        <f t="shared" si="64"/>
        <v>0</v>
      </c>
      <c r="DY194" s="875"/>
      <c r="DZ194" s="875"/>
      <c r="EA194" s="875"/>
      <c r="EB194" s="875"/>
      <c r="EC194" s="875"/>
      <c r="ED194" s="875"/>
      <c r="EE194" s="877">
        <f t="shared" si="53"/>
        <v>0</v>
      </c>
      <c r="EF194" s="875"/>
      <c r="EG194" s="875"/>
      <c r="EH194" s="875"/>
      <c r="EI194" s="875"/>
      <c r="EJ194" s="875"/>
      <c r="EK194" s="873">
        <f t="shared" si="54"/>
        <v>0</v>
      </c>
      <c r="EL194" s="874"/>
      <c r="EM194" s="874"/>
      <c r="EN194" s="874"/>
      <c r="EO194" s="874"/>
      <c r="EP194" s="874"/>
      <c r="EQ194" s="873">
        <f t="shared" si="55"/>
        <v>0</v>
      </c>
      <c r="ER194" s="874"/>
      <c r="ES194" s="874"/>
      <c r="ET194" s="874"/>
      <c r="EU194" s="874"/>
      <c r="EV194" s="874"/>
      <c r="EW194" s="878">
        <f t="shared" si="66"/>
        <v>0</v>
      </c>
      <c r="EX194" s="874"/>
      <c r="EY194" s="874"/>
      <c r="EZ194" s="874"/>
      <c r="FA194" s="874"/>
      <c r="FB194" s="874"/>
      <c r="FC194" s="874"/>
      <c r="FE194" s="876">
        <f t="shared" si="65"/>
        <v>0</v>
      </c>
      <c r="FF194" s="875"/>
      <c r="FG194" s="875"/>
      <c r="FH194" s="875"/>
      <c r="FI194" s="875"/>
      <c r="FJ194" s="875"/>
      <c r="FK194" s="875"/>
      <c r="FL194" s="877">
        <f t="shared" si="56"/>
        <v>0</v>
      </c>
      <c r="FM194" s="875"/>
      <c r="FN194" s="875"/>
      <c r="FO194" s="875"/>
      <c r="FP194" s="875"/>
      <c r="FQ194" s="875"/>
      <c r="FR194" s="873">
        <f t="shared" si="57"/>
        <v>0</v>
      </c>
      <c r="FS194" s="874"/>
      <c r="FT194" s="874"/>
      <c r="FU194" s="874"/>
      <c r="FV194" s="874"/>
      <c r="FW194" s="874"/>
      <c r="FX194" s="873">
        <f t="shared" si="58"/>
        <v>0</v>
      </c>
      <c r="FY194" s="874"/>
      <c r="FZ194" s="874"/>
      <c r="GA194" s="874"/>
      <c r="GB194" s="874"/>
      <c r="GC194" s="874"/>
      <c r="GD194" s="878">
        <f t="shared" si="61"/>
        <v>0</v>
      </c>
      <c r="GE194" s="874"/>
      <c r="GF194" s="874"/>
      <c r="GG194" s="874"/>
      <c r="GH194" s="874"/>
      <c r="GI194" s="874"/>
      <c r="GJ194" s="874"/>
    </row>
    <row r="195" spans="48:192" ht="12.75">
      <c r="AV195" s="230" t="str">
        <f t="shared" si="45"/>
        <v>-</v>
      </c>
      <c r="AW195" s="875">
        <f>IF(ROWS($AW$25:$AW195)&gt;$BI$9,0,ROWS(AW$25:$AW195))</f>
        <v>171</v>
      </c>
      <c r="AX195" s="875"/>
      <c r="AY195" s="875"/>
      <c r="AZ195" s="875"/>
      <c r="BA195" s="875"/>
      <c r="BB195" s="876">
        <f t="shared" si="62"/>
        <v>191111.18813123184</v>
      </c>
      <c r="BC195" s="875"/>
      <c r="BD195" s="875"/>
      <c r="BE195" s="875"/>
      <c r="BF195" s="875"/>
      <c r="BG195" s="875"/>
      <c r="BH195" s="875"/>
      <c r="BI195" s="877">
        <f t="shared" si="46"/>
        <v>477.7779703280796</v>
      </c>
      <c r="BJ195" s="875"/>
      <c r="BK195" s="875"/>
      <c r="BL195" s="875"/>
      <c r="BM195" s="875"/>
      <c r="BN195" s="875"/>
      <c r="BO195" s="873">
        <f t="shared" si="47"/>
        <v>787.0341308602856</v>
      </c>
      <c r="BP195" s="874"/>
      <c r="BQ195" s="874"/>
      <c r="BR195" s="874"/>
      <c r="BS195" s="874"/>
      <c r="BT195" s="874"/>
      <c r="BU195" s="873">
        <f t="shared" si="48"/>
        <v>1264.8121011883652</v>
      </c>
      <c r="BV195" s="874"/>
      <c r="BW195" s="874"/>
      <c r="BX195" s="874"/>
      <c r="BY195" s="874"/>
      <c r="BZ195" s="874"/>
      <c r="CA195" s="878">
        <f t="shared" si="59"/>
        <v>190324.15400037155</v>
      </c>
      <c r="CB195" s="874"/>
      <c r="CC195" s="874"/>
      <c r="CD195" s="874"/>
      <c r="CE195" s="874"/>
      <c r="CF195" s="874"/>
      <c r="CG195" s="874"/>
      <c r="CI195" s="876">
        <f t="shared" si="63"/>
        <v>234221.94925579586</v>
      </c>
      <c r="CJ195" s="875"/>
      <c r="CK195" s="875"/>
      <c r="CL195" s="875"/>
      <c r="CM195" s="875"/>
      <c r="CN195" s="875"/>
      <c r="CO195" s="875"/>
      <c r="CP195" s="877">
        <f t="shared" si="49"/>
        <v>1497.0686256599618</v>
      </c>
      <c r="CQ195" s="875"/>
      <c r="CR195" s="875"/>
      <c r="CS195" s="875"/>
      <c r="CT195" s="875"/>
      <c r="CU195" s="875"/>
      <c r="CV195" s="873">
        <f t="shared" si="50"/>
        <v>635.6071201034163</v>
      </c>
      <c r="CW195" s="874"/>
      <c r="CX195" s="874"/>
      <c r="CY195" s="874"/>
      <c r="CZ195" s="874"/>
      <c r="DA195" s="874"/>
      <c r="DB195" s="873">
        <f t="shared" si="51"/>
        <v>2132.675745763378</v>
      </c>
      <c r="DC195" s="874"/>
      <c r="DD195" s="874"/>
      <c r="DE195" s="874"/>
      <c r="DF195" s="874"/>
      <c r="DG195" s="874"/>
      <c r="DH195" s="878">
        <f t="shared" si="60"/>
        <v>233586.34213569245</v>
      </c>
      <c r="DI195" s="874"/>
      <c r="DJ195" s="874"/>
      <c r="DK195" s="874"/>
      <c r="DL195" s="874"/>
      <c r="DM195" s="874"/>
      <c r="DN195" s="874"/>
      <c r="DR195" s="230" t="str">
        <f t="shared" si="52"/>
        <v>-</v>
      </c>
      <c r="DS195" s="875">
        <f>IF(ROWS(DS$25:$DU195)&gt;$EG$9,0,ROWS(DS$25:$DU195))</f>
        <v>0</v>
      </c>
      <c r="DT195" s="875"/>
      <c r="DU195" s="875"/>
      <c r="DV195" s="875"/>
      <c r="DW195" s="875"/>
      <c r="DX195" s="876">
        <f t="shared" si="64"/>
        <v>0</v>
      </c>
      <c r="DY195" s="875"/>
      <c r="DZ195" s="875"/>
      <c r="EA195" s="875"/>
      <c r="EB195" s="875"/>
      <c r="EC195" s="875"/>
      <c r="ED195" s="875"/>
      <c r="EE195" s="877">
        <f t="shared" si="53"/>
        <v>0</v>
      </c>
      <c r="EF195" s="875"/>
      <c r="EG195" s="875"/>
      <c r="EH195" s="875"/>
      <c r="EI195" s="875"/>
      <c r="EJ195" s="875"/>
      <c r="EK195" s="873">
        <f t="shared" si="54"/>
        <v>0</v>
      </c>
      <c r="EL195" s="874"/>
      <c r="EM195" s="874"/>
      <c r="EN195" s="874"/>
      <c r="EO195" s="874"/>
      <c r="EP195" s="874"/>
      <c r="EQ195" s="873">
        <f t="shared" si="55"/>
        <v>0</v>
      </c>
      <c r="ER195" s="874"/>
      <c r="ES195" s="874"/>
      <c r="ET195" s="874"/>
      <c r="EU195" s="874"/>
      <c r="EV195" s="874"/>
      <c r="EW195" s="878">
        <f t="shared" si="66"/>
        <v>0</v>
      </c>
      <c r="EX195" s="874"/>
      <c r="EY195" s="874"/>
      <c r="EZ195" s="874"/>
      <c r="FA195" s="874"/>
      <c r="FB195" s="874"/>
      <c r="FC195" s="874"/>
      <c r="FE195" s="876">
        <f t="shared" si="65"/>
        <v>0</v>
      </c>
      <c r="FF195" s="875"/>
      <c r="FG195" s="875"/>
      <c r="FH195" s="875"/>
      <c r="FI195" s="875"/>
      <c r="FJ195" s="875"/>
      <c r="FK195" s="875"/>
      <c r="FL195" s="877">
        <f t="shared" si="56"/>
        <v>0</v>
      </c>
      <c r="FM195" s="875"/>
      <c r="FN195" s="875"/>
      <c r="FO195" s="875"/>
      <c r="FP195" s="875"/>
      <c r="FQ195" s="875"/>
      <c r="FR195" s="873">
        <f t="shared" si="57"/>
        <v>0</v>
      </c>
      <c r="FS195" s="874"/>
      <c r="FT195" s="874"/>
      <c r="FU195" s="874"/>
      <c r="FV195" s="874"/>
      <c r="FW195" s="874"/>
      <c r="FX195" s="873">
        <f t="shared" si="58"/>
        <v>0</v>
      </c>
      <c r="FY195" s="874"/>
      <c r="FZ195" s="874"/>
      <c r="GA195" s="874"/>
      <c r="GB195" s="874"/>
      <c r="GC195" s="874"/>
      <c r="GD195" s="878">
        <f t="shared" si="61"/>
        <v>0</v>
      </c>
      <c r="GE195" s="874"/>
      <c r="GF195" s="874"/>
      <c r="GG195" s="874"/>
      <c r="GH195" s="874"/>
      <c r="GI195" s="874"/>
      <c r="GJ195" s="874"/>
    </row>
    <row r="196" spans="48:192" ht="12.75">
      <c r="AV196" s="230" t="str">
        <f t="shared" si="45"/>
        <v>-</v>
      </c>
      <c r="AW196" s="875">
        <f>IF(ROWS($AW$25:$AW196)&gt;$BI$9,0,ROWS(AW$25:$AW196))</f>
        <v>172</v>
      </c>
      <c r="AX196" s="875"/>
      <c r="AY196" s="875"/>
      <c r="AZ196" s="875"/>
      <c r="BA196" s="875"/>
      <c r="BB196" s="876">
        <f t="shared" si="62"/>
        <v>190324.15400037155</v>
      </c>
      <c r="BC196" s="875"/>
      <c r="BD196" s="875"/>
      <c r="BE196" s="875"/>
      <c r="BF196" s="875"/>
      <c r="BG196" s="875"/>
      <c r="BH196" s="875"/>
      <c r="BI196" s="877">
        <f t="shared" si="46"/>
        <v>475.8103850009288</v>
      </c>
      <c r="BJ196" s="875"/>
      <c r="BK196" s="875"/>
      <c r="BL196" s="875"/>
      <c r="BM196" s="875"/>
      <c r="BN196" s="875"/>
      <c r="BO196" s="873">
        <f t="shared" si="47"/>
        <v>789.0017161874364</v>
      </c>
      <c r="BP196" s="874"/>
      <c r="BQ196" s="874"/>
      <c r="BR196" s="874"/>
      <c r="BS196" s="874"/>
      <c r="BT196" s="874"/>
      <c r="BU196" s="873">
        <f t="shared" si="48"/>
        <v>1264.8121011883652</v>
      </c>
      <c r="BV196" s="874"/>
      <c r="BW196" s="874"/>
      <c r="BX196" s="874"/>
      <c r="BY196" s="874"/>
      <c r="BZ196" s="874"/>
      <c r="CA196" s="878">
        <f t="shared" si="59"/>
        <v>189535.15228418412</v>
      </c>
      <c r="CB196" s="874"/>
      <c r="CC196" s="874"/>
      <c r="CD196" s="874"/>
      <c r="CE196" s="874"/>
      <c r="CF196" s="874"/>
      <c r="CG196" s="874"/>
      <c r="CI196" s="876">
        <f t="shared" si="63"/>
        <v>233586.34213569245</v>
      </c>
      <c r="CJ196" s="875"/>
      <c r="CK196" s="875"/>
      <c r="CL196" s="875"/>
      <c r="CM196" s="875"/>
      <c r="CN196" s="875"/>
      <c r="CO196" s="875"/>
      <c r="CP196" s="877">
        <f t="shared" si="49"/>
        <v>1493.0060368173008</v>
      </c>
      <c r="CQ196" s="875"/>
      <c r="CR196" s="875"/>
      <c r="CS196" s="875"/>
      <c r="CT196" s="875"/>
      <c r="CU196" s="875"/>
      <c r="CV196" s="873">
        <f t="shared" si="50"/>
        <v>639.6697089460772</v>
      </c>
      <c r="CW196" s="874"/>
      <c r="CX196" s="874"/>
      <c r="CY196" s="874"/>
      <c r="CZ196" s="874"/>
      <c r="DA196" s="874"/>
      <c r="DB196" s="873">
        <f t="shared" si="51"/>
        <v>2132.675745763378</v>
      </c>
      <c r="DC196" s="874"/>
      <c r="DD196" s="874"/>
      <c r="DE196" s="874"/>
      <c r="DF196" s="874"/>
      <c r="DG196" s="874"/>
      <c r="DH196" s="878">
        <f t="shared" si="60"/>
        <v>232946.67242674637</v>
      </c>
      <c r="DI196" s="874"/>
      <c r="DJ196" s="874"/>
      <c r="DK196" s="874"/>
      <c r="DL196" s="874"/>
      <c r="DM196" s="874"/>
      <c r="DN196" s="874"/>
      <c r="DR196" s="230" t="str">
        <f t="shared" si="52"/>
        <v>-</v>
      </c>
      <c r="DS196" s="875">
        <f>IF(ROWS(DS$25:$DU196)&gt;$EG$9,0,ROWS(DS$25:$DU196))</f>
        <v>0</v>
      </c>
      <c r="DT196" s="875"/>
      <c r="DU196" s="875"/>
      <c r="DV196" s="875"/>
      <c r="DW196" s="875"/>
      <c r="DX196" s="876">
        <f t="shared" si="64"/>
        <v>0</v>
      </c>
      <c r="DY196" s="875"/>
      <c r="DZ196" s="875"/>
      <c r="EA196" s="875"/>
      <c r="EB196" s="875"/>
      <c r="EC196" s="875"/>
      <c r="ED196" s="875"/>
      <c r="EE196" s="877">
        <f t="shared" si="53"/>
        <v>0</v>
      </c>
      <c r="EF196" s="875"/>
      <c r="EG196" s="875"/>
      <c r="EH196" s="875"/>
      <c r="EI196" s="875"/>
      <c r="EJ196" s="875"/>
      <c r="EK196" s="873">
        <f t="shared" si="54"/>
        <v>0</v>
      </c>
      <c r="EL196" s="874"/>
      <c r="EM196" s="874"/>
      <c r="EN196" s="874"/>
      <c r="EO196" s="874"/>
      <c r="EP196" s="874"/>
      <c r="EQ196" s="873">
        <f t="shared" si="55"/>
        <v>0</v>
      </c>
      <c r="ER196" s="874"/>
      <c r="ES196" s="874"/>
      <c r="ET196" s="874"/>
      <c r="EU196" s="874"/>
      <c r="EV196" s="874"/>
      <c r="EW196" s="878">
        <f t="shared" si="66"/>
        <v>0</v>
      </c>
      <c r="EX196" s="874"/>
      <c r="EY196" s="874"/>
      <c r="EZ196" s="874"/>
      <c r="FA196" s="874"/>
      <c r="FB196" s="874"/>
      <c r="FC196" s="874"/>
      <c r="FE196" s="876">
        <f t="shared" si="65"/>
        <v>0</v>
      </c>
      <c r="FF196" s="875"/>
      <c r="FG196" s="875"/>
      <c r="FH196" s="875"/>
      <c r="FI196" s="875"/>
      <c r="FJ196" s="875"/>
      <c r="FK196" s="875"/>
      <c r="FL196" s="877">
        <f t="shared" si="56"/>
        <v>0</v>
      </c>
      <c r="FM196" s="875"/>
      <c r="FN196" s="875"/>
      <c r="FO196" s="875"/>
      <c r="FP196" s="875"/>
      <c r="FQ196" s="875"/>
      <c r="FR196" s="873">
        <f t="shared" si="57"/>
        <v>0</v>
      </c>
      <c r="FS196" s="874"/>
      <c r="FT196" s="874"/>
      <c r="FU196" s="874"/>
      <c r="FV196" s="874"/>
      <c r="FW196" s="874"/>
      <c r="FX196" s="873">
        <f t="shared" si="58"/>
        <v>0</v>
      </c>
      <c r="FY196" s="874"/>
      <c r="FZ196" s="874"/>
      <c r="GA196" s="874"/>
      <c r="GB196" s="874"/>
      <c r="GC196" s="874"/>
      <c r="GD196" s="878">
        <f t="shared" si="61"/>
        <v>0</v>
      </c>
      <c r="GE196" s="874"/>
      <c r="GF196" s="874"/>
      <c r="GG196" s="874"/>
      <c r="GH196" s="874"/>
      <c r="GI196" s="874"/>
      <c r="GJ196" s="874"/>
    </row>
    <row r="197" spans="48:192" ht="12.75">
      <c r="AV197" s="230" t="str">
        <f t="shared" si="45"/>
        <v>-</v>
      </c>
      <c r="AW197" s="875">
        <f>IF(ROWS($AW$25:$AW197)&gt;$BI$9,0,ROWS(AW$25:$AW197))</f>
        <v>173</v>
      </c>
      <c r="AX197" s="875"/>
      <c r="AY197" s="875"/>
      <c r="AZ197" s="875"/>
      <c r="BA197" s="875"/>
      <c r="BB197" s="876">
        <f t="shared" si="62"/>
        <v>189535.15228418412</v>
      </c>
      <c r="BC197" s="875"/>
      <c r="BD197" s="875"/>
      <c r="BE197" s="875"/>
      <c r="BF197" s="875"/>
      <c r="BG197" s="875"/>
      <c r="BH197" s="875"/>
      <c r="BI197" s="877">
        <f t="shared" si="46"/>
        <v>473.8378807104603</v>
      </c>
      <c r="BJ197" s="875"/>
      <c r="BK197" s="875"/>
      <c r="BL197" s="875"/>
      <c r="BM197" s="875"/>
      <c r="BN197" s="875"/>
      <c r="BO197" s="873">
        <f t="shared" si="47"/>
        <v>790.974220477905</v>
      </c>
      <c r="BP197" s="874"/>
      <c r="BQ197" s="874"/>
      <c r="BR197" s="874"/>
      <c r="BS197" s="874"/>
      <c r="BT197" s="874"/>
      <c r="BU197" s="873">
        <f t="shared" si="48"/>
        <v>1264.8121011883652</v>
      </c>
      <c r="BV197" s="874"/>
      <c r="BW197" s="874"/>
      <c r="BX197" s="874"/>
      <c r="BY197" s="874"/>
      <c r="BZ197" s="874"/>
      <c r="CA197" s="878">
        <f t="shared" si="59"/>
        <v>188744.1780637062</v>
      </c>
      <c r="CB197" s="874"/>
      <c r="CC197" s="874"/>
      <c r="CD197" s="874"/>
      <c r="CE197" s="874"/>
      <c r="CF197" s="874"/>
      <c r="CG197" s="874"/>
      <c r="CI197" s="876">
        <f t="shared" si="63"/>
        <v>232946.67242674637</v>
      </c>
      <c r="CJ197" s="875"/>
      <c r="CK197" s="875"/>
      <c r="CL197" s="875"/>
      <c r="CM197" s="875"/>
      <c r="CN197" s="875"/>
      <c r="CO197" s="875"/>
      <c r="CP197" s="877">
        <f t="shared" si="49"/>
        <v>1488.9174812609538</v>
      </c>
      <c r="CQ197" s="875"/>
      <c r="CR197" s="875"/>
      <c r="CS197" s="875"/>
      <c r="CT197" s="875"/>
      <c r="CU197" s="875"/>
      <c r="CV197" s="873">
        <f t="shared" si="50"/>
        <v>643.7582645024243</v>
      </c>
      <c r="CW197" s="874"/>
      <c r="CX197" s="874"/>
      <c r="CY197" s="874"/>
      <c r="CZ197" s="874"/>
      <c r="DA197" s="874"/>
      <c r="DB197" s="873">
        <f t="shared" si="51"/>
        <v>2132.675745763378</v>
      </c>
      <c r="DC197" s="874"/>
      <c r="DD197" s="874"/>
      <c r="DE197" s="874"/>
      <c r="DF197" s="874"/>
      <c r="DG197" s="874"/>
      <c r="DH197" s="878">
        <f t="shared" si="60"/>
        <v>232302.91416224395</v>
      </c>
      <c r="DI197" s="874"/>
      <c r="DJ197" s="874"/>
      <c r="DK197" s="874"/>
      <c r="DL197" s="874"/>
      <c r="DM197" s="874"/>
      <c r="DN197" s="874"/>
      <c r="DR197" s="230" t="str">
        <f t="shared" si="52"/>
        <v>-</v>
      </c>
      <c r="DS197" s="875">
        <f>IF(ROWS(DS$25:$DU197)&gt;$EG$9,0,ROWS(DS$25:$DU197))</f>
        <v>0</v>
      </c>
      <c r="DT197" s="875"/>
      <c r="DU197" s="875"/>
      <c r="DV197" s="875"/>
      <c r="DW197" s="875"/>
      <c r="DX197" s="876">
        <f t="shared" si="64"/>
        <v>0</v>
      </c>
      <c r="DY197" s="875"/>
      <c r="DZ197" s="875"/>
      <c r="EA197" s="875"/>
      <c r="EB197" s="875"/>
      <c r="EC197" s="875"/>
      <c r="ED197" s="875"/>
      <c r="EE197" s="877">
        <f t="shared" si="53"/>
        <v>0</v>
      </c>
      <c r="EF197" s="875"/>
      <c r="EG197" s="875"/>
      <c r="EH197" s="875"/>
      <c r="EI197" s="875"/>
      <c r="EJ197" s="875"/>
      <c r="EK197" s="873">
        <f t="shared" si="54"/>
        <v>0</v>
      </c>
      <c r="EL197" s="874"/>
      <c r="EM197" s="874"/>
      <c r="EN197" s="874"/>
      <c r="EO197" s="874"/>
      <c r="EP197" s="874"/>
      <c r="EQ197" s="873">
        <f t="shared" si="55"/>
        <v>0</v>
      </c>
      <c r="ER197" s="874"/>
      <c r="ES197" s="874"/>
      <c r="ET197" s="874"/>
      <c r="EU197" s="874"/>
      <c r="EV197" s="874"/>
      <c r="EW197" s="878">
        <f t="shared" si="66"/>
        <v>0</v>
      </c>
      <c r="EX197" s="874"/>
      <c r="EY197" s="874"/>
      <c r="EZ197" s="874"/>
      <c r="FA197" s="874"/>
      <c r="FB197" s="874"/>
      <c r="FC197" s="874"/>
      <c r="FE197" s="876">
        <f t="shared" si="65"/>
        <v>0</v>
      </c>
      <c r="FF197" s="875"/>
      <c r="FG197" s="875"/>
      <c r="FH197" s="875"/>
      <c r="FI197" s="875"/>
      <c r="FJ197" s="875"/>
      <c r="FK197" s="875"/>
      <c r="FL197" s="877">
        <f t="shared" si="56"/>
        <v>0</v>
      </c>
      <c r="FM197" s="875"/>
      <c r="FN197" s="875"/>
      <c r="FO197" s="875"/>
      <c r="FP197" s="875"/>
      <c r="FQ197" s="875"/>
      <c r="FR197" s="873">
        <f t="shared" si="57"/>
        <v>0</v>
      </c>
      <c r="FS197" s="874"/>
      <c r="FT197" s="874"/>
      <c r="FU197" s="874"/>
      <c r="FV197" s="874"/>
      <c r="FW197" s="874"/>
      <c r="FX197" s="873">
        <f t="shared" si="58"/>
        <v>0</v>
      </c>
      <c r="FY197" s="874"/>
      <c r="FZ197" s="874"/>
      <c r="GA197" s="874"/>
      <c r="GB197" s="874"/>
      <c r="GC197" s="874"/>
      <c r="GD197" s="878">
        <f t="shared" si="61"/>
        <v>0</v>
      </c>
      <c r="GE197" s="874"/>
      <c r="GF197" s="874"/>
      <c r="GG197" s="874"/>
      <c r="GH197" s="874"/>
      <c r="GI197" s="874"/>
      <c r="GJ197" s="874"/>
    </row>
    <row r="198" spans="48:192" ht="12.75">
      <c r="AV198" s="230" t="str">
        <f t="shared" si="45"/>
        <v>-</v>
      </c>
      <c r="AW198" s="875">
        <f>IF(ROWS($AW$25:$AW198)&gt;$BI$9,0,ROWS(AW$25:$AW198))</f>
        <v>174</v>
      </c>
      <c r="AX198" s="875"/>
      <c r="AY198" s="875"/>
      <c r="AZ198" s="875"/>
      <c r="BA198" s="875"/>
      <c r="BB198" s="876">
        <f t="shared" si="62"/>
        <v>188744.1780637062</v>
      </c>
      <c r="BC198" s="875"/>
      <c r="BD198" s="875"/>
      <c r="BE198" s="875"/>
      <c r="BF198" s="875"/>
      <c r="BG198" s="875"/>
      <c r="BH198" s="875"/>
      <c r="BI198" s="877">
        <f t="shared" si="46"/>
        <v>471.8604451592655</v>
      </c>
      <c r="BJ198" s="875"/>
      <c r="BK198" s="875"/>
      <c r="BL198" s="875"/>
      <c r="BM198" s="875"/>
      <c r="BN198" s="875"/>
      <c r="BO198" s="873">
        <f t="shared" si="47"/>
        <v>792.9516560290997</v>
      </c>
      <c r="BP198" s="874"/>
      <c r="BQ198" s="874"/>
      <c r="BR198" s="874"/>
      <c r="BS198" s="874"/>
      <c r="BT198" s="874"/>
      <c r="BU198" s="873">
        <f t="shared" si="48"/>
        <v>1264.8121011883652</v>
      </c>
      <c r="BV198" s="874"/>
      <c r="BW198" s="874"/>
      <c r="BX198" s="874"/>
      <c r="BY198" s="874"/>
      <c r="BZ198" s="874"/>
      <c r="CA198" s="878">
        <f t="shared" si="59"/>
        <v>187951.2264076771</v>
      </c>
      <c r="CB198" s="874"/>
      <c r="CC198" s="874"/>
      <c r="CD198" s="874"/>
      <c r="CE198" s="874"/>
      <c r="CF198" s="874"/>
      <c r="CG198" s="874"/>
      <c r="CI198" s="876">
        <f t="shared" si="63"/>
        <v>232302.91416224395</v>
      </c>
      <c r="CJ198" s="875"/>
      <c r="CK198" s="875"/>
      <c r="CL198" s="875"/>
      <c r="CM198" s="875"/>
      <c r="CN198" s="875"/>
      <c r="CO198" s="875"/>
      <c r="CP198" s="877">
        <f t="shared" si="49"/>
        <v>1484.8027930203425</v>
      </c>
      <c r="CQ198" s="875"/>
      <c r="CR198" s="875"/>
      <c r="CS198" s="875"/>
      <c r="CT198" s="875"/>
      <c r="CU198" s="875"/>
      <c r="CV198" s="873">
        <f t="shared" si="50"/>
        <v>647.8729527430355</v>
      </c>
      <c r="CW198" s="874"/>
      <c r="CX198" s="874"/>
      <c r="CY198" s="874"/>
      <c r="CZ198" s="874"/>
      <c r="DA198" s="874"/>
      <c r="DB198" s="873">
        <f t="shared" si="51"/>
        <v>2132.675745763378</v>
      </c>
      <c r="DC198" s="874"/>
      <c r="DD198" s="874"/>
      <c r="DE198" s="874"/>
      <c r="DF198" s="874"/>
      <c r="DG198" s="874"/>
      <c r="DH198" s="878">
        <f t="shared" si="60"/>
        <v>231655.04120950092</v>
      </c>
      <c r="DI198" s="874"/>
      <c r="DJ198" s="874"/>
      <c r="DK198" s="874"/>
      <c r="DL198" s="874"/>
      <c r="DM198" s="874"/>
      <c r="DN198" s="874"/>
      <c r="DR198" s="230" t="str">
        <f t="shared" si="52"/>
        <v>-</v>
      </c>
      <c r="DS198" s="875">
        <f>IF(ROWS(DS$25:$DU198)&gt;$EG$9,0,ROWS(DS$25:$DU198))</f>
        <v>0</v>
      </c>
      <c r="DT198" s="875"/>
      <c r="DU198" s="875"/>
      <c r="DV198" s="875"/>
      <c r="DW198" s="875"/>
      <c r="DX198" s="876">
        <f t="shared" si="64"/>
        <v>0</v>
      </c>
      <c r="DY198" s="875"/>
      <c r="DZ198" s="875"/>
      <c r="EA198" s="875"/>
      <c r="EB198" s="875"/>
      <c r="EC198" s="875"/>
      <c r="ED198" s="875"/>
      <c r="EE198" s="877">
        <f t="shared" si="53"/>
        <v>0</v>
      </c>
      <c r="EF198" s="875"/>
      <c r="EG198" s="875"/>
      <c r="EH198" s="875"/>
      <c r="EI198" s="875"/>
      <c r="EJ198" s="875"/>
      <c r="EK198" s="873">
        <f t="shared" si="54"/>
        <v>0</v>
      </c>
      <c r="EL198" s="874"/>
      <c r="EM198" s="874"/>
      <c r="EN198" s="874"/>
      <c r="EO198" s="874"/>
      <c r="EP198" s="874"/>
      <c r="EQ198" s="873">
        <f t="shared" si="55"/>
        <v>0</v>
      </c>
      <c r="ER198" s="874"/>
      <c r="ES198" s="874"/>
      <c r="ET198" s="874"/>
      <c r="EU198" s="874"/>
      <c r="EV198" s="874"/>
      <c r="EW198" s="878">
        <f t="shared" si="66"/>
        <v>0</v>
      </c>
      <c r="EX198" s="874"/>
      <c r="EY198" s="874"/>
      <c r="EZ198" s="874"/>
      <c r="FA198" s="874"/>
      <c r="FB198" s="874"/>
      <c r="FC198" s="874"/>
      <c r="FE198" s="876">
        <f t="shared" si="65"/>
        <v>0</v>
      </c>
      <c r="FF198" s="875"/>
      <c r="FG198" s="875"/>
      <c r="FH198" s="875"/>
      <c r="FI198" s="875"/>
      <c r="FJ198" s="875"/>
      <c r="FK198" s="875"/>
      <c r="FL198" s="877">
        <f t="shared" si="56"/>
        <v>0</v>
      </c>
      <c r="FM198" s="875"/>
      <c r="FN198" s="875"/>
      <c r="FO198" s="875"/>
      <c r="FP198" s="875"/>
      <c r="FQ198" s="875"/>
      <c r="FR198" s="873">
        <f t="shared" si="57"/>
        <v>0</v>
      </c>
      <c r="FS198" s="874"/>
      <c r="FT198" s="874"/>
      <c r="FU198" s="874"/>
      <c r="FV198" s="874"/>
      <c r="FW198" s="874"/>
      <c r="FX198" s="873">
        <f t="shared" si="58"/>
        <v>0</v>
      </c>
      <c r="FY198" s="874"/>
      <c r="FZ198" s="874"/>
      <c r="GA198" s="874"/>
      <c r="GB198" s="874"/>
      <c r="GC198" s="874"/>
      <c r="GD198" s="878">
        <f t="shared" si="61"/>
        <v>0</v>
      </c>
      <c r="GE198" s="874"/>
      <c r="GF198" s="874"/>
      <c r="GG198" s="874"/>
      <c r="GH198" s="874"/>
      <c r="GI198" s="874"/>
      <c r="GJ198" s="874"/>
    </row>
    <row r="199" spans="48:192" ht="12.75">
      <c r="AV199" s="230" t="str">
        <f t="shared" si="45"/>
        <v>-</v>
      </c>
      <c r="AW199" s="875">
        <f>IF(ROWS($AW$25:$AW199)&gt;$BI$9,0,ROWS(AW$25:$AW199))</f>
        <v>175</v>
      </c>
      <c r="AX199" s="875"/>
      <c r="AY199" s="875"/>
      <c r="AZ199" s="875"/>
      <c r="BA199" s="875"/>
      <c r="BB199" s="876">
        <f t="shared" si="62"/>
        <v>187951.2264076771</v>
      </c>
      <c r="BC199" s="875"/>
      <c r="BD199" s="875"/>
      <c r="BE199" s="875"/>
      <c r="BF199" s="875"/>
      <c r="BG199" s="875"/>
      <c r="BH199" s="875"/>
      <c r="BI199" s="877">
        <f t="shared" si="46"/>
        <v>469.8780660191928</v>
      </c>
      <c r="BJ199" s="875"/>
      <c r="BK199" s="875"/>
      <c r="BL199" s="875"/>
      <c r="BM199" s="875"/>
      <c r="BN199" s="875"/>
      <c r="BO199" s="873">
        <f t="shared" si="47"/>
        <v>794.9340351691724</v>
      </c>
      <c r="BP199" s="874"/>
      <c r="BQ199" s="874"/>
      <c r="BR199" s="874"/>
      <c r="BS199" s="874"/>
      <c r="BT199" s="874"/>
      <c r="BU199" s="873">
        <f t="shared" si="48"/>
        <v>1264.8121011883652</v>
      </c>
      <c r="BV199" s="874"/>
      <c r="BW199" s="874"/>
      <c r="BX199" s="874"/>
      <c r="BY199" s="874"/>
      <c r="BZ199" s="874"/>
      <c r="CA199" s="878">
        <f t="shared" si="59"/>
        <v>187156.29237250795</v>
      </c>
      <c r="CB199" s="874"/>
      <c r="CC199" s="874"/>
      <c r="CD199" s="874"/>
      <c r="CE199" s="874"/>
      <c r="CF199" s="874"/>
      <c r="CG199" s="874"/>
      <c r="CI199" s="876">
        <f t="shared" si="63"/>
        <v>231655.04120950092</v>
      </c>
      <c r="CJ199" s="875"/>
      <c r="CK199" s="875"/>
      <c r="CL199" s="875"/>
      <c r="CM199" s="875"/>
      <c r="CN199" s="875"/>
      <c r="CO199" s="875"/>
      <c r="CP199" s="877">
        <f t="shared" si="49"/>
        <v>1480.66180506406</v>
      </c>
      <c r="CQ199" s="875"/>
      <c r="CR199" s="875"/>
      <c r="CS199" s="875"/>
      <c r="CT199" s="875"/>
      <c r="CU199" s="875"/>
      <c r="CV199" s="873">
        <f t="shared" si="50"/>
        <v>652.013940699318</v>
      </c>
      <c r="CW199" s="874"/>
      <c r="CX199" s="874"/>
      <c r="CY199" s="874"/>
      <c r="CZ199" s="874"/>
      <c r="DA199" s="874"/>
      <c r="DB199" s="873">
        <f t="shared" si="51"/>
        <v>2132.675745763378</v>
      </c>
      <c r="DC199" s="874"/>
      <c r="DD199" s="874"/>
      <c r="DE199" s="874"/>
      <c r="DF199" s="874"/>
      <c r="DG199" s="874"/>
      <c r="DH199" s="878">
        <f t="shared" si="60"/>
        <v>231003.0272688016</v>
      </c>
      <c r="DI199" s="874"/>
      <c r="DJ199" s="874"/>
      <c r="DK199" s="874"/>
      <c r="DL199" s="874"/>
      <c r="DM199" s="874"/>
      <c r="DN199" s="874"/>
      <c r="DR199" s="230" t="str">
        <f t="shared" si="52"/>
        <v>-</v>
      </c>
      <c r="DS199" s="875">
        <f>IF(ROWS(DS$25:$DU199)&gt;$EG$9,0,ROWS(DS$25:$DU199))</f>
        <v>0</v>
      </c>
      <c r="DT199" s="875"/>
      <c r="DU199" s="875"/>
      <c r="DV199" s="875"/>
      <c r="DW199" s="875"/>
      <c r="DX199" s="876">
        <f t="shared" si="64"/>
        <v>0</v>
      </c>
      <c r="DY199" s="875"/>
      <c r="DZ199" s="875"/>
      <c r="EA199" s="875"/>
      <c r="EB199" s="875"/>
      <c r="EC199" s="875"/>
      <c r="ED199" s="875"/>
      <c r="EE199" s="877">
        <f t="shared" si="53"/>
        <v>0</v>
      </c>
      <c r="EF199" s="875"/>
      <c r="EG199" s="875"/>
      <c r="EH199" s="875"/>
      <c r="EI199" s="875"/>
      <c r="EJ199" s="875"/>
      <c r="EK199" s="873">
        <f t="shared" si="54"/>
        <v>0</v>
      </c>
      <c r="EL199" s="874"/>
      <c r="EM199" s="874"/>
      <c r="EN199" s="874"/>
      <c r="EO199" s="874"/>
      <c r="EP199" s="874"/>
      <c r="EQ199" s="873">
        <f t="shared" si="55"/>
        <v>0</v>
      </c>
      <c r="ER199" s="874"/>
      <c r="ES199" s="874"/>
      <c r="ET199" s="874"/>
      <c r="EU199" s="874"/>
      <c r="EV199" s="874"/>
      <c r="EW199" s="878">
        <f t="shared" si="66"/>
        <v>0</v>
      </c>
      <c r="EX199" s="874"/>
      <c r="EY199" s="874"/>
      <c r="EZ199" s="874"/>
      <c r="FA199" s="874"/>
      <c r="FB199" s="874"/>
      <c r="FC199" s="874"/>
      <c r="FE199" s="876">
        <f t="shared" si="65"/>
        <v>0</v>
      </c>
      <c r="FF199" s="875"/>
      <c r="FG199" s="875"/>
      <c r="FH199" s="875"/>
      <c r="FI199" s="875"/>
      <c r="FJ199" s="875"/>
      <c r="FK199" s="875"/>
      <c r="FL199" s="877">
        <f t="shared" si="56"/>
        <v>0</v>
      </c>
      <c r="FM199" s="875"/>
      <c r="FN199" s="875"/>
      <c r="FO199" s="875"/>
      <c r="FP199" s="875"/>
      <c r="FQ199" s="875"/>
      <c r="FR199" s="873">
        <f t="shared" si="57"/>
        <v>0</v>
      </c>
      <c r="FS199" s="874"/>
      <c r="FT199" s="874"/>
      <c r="FU199" s="874"/>
      <c r="FV199" s="874"/>
      <c r="FW199" s="874"/>
      <c r="FX199" s="873">
        <f t="shared" si="58"/>
        <v>0</v>
      </c>
      <c r="FY199" s="874"/>
      <c r="FZ199" s="874"/>
      <c r="GA199" s="874"/>
      <c r="GB199" s="874"/>
      <c r="GC199" s="874"/>
      <c r="GD199" s="878">
        <f t="shared" si="61"/>
        <v>0</v>
      </c>
      <c r="GE199" s="874"/>
      <c r="GF199" s="874"/>
      <c r="GG199" s="874"/>
      <c r="GH199" s="874"/>
      <c r="GI199" s="874"/>
      <c r="GJ199" s="874"/>
    </row>
    <row r="200" spans="48:192" ht="12.75">
      <c r="AV200" s="230" t="str">
        <f t="shared" si="45"/>
        <v>-</v>
      </c>
      <c r="AW200" s="875">
        <f>IF(ROWS($AW$25:$AW200)&gt;$BI$9,0,ROWS(AW$25:$AW200))</f>
        <v>176</v>
      </c>
      <c r="AX200" s="875"/>
      <c r="AY200" s="875"/>
      <c r="AZ200" s="875"/>
      <c r="BA200" s="875"/>
      <c r="BB200" s="876">
        <f t="shared" si="62"/>
        <v>187156.29237250795</v>
      </c>
      <c r="BC200" s="875"/>
      <c r="BD200" s="875"/>
      <c r="BE200" s="875"/>
      <c r="BF200" s="875"/>
      <c r="BG200" s="875"/>
      <c r="BH200" s="875"/>
      <c r="BI200" s="877">
        <f t="shared" si="46"/>
        <v>467.89073093126984</v>
      </c>
      <c r="BJ200" s="875"/>
      <c r="BK200" s="875"/>
      <c r="BL200" s="875"/>
      <c r="BM200" s="875"/>
      <c r="BN200" s="875"/>
      <c r="BO200" s="873">
        <f t="shared" si="47"/>
        <v>796.9213702570953</v>
      </c>
      <c r="BP200" s="874"/>
      <c r="BQ200" s="874"/>
      <c r="BR200" s="874"/>
      <c r="BS200" s="874"/>
      <c r="BT200" s="874"/>
      <c r="BU200" s="873">
        <f t="shared" si="48"/>
        <v>1264.8121011883652</v>
      </c>
      <c r="BV200" s="874"/>
      <c r="BW200" s="874"/>
      <c r="BX200" s="874"/>
      <c r="BY200" s="874"/>
      <c r="BZ200" s="874"/>
      <c r="CA200" s="878">
        <f t="shared" si="59"/>
        <v>186359.37100225085</v>
      </c>
      <c r="CB200" s="874"/>
      <c r="CC200" s="874"/>
      <c r="CD200" s="874"/>
      <c r="CE200" s="874"/>
      <c r="CF200" s="874"/>
      <c r="CG200" s="874"/>
      <c r="CI200" s="876">
        <f t="shared" si="63"/>
        <v>231003.0272688016</v>
      </c>
      <c r="CJ200" s="875"/>
      <c r="CK200" s="875"/>
      <c r="CL200" s="875"/>
      <c r="CM200" s="875"/>
      <c r="CN200" s="875"/>
      <c r="CO200" s="875"/>
      <c r="CP200" s="877">
        <f t="shared" si="49"/>
        <v>1476.49434929309</v>
      </c>
      <c r="CQ200" s="875"/>
      <c r="CR200" s="875"/>
      <c r="CS200" s="875"/>
      <c r="CT200" s="875"/>
      <c r="CU200" s="875"/>
      <c r="CV200" s="873">
        <f t="shared" si="50"/>
        <v>656.1813964702881</v>
      </c>
      <c r="CW200" s="874"/>
      <c r="CX200" s="874"/>
      <c r="CY200" s="874"/>
      <c r="CZ200" s="874"/>
      <c r="DA200" s="874"/>
      <c r="DB200" s="873">
        <f t="shared" si="51"/>
        <v>2132.675745763378</v>
      </c>
      <c r="DC200" s="874"/>
      <c r="DD200" s="874"/>
      <c r="DE200" s="874"/>
      <c r="DF200" s="874"/>
      <c r="DG200" s="874"/>
      <c r="DH200" s="878">
        <f t="shared" si="60"/>
        <v>230346.84587233132</v>
      </c>
      <c r="DI200" s="874"/>
      <c r="DJ200" s="874"/>
      <c r="DK200" s="874"/>
      <c r="DL200" s="874"/>
      <c r="DM200" s="874"/>
      <c r="DN200" s="874"/>
      <c r="DR200" s="230" t="str">
        <f t="shared" si="52"/>
        <v>-</v>
      </c>
      <c r="DS200" s="875">
        <f>IF(ROWS(DS$25:$DU200)&gt;$EG$9,0,ROWS(DS$25:$DU200))</f>
        <v>0</v>
      </c>
      <c r="DT200" s="875"/>
      <c r="DU200" s="875"/>
      <c r="DV200" s="875"/>
      <c r="DW200" s="875"/>
      <c r="DX200" s="876">
        <f t="shared" si="64"/>
        <v>0</v>
      </c>
      <c r="DY200" s="875"/>
      <c r="DZ200" s="875"/>
      <c r="EA200" s="875"/>
      <c r="EB200" s="875"/>
      <c r="EC200" s="875"/>
      <c r="ED200" s="875"/>
      <c r="EE200" s="877">
        <f t="shared" si="53"/>
        <v>0</v>
      </c>
      <c r="EF200" s="875"/>
      <c r="EG200" s="875"/>
      <c r="EH200" s="875"/>
      <c r="EI200" s="875"/>
      <c r="EJ200" s="875"/>
      <c r="EK200" s="873">
        <f t="shared" si="54"/>
        <v>0</v>
      </c>
      <c r="EL200" s="874"/>
      <c r="EM200" s="874"/>
      <c r="EN200" s="874"/>
      <c r="EO200" s="874"/>
      <c r="EP200" s="874"/>
      <c r="EQ200" s="873">
        <f t="shared" si="55"/>
        <v>0</v>
      </c>
      <c r="ER200" s="874"/>
      <c r="ES200" s="874"/>
      <c r="ET200" s="874"/>
      <c r="EU200" s="874"/>
      <c r="EV200" s="874"/>
      <c r="EW200" s="878">
        <f t="shared" si="66"/>
        <v>0</v>
      </c>
      <c r="EX200" s="874"/>
      <c r="EY200" s="874"/>
      <c r="EZ200" s="874"/>
      <c r="FA200" s="874"/>
      <c r="FB200" s="874"/>
      <c r="FC200" s="874"/>
      <c r="FE200" s="876">
        <f t="shared" si="65"/>
        <v>0</v>
      </c>
      <c r="FF200" s="875"/>
      <c r="FG200" s="875"/>
      <c r="FH200" s="875"/>
      <c r="FI200" s="875"/>
      <c r="FJ200" s="875"/>
      <c r="FK200" s="875"/>
      <c r="FL200" s="877">
        <f t="shared" si="56"/>
        <v>0</v>
      </c>
      <c r="FM200" s="875"/>
      <c r="FN200" s="875"/>
      <c r="FO200" s="875"/>
      <c r="FP200" s="875"/>
      <c r="FQ200" s="875"/>
      <c r="FR200" s="873">
        <f t="shared" si="57"/>
        <v>0</v>
      </c>
      <c r="FS200" s="874"/>
      <c r="FT200" s="874"/>
      <c r="FU200" s="874"/>
      <c r="FV200" s="874"/>
      <c r="FW200" s="874"/>
      <c r="FX200" s="873">
        <f t="shared" si="58"/>
        <v>0</v>
      </c>
      <c r="FY200" s="874"/>
      <c r="FZ200" s="874"/>
      <c r="GA200" s="874"/>
      <c r="GB200" s="874"/>
      <c r="GC200" s="874"/>
      <c r="GD200" s="878">
        <f t="shared" si="61"/>
        <v>0</v>
      </c>
      <c r="GE200" s="874"/>
      <c r="GF200" s="874"/>
      <c r="GG200" s="874"/>
      <c r="GH200" s="874"/>
      <c r="GI200" s="874"/>
      <c r="GJ200" s="874"/>
    </row>
    <row r="201" spans="48:192" ht="12.75">
      <c r="AV201" s="230" t="str">
        <f t="shared" si="45"/>
        <v>-</v>
      </c>
      <c r="AW201" s="875">
        <f>IF(ROWS($AW$25:$AW201)&gt;$BI$9,0,ROWS(AW$25:$AW201))</f>
        <v>177</v>
      </c>
      <c r="AX201" s="875"/>
      <c r="AY201" s="875"/>
      <c r="AZ201" s="875"/>
      <c r="BA201" s="875"/>
      <c r="BB201" s="876">
        <f t="shared" si="62"/>
        <v>186359.37100225085</v>
      </c>
      <c r="BC201" s="875"/>
      <c r="BD201" s="875"/>
      <c r="BE201" s="875"/>
      <c r="BF201" s="875"/>
      <c r="BG201" s="875"/>
      <c r="BH201" s="875"/>
      <c r="BI201" s="877">
        <f t="shared" si="46"/>
        <v>465.89842750562707</v>
      </c>
      <c r="BJ201" s="875"/>
      <c r="BK201" s="875"/>
      <c r="BL201" s="875"/>
      <c r="BM201" s="875"/>
      <c r="BN201" s="875"/>
      <c r="BO201" s="873">
        <f t="shared" si="47"/>
        <v>798.9136736827381</v>
      </c>
      <c r="BP201" s="874"/>
      <c r="BQ201" s="874"/>
      <c r="BR201" s="874"/>
      <c r="BS201" s="874"/>
      <c r="BT201" s="874"/>
      <c r="BU201" s="873">
        <f t="shared" si="48"/>
        <v>1264.8121011883652</v>
      </c>
      <c r="BV201" s="874"/>
      <c r="BW201" s="874"/>
      <c r="BX201" s="874"/>
      <c r="BY201" s="874"/>
      <c r="BZ201" s="874"/>
      <c r="CA201" s="878">
        <f t="shared" si="59"/>
        <v>185560.4573285681</v>
      </c>
      <c r="CB201" s="874"/>
      <c r="CC201" s="874"/>
      <c r="CD201" s="874"/>
      <c r="CE201" s="874"/>
      <c r="CF201" s="874"/>
      <c r="CG201" s="874"/>
      <c r="CI201" s="876">
        <f t="shared" si="63"/>
        <v>230346.84587233132</v>
      </c>
      <c r="CJ201" s="875"/>
      <c r="CK201" s="875"/>
      <c r="CL201" s="875"/>
      <c r="CM201" s="875"/>
      <c r="CN201" s="875"/>
      <c r="CO201" s="875"/>
      <c r="CP201" s="877">
        <f t="shared" si="49"/>
        <v>1472.300256533984</v>
      </c>
      <c r="CQ201" s="875"/>
      <c r="CR201" s="875"/>
      <c r="CS201" s="875"/>
      <c r="CT201" s="875"/>
      <c r="CU201" s="875"/>
      <c r="CV201" s="873">
        <f t="shared" si="50"/>
        <v>660.3754892293939</v>
      </c>
      <c r="CW201" s="874"/>
      <c r="CX201" s="874"/>
      <c r="CY201" s="874"/>
      <c r="CZ201" s="874"/>
      <c r="DA201" s="874"/>
      <c r="DB201" s="873">
        <f t="shared" si="51"/>
        <v>2132.675745763378</v>
      </c>
      <c r="DC201" s="874"/>
      <c r="DD201" s="874"/>
      <c r="DE201" s="874"/>
      <c r="DF201" s="874"/>
      <c r="DG201" s="874"/>
      <c r="DH201" s="878">
        <f t="shared" si="60"/>
        <v>229686.47038310193</v>
      </c>
      <c r="DI201" s="874"/>
      <c r="DJ201" s="874"/>
      <c r="DK201" s="874"/>
      <c r="DL201" s="874"/>
      <c r="DM201" s="874"/>
      <c r="DN201" s="874"/>
      <c r="DR201" s="230" t="str">
        <f t="shared" si="52"/>
        <v>-</v>
      </c>
      <c r="DS201" s="875">
        <f>IF(ROWS(DS$25:$DU201)&gt;$EG$9,0,ROWS(DS$25:$DU201))</f>
        <v>0</v>
      </c>
      <c r="DT201" s="875"/>
      <c r="DU201" s="875"/>
      <c r="DV201" s="875"/>
      <c r="DW201" s="875"/>
      <c r="DX201" s="876">
        <f t="shared" si="64"/>
        <v>0</v>
      </c>
      <c r="DY201" s="875"/>
      <c r="DZ201" s="875"/>
      <c r="EA201" s="875"/>
      <c r="EB201" s="875"/>
      <c r="EC201" s="875"/>
      <c r="ED201" s="875"/>
      <c r="EE201" s="877">
        <f t="shared" si="53"/>
        <v>0</v>
      </c>
      <c r="EF201" s="875"/>
      <c r="EG201" s="875"/>
      <c r="EH201" s="875"/>
      <c r="EI201" s="875"/>
      <c r="EJ201" s="875"/>
      <c r="EK201" s="873">
        <f t="shared" si="54"/>
        <v>0</v>
      </c>
      <c r="EL201" s="874"/>
      <c r="EM201" s="874"/>
      <c r="EN201" s="874"/>
      <c r="EO201" s="874"/>
      <c r="EP201" s="874"/>
      <c r="EQ201" s="873">
        <f t="shared" si="55"/>
        <v>0</v>
      </c>
      <c r="ER201" s="874"/>
      <c r="ES201" s="874"/>
      <c r="ET201" s="874"/>
      <c r="EU201" s="874"/>
      <c r="EV201" s="874"/>
      <c r="EW201" s="878">
        <f t="shared" si="66"/>
        <v>0</v>
      </c>
      <c r="EX201" s="874"/>
      <c r="EY201" s="874"/>
      <c r="EZ201" s="874"/>
      <c r="FA201" s="874"/>
      <c r="FB201" s="874"/>
      <c r="FC201" s="874"/>
      <c r="FE201" s="876">
        <f t="shared" si="65"/>
        <v>0</v>
      </c>
      <c r="FF201" s="875"/>
      <c r="FG201" s="875"/>
      <c r="FH201" s="875"/>
      <c r="FI201" s="875"/>
      <c r="FJ201" s="875"/>
      <c r="FK201" s="875"/>
      <c r="FL201" s="877">
        <f t="shared" si="56"/>
        <v>0</v>
      </c>
      <c r="FM201" s="875"/>
      <c r="FN201" s="875"/>
      <c r="FO201" s="875"/>
      <c r="FP201" s="875"/>
      <c r="FQ201" s="875"/>
      <c r="FR201" s="873">
        <f t="shared" si="57"/>
        <v>0</v>
      </c>
      <c r="FS201" s="874"/>
      <c r="FT201" s="874"/>
      <c r="FU201" s="874"/>
      <c r="FV201" s="874"/>
      <c r="FW201" s="874"/>
      <c r="FX201" s="873">
        <f t="shared" si="58"/>
        <v>0</v>
      </c>
      <c r="FY201" s="874"/>
      <c r="FZ201" s="874"/>
      <c r="GA201" s="874"/>
      <c r="GB201" s="874"/>
      <c r="GC201" s="874"/>
      <c r="GD201" s="878">
        <f t="shared" si="61"/>
        <v>0</v>
      </c>
      <c r="GE201" s="874"/>
      <c r="GF201" s="874"/>
      <c r="GG201" s="874"/>
      <c r="GH201" s="874"/>
      <c r="GI201" s="874"/>
      <c r="GJ201" s="874"/>
    </row>
    <row r="202" spans="48:192" ht="12.75">
      <c r="AV202" s="230" t="str">
        <f t="shared" si="45"/>
        <v>-</v>
      </c>
      <c r="AW202" s="875">
        <f>IF(ROWS($AW$25:$AW202)&gt;$BI$9,0,ROWS(AW$25:$AW202))</f>
        <v>178</v>
      </c>
      <c r="AX202" s="875"/>
      <c r="AY202" s="875"/>
      <c r="AZ202" s="875"/>
      <c r="BA202" s="875"/>
      <c r="BB202" s="876">
        <f t="shared" si="62"/>
        <v>185560.4573285681</v>
      </c>
      <c r="BC202" s="875"/>
      <c r="BD202" s="875"/>
      <c r="BE202" s="875"/>
      <c r="BF202" s="875"/>
      <c r="BG202" s="875"/>
      <c r="BH202" s="875"/>
      <c r="BI202" s="877">
        <f t="shared" si="46"/>
        <v>463.90114332142025</v>
      </c>
      <c r="BJ202" s="875"/>
      <c r="BK202" s="875"/>
      <c r="BL202" s="875"/>
      <c r="BM202" s="875"/>
      <c r="BN202" s="875"/>
      <c r="BO202" s="873">
        <f t="shared" si="47"/>
        <v>800.910957866945</v>
      </c>
      <c r="BP202" s="874"/>
      <c r="BQ202" s="874"/>
      <c r="BR202" s="874"/>
      <c r="BS202" s="874"/>
      <c r="BT202" s="874"/>
      <c r="BU202" s="873">
        <f t="shared" si="48"/>
        <v>1264.8121011883652</v>
      </c>
      <c r="BV202" s="874"/>
      <c r="BW202" s="874"/>
      <c r="BX202" s="874"/>
      <c r="BY202" s="874"/>
      <c r="BZ202" s="874"/>
      <c r="CA202" s="878">
        <f t="shared" si="59"/>
        <v>184759.54637070117</v>
      </c>
      <c r="CB202" s="874"/>
      <c r="CC202" s="874"/>
      <c r="CD202" s="874"/>
      <c r="CE202" s="874"/>
      <c r="CF202" s="874"/>
      <c r="CG202" s="874"/>
      <c r="CI202" s="876">
        <f t="shared" si="63"/>
        <v>229686.47038310193</v>
      </c>
      <c r="CJ202" s="875"/>
      <c r="CK202" s="875"/>
      <c r="CL202" s="875"/>
      <c r="CM202" s="875"/>
      <c r="CN202" s="875"/>
      <c r="CO202" s="875"/>
      <c r="CP202" s="877">
        <f t="shared" si="49"/>
        <v>1468.079356531993</v>
      </c>
      <c r="CQ202" s="875"/>
      <c r="CR202" s="875"/>
      <c r="CS202" s="875"/>
      <c r="CT202" s="875"/>
      <c r="CU202" s="875"/>
      <c r="CV202" s="873">
        <f t="shared" si="50"/>
        <v>664.596389231385</v>
      </c>
      <c r="CW202" s="874"/>
      <c r="CX202" s="874"/>
      <c r="CY202" s="874"/>
      <c r="CZ202" s="874"/>
      <c r="DA202" s="874"/>
      <c r="DB202" s="873">
        <f t="shared" si="51"/>
        <v>2132.675745763378</v>
      </c>
      <c r="DC202" s="874"/>
      <c r="DD202" s="874"/>
      <c r="DE202" s="874"/>
      <c r="DF202" s="874"/>
      <c r="DG202" s="874"/>
      <c r="DH202" s="878">
        <f t="shared" si="60"/>
        <v>229021.87399387054</v>
      </c>
      <c r="DI202" s="874"/>
      <c r="DJ202" s="874"/>
      <c r="DK202" s="874"/>
      <c r="DL202" s="874"/>
      <c r="DM202" s="874"/>
      <c r="DN202" s="874"/>
      <c r="DR202" s="230" t="str">
        <f t="shared" si="52"/>
        <v>-</v>
      </c>
      <c r="DS202" s="875">
        <f>IF(ROWS(DS$25:$DU202)&gt;$EG$9,0,ROWS(DS$25:$DU202))</f>
        <v>0</v>
      </c>
      <c r="DT202" s="875"/>
      <c r="DU202" s="875"/>
      <c r="DV202" s="875"/>
      <c r="DW202" s="875"/>
      <c r="DX202" s="876">
        <f t="shared" si="64"/>
        <v>0</v>
      </c>
      <c r="DY202" s="875"/>
      <c r="DZ202" s="875"/>
      <c r="EA202" s="875"/>
      <c r="EB202" s="875"/>
      <c r="EC202" s="875"/>
      <c r="ED202" s="875"/>
      <c r="EE202" s="877">
        <f t="shared" si="53"/>
        <v>0</v>
      </c>
      <c r="EF202" s="875"/>
      <c r="EG202" s="875"/>
      <c r="EH202" s="875"/>
      <c r="EI202" s="875"/>
      <c r="EJ202" s="875"/>
      <c r="EK202" s="873">
        <f t="shared" si="54"/>
        <v>0</v>
      </c>
      <c r="EL202" s="874"/>
      <c r="EM202" s="874"/>
      <c r="EN202" s="874"/>
      <c r="EO202" s="874"/>
      <c r="EP202" s="874"/>
      <c r="EQ202" s="873">
        <f t="shared" si="55"/>
        <v>0</v>
      </c>
      <c r="ER202" s="874"/>
      <c r="ES202" s="874"/>
      <c r="ET202" s="874"/>
      <c r="EU202" s="874"/>
      <c r="EV202" s="874"/>
      <c r="EW202" s="878">
        <f t="shared" si="66"/>
        <v>0</v>
      </c>
      <c r="EX202" s="874"/>
      <c r="EY202" s="874"/>
      <c r="EZ202" s="874"/>
      <c r="FA202" s="874"/>
      <c r="FB202" s="874"/>
      <c r="FC202" s="874"/>
      <c r="FE202" s="876">
        <f t="shared" si="65"/>
        <v>0</v>
      </c>
      <c r="FF202" s="875"/>
      <c r="FG202" s="875"/>
      <c r="FH202" s="875"/>
      <c r="FI202" s="875"/>
      <c r="FJ202" s="875"/>
      <c r="FK202" s="875"/>
      <c r="FL202" s="877">
        <f t="shared" si="56"/>
        <v>0</v>
      </c>
      <c r="FM202" s="875"/>
      <c r="FN202" s="875"/>
      <c r="FO202" s="875"/>
      <c r="FP202" s="875"/>
      <c r="FQ202" s="875"/>
      <c r="FR202" s="873">
        <f t="shared" si="57"/>
        <v>0</v>
      </c>
      <c r="FS202" s="874"/>
      <c r="FT202" s="874"/>
      <c r="FU202" s="874"/>
      <c r="FV202" s="874"/>
      <c r="FW202" s="874"/>
      <c r="FX202" s="873">
        <f t="shared" si="58"/>
        <v>0</v>
      </c>
      <c r="FY202" s="874"/>
      <c r="FZ202" s="874"/>
      <c r="GA202" s="874"/>
      <c r="GB202" s="874"/>
      <c r="GC202" s="874"/>
      <c r="GD202" s="878">
        <f t="shared" si="61"/>
        <v>0</v>
      </c>
      <c r="GE202" s="874"/>
      <c r="GF202" s="874"/>
      <c r="GG202" s="874"/>
      <c r="GH202" s="874"/>
      <c r="GI202" s="874"/>
      <c r="GJ202" s="874"/>
    </row>
    <row r="203" spans="48:192" ht="12.75">
      <c r="AV203" s="230" t="str">
        <f t="shared" si="45"/>
        <v>-</v>
      </c>
      <c r="AW203" s="875">
        <f>IF(ROWS($AW$25:$AW203)&gt;$BI$9,0,ROWS(AW$25:$AW203))</f>
        <v>179</v>
      </c>
      <c r="AX203" s="875"/>
      <c r="AY203" s="875"/>
      <c r="AZ203" s="875"/>
      <c r="BA203" s="875"/>
      <c r="BB203" s="876">
        <f t="shared" si="62"/>
        <v>184759.54637070117</v>
      </c>
      <c r="BC203" s="875"/>
      <c r="BD203" s="875"/>
      <c r="BE203" s="875"/>
      <c r="BF203" s="875"/>
      <c r="BG203" s="875"/>
      <c r="BH203" s="875"/>
      <c r="BI203" s="877">
        <f t="shared" si="46"/>
        <v>461.89886592675293</v>
      </c>
      <c r="BJ203" s="875"/>
      <c r="BK203" s="875"/>
      <c r="BL203" s="875"/>
      <c r="BM203" s="875"/>
      <c r="BN203" s="875"/>
      <c r="BO203" s="873">
        <f t="shared" si="47"/>
        <v>802.9132352616123</v>
      </c>
      <c r="BP203" s="874"/>
      <c r="BQ203" s="874"/>
      <c r="BR203" s="874"/>
      <c r="BS203" s="874"/>
      <c r="BT203" s="874"/>
      <c r="BU203" s="873">
        <f t="shared" si="48"/>
        <v>1264.8121011883652</v>
      </c>
      <c r="BV203" s="874"/>
      <c r="BW203" s="874"/>
      <c r="BX203" s="874"/>
      <c r="BY203" s="874"/>
      <c r="BZ203" s="874"/>
      <c r="CA203" s="878">
        <f t="shared" si="59"/>
        <v>183956.63313543957</v>
      </c>
      <c r="CB203" s="874"/>
      <c r="CC203" s="874"/>
      <c r="CD203" s="874"/>
      <c r="CE203" s="874"/>
      <c r="CF203" s="874"/>
      <c r="CG203" s="874"/>
      <c r="CI203" s="876">
        <f t="shared" si="63"/>
        <v>229021.87399387054</v>
      </c>
      <c r="CJ203" s="875"/>
      <c r="CK203" s="875"/>
      <c r="CL203" s="875"/>
      <c r="CM203" s="875"/>
      <c r="CN203" s="875"/>
      <c r="CO203" s="875"/>
      <c r="CP203" s="877">
        <f t="shared" si="49"/>
        <v>1463.8314779441555</v>
      </c>
      <c r="CQ203" s="875"/>
      <c r="CR203" s="875"/>
      <c r="CS203" s="875"/>
      <c r="CT203" s="875"/>
      <c r="CU203" s="875"/>
      <c r="CV203" s="873">
        <f t="shared" si="50"/>
        <v>668.8442678192225</v>
      </c>
      <c r="CW203" s="874"/>
      <c r="CX203" s="874"/>
      <c r="CY203" s="874"/>
      <c r="CZ203" s="874"/>
      <c r="DA203" s="874"/>
      <c r="DB203" s="873">
        <f t="shared" si="51"/>
        <v>2132.675745763378</v>
      </c>
      <c r="DC203" s="874"/>
      <c r="DD203" s="874"/>
      <c r="DE203" s="874"/>
      <c r="DF203" s="874"/>
      <c r="DG203" s="874"/>
      <c r="DH203" s="878">
        <f t="shared" si="60"/>
        <v>228353.02972605132</v>
      </c>
      <c r="DI203" s="874"/>
      <c r="DJ203" s="874"/>
      <c r="DK203" s="874"/>
      <c r="DL203" s="874"/>
      <c r="DM203" s="874"/>
      <c r="DN203" s="874"/>
      <c r="DR203" s="230" t="str">
        <f t="shared" si="52"/>
        <v>-</v>
      </c>
      <c r="DS203" s="875">
        <f>IF(ROWS(DS$25:$DU203)&gt;$EG$9,0,ROWS(DS$25:$DU203))</f>
        <v>0</v>
      </c>
      <c r="DT203" s="875"/>
      <c r="DU203" s="875"/>
      <c r="DV203" s="875"/>
      <c r="DW203" s="875"/>
      <c r="DX203" s="876">
        <f t="shared" si="64"/>
        <v>0</v>
      </c>
      <c r="DY203" s="875"/>
      <c r="DZ203" s="875"/>
      <c r="EA203" s="875"/>
      <c r="EB203" s="875"/>
      <c r="EC203" s="875"/>
      <c r="ED203" s="875"/>
      <c r="EE203" s="877">
        <f t="shared" si="53"/>
        <v>0</v>
      </c>
      <c r="EF203" s="875"/>
      <c r="EG203" s="875"/>
      <c r="EH203" s="875"/>
      <c r="EI203" s="875"/>
      <c r="EJ203" s="875"/>
      <c r="EK203" s="873">
        <f t="shared" si="54"/>
        <v>0</v>
      </c>
      <c r="EL203" s="874"/>
      <c r="EM203" s="874"/>
      <c r="EN203" s="874"/>
      <c r="EO203" s="874"/>
      <c r="EP203" s="874"/>
      <c r="EQ203" s="873">
        <f t="shared" si="55"/>
        <v>0</v>
      </c>
      <c r="ER203" s="874"/>
      <c r="ES203" s="874"/>
      <c r="ET203" s="874"/>
      <c r="EU203" s="874"/>
      <c r="EV203" s="874"/>
      <c r="EW203" s="878">
        <f t="shared" si="66"/>
        <v>0</v>
      </c>
      <c r="EX203" s="874"/>
      <c r="EY203" s="874"/>
      <c r="EZ203" s="874"/>
      <c r="FA203" s="874"/>
      <c r="FB203" s="874"/>
      <c r="FC203" s="874"/>
      <c r="FE203" s="876">
        <f t="shared" si="65"/>
        <v>0</v>
      </c>
      <c r="FF203" s="875"/>
      <c r="FG203" s="875"/>
      <c r="FH203" s="875"/>
      <c r="FI203" s="875"/>
      <c r="FJ203" s="875"/>
      <c r="FK203" s="875"/>
      <c r="FL203" s="877">
        <f t="shared" si="56"/>
        <v>0</v>
      </c>
      <c r="FM203" s="875"/>
      <c r="FN203" s="875"/>
      <c r="FO203" s="875"/>
      <c r="FP203" s="875"/>
      <c r="FQ203" s="875"/>
      <c r="FR203" s="873">
        <f t="shared" si="57"/>
        <v>0</v>
      </c>
      <c r="FS203" s="874"/>
      <c r="FT203" s="874"/>
      <c r="FU203" s="874"/>
      <c r="FV203" s="874"/>
      <c r="FW203" s="874"/>
      <c r="FX203" s="873">
        <f t="shared" si="58"/>
        <v>0</v>
      </c>
      <c r="FY203" s="874"/>
      <c r="FZ203" s="874"/>
      <c r="GA203" s="874"/>
      <c r="GB203" s="874"/>
      <c r="GC203" s="874"/>
      <c r="GD203" s="878">
        <f t="shared" si="61"/>
        <v>0</v>
      </c>
      <c r="GE203" s="874"/>
      <c r="GF203" s="874"/>
      <c r="GG203" s="874"/>
      <c r="GH203" s="874"/>
      <c r="GI203" s="874"/>
      <c r="GJ203" s="874"/>
    </row>
    <row r="204" spans="48:192" ht="12.75">
      <c r="AV204" s="230" t="str">
        <f t="shared" si="45"/>
        <v>-</v>
      </c>
      <c r="AW204" s="875">
        <f>IF(ROWS($AW$25:$AW204)&gt;$BI$9,0,ROWS(AW$25:$AW204))</f>
        <v>180</v>
      </c>
      <c r="AX204" s="875"/>
      <c r="AY204" s="875"/>
      <c r="AZ204" s="875"/>
      <c r="BA204" s="875"/>
      <c r="BB204" s="876">
        <f t="shared" si="62"/>
        <v>183956.63313543957</v>
      </c>
      <c r="BC204" s="875"/>
      <c r="BD204" s="875"/>
      <c r="BE204" s="875"/>
      <c r="BF204" s="875"/>
      <c r="BG204" s="875"/>
      <c r="BH204" s="875"/>
      <c r="BI204" s="877">
        <f t="shared" si="46"/>
        <v>459.8915828385989</v>
      </c>
      <c r="BJ204" s="875"/>
      <c r="BK204" s="875"/>
      <c r="BL204" s="875"/>
      <c r="BM204" s="875"/>
      <c r="BN204" s="875"/>
      <c r="BO204" s="873">
        <f t="shared" si="47"/>
        <v>804.9205183497663</v>
      </c>
      <c r="BP204" s="874"/>
      <c r="BQ204" s="874"/>
      <c r="BR204" s="874"/>
      <c r="BS204" s="874"/>
      <c r="BT204" s="874"/>
      <c r="BU204" s="873">
        <f t="shared" si="48"/>
        <v>1264.8121011883652</v>
      </c>
      <c r="BV204" s="874"/>
      <c r="BW204" s="874"/>
      <c r="BX204" s="874"/>
      <c r="BY204" s="874"/>
      <c r="BZ204" s="874"/>
      <c r="CA204" s="878">
        <f t="shared" si="59"/>
        <v>183151.7126170898</v>
      </c>
      <c r="CB204" s="874"/>
      <c r="CC204" s="874"/>
      <c r="CD204" s="874"/>
      <c r="CE204" s="874"/>
      <c r="CF204" s="874"/>
      <c r="CG204" s="874"/>
      <c r="CI204" s="876">
        <f t="shared" si="63"/>
        <v>228353.02972605132</v>
      </c>
      <c r="CJ204" s="875"/>
      <c r="CK204" s="875"/>
      <c r="CL204" s="875"/>
      <c r="CM204" s="875"/>
      <c r="CN204" s="875"/>
      <c r="CO204" s="875"/>
      <c r="CP204" s="877">
        <f t="shared" si="49"/>
        <v>1459.5564483323444</v>
      </c>
      <c r="CQ204" s="875"/>
      <c r="CR204" s="875"/>
      <c r="CS204" s="875"/>
      <c r="CT204" s="875"/>
      <c r="CU204" s="875"/>
      <c r="CV204" s="873">
        <f t="shared" si="50"/>
        <v>673.1192974310336</v>
      </c>
      <c r="CW204" s="874"/>
      <c r="CX204" s="874"/>
      <c r="CY204" s="874"/>
      <c r="CZ204" s="874"/>
      <c r="DA204" s="874"/>
      <c r="DB204" s="873">
        <f t="shared" si="51"/>
        <v>2132.675745763378</v>
      </c>
      <c r="DC204" s="874"/>
      <c r="DD204" s="874"/>
      <c r="DE204" s="874"/>
      <c r="DF204" s="874"/>
      <c r="DG204" s="874"/>
      <c r="DH204" s="878">
        <f t="shared" si="60"/>
        <v>227679.9104286203</v>
      </c>
      <c r="DI204" s="874"/>
      <c r="DJ204" s="874"/>
      <c r="DK204" s="874"/>
      <c r="DL204" s="874"/>
      <c r="DM204" s="874"/>
      <c r="DN204" s="874"/>
      <c r="DR204" s="230" t="str">
        <f t="shared" si="52"/>
        <v>-</v>
      </c>
      <c r="DS204" s="875">
        <f>IF(ROWS(DS$25:$DU204)&gt;$EG$9,0,ROWS(DS$25:$DU204))</f>
        <v>0</v>
      </c>
      <c r="DT204" s="875"/>
      <c r="DU204" s="875"/>
      <c r="DV204" s="875"/>
      <c r="DW204" s="875"/>
      <c r="DX204" s="876">
        <f t="shared" si="64"/>
        <v>0</v>
      </c>
      <c r="DY204" s="875"/>
      <c r="DZ204" s="875"/>
      <c r="EA204" s="875"/>
      <c r="EB204" s="875"/>
      <c r="EC204" s="875"/>
      <c r="ED204" s="875"/>
      <c r="EE204" s="877">
        <f t="shared" si="53"/>
        <v>0</v>
      </c>
      <c r="EF204" s="875"/>
      <c r="EG204" s="875"/>
      <c r="EH204" s="875"/>
      <c r="EI204" s="875"/>
      <c r="EJ204" s="875"/>
      <c r="EK204" s="873">
        <f t="shared" si="54"/>
        <v>0</v>
      </c>
      <c r="EL204" s="874"/>
      <c r="EM204" s="874"/>
      <c r="EN204" s="874"/>
      <c r="EO204" s="874"/>
      <c r="EP204" s="874"/>
      <c r="EQ204" s="873">
        <f t="shared" si="55"/>
        <v>0</v>
      </c>
      <c r="ER204" s="874"/>
      <c r="ES204" s="874"/>
      <c r="ET204" s="874"/>
      <c r="EU204" s="874"/>
      <c r="EV204" s="874"/>
      <c r="EW204" s="878">
        <f t="shared" si="66"/>
        <v>0</v>
      </c>
      <c r="EX204" s="874"/>
      <c r="EY204" s="874"/>
      <c r="EZ204" s="874"/>
      <c r="FA204" s="874"/>
      <c r="FB204" s="874"/>
      <c r="FC204" s="874"/>
      <c r="FE204" s="876">
        <f t="shared" si="65"/>
        <v>0</v>
      </c>
      <c r="FF204" s="875"/>
      <c r="FG204" s="875"/>
      <c r="FH204" s="875"/>
      <c r="FI204" s="875"/>
      <c r="FJ204" s="875"/>
      <c r="FK204" s="875"/>
      <c r="FL204" s="877">
        <f t="shared" si="56"/>
        <v>0</v>
      </c>
      <c r="FM204" s="875"/>
      <c r="FN204" s="875"/>
      <c r="FO204" s="875"/>
      <c r="FP204" s="875"/>
      <c r="FQ204" s="875"/>
      <c r="FR204" s="873">
        <f t="shared" si="57"/>
        <v>0</v>
      </c>
      <c r="FS204" s="874"/>
      <c r="FT204" s="874"/>
      <c r="FU204" s="874"/>
      <c r="FV204" s="874"/>
      <c r="FW204" s="874"/>
      <c r="FX204" s="873">
        <f t="shared" si="58"/>
        <v>0</v>
      </c>
      <c r="FY204" s="874"/>
      <c r="FZ204" s="874"/>
      <c r="GA204" s="874"/>
      <c r="GB204" s="874"/>
      <c r="GC204" s="874"/>
      <c r="GD204" s="878">
        <f t="shared" si="61"/>
        <v>0</v>
      </c>
      <c r="GE204" s="874"/>
      <c r="GF204" s="874"/>
      <c r="GG204" s="874"/>
      <c r="GH204" s="874"/>
      <c r="GI204" s="874"/>
      <c r="GJ204" s="874"/>
    </row>
    <row r="205" spans="48:192" ht="12.75">
      <c r="AV205" s="230" t="str">
        <f t="shared" si="45"/>
        <v>B</v>
      </c>
      <c r="AW205" s="875">
        <f>IF(ROWS($AW$25:$AW205)&gt;$BI$9,0,ROWS(AW$25:$AW205))</f>
        <v>181</v>
      </c>
      <c r="AX205" s="875"/>
      <c r="AY205" s="875"/>
      <c r="AZ205" s="875"/>
      <c r="BA205" s="875"/>
      <c r="BB205" s="876">
        <f t="shared" si="62"/>
        <v>183151.7126170898</v>
      </c>
      <c r="BC205" s="875"/>
      <c r="BD205" s="875"/>
      <c r="BE205" s="875"/>
      <c r="BF205" s="875"/>
      <c r="BG205" s="875"/>
      <c r="BH205" s="875"/>
      <c r="BI205" s="877">
        <f t="shared" si="46"/>
        <v>457.8792815427245</v>
      </c>
      <c r="BJ205" s="875"/>
      <c r="BK205" s="875"/>
      <c r="BL205" s="875"/>
      <c r="BM205" s="875"/>
      <c r="BN205" s="875"/>
      <c r="BO205" s="873">
        <f t="shared" si="47"/>
        <v>183151.7126170898</v>
      </c>
      <c r="BP205" s="874"/>
      <c r="BQ205" s="874"/>
      <c r="BR205" s="874"/>
      <c r="BS205" s="874"/>
      <c r="BT205" s="874"/>
      <c r="BU205" s="873">
        <f t="shared" si="48"/>
        <v>183609.59189863253</v>
      </c>
      <c r="BV205" s="874"/>
      <c r="BW205" s="874"/>
      <c r="BX205" s="874"/>
      <c r="BY205" s="874"/>
      <c r="BZ205" s="874"/>
      <c r="CA205" s="878">
        <f t="shared" si="59"/>
        <v>0</v>
      </c>
      <c r="CB205" s="874"/>
      <c r="CC205" s="874"/>
      <c r="CD205" s="874"/>
      <c r="CE205" s="874"/>
      <c r="CF205" s="874"/>
      <c r="CG205" s="874"/>
      <c r="CI205" s="876">
        <f t="shared" si="63"/>
        <v>227679.9104286203</v>
      </c>
      <c r="CJ205" s="875"/>
      <c r="CK205" s="875"/>
      <c r="CL205" s="875"/>
      <c r="CM205" s="875"/>
      <c r="CN205" s="875"/>
      <c r="CO205" s="875"/>
      <c r="CP205" s="877">
        <f t="shared" si="49"/>
        <v>1455.2540941562645</v>
      </c>
      <c r="CQ205" s="875"/>
      <c r="CR205" s="875"/>
      <c r="CS205" s="875"/>
      <c r="CT205" s="875"/>
      <c r="CU205" s="875"/>
      <c r="CV205" s="873">
        <f t="shared" si="50"/>
        <v>227679.9104286203</v>
      </c>
      <c r="CW205" s="874"/>
      <c r="CX205" s="874"/>
      <c r="CY205" s="874"/>
      <c r="CZ205" s="874"/>
      <c r="DA205" s="874"/>
      <c r="DB205" s="873">
        <f t="shared" si="51"/>
        <v>229135.16452277655</v>
      </c>
      <c r="DC205" s="874"/>
      <c r="DD205" s="874"/>
      <c r="DE205" s="874"/>
      <c r="DF205" s="874"/>
      <c r="DG205" s="874"/>
      <c r="DH205" s="878">
        <f t="shared" si="60"/>
        <v>0</v>
      </c>
      <c r="DI205" s="874"/>
      <c r="DJ205" s="874"/>
      <c r="DK205" s="874"/>
      <c r="DL205" s="874"/>
      <c r="DM205" s="874"/>
      <c r="DN205" s="874"/>
      <c r="DR205" s="230" t="str">
        <f t="shared" si="52"/>
        <v>-</v>
      </c>
      <c r="DS205" s="875">
        <f>IF(ROWS(DS$25:$DU205)&gt;$EG$9,0,ROWS(DS$25:$DU205))</f>
        <v>0</v>
      </c>
      <c r="DT205" s="875"/>
      <c r="DU205" s="875"/>
      <c r="DV205" s="875"/>
      <c r="DW205" s="875"/>
      <c r="DX205" s="876">
        <f t="shared" si="64"/>
        <v>0</v>
      </c>
      <c r="DY205" s="875"/>
      <c r="DZ205" s="875"/>
      <c r="EA205" s="875"/>
      <c r="EB205" s="875"/>
      <c r="EC205" s="875"/>
      <c r="ED205" s="875"/>
      <c r="EE205" s="877">
        <f t="shared" si="53"/>
        <v>0</v>
      </c>
      <c r="EF205" s="875"/>
      <c r="EG205" s="875"/>
      <c r="EH205" s="875"/>
      <c r="EI205" s="875"/>
      <c r="EJ205" s="875"/>
      <c r="EK205" s="873">
        <f t="shared" si="54"/>
        <v>0</v>
      </c>
      <c r="EL205" s="874"/>
      <c r="EM205" s="874"/>
      <c r="EN205" s="874"/>
      <c r="EO205" s="874"/>
      <c r="EP205" s="874"/>
      <c r="EQ205" s="873">
        <f t="shared" si="55"/>
        <v>0</v>
      </c>
      <c r="ER205" s="874"/>
      <c r="ES205" s="874"/>
      <c r="ET205" s="874"/>
      <c r="EU205" s="874"/>
      <c r="EV205" s="874"/>
      <c r="EW205" s="878">
        <f t="shared" si="66"/>
        <v>0</v>
      </c>
      <c r="EX205" s="874"/>
      <c r="EY205" s="874"/>
      <c r="EZ205" s="874"/>
      <c r="FA205" s="874"/>
      <c r="FB205" s="874"/>
      <c r="FC205" s="874"/>
      <c r="FE205" s="876">
        <f t="shared" si="65"/>
        <v>0</v>
      </c>
      <c r="FF205" s="875"/>
      <c r="FG205" s="875"/>
      <c r="FH205" s="875"/>
      <c r="FI205" s="875"/>
      <c r="FJ205" s="875"/>
      <c r="FK205" s="875"/>
      <c r="FL205" s="877">
        <f t="shared" si="56"/>
        <v>0</v>
      </c>
      <c r="FM205" s="875"/>
      <c r="FN205" s="875"/>
      <c r="FO205" s="875"/>
      <c r="FP205" s="875"/>
      <c r="FQ205" s="875"/>
      <c r="FR205" s="873">
        <f t="shared" si="57"/>
        <v>0</v>
      </c>
      <c r="FS205" s="874"/>
      <c r="FT205" s="874"/>
      <c r="FU205" s="874"/>
      <c r="FV205" s="874"/>
      <c r="FW205" s="874"/>
      <c r="FX205" s="873">
        <f t="shared" si="58"/>
        <v>0</v>
      </c>
      <c r="FY205" s="874"/>
      <c r="FZ205" s="874"/>
      <c r="GA205" s="874"/>
      <c r="GB205" s="874"/>
      <c r="GC205" s="874"/>
      <c r="GD205" s="878">
        <f t="shared" si="61"/>
        <v>0</v>
      </c>
      <c r="GE205" s="874"/>
      <c r="GF205" s="874"/>
      <c r="GG205" s="874"/>
      <c r="GH205" s="874"/>
      <c r="GI205" s="874"/>
      <c r="GJ205" s="874"/>
    </row>
    <row r="206" spans="48:192" ht="12.75">
      <c r="AV206" s="230" t="str">
        <f t="shared" si="45"/>
        <v>-</v>
      </c>
      <c r="AW206" s="875">
        <f>IF(ROWS($AW$25:$AW206)&gt;$BI$9,0,ROWS(AW$25:$AW206))</f>
        <v>0</v>
      </c>
      <c r="AX206" s="875"/>
      <c r="AY206" s="875"/>
      <c r="AZ206" s="875"/>
      <c r="BA206" s="875"/>
      <c r="BB206" s="876">
        <f t="shared" si="62"/>
        <v>0</v>
      </c>
      <c r="BC206" s="875"/>
      <c r="BD206" s="875"/>
      <c r="BE206" s="875"/>
      <c r="BF206" s="875"/>
      <c r="BG206" s="875"/>
      <c r="BH206" s="875"/>
      <c r="BI206" s="877">
        <f t="shared" si="46"/>
        <v>0</v>
      </c>
      <c r="BJ206" s="875"/>
      <c r="BK206" s="875"/>
      <c r="BL206" s="875"/>
      <c r="BM206" s="875"/>
      <c r="BN206" s="875"/>
      <c r="BO206" s="873">
        <f t="shared" si="47"/>
        <v>0</v>
      </c>
      <c r="BP206" s="874"/>
      <c r="BQ206" s="874"/>
      <c r="BR206" s="874"/>
      <c r="BS206" s="874"/>
      <c r="BT206" s="874"/>
      <c r="BU206" s="873">
        <f t="shared" si="48"/>
        <v>0</v>
      </c>
      <c r="BV206" s="874"/>
      <c r="BW206" s="874"/>
      <c r="BX206" s="874"/>
      <c r="BY206" s="874"/>
      <c r="BZ206" s="874"/>
      <c r="CA206" s="878">
        <f t="shared" si="59"/>
        <v>0</v>
      </c>
      <c r="CB206" s="874"/>
      <c r="CC206" s="874"/>
      <c r="CD206" s="874"/>
      <c r="CE206" s="874"/>
      <c r="CF206" s="874"/>
      <c r="CG206" s="874"/>
      <c r="CI206" s="876">
        <f t="shared" si="63"/>
        <v>0</v>
      </c>
      <c r="CJ206" s="875"/>
      <c r="CK206" s="875"/>
      <c r="CL206" s="875"/>
      <c r="CM206" s="875"/>
      <c r="CN206" s="875"/>
      <c r="CO206" s="875"/>
      <c r="CP206" s="877">
        <f t="shared" si="49"/>
        <v>0</v>
      </c>
      <c r="CQ206" s="875"/>
      <c r="CR206" s="875"/>
      <c r="CS206" s="875"/>
      <c r="CT206" s="875"/>
      <c r="CU206" s="875"/>
      <c r="CV206" s="873">
        <f t="shared" si="50"/>
        <v>0</v>
      </c>
      <c r="CW206" s="874"/>
      <c r="CX206" s="874"/>
      <c r="CY206" s="874"/>
      <c r="CZ206" s="874"/>
      <c r="DA206" s="874"/>
      <c r="DB206" s="873">
        <f t="shared" si="51"/>
        <v>0</v>
      </c>
      <c r="DC206" s="874"/>
      <c r="DD206" s="874"/>
      <c r="DE206" s="874"/>
      <c r="DF206" s="874"/>
      <c r="DG206" s="874"/>
      <c r="DH206" s="878">
        <f t="shared" si="60"/>
        <v>0</v>
      </c>
      <c r="DI206" s="874"/>
      <c r="DJ206" s="874"/>
      <c r="DK206" s="874"/>
      <c r="DL206" s="874"/>
      <c r="DM206" s="874"/>
      <c r="DN206" s="874"/>
      <c r="DR206" s="230" t="str">
        <f t="shared" si="52"/>
        <v>-</v>
      </c>
      <c r="DS206" s="875">
        <f>IF(ROWS(DS$25:$DU206)&gt;$EG$9,0,ROWS(DS$25:$DU206))</f>
        <v>0</v>
      </c>
      <c r="DT206" s="875"/>
      <c r="DU206" s="875"/>
      <c r="DV206" s="875"/>
      <c r="DW206" s="875"/>
      <c r="DX206" s="876">
        <f t="shared" si="64"/>
        <v>0</v>
      </c>
      <c r="DY206" s="875"/>
      <c r="DZ206" s="875"/>
      <c r="EA206" s="875"/>
      <c r="EB206" s="875"/>
      <c r="EC206" s="875"/>
      <c r="ED206" s="875"/>
      <c r="EE206" s="877">
        <f t="shared" si="53"/>
        <v>0</v>
      </c>
      <c r="EF206" s="875"/>
      <c r="EG206" s="875"/>
      <c r="EH206" s="875"/>
      <c r="EI206" s="875"/>
      <c r="EJ206" s="875"/>
      <c r="EK206" s="873">
        <f t="shared" si="54"/>
        <v>0</v>
      </c>
      <c r="EL206" s="874"/>
      <c r="EM206" s="874"/>
      <c r="EN206" s="874"/>
      <c r="EO206" s="874"/>
      <c r="EP206" s="874"/>
      <c r="EQ206" s="873">
        <f t="shared" si="55"/>
        <v>0</v>
      </c>
      <c r="ER206" s="874"/>
      <c r="ES206" s="874"/>
      <c r="ET206" s="874"/>
      <c r="EU206" s="874"/>
      <c r="EV206" s="874"/>
      <c r="EW206" s="878">
        <f t="shared" si="66"/>
        <v>0</v>
      </c>
      <c r="EX206" s="874"/>
      <c r="EY206" s="874"/>
      <c r="EZ206" s="874"/>
      <c r="FA206" s="874"/>
      <c r="FB206" s="874"/>
      <c r="FC206" s="874"/>
      <c r="FE206" s="876">
        <f t="shared" si="65"/>
        <v>0</v>
      </c>
      <c r="FF206" s="875"/>
      <c r="FG206" s="875"/>
      <c r="FH206" s="875"/>
      <c r="FI206" s="875"/>
      <c r="FJ206" s="875"/>
      <c r="FK206" s="875"/>
      <c r="FL206" s="877">
        <f t="shared" si="56"/>
        <v>0</v>
      </c>
      <c r="FM206" s="875"/>
      <c r="FN206" s="875"/>
      <c r="FO206" s="875"/>
      <c r="FP206" s="875"/>
      <c r="FQ206" s="875"/>
      <c r="FR206" s="873">
        <f t="shared" si="57"/>
        <v>0</v>
      </c>
      <c r="FS206" s="874"/>
      <c r="FT206" s="874"/>
      <c r="FU206" s="874"/>
      <c r="FV206" s="874"/>
      <c r="FW206" s="874"/>
      <c r="FX206" s="873">
        <f t="shared" si="58"/>
        <v>0</v>
      </c>
      <c r="FY206" s="874"/>
      <c r="FZ206" s="874"/>
      <c r="GA206" s="874"/>
      <c r="GB206" s="874"/>
      <c r="GC206" s="874"/>
      <c r="GD206" s="878">
        <f t="shared" si="61"/>
        <v>0</v>
      </c>
      <c r="GE206" s="874"/>
      <c r="GF206" s="874"/>
      <c r="GG206" s="874"/>
      <c r="GH206" s="874"/>
      <c r="GI206" s="874"/>
      <c r="GJ206" s="874"/>
    </row>
    <row r="207" spans="48:192" ht="12.75">
      <c r="AV207" s="230" t="str">
        <f t="shared" si="45"/>
        <v>-</v>
      </c>
      <c r="AW207" s="875">
        <f>IF(ROWS($AW$25:$AW207)&gt;$BI$9,0,ROWS(AW$25:$AW207))</f>
        <v>0</v>
      </c>
      <c r="AX207" s="875"/>
      <c r="AY207" s="875"/>
      <c r="AZ207" s="875"/>
      <c r="BA207" s="875"/>
      <c r="BB207" s="876">
        <f t="shared" si="62"/>
        <v>0</v>
      </c>
      <c r="BC207" s="875"/>
      <c r="BD207" s="875"/>
      <c r="BE207" s="875"/>
      <c r="BF207" s="875"/>
      <c r="BG207" s="875"/>
      <c r="BH207" s="875"/>
      <c r="BI207" s="877">
        <f t="shared" si="46"/>
        <v>0</v>
      </c>
      <c r="BJ207" s="875"/>
      <c r="BK207" s="875"/>
      <c r="BL207" s="875"/>
      <c r="BM207" s="875"/>
      <c r="BN207" s="875"/>
      <c r="BO207" s="873">
        <f t="shared" si="47"/>
        <v>0</v>
      </c>
      <c r="BP207" s="874"/>
      <c r="BQ207" s="874"/>
      <c r="BR207" s="874"/>
      <c r="BS207" s="874"/>
      <c r="BT207" s="874"/>
      <c r="BU207" s="873">
        <f t="shared" si="48"/>
        <v>0</v>
      </c>
      <c r="BV207" s="874"/>
      <c r="BW207" s="874"/>
      <c r="BX207" s="874"/>
      <c r="BY207" s="874"/>
      <c r="BZ207" s="874"/>
      <c r="CA207" s="878">
        <f t="shared" si="59"/>
        <v>0</v>
      </c>
      <c r="CB207" s="874"/>
      <c r="CC207" s="874"/>
      <c r="CD207" s="874"/>
      <c r="CE207" s="874"/>
      <c r="CF207" s="874"/>
      <c r="CG207" s="874"/>
      <c r="CI207" s="876">
        <f t="shared" si="63"/>
        <v>0</v>
      </c>
      <c r="CJ207" s="875"/>
      <c r="CK207" s="875"/>
      <c r="CL207" s="875"/>
      <c r="CM207" s="875"/>
      <c r="CN207" s="875"/>
      <c r="CO207" s="875"/>
      <c r="CP207" s="877">
        <f t="shared" si="49"/>
        <v>0</v>
      </c>
      <c r="CQ207" s="875"/>
      <c r="CR207" s="875"/>
      <c r="CS207" s="875"/>
      <c r="CT207" s="875"/>
      <c r="CU207" s="875"/>
      <c r="CV207" s="873">
        <f t="shared" si="50"/>
        <v>0</v>
      </c>
      <c r="CW207" s="874"/>
      <c r="CX207" s="874"/>
      <c r="CY207" s="874"/>
      <c r="CZ207" s="874"/>
      <c r="DA207" s="874"/>
      <c r="DB207" s="873">
        <f t="shared" si="51"/>
        <v>0</v>
      </c>
      <c r="DC207" s="874"/>
      <c r="DD207" s="874"/>
      <c r="DE207" s="874"/>
      <c r="DF207" s="874"/>
      <c r="DG207" s="874"/>
      <c r="DH207" s="878">
        <f t="shared" si="60"/>
        <v>0</v>
      </c>
      <c r="DI207" s="874"/>
      <c r="DJ207" s="874"/>
      <c r="DK207" s="874"/>
      <c r="DL207" s="874"/>
      <c r="DM207" s="874"/>
      <c r="DN207" s="874"/>
      <c r="DR207" s="230" t="str">
        <f t="shared" si="52"/>
        <v>-</v>
      </c>
      <c r="DS207" s="875">
        <f>IF(ROWS(DS$25:$DU207)&gt;$EG$9,0,ROWS(DS$25:$DU207))</f>
        <v>0</v>
      </c>
      <c r="DT207" s="875"/>
      <c r="DU207" s="875"/>
      <c r="DV207" s="875"/>
      <c r="DW207" s="875"/>
      <c r="DX207" s="876">
        <f t="shared" si="64"/>
        <v>0</v>
      </c>
      <c r="DY207" s="875"/>
      <c r="DZ207" s="875"/>
      <c r="EA207" s="875"/>
      <c r="EB207" s="875"/>
      <c r="EC207" s="875"/>
      <c r="ED207" s="875"/>
      <c r="EE207" s="877">
        <f t="shared" si="53"/>
        <v>0</v>
      </c>
      <c r="EF207" s="875"/>
      <c r="EG207" s="875"/>
      <c r="EH207" s="875"/>
      <c r="EI207" s="875"/>
      <c r="EJ207" s="875"/>
      <c r="EK207" s="873">
        <f t="shared" si="54"/>
        <v>0</v>
      </c>
      <c r="EL207" s="874"/>
      <c r="EM207" s="874"/>
      <c r="EN207" s="874"/>
      <c r="EO207" s="874"/>
      <c r="EP207" s="874"/>
      <c r="EQ207" s="873">
        <f t="shared" si="55"/>
        <v>0</v>
      </c>
      <c r="ER207" s="874"/>
      <c r="ES207" s="874"/>
      <c r="ET207" s="874"/>
      <c r="EU207" s="874"/>
      <c r="EV207" s="874"/>
      <c r="EW207" s="878">
        <f t="shared" si="66"/>
        <v>0</v>
      </c>
      <c r="EX207" s="874"/>
      <c r="EY207" s="874"/>
      <c r="EZ207" s="874"/>
      <c r="FA207" s="874"/>
      <c r="FB207" s="874"/>
      <c r="FC207" s="874"/>
      <c r="FE207" s="876">
        <f t="shared" si="65"/>
        <v>0</v>
      </c>
      <c r="FF207" s="875"/>
      <c r="FG207" s="875"/>
      <c r="FH207" s="875"/>
      <c r="FI207" s="875"/>
      <c r="FJ207" s="875"/>
      <c r="FK207" s="875"/>
      <c r="FL207" s="877">
        <f t="shared" si="56"/>
        <v>0</v>
      </c>
      <c r="FM207" s="875"/>
      <c r="FN207" s="875"/>
      <c r="FO207" s="875"/>
      <c r="FP207" s="875"/>
      <c r="FQ207" s="875"/>
      <c r="FR207" s="873">
        <f t="shared" si="57"/>
        <v>0</v>
      </c>
      <c r="FS207" s="874"/>
      <c r="FT207" s="874"/>
      <c r="FU207" s="874"/>
      <c r="FV207" s="874"/>
      <c r="FW207" s="874"/>
      <c r="FX207" s="873">
        <f t="shared" si="58"/>
        <v>0</v>
      </c>
      <c r="FY207" s="874"/>
      <c r="FZ207" s="874"/>
      <c r="GA207" s="874"/>
      <c r="GB207" s="874"/>
      <c r="GC207" s="874"/>
      <c r="GD207" s="878">
        <f t="shared" si="61"/>
        <v>0</v>
      </c>
      <c r="GE207" s="874"/>
      <c r="GF207" s="874"/>
      <c r="GG207" s="874"/>
      <c r="GH207" s="874"/>
      <c r="GI207" s="874"/>
      <c r="GJ207" s="874"/>
    </row>
    <row r="208" spans="48:192" ht="12.75">
      <c r="AV208" s="230" t="str">
        <f t="shared" si="45"/>
        <v>-</v>
      </c>
      <c r="AW208" s="875">
        <f>IF(ROWS($AW$25:$AW208)&gt;$BI$9,0,ROWS(AW$25:$AW208))</f>
        <v>0</v>
      </c>
      <c r="AX208" s="875"/>
      <c r="AY208" s="875"/>
      <c r="AZ208" s="875"/>
      <c r="BA208" s="875"/>
      <c r="BB208" s="876">
        <f t="shared" si="62"/>
        <v>0</v>
      </c>
      <c r="BC208" s="875"/>
      <c r="BD208" s="875"/>
      <c r="BE208" s="875"/>
      <c r="BF208" s="875"/>
      <c r="BG208" s="875"/>
      <c r="BH208" s="875"/>
      <c r="BI208" s="877">
        <f t="shared" si="46"/>
        <v>0</v>
      </c>
      <c r="BJ208" s="875"/>
      <c r="BK208" s="875"/>
      <c r="BL208" s="875"/>
      <c r="BM208" s="875"/>
      <c r="BN208" s="875"/>
      <c r="BO208" s="873">
        <f t="shared" si="47"/>
        <v>0</v>
      </c>
      <c r="BP208" s="874"/>
      <c r="BQ208" s="874"/>
      <c r="BR208" s="874"/>
      <c r="BS208" s="874"/>
      <c r="BT208" s="874"/>
      <c r="BU208" s="873">
        <f t="shared" si="48"/>
        <v>0</v>
      </c>
      <c r="BV208" s="874"/>
      <c r="BW208" s="874"/>
      <c r="BX208" s="874"/>
      <c r="BY208" s="874"/>
      <c r="BZ208" s="874"/>
      <c r="CA208" s="878">
        <f t="shared" si="59"/>
        <v>0</v>
      </c>
      <c r="CB208" s="874"/>
      <c r="CC208" s="874"/>
      <c r="CD208" s="874"/>
      <c r="CE208" s="874"/>
      <c r="CF208" s="874"/>
      <c r="CG208" s="874"/>
      <c r="CI208" s="876">
        <f t="shared" si="63"/>
        <v>0</v>
      </c>
      <c r="CJ208" s="875"/>
      <c r="CK208" s="875"/>
      <c r="CL208" s="875"/>
      <c r="CM208" s="875"/>
      <c r="CN208" s="875"/>
      <c r="CO208" s="875"/>
      <c r="CP208" s="877">
        <f t="shared" si="49"/>
        <v>0</v>
      </c>
      <c r="CQ208" s="875"/>
      <c r="CR208" s="875"/>
      <c r="CS208" s="875"/>
      <c r="CT208" s="875"/>
      <c r="CU208" s="875"/>
      <c r="CV208" s="873">
        <f t="shared" si="50"/>
        <v>0</v>
      </c>
      <c r="CW208" s="874"/>
      <c r="CX208" s="874"/>
      <c r="CY208" s="874"/>
      <c r="CZ208" s="874"/>
      <c r="DA208" s="874"/>
      <c r="DB208" s="873">
        <f t="shared" si="51"/>
        <v>0</v>
      </c>
      <c r="DC208" s="874"/>
      <c r="DD208" s="874"/>
      <c r="DE208" s="874"/>
      <c r="DF208" s="874"/>
      <c r="DG208" s="874"/>
      <c r="DH208" s="878">
        <f t="shared" si="60"/>
        <v>0</v>
      </c>
      <c r="DI208" s="874"/>
      <c r="DJ208" s="874"/>
      <c r="DK208" s="874"/>
      <c r="DL208" s="874"/>
      <c r="DM208" s="874"/>
      <c r="DN208" s="874"/>
      <c r="DR208" s="230" t="str">
        <f t="shared" si="52"/>
        <v>-</v>
      </c>
      <c r="DS208" s="875">
        <f>IF(ROWS(DS$25:$DU208)&gt;$EG$9,0,ROWS(DS$25:$DU208))</f>
        <v>0</v>
      </c>
      <c r="DT208" s="875"/>
      <c r="DU208" s="875"/>
      <c r="DV208" s="875"/>
      <c r="DW208" s="875"/>
      <c r="DX208" s="876">
        <f t="shared" si="64"/>
        <v>0</v>
      </c>
      <c r="DY208" s="875"/>
      <c r="DZ208" s="875"/>
      <c r="EA208" s="875"/>
      <c r="EB208" s="875"/>
      <c r="EC208" s="875"/>
      <c r="ED208" s="875"/>
      <c r="EE208" s="877">
        <f t="shared" si="53"/>
        <v>0</v>
      </c>
      <c r="EF208" s="875"/>
      <c r="EG208" s="875"/>
      <c r="EH208" s="875"/>
      <c r="EI208" s="875"/>
      <c r="EJ208" s="875"/>
      <c r="EK208" s="873">
        <f t="shared" si="54"/>
        <v>0</v>
      </c>
      <c r="EL208" s="874"/>
      <c r="EM208" s="874"/>
      <c r="EN208" s="874"/>
      <c r="EO208" s="874"/>
      <c r="EP208" s="874"/>
      <c r="EQ208" s="873">
        <f t="shared" si="55"/>
        <v>0</v>
      </c>
      <c r="ER208" s="874"/>
      <c r="ES208" s="874"/>
      <c r="ET208" s="874"/>
      <c r="EU208" s="874"/>
      <c r="EV208" s="874"/>
      <c r="EW208" s="878">
        <f t="shared" si="66"/>
        <v>0</v>
      </c>
      <c r="EX208" s="874"/>
      <c r="EY208" s="874"/>
      <c r="EZ208" s="874"/>
      <c r="FA208" s="874"/>
      <c r="FB208" s="874"/>
      <c r="FC208" s="874"/>
      <c r="FE208" s="876">
        <f t="shared" si="65"/>
        <v>0</v>
      </c>
      <c r="FF208" s="875"/>
      <c r="FG208" s="875"/>
      <c r="FH208" s="875"/>
      <c r="FI208" s="875"/>
      <c r="FJ208" s="875"/>
      <c r="FK208" s="875"/>
      <c r="FL208" s="877">
        <f t="shared" si="56"/>
        <v>0</v>
      </c>
      <c r="FM208" s="875"/>
      <c r="FN208" s="875"/>
      <c r="FO208" s="875"/>
      <c r="FP208" s="875"/>
      <c r="FQ208" s="875"/>
      <c r="FR208" s="873">
        <f t="shared" si="57"/>
        <v>0</v>
      </c>
      <c r="FS208" s="874"/>
      <c r="FT208" s="874"/>
      <c r="FU208" s="874"/>
      <c r="FV208" s="874"/>
      <c r="FW208" s="874"/>
      <c r="FX208" s="873">
        <f t="shared" si="58"/>
        <v>0</v>
      </c>
      <c r="FY208" s="874"/>
      <c r="FZ208" s="874"/>
      <c r="GA208" s="874"/>
      <c r="GB208" s="874"/>
      <c r="GC208" s="874"/>
      <c r="GD208" s="878">
        <f t="shared" si="61"/>
        <v>0</v>
      </c>
      <c r="GE208" s="874"/>
      <c r="GF208" s="874"/>
      <c r="GG208" s="874"/>
      <c r="GH208" s="874"/>
      <c r="GI208" s="874"/>
      <c r="GJ208" s="874"/>
    </row>
    <row r="209" spans="48:192" ht="12.75">
      <c r="AV209" s="230" t="str">
        <f t="shared" si="45"/>
        <v>-</v>
      </c>
      <c r="AW209" s="875">
        <f>IF(ROWS($AW$25:$AW209)&gt;$BI$9,0,ROWS(AW$25:$AW209))</f>
        <v>0</v>
      </c>
      <c r="AX209" s="875"/>
      <c r="AY209" s="875"/>
      <c r="AZ209" s="875"/>
      <c r="BA209" s="875"/>
      <c r="BB209" s="876">
        <f t="shared" si="62"/>
        <v>0</v>
      </c>
      <c r="BC209" s="875"/>
      <c r="BD209" s="875"/>
      <c r="BE209" s="875"/>
      <c r="BF209" s="875"/>
      <c r="BG209" s="875"/>
      <c r="BH209" s="875"/>
      <c r="BI209" s="877">
        <f t="shared" si="46"/>
        <v>0</v>
      </c>
      <c r="BJ209" s="875"/>
      <c r="BK209" s="875"/>
      <c r="BL209" s="875"/>
      <c r="BM209" s="875"/>
      <c r="BN209" s="875"/>
      <c r="BO209" s="873">
        <f t="shared" si="47"/>
        <v>0</v>
      </c>
      <c r="BP209" s="874"/>
      <c r="BQ209" s="874"/>
      <c r="BR209" s="874"/>
      <c r="BS209" s="874"/>
      <c r="BT209" s="874"/>
      <c r="BU209" s="873">
        <f t="shared" si="48"/>
        <v>0</v>
      </c>
      <c r="BV209" s="874"/>
      <c r="BW209" s="874"/>
      <c r="BX209" s="874"/>
      <c r="BY209" s="874"/>
      <c r="BZ209" s="874"/>
      <c r="CA209" s="878">
        <f t="shared" si="59"/>
        <v>0</v>
      </c>
      <c r="CB209" s="874"/>
      <c r="CC209" s="874"/>
      <c r="CD209" s="874"/>
      <c r="CE209" s="874"/>
      <c r="CF209" s="874"/>
      <c r="CG209" s="874"/>
      <c r="CI209" s="876">
        <f t="shared" si="63"/>
        <v>0</v>
      </c>
      <c r="CJ209" s="875"/>
      <c r="CK209" s="875"/>
      <c r="CL209" s="875"/>
      <c r="CM209" s="875"/>
      <c r="CN209" s="875"/>
      <c r="CO209" s="875"/>
      <c r="CP209" s="877">
        <f t="shared" si="49"/>
        <v>0</v>
      </c>
      <c r="CQ209" s="875"/>
      <c r="CR209" s="875"/>
      <c r="CS209" s="875"/>
      <c r="CT209" s="875"/>
      <c r="CU209" s="875"/>
      <c r="CV209" s="873">
        <f t="shared" si="50"/>
        <v>0</v>
      </c>
      <c r="CW209" s="874"/>
      <c r="CX209" s="874"/>
      <c r="CY209" s="874"/>
      <c r="CZ209" s="874"/>
      <c r="DA209" s="874"/>
      <c r="DB209" s="873">
        <f t="shared" si="51"/>
        <v>0</v>
      </c>
      <c r="DC209" s="874"/>
      <c r="DD209" s="874"/>
      <c r="DE209" s="874"/>
      <c r="DF209" s="874"/>
      <c r="DG209" s="874"/>
      <c r="DH209" s="878">
        <f t="shared" si="60"/>
        <v>0</v>
      </c>
      <c r="DI209" s="874"/>
      <c r="DJ209" s="874"/>
      <c r="DK209" s="874"/>
      <c r="DL209" s="874"/>
      <c r="DM209" s="874"/>
      <c r="DN209" s="874"/>
      <c r="DR209" s="230" t="str">
        <f t="shared" si="52"/>
        <v>-</v>
      </c>
      <c r="DS209" s="875">
        <f>IF(ROWS(DS$25:$DU209)&gt;$EG$9,0,ROWS(DS$25:$DU209))</f>
        <v>0</v>
      </c>
      <c r="DT209" s="875"/>
      <c r="DU209" s="875"/>
      <c r="DV209" s="875"/>
      <c r="DW209" s="875"/>
      <c r="DX209" s="876">
        <f t="shared" si="64"/>
        <v>0</v>
      </c>
      <c r="DY209" s="875"/>
      <c r="DZ209" s="875"/>
      <c r="EA209" s="875"/>
      <c r="EB209" s="875"/>
      <c r="EC209" s="875"/>
      <c r="ED209" s="875"/>
      <c r="EE209" s="877">
        <f t="shared" si="53"/>
        <v>0</v>
      </c>
      <c r="EF209" s="875"/>
      <c r="EG209" s="875"/>
      <c r="EH209" s="875"/>
      <c r="EI209" s="875"/>
      <c r="EJ209" s="875"/>
      <c r="EK209" s="873">
        <f t="shared" si="54"/>
        <v>0</v>
      </c>
      <c r="EL209" s="874"/>
      <c r="EM209" s="874"/>
      <c r="EN209" s="874"/>
      <c r="EO209" s="874"/>
      <c r="EP209" s="874"/>
      <c r="EQ209" s="873">
        <f t="shared" si="55"/>
        <v>0</v>
      </c>
      <c r="ER209" s="874"/>
      <c r="ES209" s="874"/>
      <c r="ET209" s="874"/>
      <c r="EU209" s="874"/>
      <c r="EV209" s="874"/>
      <c r="EW209" s="878">
        <f t="shared" si="66"/>
        <v>0</v>
      </c>
      <c r="EX209" s="874"/>
      <c r="EY209" s="874"/>
      <c r="EZ209" s="874"/>
      <c r="FA209" s="874"/>
      <c r="FB209" s="874"/>
      <c r="FC209" s="874"/>
      <c r="FE209" s="876">
        <f t="shared" si="65"/>
        <v>0</v>
      </c>
      <c r="FF209" s="875"/>
      <c r="FG209" s="875"/>
      <c r="FH209" s="875"/>
      <c r="FI209" s="875"/>
      <c r="FJ209" s="875"/>
      <c r="FK209" s="875"/>
      <c r="FL209" s="877">
        <f t="shared" si="56"/>
        <v>0</v>
      </c>
      <c r="FM209" s="875"/>
      <c r="FN209" s="875"/>
      <c r="FO209" s="875"/>
      <c r="FP209" s="875"/>
      <c r="FQ209" s="875"/>
      <c r="FR209" s="873">
        <f t="shared" si="57"/>
        <v>0</v>
      </c>
      <c r="FS209" s="874"/>
      <c r="FT209" s="874"/>
      <c r="FU209" s="874"/>
      <c r="FV209" s="874"/>
      <c r="FW209" s="874"/>
      <c r="FX209" s="873">
        <f t="shared" si="58"/>
        <v>0</v>
      </c>
      <c r="FY209" s="874"/>
      <c r="FZ209" s="874"/>
      <c r="GA209" s="874"/>
      <c r="GB209" s="874"/>
      <c r="GC209" s="874"/>
      <c r="GD209" s="878">
        <f t="shared" si="61"/>
        <v>0</v>
      </c>
      <c r="GE209" s="874"/>
      <c r="GF209" s="874"/>
      <c r="GG209" s="874"/>
      <c r="GH209" s="874"/>
      <c r="GI209" s="874"/>
      <c r="GJ209" s="874"/>
    </row>
    <row r="210" spans="48:192" ht="12.75">
      <c r="AV210" s="230" t="str">
        <f t="shared" si="45"/>
        <v>-</v>
      </c>
      <c r="AW210" s="875">
        <f>IF(ROWS($AW$25:$AW210)&gt;$BI$9,0,ROWS(AW$25:$AW210))</f>
        <v>0</v>
      </c>
      <c r="AX210" s="875"/>
      <c r="AY210" s="875"/>
      <c r="AZ210" s="875"/>
      <c r="BA210" s="875"/>
      <c r="BB210" s="876">
        <f t="shared" si="62"/>
        <v>0</v>
      </c>
      <c r="BC210" s="875"/>
      <c r="BD210" s="875"/>
      <c r="BE210" s="875"/>
      <c r="BF210" s="875"/>
      <c r="BG210" s="875"/>
      <c r="BH210" s="875"/>
      <c r="BI210" s="877">
        <f t="shared" si="46"/>
        <v>0</v>
      </c>
      <c r="BJ210" s="875"/>
      <c r="BK210" s="875"/>
      <c r="BL210" s="875"/>
      <c r="BM210" s="875"/>
      <c r="BN210" s="875"/>
      <c r="BO210" s="873">
        <f t="shared" si="47"/>
        <v>0</v>
      </c>
      <c r="BP210" s="874"/>
      <c r="BQ210" s="874"/>
      <c r="BR210" s="874"/>
      <c r="BS210" s="874"/>
      <c r="BT210" s="874"/>
      <c r="BU210" s="873">
        <f t="shared" si="48"/>
        <v>0</v>
      </c>
      <c r="BV210" s="874"/>
      <c r="BW210" s="874"/>
      <c r="BX210" s="874"/>
      <c r="BY210" s="874"/>
      <c r="BZ210" s="874"/>
      <c r="CA210" s="878">
        <f t="shared" si="59"/>
        <v>0</v>
      </c>
      <c r="CB210" s="874"/>
      <c r="CC210" s="874"/>
      <c r="CD210" s="874"/>
      <c r="CE210" s="874"/>
      <c r="CF210" s="874"/>
      <c r="CG210" s="874"/>
      <c r="CI210" s="876">
        <f t="shared" si="63"/>
        <v>0</v>
      </c>
      <c r="CJ210" s="875"/>
      <c r="CK210" s="875"/>
      <c r="CL210" s="875"/>
      <c r="CM210" s="875"/>
      <c r="CN210" s="875"/>
      <c r="CO210" s="875"/>
      <c r="CP210" s="877">
        <f t="shared" si="49"/>
        <v>0</v>
      </c>
      <c r="CQ210" s="875"/>
      <c r="CR210" s="875"/>
      <c r="CS210" s="875"/>
      <c r="CT210" s="875"/>
      <c r="CU210" s="875"/>
      <c r="CV210" s="873">
        <f t="shared" si="50"/>
        <v>0</v>
      </c>
      <c r="CW210" s="874"/>
      <c r="CX210" s="874"/>
      <c r="CY210" s="874"/>
      <c r="CZ210" s="874"/>
      <c r="DA210" s="874"/>
      <c r="DB210" s="873">
        <f t="shared" si="51"/>
        <v>0</v>
      </c>
      <c r="DC210" s="874"/>
      <c r="DD210" s="874"/>
      <c r="DE210" s="874"/>
      <c r="DF210" s="874"/>
      <c r="DG210" s="874"/>
      <c r="DH210" s="878">
        <f t="shared" si="60"/>
        <v>0</v>
      </c>
      <c r="DI210" s="874"/>
      <c r="DJ210" s="874"/>
      <c r="DK210" s="874"/>
      <c r="DL210" s="874"/>
      <c r="DM210" s="874"/>
      <c r="DN210" s="874"/>
      <c r="DR210" s="230" t="str">
        <f t="shared" si="52"/>
        <v>-</v>
      </c>
      <c r="DS210" s="875">
        <f>IF(ROWS(DS$25:$DU210)&gt;$EG$9,0,ROWS(DS$25:$DU210))</f>
        <v>0</v>
      </c>
      <c r="DT210" s="875"/>
      <c r="DU210" s="875"/>
      <c r="DV210" s="875"/>
      <c r="DW210" s="875"/>
      <c r="DX210" s="876">
        <f t="shared" si="64"/>
        <v>0</v>
      </c>
      <c r="DY210" s="875"/>
      <c r="DZ210" s="875"/>
      <c r="EA210" s="875"/>
      <c r="EB210" s="875"/>
      <c r="EC210" s="875"/>
      <c r="ED210" s="875"/>
      <c r="EE210" s="877">
        <f t="shared" si="53"/>
        <v>0</v>
      </c>
      <c r="EF210" s="875"/>
      <c r="EG210" s="875"/>
      <c r="EH210" s="875"/>
      <c r="EI210" s="875"/>
      <c r="EJ210" s="875"/>
      <c r="EK210" s="873">
        <f t="shared" si="54"/>
        <v>0</v>
      </c>
      <c r="EL210" s="874"/>
      <c r="EM210" s="874"/>
      <c r="EN210" s="874"/>
      <c r="EO210" s="874"/>
      <c r="EP210" s="874"/>
      <c r="EQ210" s="873">
        <f t="shared" si="55"/>
        <v>0</v>
      </c>
      <c r="ER210" s="874"/>
      <c r="ES210" s="874"/>
      <c r="ET210" s="874"/>
      <c r="EU210" s="874"/>
      <c r="EV210" s="874"/>
      <c r="EW210" s="878">
        <f t="shared" si="66"/>
        <v>0</v>
      </c>
      <c r="EX210" s="874"/>
      <c r="EY210" s="874"/>
      <c r="EZ210" s="874"/>
      <c r="FA210" s="874"/>
      <c r="FB210" s="874"/>
      <c r="FC210" s="874"/>
      <c r="FE210" s="876">
        <f t="shared" si="65"/>
        <v>0</v>
      </c>
      <c r="FF210" s="875"/>
      <c r="FG210" s="875"/>
      <c r="FH210" s="875"/>
      <c r="FI210" s="875"/>
      <c r="FJ210" s="875"/>
      <c r="FK210" s="875"/>
      <c r="FL210" s="877">
        <f t="shared" si="56"/>
        <v>0</v>
      </c>
      <c r="FM210" s="875"/>
      <c r="FN210" s="875"/>
      <c r="FO210" s="875"/>
      <c r="FP210" s="875"/>
      <c r="FQ210" s="875"/>
      <c r="FR210" s="873">
        <f t="shared" si="57"/>
        <v>0</v>
      </c>
      <c r="FS210" s="874"/>
      <c r="FT210" s="874"/>
      <c r="FU210" s="874"/>
      <c r="FV210" s="874"/>
      <c r="FW210" s="874"/>
      <c r="FX210" s="873">
        <f t="shared" si="58"/>
        <v>0</v>
      </c>
      <c r="FY210" s="874"/>
      <c r="FZ210" s="874"/>
      <c r="GA210" s="874"/>
      <c r="GB210" s="874"/>
      <c r="GC210" s="874"/>
      <c r="GD210" s="878">
        <f t="shared" si="61"/>
        <v>0</v>
      </c>
      <c r="GE210" s="874"/>
      <c r="GF210" s="874"/>
      <c r="GG210" s="874"/>
      <c r="GH210" s="874"/>
      <c r="GI210" s="874"/>
      <c r="GJ210" s="874"/>
    </row>
    <row r="211" spans="48:192" ht="12.75">
      <c r="AV211" s="230" t="str">
        <f t="shared" si="45"/>
        <v>-</v>
      </c>
      <c r="AW211" s="875">
        <f>IF(ROWS($AW$25:$AW211)&gt;$BI$9,0,ROWS(AW$25:$AW211))</f>
        <v>0</v>
      </c>
      <c r="AX211" s="875"/>
      <c r="AY211" s="875"/>
      <c r="AZ211" s="875"/>
      <c r="BA211" s="875"/>
      <c r="BB211" s="876">
        <f t="shared" si="62"/>
        <v>0</v>
      </c>
      <c r="BC211" s="875"/>
      <c r="BD211" s="875"/>
      <c r="BE211" s="875"/>
      <c r="BF211" s="875"/>
      <c r="BG211" s="875"/>
      <c r="BH211" s="875"/>
      <c r="BI211" s="877">
        <f t="shared" si="46"/>
        <v>0</v>
      </c>
      <c r="BJ211" s="875"/>
      <c r="BK211" s="875"/>
      <c r="BL211" s="875"/>
      <c r="BM211" s="875"/>
      <c r="BN211" s="875"/>
      <c r="BO211" s="873">
        <f t="shared" si="47"/>
        <v>0</v>
      </c>
      <c r="BP211" s="874"/>
      <c r="BQ211" s="874"/>
      <c r="BR211" s="874"/>
      <c r="BS211" s="874"/>
      <c r="BT211" s="874"/>
      <c r="BU211" s="873">
        <f t="shared" si="48"/>
        <v>0</v>
      </c>
      <c r="BV211" s="874"/>
      <c r="BW211" s="874"/>
      <c r="BX211" s="874"/>
      <c r="BY211" s="874"/>
      <c r="BZ211" s="874"/>
      <c r="CA211" s="878">
        <f t="shared" si="59"/>
        <v>0</v>
      </c>
      <c r="CB211" s="874"/>
      <c r="CC211" s="874"/>
      <c r="CD211" s="874"/>
      <c r="CE211" s="874"/>
      <c r="CF211" s="874"/>
      <c r="CG211" s="874"/>
      <c r="CI211" s="876">
        <f t="shared" si="63"/>
        <v>0</v>
      </c>
      <c r="CJ211" s="875"/>
      <c r="CK211" s="875"/>
      <c r="CL211" s="875"/>
      <c r="CM211" s="875"/>
      <c r="CN211" s="875"/>
      <c r="CO211" s="875"/>
      <c r="CP211" s="877">
        <f t="shared" si="49"/>
        <v>0</v>
      </c>
      <c r="CQ211" s="875"/>
      <c r="CR211" s="875"/>
      <c r="CS211" s="875"/>
      <c r="CT211" s="875"/>
      <c r="CU211" s="875"/>
      <c r="CV211" s="873">
        <f t="shared" si="50"/>
        <v>0</v>
      </c>
      <c r="CW211" s="874"/>
      <c r="CX211" s="874"/>
      <c r="CY211" s="874"/>
      <c r="CZ211" s="874"/>
      <c r="DA211" s="874"/>
      <c r="DB211" s="873">
        <f t="shared" si="51"/>
        <v>0</v>
      </c>
      <c r="DC211" s="874"/>
      <c r="DD211" s="874"/>
      <c r="DE211" s="874"/>
      <c r="DF211" s="874"/>
      <c r="DG211" s="874"/>
      <c r="DH211" s="878">
        <f t="shared" si="60"/>
        <v>0</v>
      </c>
      <c r="DI211" s="874"/>
      <c r="DJ211" s="874"/>
      <c r="DK211" s="874"/>
      <c r="DL211" s="874"/>
      <c r="DM211" s="874"/>
      <c r="DN211" s="874"/>
      <c r="DR211" s="230" t="str">
        <f t="shared" si="52"/>
        <v>-</v>
      </c>
      <c r="DS211" s="875">
        <f>IF(ROWS(DS$25:$DU211)&gt;$EG$9,0,ROWS(DS$25:$DU211))</f>
        <v>0</v>
      </c>
      <c r="DT211" s="875"/>
      <c r="DU211" s="875"/>
      <c r="DV211" s="875"/>
      <c r="DW211" s="875"/>
      <c r="DX211" s="876">
        <f t="shared" si="64"/>
        <v>0</v>
      </c>
      <c r="DY211" s="875"/>
      <c r="DZ211" s="875"/>
      <c r="EA211" s="875"/>
      <c r="EB211" s="875"/>
      <c r="EC211" s="875"/>
      <c r="ED211" s="875"/>
      <c r="EE211" s="877">
        <f t="shared" si="53"/>
        <v>0</v>
      </c>
      <c r="EF211" s="875"/>
      <c r="EG211" s="875"/>
      <c r="EH211" s="875"/>
      <c r="EI211" s="875"/>
      <c r="EJ211" s="875"/>
      <c r="EK211" s="873">
        <f t="shared" si="54"/>
        <v>0</v>
      </c>
      <c r="EL211" s="874"/>
      <c r="EM211" s="874"/>
      <c r="EN211" s="874"/>
      <c r="EO211" s="874"/>
      <c r="EP211" s="874"/>
      <c r="EQ211" s="873">
        <f t="shared" si="55"/>
        <v>0</v>
      </c>
      <c r="ER211" s="874"/>
      <c r="ES211" s="874"/>
      <c r="ET211" s="874"/>
      <c r="EU211" s="874"/>
      <c r="EV211" s="874"/>
      <c r="EW211" s="878">
        <f t="shared" si="66"/>
        <v>0</v>
      </c>
      <c r="EX211" s="874"/>
      <c r="EY211" s="874"/>
      <c r="EZ211" s="874"/>
      <c r="FA211" s="874"/>
      <c r="FB211" s="874"/>
      <c r="FC211" s="874"/>
      <c r="FE211" s="876">
        <f t="shared" si="65"/>
        <v>0</v>
      </c>
      <c r="FF211" s="875"/>
      <c r="FG211" s="875"/>
      <c r="FH211" s="875"/>
      <c r="FI211" s="875"/>
      <c r="FJ211" s="875"/>
      <c r="FK211" s="875"/>
      <c r="FL211" s="877">
        <f t="shared" si="56"/>
        <v>0</v>
      </c>
      <c r="FM211" s="875"/>
      <c r="FN211" s="875"/>
      <c r="FO211" s="875"/>
      <c r="FP211" s="875"/>
      <c r="FQ211" s="875"/>
      <c r="FR211" s="873">
        <f t="shared" si="57"/>
        <v>0</v>
      </c>
      <c r="FS211" s="874"/>
      <c r="FT211" s="874"/>
      <c r="FU211" s="874"/>
      <c r="FV211" s="874"/>
      <c r="FW211" s="874"/>
      <c r="FX211" s="873">
        <f t="shared" si="58"/>
        <v>0</v>
      </c>
      <c r="FY211" s="874"/>
      <c r="FZ211" s="874"/>
      <c r="GA211" s="874"/>
      <c r="GB211" s="874"/>
      <c r="GC211" s="874"/>
      <c r="GD211" s="878">
        <f t="shared" si="61"/>
        <v>0</v>
      </c>
      <c r="GE211" s="874"/>
      <c r="GF211" s="874"/>
      <c r="GG211" s="874"/>
      <c r="GH211" s="874"/>
      <c r="GI211" s="874"/>
      <c r="GJ211" s="874"/>
    </row>
    <row r="212" spans="48:192" ht="12.75">
      <c r="AV212" s="230" t="str">
        <f t="shared" si="45"/>
        <v>-</v>
      </c>
      <c r="AW212" s="875">
        <f>IF(ROWS($AW$25:$AW212)&gt;$BI$9,0,ROWS(AW$25:$AW212))</f>
        <v>0</v>
      </c>
      <c r="AX212" s="875"/>
      <c r="AY212" s="875"/>
      <c r="AZ212" s="875"/>
      <c r="BA212" s="875"/>
      <c r="BB212" s="876">
        <f t="shared" si="62"/>
        <v>0</v>
      </c>
      <c r="BC212" s="875"/>
      <c r="BD212" s="875"/>
      <c r="BE212" s="875"/>
      <c r="BF212" s="875"/>
      <c r="BG212" s="875"/>
      <c r="BH212" s="875"/>
      <c r="BI212" s="877">
        <f t="shared" si="46"/>
        <v>0</v>
      </c>
      <c r="BJ212" s="875"/>
      <c r="BK212" s="875"/>
      <c r="BL212" s="875"/>
      <c r="BM212" s="875"/>
      <c r="BN212" s="875"/>
      <c r="BO212" s="873">
        <f t="shared" si="47"/>
        <v>0</v>
      </c>
      <c r="BP212" s="874"/>
      <c r="BQ212" s="874"/>
      <c r="BR212" s="874"/>
      <c r="BS212" s="874"/>
      <c r="BT212" s="874"/>
      <c r="BU212" s="873">
        <f t="shared" si="48"/>
        <v>0</v>
      </c>
      <c r="BV212" s="874"/>
      <c r="BW212" s="874"/>
      <c r="BX212" s="874"/>
      <c r="BY212" s="874"/>
      <c r="BZ212" s="874"/>
      <c r="CA212" s="878">
        <f t="shared" si="59"/>
        <v>0</v>
      </c>
      <c r="CB212" s="874"/>
      <c r="CC212" s="874"/>
      <c r="CD212" s="874"/>
      <c r="CE212" s="874"/>
      <c r="CF212" s="874"/>
      <c r="CG212" s="874"/>
      <c r="CI212" s="876">
        <f t="shared" si="63"/>
        <v>0</v>
      </c>
      <c r="CJ212" s="875"/>
      <c r="CK212" s="875"/>
      <c r="CL212" s="875"/>
      <c r="CM212" s="875"/>
      <c r="CN212" s="875"/>
      <c r="CO212" s="875"/>
      <c r="CP212" s="877">
        <f t="shared" si="49"/>
        <v>0</v>
      </c>
      <c r="CQ212" s="875"/>
      <c r="CR212" s="875"/>
      <c r="CS212" s="875"/>
      <c r="CT212" s="875"/>
      <c r="CU212" s="875"/>
      <c r="CV212" s="873">
        <f t="shared" si="50"/>
        <v>0</v>
      </c>
      <c r="CW212" s="874"/>
      <c r="CX212" s="874"/>
      <c r="CY212" s="874"/>
      <c r="CZ212" s="874"/>
      <c r="DA212" s="874"/>
      <c r="DB212" s="873">
        <f t="shared" si="51"/>
        <v>0</v>
      </c>
      <c r="DC212" s="874"/>
      <c r="DD212" s="874"/>
      <c r="DE212" s="874"/>
      <c r="DF212" s="874"/>
      <c r="DG212" s="874"/>
      <c r="DH212" s="878">
        <f t="shared" si="60"/>
        <v>0</v>
      </c>
      <c r="DI212" s="874"/>
      <c r="DJ212" s="874"/>
      <c r="DK212" s="874"/>
      <c r="DL212" s="874"/>
      <c r="DM212" s="874"/>
      <c r="DN212" s="874"/>
      <c r="DR212" s="230" t="str">
        <f t="shared" si="52"/>
        <v>-</v>
      </c>
      <c r="DS212" s="875">
        <f>IF(ROWS(DS$25:$DU212)&gt;$EG$9,0,ROWS(DS$25:$DU212))</f>
        <v>0</v>
      </c>
      <c r="DT212" s="875"/>
      <c r="DU212" s="875"/>
      <c r="DV212" s="875"/>
      <c r="DW212" s="875"/>
      <c r="DX212" s="876">
        <f t="shared" si="64"/>
        <v>0</v>
      </c>
      <c r="DY212" s="875"/>
      <c r="DZ212" s="875"/>
      <c r="EA212" s="875"/>
      <c r="EB212" s="875"/>
      <c r="EC212" s="875"/>
      <c r="ED212" s="875"/>
      <c r="EE212" s="877">
        <f t="shared" si="53"/>
        <v>0</v>
      </c>
      <c r="EF212" s="875"/>
      <c r="EG212" s="875"/>
      <c r="EH212" s="875"/>
      <c r="EI212" s="875"/>
      <c r="EJ212" s="875"/>
      <c r="EK212" s="873">
        <f t="shared" si="54"/>
        <v>0</v>
      </c>
      <c r="EL212" s="874"/>
      <c r="EM212" s="874"/>
      <c r="EN212" s="874"/>
      <c r="EO212" s="874"/>
      <c r="EP212" s="874"/>
      <c r="EQ212" s="873">
        <f t="shared" si="55"/>
        <v>0</v>
      </c>
      <c r="ER212" s="874"/>
      <c r="ES212" s="874"/>
      <c r="ET212" s="874"/>
      <c r="EU212" s="874"/>
      <c r="EV212" s="874"/>
      <c r="EW212" s="878">
        <f t="shared" si="66"/>
        <v>0</v>
      </c>
      <c r="EX212" s="874"/>
      <c r="EY212" s="874"/>
      <c r="EZ212" s="874"/>
      <c r="FA212" s="874"/>
      <c r="FB212" s="874"/>
      <c r="FC212" s="874"/>
      <c r="FE212" s="876">
        <f t="shared" si="65"/>
        <v>0</v>
      </c>
      <c r="FF212" s="875"/>
      <c r="FG212" s="875"/>
      <c r="FH212" s="875"/>
      <c r="FI212" s="875"/>
      <c r="FJ212" s="875"/>
      <c r="FK212" s="875"/>
      <c r="FL212" s="877">
        <f t="shared" si="56"/>
        <v>0</v>
      </c>
      <c r="FM212" s="875"/>
      <c r="FN212" s="875"/>
      <c r="FO212" s="875"/>
      <c r="FP212" s="875"/>
      <c r="FQ212" s="875"/>
      <c r="FR212" s="873">
        <f t="shared" si="57"/>
        <v>0</v>
      </c>
      <c r="FS212" s="874"/>
      <c r="FT212" s="874"/>
      <c r="FU212" s="874"/>
      <c r="FV212" s="874"/>
      <c r="FW212" s="874"/>
      <c r="FX212" s="873">
        <f t="shared" si="58"/>
        <v>0</v>
      </c>
      <c r="FY212" s="874"/>
      <c r="FZ212" s="874"/>
      <c r="GA212" s="874"/>
      <c r="GB212" s="874"/>
      <c r="GC212" s="874"/>
      <c r="GD212" s="878">
        <f t="shared" si="61"/>
        <v>0</v>
      </c>
      <c r="GE212" s="874"/>
      <c r="GF212" s="874"/>
      <c r="GG212" s="874"/>
      <c r="GH212" s="874"/>
      <c r="GI212" s="874"/>
      <c r="GJ212" s="874"/>
    </row>
    <row r="213" spans="48:192" ht="12.75">
      <c r="AV213" s="230" t="str">
        <f t="shared" si="45"/>
        <v>-</v>
      </c>
      <c r="AW213" s="875">
        <f>IF(ROWS($AW$25:$AW213)&gt;$BI$9,0,ROWS(AW$25:$AW213))</f>
        <v>0</v>
      </c>
      <c r="AX213" s="875"/>
      <c r="AY213" s="875"/>
      <c r="AZ213" s="875"/>
      <c r="BA213" s="875"/>
      <c r="BB213" s="876">
        <f t="shared" si="62"/>
        <v>0</v>
      </c>
      <c r="BC213" s="875"/>
      <c r="BD213" s="875"/>
      <c r="BE213" s="875"/>
      <c r="BF213" s="875"/>
      <c r="BG213" s="875"/>
      <c r="BH213" s="875"/>
      <c r="BI213" s="877">
        <f t="shared" si="46"/>
        <v>0</v>
      </c>
      <c r="BJ213" s="875"/>
      <c r="BK213" s="875"/>
      <c r="BL213" s="875"/>
      <c r="BM213" s="875"/>
      <c r="BN213" s="875"/>
      <c r="BO213" s="873">
        <f t="shared" si="47"/>
        <v>0</v>
      </c>
      <c r="BP213" s="874"/>
      <c r="BQ213" s="874"/>
      <c r="BR213" s="874"/>
      <c r="BS213" s="874"/>
      <c r="BT213" s="874"/>
      <c r="BU213" s="873">
        <f t="shared" si="48"/>
        <v>0</v>
      </c>
      <c r="BV213" s="874"/>
      <c r="BW213" s="874"/>
      <c r="BX213" s="874"/>
      <c r="BY213" s="874"/>
      <c r="BZ213" s="874"/>
      <c r="CA213" s="878">
        <f t="shared" si="59"/>
        <v>0</v>
      </c>
      <c r="CB213" s="874"/>
      <c r="CC213" s="874"/>
      <c r="CD213" s="874"/>
      <c r="CE213" s="874"/>
      <c r="CF213" s="874"/>
      <c r="CG213" s="874"/>
      <c r="CI213" s="876">
        <f t="shared" si="63"/>
        <v>0</v>
      </c>
      <c r="CJ213" s="875"/>
      <c r="CK213" s="875"/>
      <c r="CL213" s="875"/>
      <c r="CM213" s="875"/>
      <c r="CN213" s="875"/>
      <c r="CO213" s="875"/>
      <c r="CP213" s="877">
        <f t="shared" si="49"/>
        <v>0</v>
      </c>
      <c r="CQ213" s="875"/>
      <c r="CR213" s="875"/>
      <c r="CS213" s="875"/>
      <c r="CT213" s="875"/>
      <c r="CU213" s="875"/>
      <c r="CV213" s="873">
        <f t="shared" si="50"/>
        <v>0</v>
      </c>
      <c r="CW213" s="874"/>
      <c r="CX213" s="874"/>
      <c r="CY213" s="874"/>
      <c r="CZ213" s="874"/>
      <c r="DA213" s="874"/>
      <c r="DB213" s="873">
        <f t="shared" si="51"/>
        <v>0</v>
      </c>
      <c r="DC213" s="874"/>
      <c r="DD213" s="874"/>
      <c r="DE213" s="874"/>
      <c r="DF213" s="874"/>
      <c r="DG213" s="874"/>
      <c r="DH213" s="878">
        <f t="shared" si="60"/>
        <v>0</v>
      </c>
      <c r="DI213" s="874"/>
      <c r="DJ213" s="874"/>
      <c r="DK213" s="874"/>
      <c r="DL213" s="874"/>
      <c r="DM213" s="874"/>
      <c r="DN213" s="874"/>
      <c r="DR213" s="230" t="str">
        <f t="shared" si="52"/>
        <v>-</v>
      </c>
      <c r="DS213" s="875">
        <f>IF(ROWS(DS$25:$DU213)&gt;$EG$9,0,ROWS(DS$25:$DU213))</f>
        <v>0</v>
      </c>
      <c r="DT213" s="875"/>
      <c r="DU213" s="875"/>
      <c r="DV213" s="875"/>
      <c r="DW213" s="875"/>
      <c r="DX213" s="876">
        <f t="shared" si="64"/>
        <v>0</v>
      </c>
      <c r="DY213" s="875"/>
      <c r="DZ213" s="875"/>
      <c r="EA213" s="875"/>
      <c r="EB213" s="875"/>
      <c r="EC213" s="875"/>
      <c r="ED213" s="875"/>
      <c r="EE213" s="877">
        <f t="shared" si="53"/>
        <v>0</v>
      </c>
      <c r="EF213" s="875"/>
      <c r="EG213" s="875"/>
      <c r="EH213" s="875"/>
      <c r="EI213" s="875"/>
      <c r="EJ213" s="875"/>
      <c r="EK213" s="873">
        <f t="shared" si="54"/>
        <v>0</v>
      </c>
      <c r="EL213" s="874"/>
      <c r="EM213" s="874"/>
      <c r="EN213" s="874"/>
      <c r="EO213" s="874"/>
      <c r="EP213" s="874"/>
      <c r="EQ213" s="873">
        <f t="shared" si="55"/>
        <v>0</v>
      </c>
      <c r="ER213" s="874"/>
      <c r="ES213" s="874"/>
      <c r="ET213" s="874"/>
      <c r="EU213" s="874"/>
      <c r="EV213" s="874"/>
      <c r="EW213" s="878">
        <f t="shared" si="66"/>
        <v>0</v>
      </c>
      <c r="EX213" s="874"/>
      <c r="EY213" s="874"/>
      <c r="EZ213" s="874"/>
      <c r="FA213" s="874"/>
      <c r="FB213" s="874"/>
      <c r="FC213" s="874"/>
      <c r="FE213" s="876">
        <f t="shared" si="65"/>
        <v>0</v>
      </c>
      <c r="FF213" s="875"/>
      <c r="FG213" s="875"/>
      <c r="FH213" s="875"/>
      <c r="FI213" s="875"/>
      <c r="FJ213" s="875"/>
      <c r="FK213" s="875"/>
      <c r="FL213" s="877">
        <f t="shared" si="56"/>
        <v>0</v>
      </c>
      <c r="FM213" s="875"/>
      <c r="FN213" s="875"/>
      <c r="FO213" s="875"/>
      <c r="FP213" s="875"/>
      <c r="FQ213" s="875"/>
      <c r="FR213" s="873">
        <f t="shared" si="57"/>
        <v>0</v>
      </c>
      <c r="FS213" s="874"/>
      <c r="FT213" s="874"/>
      <c r="FU213" s="874"/>
      <c r="FV213" s="874"/>
      <c r="FW213" s="874"/>
      <c r="FX213" s="873">
        <f t="shared" si="58"/>
        <v>0</v>
      </c>
      <c r="FY213" s="874"/>
      <c r="FZ213" s="874"/>
      <c r="GA213" s="874"/>
      <c r="GB213" s="874"/>
      <c r="GC213" s="874"/>
      <c r="GD213" s="878">
        <f t="shared" si="61"/>
        <v>0</v>
      </c>
      <c r="GE213" s="874"/>
      <c r="GF213" s="874"/>
      <c r="GG213" s="874"/>
      <c r="GH213" s="874"/>
      <c r="GI213" s="874"/>
      <c r="GJ213" s="874"/>
    </row>
    <row r="214" spans="48:192" ht="12.75">
      <c r="AV214" s="230" t="str">
        <f t="shared" si="45"/>
        <v>-</v>
      </c>
      <c r="AW214" s="875">
        <f>IF(ROWS($AW$25:$AW214)&gt;$BI$9,0,ROWS(AW$25:$AW214))</f>
        <v>0</v>
      </c>
      <c r="AX214" s="875"/>
      <c r="AY214" s="875"/>
      <c r="AZ214" s="875"/>
      <c r="BA214" s="875"/>
      <c r="BB214" s="876">
        <f t="shared" si="62"/>
        <v>0</v>
      </c>
      <c r="BC214" s="875"/>
      <c r="BD214" s="875"/>
      <c r="BE214" s="875"/>
      <c r="BF214" s="875"/>
      <c r="BG214" s="875"/>
      <c r="BH214" s="875"/>
      <c r="BI214" s="877">
        <f t="shared" si="46"/>
        <v>0</v>
      </c>
      <c r="BJ214" s="875"/>
      <c r="BK214" s="875"/>
      <c r="BL214" s="875"/>
      <c r="BM214" s="875"/>
      <c r="BN214" s="875"/>
      <c r="BO214" s="873">
        <f t="shared" si="47"/>
        <v>0</v>
      </c>
      <c r="BP214" s="874"/>
      <c r="BQ214" s="874"/>
      <c r="BR214" s="874"/>
      <c r="BS214" s="874"/>
      <c r="BT214" s="874"/>
      <c r="BU214" s="873">
        <f t="shared" si="48"/>
        <v>0</v>
      </c>
      <c r="BV214" s="874"/>
      <c r="BW214" s="874"/>
      <c r="BX214" s="874"/>
      <c r="BY214" s="874"/>
      <c r="BZ214" s="874"/>
      <c r="CA214" s="878">
        <f t="shared" si="59"/>
        <v>0</v>
      </c>
      <c r="CB214" s="874"/>
      <c r="CC214" s="874"/>
      <c r="CD214" s="874"/>
      <c r="CE214" s="874"/>
      <c r="CF214" s="874"/>
      <c r="CG214" s="874"/>
      <c r="CI214" s="876">
        <f t="shared" si="63"/>
        <v>0</v>
      </c>
      <c r="CJ214" s="875"/>
      <c r="CK214" s="875"/>
      <c r="CL214" s="875"/>
      <c r="CM214" s="875"/>
      <c r="CN214" s="875"/>
      <c r="CO214" s="875"/>
      <c r="CP214" s="877">
        <f t="shared" si="49"/>
        <v>0</v>
      </c>
      <c r="CQ214" s="875"/>
      <c r="CR214" s="875"/>
      <c r="CS214" s="875"/>
      <c r="CT214" s="875"/>
      <c r="CU214" s="875"/>
      <c r="CV214" s="873">
        <f t="shared" si="50"/>
        <v>0</v>
      </c>
      <c r="CW214" s="874"/>
      <c r="CX214" s="874"/>
      <c r="CY214" s="874"/>
      <c r="CZ214" s="874"/>
      <c r="DA214" s="874"/>
      <c r="DB214" s="873">
        <f t="shared" si="51"/>
        <v>0</v>
      </c>
      <c r="DC214" s="874"/>
      <c r="DD214" s="874"/>
      <c r="DE214" s="874"/>
      <c r="DF214" s="874"/>
      <c r="DG214" s="874"/>
      <c r="DH214" s="878">
        <f t="shared" si="60"/>
        <v>0</v>
      </c>
      <c r="DI214" s="874"/>
      <c r="DJ214" s="874"/>
      <c r="DK214" s="874"/>
      <c r="DL214" s="874"/>
      <c r="DM214" s="874"/>
      <c r="DN214" s="874"/>
      <c r="DR214" s="230" t="str">
        <f t="shared" si="52"/>
        <v>-</v>
      </c>
      <c r="DS214" s="875">
        <f>IF(ROWS(DS$25:$DU214)&gt;$EG$9,0,ROWS(DS$25:$DU214))</f>
        <v>0</v>
      </c>
      <c r="DT214" s="875"/>
      <c r="DU214" s="875"/>
      <c r="DV214" s="875"/>
      <c r="DW214" s="875"/>
      <c r="DX214" s="876">
        <f t="shared" si="64"/>
        <v>0</v>
      </c>
      <c r="DY214" s="875"/>
      <c r="DZ214" s="875"/>
      <c r="EA214" s="875"/>
      <c r="EB214" s="875"/>
      <c r="EC214" s="875"/>
      <c r="ED214" s="875"/>
      <c r="EE214" s="877">
        <f t="shared" si="53"/>
        <v>0</v>
      </c>
      <c r="EF214" s="875"/>
      <c r="EG214" s="875"/>
      <c r="EH214" s="875"/>
      <c r="EI214" s="875"/>
      <c r="EJ214" s="875"/>
      <c r="EK214" s="873">
        <f t="shared" si="54"/>
        <v>0</v>
      </c>
      <c r="EL214" s="874"/>
      <c r="EM214" s="874"/>
      <c r="EN214" s="874"/>
      <c r="EO214" s="874"/>
      <c r="EP214" s="874"/>
      <c r="EQ214" s="873">
        <f t="shared" si="55"/>
        <v>0</v>
      </c>
      <c r="ER214" s="874"/>
      <c r="ES214" s="874"/>
      <c r="ET214" s="874"/>
      <c r="EU214" s="874"/>
      <c r="EV214" s="874"/>
      <c r="EW214" s="878">
        <f t="shared" si="66"/>
        <v>0</v>
      </c>
      <c r="EX214" s="874"/>
      <c r="EY214" s="874"/>
      <c r="EZ214" s="874"/>
      <c r="FA214" s="874"/>
      <c r="FB214" s="874"/>
      <c r="FC214" s="874"/>
      <c r="FE214" s="876">
        <f t="shared" si="65"/>
        <v>0</v>
      </c>
      <c r="FF214" s="875"/>
      <c r="FG214" s="875"/>
      <c r="FH214" s="875"/>
      <c r="FI214" s="875"/>
      <c r="FJ214" s="875"/>
      <c r="FK214" s="875"/>
      <c r="FL214" s="877">
        <f t="shared" si="56"/>
        <v>0</v>
      </c>
      <c r="FM214" s="875"/>
      <c r="FN214" s="875"/>
      <c r="FO214" s="875"/>
      <c r="FP214" s="875"/>
      <c r="FQ214" s="875"/>
      <c r="FR214" s="873">
        <f t="shared" si="57"/>
        <v>0</v>
      </c>
      <c r="FS214" s="874"/>
      <c r="FT214" s="874"/>
      <c r="FU214" s="874"/>
      <c r="FV214" s="874"/>
      <c r="FW214" s="874"/>
      <c r="FX214" s="873">
        <f t="shared" si="58"/>
        <v>0</v>
      </c>
      <c r="FY214" s="874"/>
      <c r="FZ214" s="874"/>
      <c r="GA214" s="874"/>
      <c r="GB214" s="874"/>
      <c r="GC214" s="874"/>
      <c r="GD214" s="878">
        <f t="shared" si="61"/>
        <v>0</v>
      </c>
      <c r="GE214" s="874"/>
      <c r="GF214" s="874"/>
      <c r="GG214" s="874"/>
      <c r="GH214" s="874"/>
      <c r="GI214" s="874"/>
      <c r="GJ214" s="874"/>
    </row>
    <row r="215" spans="48:192" ht="12.75">
      <c r="AV215" s="230" t="str">
        <f t="shared" si="45"/>
        <v>-</v>
      </c>
      <c r="AW215" s="875">
        <f>IF(ROWS($AW$25:$AW215)&gt;$BI$9,0,ROWS(AW$25:$AW215))</f>
        <v>0</v>
      </c>
      <c r="AX215" s="875"/>
      <c r="AY215" s="875"/>
      <c r="AZ215" s="875"/>
      <c r="BA215" s="875"/>
      <c r="BB215" s="876">
        <f t="shared" si="62"/>
        <v>0</v>
      </c>
      <c r="BC215" s="875"/>
      <c r="BD215" s="875"/>
      <c r="BE215" s="875"/>
      <c r="BF215" s="875"/>
      <c r="BG215" s="875"/>
      <c r="BH215" s="875"/>
      <c r="BI215" s="877">
        <f t="shared" si="46"/>
        <v>0</v>
      </c>
      <c r="BJ215" s="875"/>
      <c r="BK215" s="875"/>
      <c r="BL215" s="875"/>
      <c r="BM215" s="875"/>
      <c r="BN215" s="875"/>
      <c r="BO215" s="873">
        <f t="shared" si="47"/>
        <v>0</v>
      </c>
      <c r="BP215" s="874"/>
      <c r="BQ215" s="874"/>
      <c r="BR215" s="874"/>
      <c r="BS215" s="874"/>
      <c r="BT215" s="874"/>
      <c r="BU215" s="873">
        <f t="shared" si="48"/>
        <v>0</v>
      </c>
      <c r="BV215" s="874"/>
      <c r="BW215" s="874"/>
      <c r="BX215" s="874"/>
      <c r="BY215" s="874"/>
      <c r="BZ215" s="874"/>
      <c r="CA215" s="878">
        <f t="shared" si="59"/>
        <v>0</v>
      </c>
      <c r="CB215" s="874"/>
      <c r="CC215" s="874"/>
      <c r="CD215" s="874"/>
      <c r="CE215" s="874"/>
      <c r="CF215" s="874"/>
      <c r="CG215" s="874"/>
      <c r="CI215" s="876">
        <f t="shared" si="63"/>
        <v>0</v>
      </c>
      <c r="CJ215" s="875"/>
      <c r="CK215" s="875"/>
      <c r="CL215" s="875"/>
      <c r="CM215" s="875"/>
      <c r="CN215" s="875"/>
      <c r="CO215" s="875"/>
      <c r="CP215" s="877">
        <f t="shared" si="49"/>
        <v>0</v>
      </c>
      <c r="CQ215" s="875"/>
      <c r="CR215" s="875"/>
      <c r="CS215" s="875"/>
      <c r="CT215" s="875"/>
      <c r="CU215" s="875"/>
      <c r="CV215" s="873">
        <f t="shared" si="50"/>
        <v>0</v>
      </c>
      <c r="CW215" s="874"/>
      <c r="CX215" s="874"/>
      <c r="CY215" s="874"/>
      <c r="CZ215" s="874"/>
      <c r="DA215" s="874"/>
      <c r="DB215" s="873">
        <f t="shared" si="51"/>
        <v>0</v>
      </c>
      <c r="DC215" s="874"/>
      <c r="DD215" s="874"/>
      <c r="DE215" s="874"/>
      <c r="DF215" s="874"/>
      <c r="DG215" s="874"/>
      <c r="DH215" s="878">
        <f t="shared" si="60"/>
        <v>0</v>
      </c>
      <c r="DI215" s="874"/>
      <c r="DJ215" s="874"/>
      <c r="DK215" s="874"/>
      <c r="DL215" s="874"/>
      <c r="DM215" s="874"/>
      <c r="DN215" s="874"/>
      <c r="DR215" s="230" t="str">
        <f t="shared" si="52"/>
        <v>-</v>
      </c>
      <c r="DS215" s="875">
        <f>IF(ROWS(DS$25:$DU215)&gt;$EG$9,0,ROWS(DS$25:$DU215))</f>
        <v>0</v>
      </c>
      <c r="DT215" s="875"/>
      <c r="DU215" s="875"/>
      <c r="DV215" s="875"/>
      <c r="DW215" s="875"/>
      <c r="DX215" s="876">
        <f t="shared" si="64"/>
        <v>0</v>
      </c>
      <c r="DY215" s="875"/>
      <c r="DZ215" s="875"/>
      <c r="EA215" s="875"/>
      <c r="EB215" s="875"/>
      <c r="EC215" s="875"/>
      <c r="ED215" s="875"/>
      <c r="EE215" s="877">
        <f t="shared" si="53"/>
        <v>0</v>
      </c>
      <c r="EF215" s="875"/>
      <c r="EG215" s="875"/>
      <c r="EH215" s="875"/>
      <c r="EI215" s="875"/>
      <c r="EJ215" s="875"/>
      <c r="EK215" s="873">
        <f t="shared" si="54"/>
        <v>0</v>
      </c>
      <c r="EL215" s="874"/>
      <c r="EM215" s="874"/>
      <c r="EN215" s="874"/>
      <c r="EO215" s="874"/>
      <c r="EP215" s="874"/>
      <c r="EQ215" s="873">
        <f t="shared" si="55"/>
        <v>0</v>
      </c>
      <c r="ER215" s="874"/>
      <c r="ES215" s="874"/>
      <c r="ET215" s="874"/>
      <c r="EU215" s="874"/>
      <c r="EV215" s="874"/>
      <c r="EW215" s="878">
        <f t="shared" si="66"/>
        <v>0</v>
      </c>
      <c r="EX215" s="874"/>
      <c r="EY215" s="874"/>
      <c r="EZ215" s="874"/>
      <c r="FA215" s="874"/>
      <c r="FB215" s="874"/>
      <c r="FC215" s="874"/>
      <c r="FE215" s="876">
        <f t="shared" si="65"/>
        <v>0</v>
      </c>
      <c r="FF215" s="875"/>
      <c r="FG215" s="875"/>
      <c r="FH215" s="875"/>
      <c r="FI215" s="875"/>
      <c r="FJ215" s="875"/>
      <c r="FK215" s="875"/>
      <c r="FL215" s="877">
        <f t="shared" si="56"/>
        <v>0</v>
      </c>
      <c r="FM215" s="875"/>
      <c r="FN215" s="875"/>
      <c r="FO215" s="875"/>
      <c r="FP215" s="875"/>
      <c r="FQ215" s="875"/>
      <c r="FR215" s="873">
        <f t="shared" si="57"/>
        <v>0</v>
      </c>
      <c r="FS215" s="874"/>
      <c r="FT215" s="874"/>
      <c r="FU215" s="874"/>
      <c r="FV215" s="874"/>
      <c r="FW215" s="874"/>
      <c r="FX215" s="873">
        <f t="shared" si="58"/>
        <v>0</v>
      </c>
      <c r="FY215" s="874"/>
      <c r="FZ215" s="874"/>
      <c r="GA215" s="874"/>
      <c r="GB215" s="874"/>
      <c r="GC215" s="874"/>
      <c r="GD215" s="878">
        <f t="shared" si="61"/>
        <v>0</v>
      </c>
      <c r="GE215" s="874"/>
      <c r="GF215" s="874"/>
      <c r="GG215" s="874"/>
      <c r="GH215" s="874"/>
      <c r="GI215" s="874"/>
      <c r="GJ215" s="874"/>
    </row>
    <row r="216" spans="48:192" ht="12.75">
      <c r="AV216" s="230" t="str">
        <f t="shared" si="45"/>
        <v>-</v>
      </c>
      <c r="AW216" s="875">
        <f>IF(ROWS($AW$25:$AW216)&gt;$BI$9,0,ROWS(AW$25:$AW216))</f>
        <v>0</v>
      </c>
      <c r="AX216" s="875"/>
      <c r="AY216" s="875"/>
      <c r="AZ216" s="875"/>
      <c r="BA216" s="875"/>
      <c r="BB216" s="876">
        <f t="shared" si="62"/>
        <v>0</v>
      </c>
      <c r="BC216" s="875"/>
      <c r="BD216" s="875"/>
      <c r="BE216" s="875"/>
      <c r="BF216" s="875"/>
      <c r="BG216" s="875"/>
      <c r="BH216" s="875"/>
      <c r="BI216" s="877">
        <f t="shared" si="46"/>
        <v>0</v>
      </c>
      <c r="BJ216" s="875"/>
      <c r="BK216" s="875"/>
      <c r="BL216" s="875"/>
      <c r="BM216" s="875"/>
      <c r="BN216" s="875"/>
      <c r="BO216" s="873">
        <f t="shared" si="47"/>
        <v>0</v>
      </c>
      <c r="BP216" s="874"/>
      <c r="BQ216" s="874"/>
      <c r="BR216" s="874"/>
      <c r="BS216" s="874"/>
      <c r="BT216" s="874"/>
      <c r="BU216" s="873">
        <f t="shared" si="48"/>
        <v>0</v>
      </c>
      <c r="BV216" s="874"/>
      <c r="BW216" s="874"/>
      <c r="BX216" s="874"/>
      <c r="BY216" s="874"/>
      <c r="BZ216" s="874"/>
      <c r="CA216" s="878">
        <f t="shared" si="59"/>
        <v>0</v>
      </c>
      <c r="CB216" s="874"/>
      <c r="CC216" s="874"/>
      <c r="CD216" s="874"/>
      <c r="CE216" s="874"/>
      <c r="CF216" s="874"/>
      <c r="CG216" s="874"/>
      <c r="CI216" s="876">
        <f t="shared" si="63"/>
        <v>0</v>
      </c>
      <c r="CJ216" s="875"/>
      <c r="CK216" s="875"/>
      <c r="CL216" s="875"/>
      <c r="CM216" s="875"/>
      <c r="CN216" s="875"/>
      <c r="CO216" s="875"/>
      <c r="CP216" s="877">
        <f t="shared" si="49"/>
        <v>0</v>
      </c>
      <c r="CQ216" s="875"/>
      <c r="CR216" s="875"/>
      <c r="CS216" s="875"/>
      <c r="CT216" s="875"/>
      <c r="CU216" s="875"/>
      <c r="CV216" s="873">
        <f t="shared" si="50"/>
        <v>0</v>
      </c>
      <c r="CW216" s="874"/>
      <c r="CX216" s="874"/>
      <c r="CY216" s="874"/>
      <c r="CZ216" s="874"/>
      <c r="DA216" s="874"/>
      <c r="DB216" s="873">
        <f t="shared" si="51"/>
        <v>0</v>
      </c>
      <c r="DC216" s="874"/>
      <c r="DD216" s="874"/>
      <c r="DE216" s="874"/>
      <c r="DF216" s="874"/>
      <c r="DG216" s="874"/>
      <c r="DH216" s="878">
        <f t="shared" si="60"/>
        <v>0</v>
      </c>
      <c r="DI216" s="874"/>
      <c r="DJ216" s="874"/>
      <c r="DK216" s="874"/>
      <c r="DL216" s="874"/>
      <c r="DM216" s="874"/>
      <c r="DN216" s="874"/>
      <c r="DR216" s="230" t="str">
        <f t="shared" si="52"/>
        <v>-</v>
      </c>
      <c r="DS216" s="875">
        <f>IF(ROWS(DS$25:$DU216)&gt;$EG$9,0,ROWS(DS$25:$DU216))</f>
        <v>0</v>
      </c>
      <c r="DT216" s="875"/>
      <c r="DU216" s="875"/>
      <c r="DV216" s="875"/>
      <c r="DW216" s="875"/>
      <c r="DX216" s="876">
        <f t="shared" si="64"/>
        <v>0</v>
      </c>
      <c r="DY216" s="875"/>
      <c r="DZ216" s="875"/>
      <c r="EA216" s="875"/>
      <c r="EB216" s="875"/>
      <c r="EC216" s="875"/>
      <c r="ED216" s="875"/>
      <c r="EE216" s="877">
        <f t="shared" si="53"/>
        <v>0</v>
      </c>
      <c r="EF216" s="875"/>
      <c r="EG216" s="875"/>
      <c r="EH216" s="875"/>
      <c r="EI216" s="875"/>
      <c r="EJ216" s="875"/>
      <c r="EK216" s="873">
        <f t="shared" si="54"/>
        <v>0</v>
      </c>
      <c r="EL216" s="874"/>
      <c r="EM216" s="874"/>
      <c r="EN216" s="874"/>
      <c r="EO216" s="874"/>
      <c r="EP216" s="874"/>
      <c r="EQ216" s="873">
        <f t="shared" si="55"/>
        <v>0</v>
      </c>
      <c r="ER216" s="874"/>
      <c r="ES216" s="874"/>
      <c r="ET216" s="874"/>
      <c r="EU216" s="874"/>
      <c r="EV216" s="874"/>
      <c r="EW216" s="878">
        <f t="shared" si="66"/>
        <v>0</v>
      </c>
      <c r="EX216" s="874"/>
      <c r="EY216" s="874"/>
      <c r="EZ216" s="874"/>
      <c r="FA216" s="874"/>
      <c r="FB216" s="874"/>
      <c r="FC216" s="874"/>
      <c r="FE216" s="876">
        <f t="shared" si="65"/>
        <v>0</v>
      </c>
      <c r="FF216" s="875"/>
      <c r="FG216" s="875"/>
      <c r="FH216" s="875"/>
      <c r="FI216" s="875"/>
      <c r="FJ216" s="875"/>
      <c r="FK216" s="875"/>
      <c r="FL216" s="877">
        <f t="shared" si="56"/>
        <v>0</v>
      </c>
      <c r="FM216" s="875"/>
      <c r="FN216" s="875"/>
      <c r="FO216" s="875"/>
      <c r="FP216" s="875"/>
      <c r="FQ216" s="875"/>
      <c r="FR216" s="873">
        <f t="shared" si="57"/>
        <v>0</v>
      </c>
      <c r="FS216" s="874"/>
      <c r="FT216" s="874"/>
      <c r="FU216" s="874"/>
      <c r="FV216" s="874"/>
      <c r="FW216" s="874"/>
      <c r="FX216" s="873">
        <f t="shared" si="58"/>
        <v>0</v>
      </c>
      <c r="FY216" s="874"/>
      <c r="FZ216" s="874"/>
      <c r="GA216" s="874"/>
      <c r="GB216" s="874"/>
      <c r="GC216" s="874"/>
      <c r="GD216" s="878">
        <f t="shared" si="61"/>
        <v>0</v>
      </c>
      <c r="GE216" s="874"/>
      <c r="GF216" s="874"/>
      <c r="GG216" s="874"/>
      <c r="GH216" s="874"/>
      <c r="GI216" s="874"/>
      <c r="GJ216" s="874"/>
    </row>
    <row r="217" spans="48:192" ht="12.75">
      <c r="AV217" s="230" t="str">
        <f aca="true" t="shared" si="67" ref="AV217:AV265">IF($R$24="Yes",IF(AW217=$BI$9,"B","-"),"-")</f>
        <v>-</v>
      </c>
      <c r="AW217" s="875">
        <f>IF(ROWS($AW$25:$AW217)&gt;$BI$9,0,ROWS(AW$25:$AW217))</f>
        <v>0</v>
      </c>
      <c r="AX217" s="875"/>
      <c r="AY217" s="875"/>
      <c r="AZ217" s="875"/>
      <c r="BA217" s="875"/>
      <c r="BB217" s="876">
        <f t="shared" si="62"/>
        <v>0</v>
      </c>
      <c r="BC217" s="875"/>
      <c r="BD217" s="875"/>
      <c r="BE217" s="875"/>
      <c r="BF217" s="875"/>
      <c r="BG217" s="875"/>
      <c r="BH217" s="875"/>
      <c r="BI217" s="877">
        <f aca="true" t="shared" si="68" ref="BI217:BI265">IF(AW217=0,0,(BB217*$R$32/$BI$5))</f>
        <v>0</v>
      </c>
      <c r="BJ217" s="875"/>
      <c r="BK217" s="875"/>
      <c r="BL217" s="875"/>
      <c r="BM217" s="875"/>
      <c r="BN217" s="875"/>
      <c r="BO217" s="873">
        <f aca="true" t="shared" si="69" ref="BO217:BO265">IF(AV217="B",BB217,IF(AW217=0,0,BU217-BI217))</f>
        <v>0</v>
      </c>
      <c r="BP217" s="874"/>
      <c r="BQ217" s="874"/>
      <c r="BR217" s="874"/>
      <c r="BS217" s="874"/>
      <c r="BT217" s="874"/>
      <c r="BU217" s="873">
        <f aca="true" t="shared" si="70" ref="BU217:BU265">IF(AV217="B",SUM(BI217:BT217),IF(AW217=0,0,$BI$7))</f>
        <v>0</v>
      </c>
      <c r="BV217" s="874"/>
      <c r="BW217" s="874"/>
      <c r="BX217" s="874"/>
      <c r="BY217" s="874"/>
      <c r="BZ217" s="874"/>
      <c r="CA217" s="878">
        <f t="shared" si="59"/>
        <v>0</v>
      </c>
      <c r="CB217" s="874"/>
      <c r="CC217" s="874"/>
      <c r="CD217" s="874"/>
      <c r="CE217" s="874"/>
      <c r="CF217" s="874"/>
      <c r="CG217" s="874"/>
      <c r="CI217" s="876">
        <f t="shared" si="63"/>
        <v>0</v>
      </c>
      <c r="CJ217" s="875"/>
      <c r="CK217" s="875"/>
      <c r="CL217" s="875"/>
      <c r="CM217" s="875"/>
      <c r="CN217" s="875"/>
      <c r="CO217" s="875"/>
      <c r="CP217" s="877">
        <f aca="true" t="shared" si="71" ref="CP217:CP265">IF(AW217=0,0,CI217*$R$53/$BQ$5)</f>
        <v>0</v>
      </c>
      <c r="CQ217" s="875"/>
      <c r="CR217" s="875"/>
      <c r="CS217" s="875"/>
      <c r="CT217" s="875"/>
      <c r="CU217" s="875"/>
      <c r="CV217" s="873">
        <f aca="true" t="shared" si="72" ref="CV217:CV265">IF(AV217="B",CI217,IF(AW217=0,0,DB217-CP217))</f>
        <v>0</v>
      </c>
      <c r="CW217" s="874"/>
      <c r="CX217" s="874"/>
      <c r="CY217" s="874"/>
      <c r="CZ217" s="874"/>
      <c r="DA217" s="874"/>
      <c r="DB217" s="873">
        <f aca="true" t="shared" si="73" ref="DB217:DB265">IF(AV217="B",SUM(CP217:DA217),IF(AW217=0,0,$BQ$7))</f>
        <v>0</v>
      </c>
      <c r="DC217" s="874"/>
      <c r="DD217" s="874"/>
      <c r="DE217" s="874"/>
      <c r="DF217" s="874"/>
      <c r="DG217" s="874"/>
      <c r="DH217" s="878">
        <f t="shared" si="60"/>
        <v>0</v>
      </c>
      <c r="DI217" s="874"/>
      <c r="DJ217" s="874"/>
      <c r="DK217" s="874"/>
      <c r="DL217" s="874"/>
      <c r="DM217" s="874"/>
      <c r="DN217" s="874"/>
      <c r="DR217" s="230" t="str">
        <f aca="true" t="shared" si="74" ref="DR217:DR265">IF($Y$17="Yes",IF(DS217=$EG$9,"B","-"),"-")</f>
        <v>-</v>
      </c>
      <c r="DS217" s="875">
        <f>IF(ROWS(DS$25:$DU217)&gt;$EG$9,0,ROWS(DS$25:$DU217))</f>
        <v>0</v>
      </c>
      <c r="DT217" s="875"/>
      <c r="DU217" s="875"/>
      <c r="DV217" s="875"/>
      <c r="DW217" s="875"/>
      <c r="DX217" s="876">
        <f t="shared" si="64"/>
        <v>0</v>
      </c>
      <c r="DY217" s="875"/>
      <c r="DZ217" s="875"/>
      <c r="EA217" s="875"/>
      <c r="EB217" s="875"/>
      <c r="EC217" s="875"/>
      <c r="ED217" s="875"/>
      <c r="EE217" s="877">
        <f aca="true" t="shared" si="75" ref="EE217:EE265">IF(DS217=0,0,DX217*$Y$25/$EG$5)</f>
        <v>0</v>
      </c>
      <c r="EF217" s="875"/>
      <c r="EG217" s="875"/>
      <c r="EH217" s="875"/>
      <c r="EI217" s="875"/>
      <c r="EJ217" s="875"/>
      <c r="EK217" s="873">
        <f aca="true" t="shared" si="76" ref="EK217:EK265">IF(DR217="B",DX217,IF(DS217=0,0,EQ217-EE217))</f>
        <v>0</v>
      </c>
      <c r="EL217" s="874"/>
      <c r="EM217" s="874"/>
      <c r="EN217" s="874"/>
      <c r="EO217" s="874"/>
      <c r="EP217" s="874"/>
      <c r="EQ217" s="873">
        <f aca="true" t="shared" si="77" ref="EQ217:EQ280">IF(DR217="B",SUM(EE217:EP217),IF(DS217=0,0,$EG$7))</f>
        <v>0</v>
      </c>
      <c r="ER217" s="874"/>
      <c r="ES217" s="874"/>
      <c r="ET217" s="874"/>
      <c r="EU217" s="874"/>
      <c r="EV217" s="874"/>
      <c r="EW217" s="878">
        <f t="shared" si="66"/>
        <v>0</v>
      </c>
      <c r="EX217" s="874"/>
      <c r="EY217" s="874"/>
      <c r="EZ217" s="874"/>
      <c r="FA217" s="874"/>
      <c r="FB217" s="874"/>
      <c r="FC217" s="874"/>
      <c r="FE217" s="876">
        <f t="shared" si="65"/>
        <v>0</v>
      </c>
      <c r="FF217" s="875"/>
      <c r="FG217" s="875"/>
      <c r="FH217" s="875"/>
      <c r="FI217" s="875"/>
      <c r="FJ217" s="875"/>
      <c r="FK217" s="875"/>
      <c r="FL217" s="877">
        <f aca="true" t="shared" si="78" ref="FL217:FL265">IF(DS217=0,0,FE217*$Y$46/$EO$5)</f>
        <v>0</v>
      </c>
      <c r="FM217" s="875"/>
      <c r="FN217" s="875"/>
      <c r="FO217" s="875"/>
      <c r="FP217" s="875"/>
      <c r="FQ217" s="875"/>
      <c r="FR217" s="873">
        <f aca="true" t="shared" si="79" ref="FR217:FR265">IF(DR217="B",FE217,IF(DS217=0,0,FX217-FL217))</f>
        <v>0</v>
      </c>
      <c r="FS217" s="874"/>
      <c r="FT217" s="874"/>
      <c r="FU217" s="874"/>
      <c r="FV217" s="874"/>
      <c r="FW217" s="874"/>
      <c r="FX217" s="873">
        <f aca="true" t="shared" si="80" ref="FX217:FX280">IF(DR217="B",SUM(FL217:FW217),IF(DS217=0,0,$EO$7))</f>
        <v>0</v>
      </c>
      <c r="FY217" s="874"/>
      <c r="FZ217" s="874"/>
      <c r="GA217" s="874"/>
      <c r="GB217" s="874"/>
      <c r="GC217" s="874"/>
      <c r="GD217" s="878">
        <f t="shared" si="61"/>
        <v>0</v>
      </c>
      <c r="GE217" s="874"/>
      <c r="GF217" s="874"/>
      <c r="GG217" s="874"/>
      <c r="GH217" s="874"/>
      <c r="GI217" s="874"/>
      <c r="GJ217" s="874"/>
    </row>
    <row r="218" spans="48:192" ht="12.75">
      <c r="AV218" s="230" t="str">
        <f t="shared" si="67"/>
        <v>-</v>
      </c>
      <c r="AW218" s="875">
        <f>IF(ROWS($AW$25:$AW218)&gt;$BI$9,0,ROWS(AW$25:$AW218))</f>
        <v>0</v>
      </c>
      <c r="AX218" s="875"/>
      <c r="AY218" s="875"/>
      <c r="AZ218" s="875"/>
      <c r="BA218" s="875"/>
      <c r="BB218" s="876">
        <f t="shared" si="62"/>
        <v>0</v>
      </c>
      <c r="BC218" s="875"/>
      <c r="BD218" s="875"/>
      <c r="BE218" s="875"/>
      <c r="BF218" s="875"/>
      <c r="BG218" s="875"/>
      <c r="BH218" s="875"/>
      <c r="BI218" s="877">
        <f t="shared" si="68"/>
        <v>0</v>
      </c>
      <c r="BJ218" s="875"/>
      <c r="BK218" s="875"/>
      <c r="BL218" s="875"/>
      <c r="BM218" s="875"/>
      <c r="BN218" s="875"/>
      <c r="BO218" s="873">
        <f t="shared" si="69"/>
        <v>0</v>
      </c>
      <c r="BP218" s="874"/>
      <c r="BQ218" s="874"/>
      <c r="BR218" s="874"/>
      <c r="BS218" s="874"/>
      <c r="BT218" s="874"/>
      <c r="BU218" s="873">
        <f t="shared" si="70"/>
        <v>0</v>
      </c>
      <c r="BV218" s="874"/>
      <c r="BW218" s="874"/>
      <c r="BX218" s="874"/>
      <c r="BY218" s="874"/>
      <c r="BZ218" s="874"/>
      <c r="CA218" s="878">
        <f aca="true" t="shared" si="81" ref="CA218:CA265">IF(AW218=0,0,BB218-BO218)</f>
        <v>0</v>
      </c>
      <c r="CB218" s="874"/>
      <c r="CC218" s="874"/>
      <c r="CD218" s="874"/>
      <c r="CE218" s="874"/>
      <c r="CF218" s="874"/>
      <c r="CG218" s="874"/>
      <c r="CI218" s="876">
        <f t="shared" si="63"/>
        <v>0</v>
      </c>
      <c r="CJ218" s="875"/>
      <c r="CK218" s="875"/>
      <c r="CL218" s="875"/>
      <c r="CM218" s="875"/>
      <c r="CN218" s="875"/>
      <c r="CO218" s="875"/>
      <c r="CP218" s="877">
        <f t="shared" si="71"/>
        <v>0</v>
      </c>
      <c r="CQ218" s="875"/>
      <c r="CR218" s="875"/>
      <c r="CS218" s="875"/>
      <c r="CT218" s="875"/>
      <c r="CU218" s="875"/>
      <c r="CV218" s="873">
        <f t="shared" si="72"/>
        <v>0</v>
      </c>
      <c r="CW218" s="874"/>
      <c r="CX218" s="874"/>
      <c r="CY218" s="874"/>
      <c r="CZ218" s="874"/>
      <c r="DA218" s="874"/>
      <c r="DB218" s="873">
        <f t="shared" si="73"/>
        <v>0</v>
      </c>
      <c r="DC218" s="874"/>
      <c r="DD218" s="874"/>
      <c r="DE218" s="874"/>
      <c r="DF218" s="874"/>
      <c r="DG218" s="874"/>
      <c r="DH218" s="878">
        <f aca="true" t="shared" si="82" ref="DH218:DH265">IF(AW218=0,0,CI218-CV218)</f>
        <v>0</v>
      </c>
      <c r="DI218" s="874"/>
      <c r="DJ218" s="874"/>
      <c r="DK218" s="874"/>
      <c r="DL218" s="874"/>
      <c r="DM218" s="874"/>
      <c r="DN218" s="874"/>
      <c r="DR218" s="230" t="str">
        <f t="shared" si="74"/>
        <v>-</v>
      </c>
      <c r="DS218" s="875">
        <f>IF(ROWS(DS$25:$DU218)&gt;$EG$9,0,ROWS(DS$25:$DU218))</f>
        <v>0</v>
      </c>
      <c r="DT218" s="875"/>
      <c r="DU218" s="875"/>
      <c r="DV218" s="875"/>
      <c r="DW218" s="875"/>
      <c r="DX218" s="876">
        <f t="shared" si="64"/>
        <v>0</v>
      </c>
      <c r="DY218" s="875"/>
      <c r="DZ218" s="875"/>
      <c r="EA218" s="875"/>
      <c r="EB218" s="875"/>
      <c r="EC218" s="875"/>
      <c r="ED218" s="875"/>
      <c r="EE218" s="877">
        <f t="shared" si="75"/>
        <v>0</v>
      </c>
      <c r="EF218" s="875"/>
      <c r="EG218" s="875"/>
      <c r="EH218" s="875"/>
      <c r="EI218" s="875"/>
      <c r="EJ218" s="875"/>
      <c r="EK218" s="873">
        <f t="shared" si="76"/>
        <v>0</v>
      </c>
      <c r="EL218" s="874"/>
      <c r="EM218" s="874"/>
      <c r="EN218" s="874"/>
      <c r="EO218" s="874"/>
      <c r="EP218" s="874"/>
      <c r="EQ218" s="873">
        <f t="shared" si="77"/>
        <v>0</v>
      </c>
      <c r="ER218" s="874"/>
      <c r="ES218" s="874"/>
      <c r="ET218" s="874"/>
      <c r="EU218" s="874"/>
      <c r="EV218" s="874"/>
      <c r="EW218" s="878">
        <f t="shared" si="66"/>
        <v>0</v>
      </c>
      <c r="EX218" s="874"/>
      <c r="EY218" s="874"/>
      <c r="EZ218" s="874"/>
      <c r="FA218" s="874"/>
      <c r="FB218" s="874"/>
      <c r="FC218" s="874"/>
      <c r="FE218" s="876">
        <f t="shared" si="65"/>
        <v>0</v>
      </c>
      <c r="FF218" s="875"/>
      <c r="FG218" s="875"/>
      <c r="FH218" s="875"/>
      <c r="FI218" s="875"/>
      <c r="FJ218" s="875"/>
      <c r="FK218" s="875"/>
      <c r="FL218" s="877">
        <f t="shared" si="78"/>
        <v>0</v>
      </c>
      <c r="FM218" s="875"/>
      <c r="FN218" s="875"/>
      <c r="FO218" s="875"/>
      <c r="FP218" s="875"/>
      <c r="FQ218" s="875"/>
      <c r="FR218" s="873">
        <f t="shared" si="79"/>
        <v>0</v>
      </c>
      <c r="FS218" s="874"/>
      <c r="FT218" s="874"/>
      <c r="FU218" s="874"/>
      <c r="FV218" s="874"/>
      <c r="FW218" s="874"/>
      <c r="FX218" s="873">
        <f t="shared" si="80"/>
        <v>0</v>
      </c>
      <c r="FY218" s="874"/>
      <c r="FZ218" s="874"/>
      <c r="GA218" s="874"/>
      <c r="GB218" s="874"/>
      <c r="GC218" s="874"/>
      <c r="GD218" s="878">
        <f aca="true" t="shared" si="83" ref="GD218:GD265">IF(DS218=0,0,FE218-FR218)</f>
        <v>0</v>
      </c>
      <c r="GE218" s="874"/>
      <c r="GF218" s="874"/>
      <c r="GG218" s="874"/>
      <c r="GH218" s="874"/>
      <c r="GI218" s="874"/>
      <c r="GJ218" s="874"/>
    </row>
    <row r="219" spans="48:192" ht="12.75">
      <c r="AV219" s="230" t="str">
        <f t="shared" si="67"/>
        <v>-</v>
      </c>
      <c r="AW219" s="875">
        <f>IF(ROWS($AW$25:$AW219)&gt;$BI$9,0,ROWS(AW$25:$AW219))</f>
        <v>0</v>
      </c>
      <c r="AX219" s="875"/>
      <c r="AY219" s="875"/>
      <c r="AZ219" s="875"/>
      <c r="BA219" s="875"/>
      <c r="BB219" s="876">
        <f aca="true" t="shared" si="84" ref="BB219:BB265">IF(AW219=0,0,CA218)</f>
        <v>0</v>
      </c>
      <c r="BC219" s="875"/>
      <c r="BD219" s="875"/>
      <c r="BE219" s="875"/>
      <c r="BF219" s="875"/>
      <c r="BG219" s="875"/>
      <c r="BH219" s="875"/>
      <c r="BI219" s="877">
        <f t="shared" si="68"/>
        <v>0</v>
      </c>
      <c r="BJ219" s="875"/>
      <c r="BK219" s="875"/>
      <c r="BL219" s="875"/>
      <c r="BM219" s="875"/>
      <c r="BN219" s="875"/>
      <c r="BO219" s="873">
        <f t="shared" si="69"/>
        <v>0</v>
      </c>
      <c r="BP219" s="874"/>
      <c r="BQ219" s="874"/>
      <c r="BR219" s="874"/>
      <c r="BS219" s="874"/>
      <c r="BT219" s="874"/>
      <c r="BU219" s="873">
        <f t="shared" si="70"/>
        <v>0</v>
      </c>
      <c r="BV219" s="874"/>
      <c r="BW219" s="874"/>
      <c r="BX219" s="874"/>
      <c r="BY219" s="874"/>
      <c r="BZ219" s="874"/>
      <c r="CA219" s="878">
        <f t="shared" si="81"/>
        <v>0</v>
      </c>
      <c r="CB219" s="874"/>
      <c r="CC219" s="874"/>
      <c r="CD219" s="874"/>
      <c r="CE219" s="874"/>
      <c r="CF219" s="874"/>
      <c r="CG219" s="874"/>
      <c r="CI219" s="876">
        <f aca="true" t="shared" si="85" ref="CI219:CI265">IF(AW219=0,0,DH218)</f>
        <v>0</v>
      </c>
      <c r="CJ219" s="875"/>
      <c r="CK219" s="875"/>
      <c r="CL219" s="875"/>
      <c r="CM219" s="875"/>
      <c r="CN219" s="875"/>
      <c r="CO219" s="875"/>
      <c r="CP219" s="877">
        <f t="shared" si="71"/>
        <v>0</v>
      </c>
      <c r="CQ219" s="875"/>
      <c r="CR219" s="875"/>
      <c r="CS219" s="875"/>
      <c r="CT219" s="875"/>
      <c r="CU219" s="875"/>
      <c r="CV219" s="873">
        <f t="shared" si="72"/>
        <v>0</v>
      </c>
      <c r="CW219" s="874"/>
      <c r="CX219" s="874"/>
      <c r="CY219" s="874"/>
      <c r="CZ219" s="874"/>
      <c r="DA219" s="874"/>
      <c r="DB219" s="873">
        <f t="shared" si="73"/>
        <v>0</v>
      </c>
      <c r="DC219" s="874"/>
      <c r="DD219" s="874"/>
      <c r="DE219" s="874"/>
      <c r="DF219" s="874"/>
      <c r="DG219" s="874"/>
      <c r="DH219" s="878">
        <f t="shared" si="82"/>
        <v>0</v>
      </c>
      <c r="DI219" s="874"/>
      <c r="DJ219" s="874"/>
      <c r="DK219" s="874"/>
      <c r="DL219" s="874"/>
      <c r="DM219" s="874"/>
      <c r="DN219" s="874"/>
      <c r="DR219" s="230" t="str">
        <f t="shared" si="74"/>
        <v>-</v>
      </c>
      <c r="DS219" s="875">
        <f>IF(ROWS(DS$25:$DU219)&gt;$EG$9,0,ROWS(DS$25:$DU219))</f>
        <v>0</v>
      </c>
      <c r="DT219" s="875"/>
      <c r="DU219" s="875"/>
      <c r="DV219" s="875"/>
      <c r="DW219" s="875"/>
      <c r="DX219" s="876">
        <f aca="true" t="shared" si="86" ref="DX219:DX265">IF(DS219=0,0,EW218)</f>
        <v>0</v>
      </c>
      <c r="DY219" s="875"/>
      <c r="DZ219" s="875"/>
      <c r="EA219" s="875"/>
      <c r="EB219" s="875"/>
      <c r="EC219" s="875"/>
      <c r="ED219" s="875"/>
      <c r="EE219" s="877">
        <f t="shared" si="75"/>
        <v>0</v>
      </c>
      <c r="EF219" s="875"/>
      <c r="EG219" s="875"/>
      <c r="EH219" s="875"/>
      <c r="EI219" s="875"/>
      <c r="EJ219" s="875"/>
      <c r="EK219" s="873">
        <f t="shared" si="76"/>
        <v>0</v>
      </c>
      <c r="EL219" s="874"/>
      <c r="EM219" s="874"/>
      <c r="EN219" s="874"/>
      <c r="EO219" s="874"/>
      <c r="EP219" s="874"/>
      <c r="EQ219" s="873">
        <f t="shared" si="77"/>
        <v>0</v>
      </c>
      <c r="ER219" s="874"/>
      <c r="ES219" s="874"/>
      <c r="ET219" s="874"/>
      <c r="EU219" s="874"/>
      <c r="EV219" s="874"/>
      <c r="EW219" s="878">
        <f t="shared" si="66"/>
        <v>0</v>
      </c>
      <c r="EX219" s="874"/>
      <c r="EY219" s="874"/>
      <c r="EZ219" s="874"/>
      <c r="FA219" s="874"/>
      <c r="FB219" s="874"/>
      <c r="FC219" s="874"/>
      <c r="FE219" s="876">
        <f aca="true" t="shared" si="87" ref="FE219:FE265">IF(DS219=0,0,GD218)</f>
        <v>0</v>
      </c>
      <c r="FF219" s="875"/>
      <c r="FG219" s="875"/>
      <c r="FH219" s="875"/>
      <c r="FI219" s="875"/>
      <c r="FJ219" s="875"/>
      <c r="FK219" s="875"/>
      <c r="FL219" s="877">
        <f t="shared" si="78"/>
        <v>0</v>
      </c>
      <c r="FM219" s="875"/>
      <c r="FN219" s="875"/>
      <c r="FO219" s="875"/>
      <c r="FP219" s="875"/>
      <c r="FQ219" s="875"/>
      <c r="FR219" s="873">
        <f t="shared" si="79"/>
        <v>0</v>
      </c>
      <c r="FS219" s="874"/>
      <c r="FT219" s="874"/>
      <c r="FU219" s="874"/>
      <c r="FV219" s="874"/>
      <c r="FW219" s="874"/>
      <c r="FX219" s="873">
        <f t="shared" si="80"/>
        <v>0</v>
      </c>
      <c r="FY219" s="874"/>
      <c r="FZ219" s="874"/>
      <c r="GA219" s="874"/>
      <c r="GB219" s="874"/>
      <c r="GC219" s="874"/>
      <c r="GD219" s="878">
        <f t="shared" si="83"/>
        <v>0</v>
      </c>
      <c r="GE219" s="874"/>
      <c r="GF219" s="874"/>
      <c r="GG219" s="874"/>
      <c r="GH219" s="874"/>
      <c r="GI219" s="874"/>
      <c r="GJ219" s="874"/>
    </row>
    <row r="220" spans="48:192" ht="12.75">
      <c r="AV220" s="230" t="str">
        <f t="shared" si="67"/>
        <v>-</v>
      </c>
      <c r="AW220" s="875">
        <f>IF(ROWS($AW$25:$AW220)&gt;$BI$9,0,ROWS(AW$25:$AW220))</f>
        <v>0</v>
      </c>
      <c r="AX220" s="875"/>
      <c r="AY220" s="875"/>
      <c r="AZ220" s="875"/>
      <c r="BA220" s="875"/>
      <c r="BB220" s="876">
        <f t="shared" si="84"/>
        <v>0</v>
      </c>
      <c r="BC220" s="875"/>
      <c r="BD220" s="875"/>
      <c r="BE220" s="875"/>
      <c r="BF220" s="875"/>
      <c r="BG220" s="875"/>
      <c r="BH220" s="875"/>
      <c r="BI220" s="877">
        <f t="shared" si="68"/>
        <v>0</v>
      </c>
      <c r="BJ220" s="875"/>
      <c r="BK220" s="875"/>
      <c r="BL220" s="875"/>
      <c r="BM220" s="875"/>
      <c r="BN220" s="875"/>
      <c r="BO220" s="873">
        <f t="shared" si="69"/>
        <v>0</v>
      </c>
      <c r="BP220" s="874"/>
      <c r="BQ220" s="874"/>
      <c r="BR220" s="874"/>
      <c r="BS220" s="874"/>
      <c r="BT220" s="874"/>
      <c r="BU220" s="873">
        <f t="shared" si="70"/>
        <v>0</v>
      </c>
      <c r="BV220" s="874"/>
      <c r="BW220" s="874"/>
      <c r="BX220" s="874"/>
      <c r="BY220" s="874"/>
      <c r="BZ220" s="874"/>
      <c r="CA220" s="878">
        <f t="shared" si="81"/>
        <v>0</v>
      </c>
      <c r="CB220" s="874"/>
      <c r="CC220" s="874"/>
      <c r="CD220" s="874"/>
      <c r="CE220" s="874"/>
      <c r="CF220" s="874"/>
      <c r="CG220" s="874"/>
      <c r="CI220" s="876">
        <f t="shared" si="85"/>
        <v>0</v>
      </c>
      <c r="CJ220" s="875"/>
      <c r="CK220" s="875"/>
      <c r="CL220" s="875"/>
      <c r="CM220" s="875"/>
      <c r="CN220" s="875"/>
      <c r="CO220" s="875"/>
      <c r="CP220" s="877">
        <f t="shared" si="71"/>
        <v>0</v>
      </c>
      <c r="CQ220" s="875"/>
      <c r="CR220" s="875"/>
      <c r="CS220" s="875"/>
      <c r="CT220" s="875"/>
      <c r="CU220" s="875"/>
      <c r="CV220" s="873">
        <f t="shared" si="72"/>
        <v>0</v>
      </c>
      <c r="CW220" s="874"/>
      <c r="CX220" s="874"/>
      <c r="CY220" s="874"/>
      <c r="CZ220" s="874"/>
      <c r="DA220" s="874"/>
      <c r="DB220" s="873">
        <f t="shared" si="73"/>
        <v>0</v>
      </c>
      <c r="DC220" s="874"/>
      <c r="DD220" s="874"/>
      <c r="DE220" s="874"/>
      <c r="DF220" s="874"/>
      <c r="DG220" s="874"/>
      <c r="DH220" s="878">
        <f t="shared" si="82"/>
        <v>0</v>
      </c>
      <c r="DI220" s="874"/>
      <c r="DJ220" s="874"/>
      <c r="DK220" s="874"/>
      <c r="DL220" s="874"/>
      <c r="DM220" s="874"/>
      <c r="DN220" s="874"/>
      <c r="DR220" s="230" t="str">
        <f t="shared" si="74"/>
        <v>-</v>
      </c>
      <c r="DS220" s="875">
        <f>IF(ROWS(DS$25:$DU220)&gt;$EG$9,0,ROWS(DS$25:$DU220))</f>
        <v>0</v>
      </c>
      <c r="DT220" s="875"/>
      <c r="DU220" s="875"/>
      <c r="DV220" s="875"/>
      <c r="DW220" s="875"/>
      <c r="DX220" s="876">
        <f t="shared" si="86"/>
        <v>0</v>
      </c>
      <c r="DY220" s="875"/>
      <c r="DZ220" s="875"/>
      <c r="EA220" s="875"/>
      <c r="EB220" s="875"/>
      <c r="EC220" s="875"/>
      <c r="ED220" s="875"/>
      <c r="EE220" s="877">
        <f t="shared" si="75"/>
        <v>0</v>
      </c>
      <c r="EF220" s="875"/>
      <c r="EG220" s="875"/>
      <c r="EH220" s="875"/>
      <c r="EI220" s="875"/>
      <c r="EJ220" s="875"/>
      <c r="EK220" s="873">
        <f t="shared" si="76"/>
        <v>0</v>
      </c>
      <c r="EL220" s="874"/>
      <c r="EM220" s="874"/>
      <c r="EN220" s="874"/>
      <c r="EO220" s="874"/>
      <c r="EP220" s="874"/>
      <c r="EQ220" s="873">
        <f t="shared" si="77"/>
        <v>0</v>
      </c>
      <c r="ER220" s="874"/>
      <c r="ES220" s="874"/>
      <c r="ET220" s="874"/>
      <c r="EU220" s="874"/>
      <c r="EV220" s="874"/>
      <c r="EW220" s="878">
        <f t="shared" si="66"/>
        <v>0</v>
      </c>
      <c r="EX220" s="874"/>
      <c r="EY220" s="874"/>
      <c r="EZ220" s="874"/>
      <c r="FA220" s="874"/>
      <c r="FB220" s="874"/>
      <c r="FC220" s="874"/>
      <c r="FE220" s="876">
        <f t="shared" si="87"/>
        <v>0</v>
      </c>
      <c r="FF220" s="875"/>
      <c r="FG220" s="875"/>
      <c r="FH220" s="875"/>
      <c r="FI220" s="875"/>
      <c r="FJ220" s="875"/>
      <c r="FK220" s="875"/>
      <c r="FL220" s="877">
        <f t="shared" si="78"/>
        <v>0</v>
      </c>
      <c r="FM220" s="875"/>
      <c r="FN220" s="875"/>
      <c r="FO220" s="875"/>
      <c r="FP220" s="875"/>
      <c r="FQ220" s="875"/>
      <c r="FR220" s="873">
        <f t="shared" si="79"/>
        <v>0</v>
      </c>
      <c r="FS220" s="874"/>
      <c r="FT220" s="874"/>
      <c r="FU220" s="874"/>
      <c r="FV220" s="874"/>
      <c r="FW220" s="874"/>
      <c r="FX220" s="873">
        <f t="shared" si="80"/>
        <v>0</v>
      </c>
      <c r="FY220" s="874"/>
      <c r="FZ220" s="874"/>
      <c r="GA220" s="874"/>
      <c r="GB220" s="874"/>
      <c r="GC220" s="874"/>
      <c r="GD220" s="878">
        <f t="shared" si="83"/>
        <v>0</v>
      </c>
      <c r="GE220" s="874"/>
      <c r="GF220" s="874"/>
      <c r="GG220" s="874"/>
      <c r="GH220" s="874"/>
      <c r="GI220" s="874"/>
      <c r="GJ220" s="874"/>
    </row>
    <row r="221" spans="48:192" ht="12.75">
      <c r="AV221" s="230" t="str">
        <f t="shared" si="67"/>
        <v>-</v>
      </c>
      <c r="AW221" s="875">
        <f>IF(ROWS($AW$25:$AW221)&gt;$BI$9,0,ROWS(AW$25:$AW221))</f>
        <v>0</v>
      </c>
      <c r="AX221" s="875"/>
      <c r="AY221" s="875"/>
      <c r="AZ221" s="875"/>
      <c r="BA221" s="875"/>
      <c r="BB221" s="876">
        <f t="shared" si="84"/>
        <v>0</v>
      </c>
      <c r="BC221" s="875"/>
      <c r="BD221" s="875"/>
      <c r="BE221" s="875"/>
      <c r="BF221" s="875"/>
      <c r="BG221" s="875"/>
      <c r="BH221" s="875"/>
      <c r="BI221" s="877">
        <f t="shared" si="68"/>
        <v>0</v>
      </c>
      <c r="BJ221" s="875"/>
      <c r="BK221" s="875"/>
      <c r="BL221" s="875"/>
      <c r="BM221" s="875"/>
      <c r="BN221" s="875"/>
      <c r="BO221" s="873">
        <f t="shared" si="69"/>
        <v>0</v>
      </c>
      <c r="BP221" s="874"/>
      <c r="BQ221" s="874"/>
      <c r="BR221" s="874"/>
      <c r="BS221" s="874"/>
      <c r="BT221" s="874"/>
      <c r="BU221" s="873">
        <f t="shared" si="70"/>
        <v>0</v>
      </c>
      <c r="BV221" s="874"/>
      <c r="BW221" s="874"/>
      <c r="BX221" s="874"/>
      <c r="BY221" s="874"/>
      <c r="BZ221" s="874"/>
      <c r="CA221" s="878">
        <f t="shared" si="81"/>
        <v>0</v>
      </c>
      <c r="CB221" s="874"/>
      <c r="CC221" s="874"/>
      <c r="CD221" s="874"/>
      <c r="CE221" s="874"/>
      <c r="CF221" s="874"/>
      <c r="CG221" s="874"/>
      <c r="CI221" s="876">
        <f t="shared" si="85"/>
        <v>0</v>
      </c>
      <c r="CJ221" s="875"/>
      <c r="CK221" s="875"/>
      <c r="CL221" s="875"/>
      <c r="CM221" s="875"/>
      <c r="CN221" s="875"/>
      <c r="CO221" s="875"/>
      <c r="CP221" s="877">
        <f t="shared" si="71"/>
        <v>0</v>
      </c>
      <c r="CQ221" s="875"/>
      <c r="CR221" s="875"/>
      <c r="CS221" s="875"/>
      <c r="CT221" s="875"/>
      <c r="CU221" s="875"/>
      <c r="CV221" s="873">
        <f t="shared" si="72"/>
        <v>0</v>
      </c>
      <c r="CW221" s="874"/>
      <c r="CX221" s="874"/>
      <c r="CY221" s="874"/>
      <c r="CZ221" s="874"/>
      <c r="DA221" s="874"/>
      <c r="DB221" s="873">
        <f t="shared" si="73"/>
        <v>0</v>
      </c>
      <c r="DC221" s="874"/>
      <c r="DD221" s="874"/>
      <c r="DE221" s="874"/>
      <c r="DF221" s="874"/>
      <c r="DG221" s="874"/>
      <c r="DH221" s="878">
        <f t="shared" si="82"/>
        <v>0</v>
      </c>
      <c r="DI221" s="874"/>
      <c r="DJ221" s="874"/>
      <c r="DK221" s="874"/>
      <c r="DL221" s="874"/>
      <c r="DM221" s="874"/>
      <c r="DN221" s="874"/>
      <c r="DR221" s="230" t="str">
        <f t="shared" si="74"/>
        <v>-</v>
      </c>
      <c r="DS221" s="875">
        <f>IF(ROWS(DS$25:$DU221)&gt;$EG$9,0,ROWS(DS$25:$DU221))</f>
        <v>0</v>
      </c>
      <c r="DT221" s="875"/>
      <c r="DU221" s="875"/>
      <c r="DV221" s="875"/>
      <c r="DW221" s="875"/>
      <c r="DX221" s="876">
        <f t="shared" si="86"/>
        <v>0</v>
      </c>
      <c r="DY221" s="875"/>
      <c r="DZ221" s="875"/>
      <c r="EA221" s="875"/>
      <c r="EB221" s="875"/>
      <c r="EC221" s="875"/>
      <c r="ED221" s="875"/>
      <c r="EE221" s="877">
        <f t="shared" si="75"/>
        <v>0</v>
      </c>
      <c r="EF221" s="875"/>
      <c r="EG221" s="875"/>
      <c r="EH221" s="875"/>
      <c r="EI221" s="875"/>
      <c r="EJ221" s="875"/>
      <c r="EK221" s="873">
        <f t="shared" si="76"/>
        <v>0</v>
      </c>
      <c r="EL221" s="874"/>
      <c r="EM221" s="874"/>
      <c r="EN221" s="874"/>
      <c r="EO221" s="874"/>
      <c r="EP221" s="874"/>
      <c r="EQ221" s="873">
        <f t="shared" si="77"/>
        <v>0</v>
      </c>
      <c r="ER221" s="874"/>
      <c r="ES221" s="874"/>
      <c r="ET221" s="874"/>
      <c r="EU221" s="874"/>
      <c r="EV221" s="874"/>
      <c r="EW221" s="878">
        <f t="shared" si="66"/>
        <v>0</v>
      </c>
      <c r="EX221" s="874"/>
      <c r="EY221" s="874"/>
      <c r="EZ221" s="874"/>
      <c r="FA221" s="874"/>
      <c r="FB221" s="874"/>
      <c r="FC221" s="874"/>
      <c r="FE221" s="876">
        <f t="shared" si="87"/>
        <v>0</v>
      </c>
      <c r="FF221" s="875"/>
      <c r="FG221" s="875"/>
      <c r="FH221" s="875"/>
      <c r="FI221" s="875"/>
      <c r="FJ221" s="875"/>
      <c r="FK221" s="875"/>
      <c r="FL221" s="877">
        <f t="shared" si="78"/>
        <v>0</v>
      </c>
      <c r="FM221" s="875"/>
      <c r="FN221" s="875"/>
      <c r="FO221" s="875"/>
      <c r="FP221" s="875"/>
      <c r="FQ221" s="875"/>
      <c r="FR221" s="873">
        <f t="shared" si="79"/>
        <v>0</v>
      </c>
      <c r="FS221" s="874"/>
      <c r="FT221" s="874"/>
      <c r="FU221" s="874"/>
      <c r="FV221" s="874"/>
      <c r="FW221" s="874"/>
      <c r="FX221" s="873">
        <f t="shared" si="80"/>
        <v>0</v>
      </c>
      <c r="FY221" s="874"/>
      <c r="FZ221" s="874"/>
      <c r="GA221" s="874"/>
      <c r="GB221" s="874"/>
      <c r="GC221" s="874"/>
      <c r="GD221" s="878">
        <f t="shared" si="83"/>
        <v>0</v>
      </c>
      <c r="GE221" s="874"/>
      <c r="GF221" s="874"/>
      <c r="GG221" s="874"/>
      <c r="GH221" s="874"/>
      <c r="GI221" s="874"/>
      <c r="GJ221" s="874"/>
    </row>
    <row r="222" spans="48:192" ht="12.75">
      <c r="AV222" s="230" t="str">
        <f t="shared" si="67"/>
        <v>-</v>
      </c>
      <c r="AW222" s="875">
        <f>IF(ROWS($AW$25:$AW222)&gt;$BI$9,0,ROWS(AW$25:$AW222))</f>
        <v>0</v>
      </c>
      <c r="AX222" s="875"/>
      <c r="AY222" s="875"/>
      <c r="AZ222" s="875"/>
      <c r="BA222" s="875"/>
      <c r="BB222" s="876">
        <f t="shared" si="84"/>
        <v>0</v>
      </c>
      <c r="BC222" s="875"/>
      <c r="BD222" s="875"/>
      <c r="BE222" s="875"/>
      <c r="BF222" s="875"/>
      <c r="BG222" s="875"/>
      <c r="BH222" s="875"/>
      <c r="BI222" s="877">
        <f t="shared" si="68"/>
        <v>0</v>
      </c>
      <c r="BJ222" s="875"/>
      <c r="BK222" s="875"/>
      <c r="BL222" s="875"/>
      <c r="BM222" s="875"/>
      <c r="BN222" s="875"/>
      <c r="BO222" s="873">
        <f t="shared" si="69"/>
        <v>0</v>
      </c>
      <c r="BP222" s="874"/>
      <c r="BQ222" s="874"/>
      <c r="BR222" s="874"/>
      <c r="BS222" s="874"/>
      <c r="BT222" s="874"/>
      <c r="BU222" s="873">
        <f t="shared" si="70"/>
        <v>0</v>
      </c>
      <c r="BV222" s="874"/>
      <c r="BW222" s="874"/>
      <c r="BX222" s="874"/>
      <c r="BY222" s="874"/>
      <c r="BZ222" s="874"/>
      <c r="CA222" s="878">
        <f t="shared" si="81"/>
        <v>0</v>
      </c>
      <c r="CB222" s="874"/>
      <c r="CC222" s="874"/>
      <c r="CD222" s="874"/>
      <c r="CE222" s="874"/>
      <c r="CF222" s="874"/>
      <c r="CG222" s="874"/>
      <c r="CI222" s="876">
        <f t="shared" si="85"/>
        <v>0</v>
      </c>
      <c r="CJ222" s="875"/>
      <c r="CK222" s="875"/>
      <c r="CL222" s="875"/>
      <c r="CM222" s="875"/>
      <c r="CN222" s="875"/>
      <c r="CO222" s="875"/>
      <c r="CP222" s="877">
        <f t="shared" si="71"/>
        <v>0</v>
      </c>
      <c r="CQ222" s="875"/>
      <c r="CR222" s="875"/>
      <c r="CS222" s="875"/>
      <c r="CT222" s="875"/>
      <c r="CU222" s="875"/>
      <c r="CV222" s="873">
        <f t="shared" si="72"/>
        <v>0</v>
      </c>
      <c r="CW222" s="874"/>
      <c r="CX222" s="874"/>
      <c r="CY222" s="874"/>
      <c r="CZ222" s="874"/>
      <c r="DA222" s="874"/>
      <c r="DB222" s="873">
        <f t="shared" si="73"/>
        <v>0</v>
      </c>
      <c r="DC222" s="874"/>
      <c r="DD222" s="874"/>
      <c r="DE222" s="874"/>
      <c r="DF222" s="874"/>
      <c r="DG222" s="874"/>
      <c r="DH222" s="878">
        <f t="shared" si="82"/>
        <v>0</v>
      </c>
      <c r="DI222" s="874"/>
      <c r="DJ222" s="874"/>
      <c r="DK222" s="874"/>
      <c r="DL222" s="874"/>
      <c r="DM222" s="874"/>
      <c r="DN222" s="874"/>
      <c r="DR222" s="230" t="str">
        <f t="shared" si="74"/>
        <v>-</v>
      </c>
      <c r="DS222" s="875">
        <f>IF(ROWS(DS$25:$DU222)&gt;$EG$9,0,ROWS(DS$25:$DU222))</f>
        <v>0</v>
      </c>
      <c r="DT222" s="875"/>
      <c r="DU222" s="875"/>
      <c r="DV222" s="875"/>
      <c r="DW222" s="875"/>
      <c r="DX222" s="876">
        <f t="shared" si="86"/>
        <v>0</v>
      </c>
      <c r="DY222" s="875"/>
      <c r="DZ222" s="875"/>
      <c r="EA222" s="875"/>
      <c r="EB222" s="875"/>
      <c r="EC222" s="875"/>
      <c r="ED222" s="875"/>
      <c r="EE222" s="877">
        <f t="shared" si="75"/>
        <v>0</v>
      </c>
      <c r="EF222" s="875"/>
      <c r="EG222" s="875"/>
      <c r="EH222" s="875"/>
      <c r="EI222" s="875"/>
      <c r="EJ222" s="875"/>
      <c r="EK222" s="873">
        <f t="shared" si="76"/>
        <v>0</v>
      </c>
      <c r="EL222" s="874"/>
      <c r="EM222" s="874"/>
      <c r="EN222" s="874"/>
      <c r="EO222" s="874"/>
      <c r="EP222" s="874"/>
      <c r="EQ222" s="873">
        <f t="shared" si="77"/>
        <v>0</v>
      </c>
      <c r="ER222" s="874"/>
      <c r="ES222" s="874"/>
      <c r="ET222" s="874"/>
      <c r="EU222" s="874"/>
      <c r="EV222" s="874"/>
      <c r="EW222" s="878">
        <f t="shared" si="66"/>
        <v>0</v>
      </c>
      <c r="EX222" s="874"/>
      <c r="EY222" s="874"/>
      <c r="EZ222" s="874"/>
      <c r="FA222" s="874"/>
      <c r="FB222" s="874"/>
      <c r="FC222" s="874"/>
      <c r="FE222" s="876">
        <f t="shared" si="87"/>
        <v>0</v>
      </c>
      <c r="FF222" s="875"/>
      <c r="FG222" s="875"/>
      <c r="FH222" s="875"/>
      <c r="FI222" s="875"/>
      <c r="FJ222" s="875"/>
      <c r="FK222" s="875"/>
      <c r="FL222" s="877">
        <f t="shared" si="78"/>
        <v>0</v>
      </c>
      <c r="FM222" s="875"/>
      <c r="FN222" s="875"/>
      <c r="FO222" s="875"/>
      <c r="FP222" s="875"/>
      <c r="FQ222" s="875"/>
      <c r="FR222" s="873">
        <f t="shared" si="79"/>
        <v>0</v>
      </c>
      <c r="FS222" s="874"/>
      <c r="FT222" s="874"/>
      <c r="FU222" s="874"/>
      <c r="FV222" s="874"/>
      <c r="FW222" s="874"/>
      <c r="FX222" s="873">
        <f t="shared" si="80"/>
        <v>0</v>
      </c>
      <c r="FY222" s="874"/>
      <c r="FZ222" s="874"/>
      <c r="GA222" s="874"/>
      <c r="GB222" s="874"/>
      <c r="GC222" s="874"/>
      <c r="GD222" s="878">
        <f t="shared" si="83"/>
        <v>0</v>
      </c>
      <c r="GE222" s="874"/>
      <c r="GF222" s="874"/>
      <c r="GG222" s="874"/>
      <c r="GH222" s="874"/>
      <c r="GI222" s="874"/>
      <c r="GJ222" s="874"/>
    </row>
    <row r="223" spans="48:192" ht="12.75">
      <c r="AV223" s="230" t="str">
        <f t="shared" si="67"/>
        <v>-</v>
      </c>
      <c r="AW223" s="875">
        <f>IF(ROWS($AW$25:$AW223)&gt;$BI$9,0,ROWS(AW$25:$AW223))</f>
        <v>0</v>
      </c>
      <c r="AX223" s="875"/>
      <c r="AY223" s="875"/>
      <c r="AZ223" s="875"/>
      <c r="BA223" s="875"/>
      <c r="BB223" s="876">
        <f t="shared" si="84"/>
        <v>0</v>
      </c>
      <c r="BC223" s="875"/>
      <c r="BD223" s="875"/>
      <c r="BE223" s="875"/>
      <c r="BF223" s="875"/>
      <c r="BG223" s="875"/>
      <c r="BH223" s="875"/>
      <c r="BI223" s="877">
        <f t="shared" si="68"/>
        <v>0</v>
      </c>
      <c r="BJ223" s="875"/>
      <c r="BK223" s="875"/>
      <c r="BL223" s="875"/>
      <c r="BM223" s="875"/>
      <c r="BN223" s="875"/>
      <c r="BO223" s="873">
        <f t="shared" si="69"/>
        <v>0</v>
      </c>
      <c r="BP223" s="874"/>
      <c r="BQ223" s="874"/>
      <c r="BR223" s="874"/>
      <c r="BS223" s="874"/>
      <c r="BT223" s="874"/>
      <c r="BU223" s="873">
        <f t="shared" si="70"/>
        <v>0</v>
      </c>
      <c r="BV223" s="874"/>
      <c r="BW223" s="874"/>
      <c r="BX223" s="874"/>
      <c r="BY223" s="874"/>
      <c r="BZ223" s="874"/>
      <c r="CA223" s="878">
        <f t="shared" si="81"/>
        <v>0</v>
      </c>
      <c r="CB223" s="874"/>
      <c r="CC223" s="874"/>
      <c r="CD223" s="874"/>
      <c r="CE223" s="874"/>
      <c r="CF223" s="874"/>
      <c r="CG223" s="874"/>
      <c r="CI223" s="876">
        <f t="shared" si="85"/>
        <v>0</v>
      </c>
      <c r="CJ223" s="875"/>
      <c r="CK223" s="875"/>
      <c r="CL223" s="875"/>
      <c r="CM223" s="875"/>
      <c r="CN223" s="875"/>
      <c r="CO223" s="875"/>
      <c r="CP223" s="877">
        <f t="shared" si="71"/>
        <v>0</v>
      </c>
      <c r="CQ223" s="875"/>
      <c r="CR223" s="875"/>
      <c r="CS223" s="875"/>
      <c r="CT223" s="875"/>
      <c r="CU223" s="875"/>
      <c r="CV223" s="873">
        <f t="shared" si="72"/>
        <v>0</v>
      </c>
      <c r="CW223" s="874"/>
      <c r="CX223" s="874"/>
      <c r="CY223" s="874"/>
      <c r="CZ223" s="874"/>
      <c r="DA223" s="874"/>
      <c r="DB223" s="873">
        <f t="shared" si="73"/>
        <v>0</v>
      </c>
      <c r="DC223" s="874"/>
      <c r="DD223" s="874"/>
      <c r="DE223" s="874"/>
      <c r="DF223" s="874"/>
      <c r="DG223" s="874"/>
      <c r="DH223" s="878">
        <f t="shared" si="82"/>
        <v>0</v>
      </c>
      <c r="DI223" s="874"/>
      <c r="DJ223" s="874"/>
      <c r="DK223" s="874"/>
      <c r="DL223" s="874"/>
      <c r="DM223" s="874"/>
      <c r="DN223" s="874"/>
      <c r="DR223" s="230" t="str">
        <f t="shared" si="74"/>
        <v>-</v>
      </c>
      <c r="DS223" s="875">
        <f>IF(ROWS(DS$25:$DU223)&gt;$EG$9,0,ROWS(DS$25:$DU223))</f>
        <v>0</v>
      </c>
      <c r="DT223" s="875"/>
      <c r="DU223" s="875"/>
      <c r="DV223" s="875"/>
      <c r="DW223" s="875"/>
      <c r="DX223" s="876">
        <f t="shared" si="86"/>
        <v>0</v>
      </c>
      <c r="DY223" s="875"/>
      <c r="DZ223" s="875"/>
      <c r="EA223" s="875"/>
      <c r="EB223" s="875"/>
      <c r="EC223" s="875"/>
      <c r="ED223" s="875"/>
      <c r="EE223" s="877">
        <f t="shared" si="75"/>
        <v>0</v>
      </c>
      <c r="EF223" s="875"/>
      <c r="EG223" s="875"/>
      <c r="EH223" s="875"/>
      <c r="EI223" s="875"/>
      <c r="EJ223" s="875"/>
      <c r="EK223" s="873">
        <f t="shared" si="76"/>
        <v>0</v>
      </c>
      <c r="EL223" s="874"/>
      <c r="EM223" s="874"/>
      <c r="EN223" s="874"/>
      <c r="EO223" s="874"/>
      <c r="EP223" s="874"/>
      <c r="EQ223" s="873">
        <f t="shared" si="77"/>
        <v>0</v>
      </c>
      <c r="ER223" s="874"/>
      <c r="ES223" s="874"/>
      <c r="ET223" s="874"/>
      <c r="EU223" s="874"/>
      <c r="EV223" s="874"/>
      <c r="EW223" s="878">
        <f t="shared" si="66"/>
        <v>0</v>
      </c>
      <c r="EX223" s="874"/>
      <c r="EY223" s="874"/>
      <c r="EZ223" s="874"/>
      <c r="FA223" s="874"/>
      <c r="FB223" s="874"/>
      <c r="FC223" s="874"/>
      <c r="FE223" s="876">
        <f t="shared" si="87"/>
        <v>0</v>
      </c>
      <c r="FF223" s="875"/>
      <c r="FG223" s="875"/>
      <c r="FH223" s="875"/>
      <c r="FI223" s="875"/>
      <c r="FJ223" s="875"/>
      <c r="FK223" s="875"/>
      <c r="FL223" s="877">
        <f t="shared" si="78"/>
        <v>0</v>
      </c>
      <c r="FM223" s="875"/>
      <c r="FN223" s="875"/>
      <c r="FO223" s="875"/>
      <c r="FP223" s="875"/>
      <c r="FQ223" s="875"/>
      <c r="FR223" s="873">
        <f t="shared" si="79"/>
        <v>0</v>
      </c>
      <c r="FS223" s="874"/>
      <c r="FT223" s="874"/>
      <c r="FU223" s="874"/>
      <c r="FV223" s="874"/>
      <c r="FW223" s="874"/>
      <c r="FX223" s="873">
        <f t="shared" si="80"/>
        <v>0</v>
      </c>
      <c r="FY223" s="874"/>
      <c r="FZ223" s="874"/>
      <c r="GA223" s="874"/>
      <c r="GB223" s="874"/>
      <c r="GC223" s="874"/>
      <c r="GD223" s="878">
        <f t="shared" si="83"/>
        <v>0</v>
      </c>
      <c r="GE223" s="874"/>
      <c r="GF223" s="874"/>
      <c r="GG223" s="874"/>
      <c r="GH223" s="874"/>
      <c r="GI223" s="874"/>
      <c r="GJ223" s="874"/>
    </row>
    <row r="224" spans="48:192" ht="12.75">
      <c r="AV224" s="230" t="str">
        <f t="shared" si="67"/>
        <v>-</v>
      </c>
      <c r="AW224" s="875">
        <f>IF(ROWS($AW$25:$AW224)&gt;$BI$9,0,ROWS(AW$25:$AW224))</f>
        <v>0</v>
      </c>
      <c r="AX224" s="875"/>
      <c r="AY224" s="875"/>
      <c r="AZ224" s="875"/>
      <c r="BA224" s="875"/>
      <c r="BB224" s="876">
        <f t="shared" si="84"/>
        <v>0</v>
      </c>
      <c r="BC224" s="875"/>
      <c r="BD224" s="875"/>
      <c r="BE224" s="875"/>
      <c r="BF224" s="875"/>
      <c r="BG224" s="875"/>
      <c r="BH224" s="875"/>
      <c r="BI224" s="877">
        <f t="shared" si="68"/>
        <v>0</v>
      </c>
      <c r="BJ224" s="875"/>
      <c r="BK224" s="875"/>
      <c r="BL224" s="875"/>
      <c r="BM224" s="875"/>
      <c r="BN224" s="875"/>
      <c r="BO224" s="873">
        <f t="shared" si="69"/>
        <v>0</v>
      </c>
      <c r="BP224" s="874"/>
      <c r="BQ224" s="874"/>
      <c r="BR224" s="874"/>
      <c r="BS224" s="874"/>
      <c r="BT224" s="874"/>
      <c r="BU224" s="873">
        <f t="shared" si="70"/>
        <v>0</v>
      </c>
      <c r="BV224" s="874"/>
      <c r="BW224" s="874"/>
      <c r="BX224" s="874"/>
      <c r="BY224" s="874"/>
      <c r="BZ224" s="874"/>
      <c r="CA224" s="878">
        <f t="shared" si="81"/>
        <v>0</v>
      </c>
      <c r="CB224" s="874"/>
      <c r="CC224" s="874"/>
      <c r="CD224" s="874"/>
      <c r="CE224" s="874"/>
      <c r="CF224" s="874"/>
      <c r="CG224" s="874"/>
      <c r="CI224" s="876">
        <f t="shared" si="85"/>
        <v>0</v>
      </c>
      <c r="CJ224" s="875"/>
      <c r="CK224" s="875"/>
      <c r="CL224" s="875"/>
      <c r="CM224" s="875"/>
      <c r="CN224" s="875"/>
      <c r="CO224" s="875"/>
      <c r="CP224" s="877">
        <f t="shared" si="71"/>
        <v>0</v>
      </c>
      <c r="CQ224" s="875"/>
      <c r="CR224" s="875"/>
      <c r="CS224" s="875"/>
      <c r="CT224" s="875"/>
      <c r="CU224" s="875"/>
      <c r="CV224" s="873">
        <f t="shared" si="72"/>
        <v>0</v>
      </c>
      <c r="CW224" s="874"/>
      <c r="CX224" s="874"/>
      <c r="CY224" s="874"/>
      <c r="CZ224" s="874"/>
      <c r="DA224" s="874"/>
      <c r="DB224" s="873">
        <f t="shared" si="73"/>
        <v>0</v>
      </c>
      <c r="DC224" s="874"/>
      <c r="DD224" s="874"/>
      <c r="DE224" s="874"/>
      <c r="DF224" s="874"/>
      <c r="DG224" s="874"/>
      <c r="DH224" s="878">
        <f t="shared" si="82"/>
        <v>0</v>
      </c>
      <c r="DI224" s="874"/>
      <c r="DJ224" s="874"/>
      <c r="DK224" s="874"/>
      <c r="DL224" s="874"/>
      <c r="DM224" s="874"/>
      <c r="DN224" s="874"/>
      <c r="DR224" s="230" t="str">
        <f t="shared" si="74"/>
        <v>-</v>
      </c>
      <c r="DS224" s="875">
        <f>IF(ROWS(DS$25:$DU224)&gt;$EG$9,0,ROWS(DS$25:$DU224))</f>
        <v>0</v>
      </c>
      <c r="DT224" s="875"/>
      <c r="DU224" s="875"/>
      <c r="DV224" s="875"/>
      <c r="DW224" s="875"/>
      <c r="DX224" s="876">
        <f t="shared" si="86"/>
        <v>0</v>
      </c>
      <c r="DY224" s="875"/>
      <c r="DZ224" s="875"/>
      <c r="EA224" s="875"/>
      <c r="EB224" s="875"/>
      <c r="EC224" s="875"/>
      <c r="ED224" s="875"/>
      <c r="EE224" s="877">
        <f t="shared" si="75"/>
        <v>0</v>
      </c>
      <c r="EF224" s="875"/>
      <c r="EG224" s="875"/>
      <c r="EH224" s="875"/>
      <c r="EI224" s="875"/>
      <c r="EJ224" s="875"/>
      <c r="EK224" s="873">
        <f t="shared" si="76"/>
        <v>0</v>
      </c>
      <c r="EL224" s="874"/>
      <c r="EM224" s="874"/>
      <c r="EN224" s="874"/>
      <c r="EO224" s="874"/>
      <c r="EP224" s="874"/>
      <c r="EQ224" s="873">
        <f t="shared" si="77"/>
        <v>0</v>
      </c>
      <c r="ER224" s="874"/>
      <c r="ES224" s="874"/>
      <c r="ET224" s="874"/>
      <c r="EU224" s="874"/>
      <c r="EV224" s="874"/>
      <c r="EW224" s="878">
        <f t="shared" si="66"/>
        <v>0</v>
      </c>
      <c r="EX224" s="874"/>
      <c r="EY224" s="874"/>
      <c r="EZ224" s="874"/>
      <c r="FA224" s="874"/>
      <c r="FB224" s="874"/>
      <c r="FC224" s="874"/>
      <c r="FE224" s="876">
        <f t="shared" si="87"/>
        <v>0</v>
      </c>
      <c r="FF224" s="875"/>
      <c r="FG224" s="875"/>
      <c r="FH224" s="875"/>
      <c r="FI224" s="875"/>
      <c r="FJ224" s="875"/>
      <c r="FK224" s="875"/>
      <c r="FL224" s="877">
        <f t="shared" si="78"/>
        <v>0</v>
      </c>
      <c r="FM224" s="875"/>
      <c r="FN224" s="875"/>
      <c r="FO224" s="875"/>
      <c r="FP224" s="875"/>
      <c r="FQ224" s="875"/>
      <c r="FR224" s="873">
        <f t="shared" si="79"/>
        <v>0</v>
      </c>
      <c r="FS224" s="874"/>
      <c r="FT224" s="874"/>
      <c r="FU224" s="874"/>
      <c r="FV224" s="874"/>
      <c r="FW224" s="874"/>
      <c r="FX224" s="873">
        <f t="shared" si="80"/>
        <v>0</v>
      </c>
      <c r="FY224" s="874"/>
      <c r="FZ224" s="874"/>
      <c r="GA224" s="874"/>
      <c r="GB224" s="874"/>
      <c r="GC224" s="874"/>
      <c r="GD224" s="878">
        <f t="shared" si="83"/>
        <v>0</v>
      </c>
      <c r="GE224" s="874"/>
      <c r="GF224" s="874"/>
      <c r="GG224" s="874"/>
      <c r="GH224" s="874"/>
      <c r="GI224" s="874"/>
      <c r="GJ224" s="874"/>
    </row>
    <row r="225" spans="48:192" ht="12.75">
      <c r="AV225" s="230" t="str">
        <f t="shared" si="67"/>
        <v>-</v>
      </c>
      <c r="AW225" s="875">
        <f>IF(ROWS($AW$25:$AW225)&gt;$BI$9,0,ROWS(AW$25:$AW225))</f>
        <v>0</v>
      </c>
      <c r="AX225" s="875"/>
      <c r="AY225" s="875"/>
      <c r="AZ225" s="875"/>
      <c r="BA225" s="875"/>
      <c r="BB225" s="876">
        <f t="shared" si="84"/>
        <v>0</v>
      </c>
      <c r="BC225" s="875"/>
      <c r="BD225" s="875"/>
      <c r="BE225" s="875"/>
      <c r="BF225" s="875"/>
      <c r="BG225" s="875"/>
      <c r="BH225" s="875"/>
      <c r="BI225" s="877">
        <f t="shared" si="68"/>
        <v>0</v>
      </c>
      <c r="BJ225" s="875"/>
      <c r="BK225" s="875"/>
      <c r="BL225" s="875"/>
      <c r="BM225" s="875"/>
      <c r="BN225" s="875"/>
      <c r="BO225" s="873">
        <f t="shared" si="69"/>
        <v>0</v>
      </c>
      <c r="BP225" s="874"/>
      <c r="BQ225" s="874"/>
      <c r="BR225" s="874"/>
      <c r="BS225" s="874"/>
      <c r="BT225" s="874"/>
      <c r="BU225" s="873">
        <f t="shared" si="70"/>
        <v>0</v>
      </c>
      <c r="BV225" s="874"/>
      <c r="BW225" s="874"/>
      <c r="BX225" s="874"/>
      <c r="BY225" s="874"/>
      <c r="BZ225" s="874"/>
      <c r="CA225" s="878">
        <f t="shared" si="81"/>
        <v>0</v>
      </c>
      <c r="CB225" s="874"/>
      <c r="CC225" s="874"/>
      <c r="CD225" s="874"/>
      <c r="CE225" s="874"/>
      <c r="CF225" s="874"/>
      <c r="CG225" s="874"/>
      <c r="CI225" s="876">
        <f t="shared" si="85"/>
        <v>0</v>
      </c>
      <c r="CJ225" s="875"/>
      <c r="CK225" s="875"/>
      <c r="CL225" s="875"/>
      <c r="CM225" s="875"/>
      <c r="CN225" s="875"/>
      <c r="CO225" s="875"/>
      <c r="CP225" s="877">
        <f t="shared" si="71"/>
        <v>0</v>
      </c>
      <c r="CQ225" s="875"/>
      <c r="CR225" s="875"/>
      <c r="CS225" s="875"/>
      <c r="CT225" s="875"/>
      <c r="CU225" s="875"/>
      <c r="CV225" s="873">
        <f t="shared" si="72"/>
        <v>0</v>
      </c>
      <c r="CW225" s="874"/>
      <c r="CX225" s="874"/>
      <c r="CY225" s="874"/>
      <c r="CZ225" s="874"/>
      <c r="DA225" s="874"/>
      <c r="DB225" s="873">
        <f t="shared" si="73"/>
        <v>0</v>
      </c>
      <c r="DC225" s="874"/>
      <c r="DD225" s="874"/>
      <c r="DE225" s="874"/>
      <c r="DF225" s="874"/>
      <c r="DG225" s="874"/>
      <c r="DH225" s="878">
        <f t="shared" si="82"/>
        <v>0</v>
      </c>
      <c r="DI225" s="874"/>
      <c r="DJ225" s="874"/>
      <c r="DK225" s="874"/>
      <c r="DL225" s="874"/>
      <c r="DM225" s="874"/>
      <c r="DN225" s="874"/>
      <c r="DR225" s="230" t="str">
        <f t="shared" si="74"/>
        <v>-</v>
      </c>
      <c r="DS225" s="875">
        <f>IF(ROWS(DS$25:$DU225)&gt;$EG$9,0,ROWS(DS$25:$DU225))</f>
        <v>0</v>
      </c>
      <c r="DT225" s="875"/>
      <c r="DU225" s="875"/>
      <c r="DV225" s="875"/>
      <c r="DW225" s="875"/>
      <c r="DX225" s="876">
        <f t="shared" si="86"/>
        <v>0</v>
      </c>
      <c r="DY225" s="875"/>
      <c r="DZ225" s="875"/>
      <c r="EA225" s="875"/>
      <c r="EB225" s="875"/>
      <c r="EC225" s="875"/>
      <c r="ED225" s="875"/>
      <c r="EE225" s="877">
        <f t="shared" si="75"/>
        <v>0</v>
      </c>
      <c r="EF225" s="875"/>
      <c r="EG225" s="875"/>
      <c r="EH225" s="875"/>
      <c r="EI225" s="875"/>
      <c r="EJ225" s="875"/>
      <c r="EK225" s="873">
        <f t="shared" si="76"/>
        <v>0</v>
      </c>
      <c r="EL225" s="874"/>
      <c r="EM225" s="874"/>
      <c r="EN225" s="874"/>
      <c r="EO225" s="874"/>
      <c r="EP225" s="874"/>
      <c r="EQ225" s="873">
        <f t="shared" si="77"/>
        <v>0</v>
      </c>
      <c r="ER225" s="874"/>
      <c r="ES225" s="874"/>
      <c r="ET225" s="874"/>
      <c r="EU225" s="874"/>
      <c r="EV225" s="874"/>
      <c r="EW225" s="878">
        <f t="shared" si="66"/>
        <v>0</v>
      </c>
      <c r="EX225" s="874"/>
      <c r="EY225" s="874"/>
      <c r="EZ225" s="874"/>
      <c r="FA225" s="874"/>
      <c r="FB225" s="874"/>
      <c r="FC225" s="874"/>
      <c r="FE225" s="876">
        <f t="shared" si="87"/>
        <v>0</v>
      </c>
      <c r="FF225" s="875"/>
      <c r="FG225" s="875"/>
      <c r="FH225" s="875"/>
      <c r="FI225" s="875"/>
      <c r="FJ225" s="875"/>
      <c r="FK225" s="875"/>
      <c r="FL225" s="877">
        <f t="shared" si="78"/>
        <v>0</v>
      </c>
      <c r="FM225" s="875"/>
      <c r="FN225" s="875"/>
      <c r="FO225" s="875"/>
      <c r="FP225" s="875"/>
      <c r="FQ225" s="875"/>
      <c r="FR225" s="873">
        <f t="shared" si="79"/>
        <v>0</v>
      </c>
      <c r="FS225" s="874"/>
      <c r="FT225" s="874"/>
      <c r="FU225" s="874"/>
      <c r="FV225" s="874"/>
      <c r="FW225" s="874"/>
      <c r="FX225" s="873">
        <f t="shared" si="80"/>
        <v>0</v>
      </c>
      <c r="FY225" s="874"/>
      <c r="FZ225" s="874"/>
      <c r="GA225" s="874"/>
      <c r="GB225" s="874"/>
      <c r="GC225" s="874"/>
      <c r="GD225" s="878">
        <f t="shared" si="83"/>
        <v>0</v>
      </c>
      <c r="GE225" s="874"/>
      <c r="GF225" s="874"/>
      <c r="GG225" s="874"/>
      <c r="GH225" s="874"/>
      <c r="GI225" s="874"/>
      <c r="GJ225" s="874"/>
    </row>
    <row r="226" spans="48:192" ht="12.75">
      <c r="AV226" s="230" t="str">
        <f t="shared" si="67"/>
        <v>-</v>
      </c>
      <c r="AW226" s="875">
        <f>IF(ROWS($AW$25:$AW226)&gt;$BI$9,0,ROWS(AW$25:$AW226))</f>
        <v>0</v>
      </c>
      <c r="AX226" s="875"/>
      <c r="AY226" s="875"/>
      <c r="AZ226" s="875"/>
      <c r="BA226" s="875"/>
      <c r="BB226" s="876">
        <f t="shared" si="84"/>
        <v>0</v>
      </c>
      <c r="BC226" s="875"/>
      <c r="BD226" s="875"/>
      <c r="BE226" s="875"/>
      <c r="BF226" s="875"/>
      <c r="BG226" s="875"/>
      <c r="BH226" s="875"/>
      <c r="BI226" s="877">
        <f t="shared" si="68"/>
        <v>0</v>
      </c>
      <c r="BJ226" s="875"/>
      <c r="BK226" s="875"/>
      <c r="BL226" s="875"/>
      <c r="BM226" s="875"/>
      <c r="BN226" s="875"/>
      <c r="BO226" s="873">
        <f t="shared" si="69"/>
        <v>0</v>
      </c>
      <c r="BP226" s="874"/>
      <c r="BQ226" s="874"/>
      <c r="BR226" s="874"/>
      <c r="BS226" s="874"/>
      <c r="BT226" s="874"/>
      <c r="BU226" s="873">
        <f t="shared" si="70"/>
        <v>0</v>
      </c>
      <c r="BV226" s="874"/>
      <c r="BW226" s="874"/>
      <c r="BX226" s="874"/>
      <c r="BY226" s="874"/>
      <c r="BZ226" s="874"/>
      <c r="CA226" s="878">
        <f t="shared" si="81"/>
        <v>0</v>
      </c>
      <c r="CB226" s="874"/>
      <c r="CC226" s="874"/>
      <c r="CD226" s="874"/>
      <c r="CE226" s="874"/>
      <c r="CF226" s="874"/>
      <c r="CG226" s="874"/>
      <c r="CI226" s="876">
        <f t="shared" si="85"/>
        <v>0</v>
      </c>
      <c r="CJ226" s="875"/>
      <c r="CK226" s="875"/>
      <c r="CL226" s="875"/>
      <c r="CM226" s="875"/>
      <c r="CN226" s="875"/>
      <c r="CO226" s="875"/>
      <c r="CP226" s="877">
        <f t="shared" si="71"/>
        <v>0</v>
      </c>
      <c r="CQ226" s="875"/>
      <c r="CR226" s="875"/>
      <c r="CS226" s="875"/>
      <c r="CT226" s="875"/>
      <c r="CU226" s="875"/>
      <c r="CV226" s="873">
        <f t="shared" si="72"/>
        <v>0</v>
      </c>
      <c r="CW226" s="874"/>
      <c r="CX226" s="874"/>
      <c r="CY226" s="874"/>
      <c r="CZ226" s="874"/>
      <c r="DA226" s="874"/>
      <c r="DB226" s="873">
        <f t="shared" si="73"/>
        <v>0</v>
      </c>
      <c r="DC226" s="874"/>
      <c r="DD226" s="874"/>
      <c r="DE226" s="874"/>
      <c r="DF226" s="874"/>
      <c r="DG226" s="874"/>
      <c r="DH226" s="878">
        <f t="shared" si="82"/>
        <v>0</v>
      </c>
      <c r="DI226" s="874"/>
      <c r="DJ226" s="874"/>
      <c r="DK226" s="874"/>
      <c r="DL226" s="874"/>
      <c r="DM226" s="874"/>
      <c r="DN226" s="874"/>
      <c r="DR226" s="230" t="str">
        <f t="shared" si="74"/>
        <v>-</v>
      </c>
      <c r="DS226" s="875">
        <f>IF(ROWS(DS$25:$DU226)&gt;$EG$9,0,ROWS(DS$25:$DU226))</f>
        <v>0</v>
      </c>
      <c r="DT226" s="875"/>
      <c r="DU226" s="875"/>
      <c r="DV226" s="875"/>
      <c r="DW226" s="875"/>
      <c r="DX226" s="876">
        <f t="shared" si="86"/>
        <v>0</v>
      </c>
      <c r="DY226" s="875"/>
      <c r="DZ226" s="875"/>
      <c r="EA226" s="875"/>
      <c r="EB226" s="875"/>
      <c r="EC226" s="875"/>
      <c r="ED226" s="875"/>
      <c r="EE226" s="877">
        <f t="shared" si="75"/>
        <v>0</v>
      </c>
      <c r="EF226" s="875"/>
      <c r="EG226" s="875"/>
      <c r="EH226" s="875"/>
      <c r="EI226" s="875"/>
      <c r="EJ226" s="875"/>
      <c r="EK226" s="873">
        <f t="shared" si="76"/>
        <v>0</v>
      </c>
      <c r="EL226" s="874"/>
      <c r="EM226" s="874"/>
      <c r="EN226" s="874"/>
      <c r="EO226" s="874"/>
      <c r="EP226" s="874"/>
      <c r="EQ226" s="873">
        <f t="shared" si="77"/>
        <v>0</v>
      </c>
      <c r="ER226" s="874"/>
      <c r="ES226" s="874"/>
      <c r="ET226" s="874"/>
      <c r="EU226" s="874"/>
      <c r="EV226" s="874"/>
      <c r="EW226" s="878">
        <f t="shared" si="66"/>
        <v>0</v>
      </c>
      <c r="EX226" s="874"/>
      <c r="EY226" s="874"/>
      <c r="EZ226" s="874"/>
      <c r="FA226" s="874"/>
      <c r="FB226" s="874"/>
      <c r="FC226" s="874"/>
      <c r="FE226" s="876">
        <f t="shared" si="87"/>
        <v>0</v>
      </c>
      <c r="FF226" s="875"/>
      <c r="FG226" s="875"/>
      <c r="FH226" s="875"/>
      <c r="FI226" s="875"/>
      <c r="FJ226" s="875"/>
      <c r="FK226" s="875"/>
      <c r="FL226" s="877">
        <f t="shared" si="78"/>
        <v>0</v>
      </c>
      <c r="FM226" s="875"/>
      <c r="FN226" s="875"/>
      <c r="FO226" s="875"/>
      <c r="FP226" s="875"/>
      <c r="FQ226" s="875"/>
      <c r="FR226" s="873">
        <f t="shared" si="79"/>
        <v>0</v>
      </c>
      <c r="FS226" s="874"/>
      <c r="FT226" s="874"/>
      <c r="FU226" s="874"/>
      <c r="FV226" s="874"/>
      <c r="FW226" s="874"/>
      <c r="FX226" s="873">
        <f t="shared" si="80"/>
        <v>0</v>
      </c>
      <c r="FY226" s="874"/>
      <c r="FZ226" s="874"/>
      <c r="GA226" s="874"/>
      <c r="GB226" s="874"/>
      <c r="GC226" s="874"/>
      <c r="GD226" s="878">
        <f t="shared" si="83"/>
        <v>0</v>
      </c>
      <c r="GE226" s="874"/>
      <c r="GF226" s="874"/>
      <c r="GG226" s="874"/>
      <c r="GH226" s="874"/>
      <c r="GI226" s="874"/>
      <c r="GJ226" s="874"/>
    </row>
    <row r="227" spans="48:192" ht="12.75">
      <c r="AV227" s="230" t="str">
        <f t="shared" si="67"/>
        <v>-</v>
      </c>
      <c r="AW227" s="875">
        <f>IF(ROWS($AW$25:$AW227)&gt;$BI$9,0,ROWS(AW$25:$AW227))</f>
        <v>0</v>
      </c>
      <c r="AX227" s="875"/>
      <c r="AY227" s="875"/>
      <c r="AZ227" s="875"/>
      <c r="BA227" s="875"/>
      <c r="BB227" s="876">
        <f t="shared" si="84"/>
        <v>0</v>
      </c>
      <c r="BC227" s="875"/>
      <c r="BD227" s="875"/>
      <c r="BE227" s="875"/>
      <c r="BF227" s="875"/>
      <c r="BG227" s="875"/>
      <c r="BH227" s="875"/>
      <c r="BI227" s="877">
        <f t="shared" si="68"/>
        <v>0</v>
      </c>
      <c r="BJ227" s="875"/>
      <c r="BK227" s="875"/>
      <c r="BL227" s="875"/>
      <c r="BM227" s="875"/>
      <c r="BN227" s="875"/>
      <c r="BO227" s="873">
        <f t="shared" si="69"/>
        <v>0</v>
      </c>
      <c r="BP227" s="874"/>
      <c r="BQ227" s="874"/>
      <c r="BR227" s="874"/>
      <c r="BS227" s="874"/>
      <c r="BT227" s="874"/>
      <c r="BU227" s="873">
        <f t="shared" si="70"/>
        <v>0</v>
      </c>
      <c r="BV227" s="874"/>
      <c r="BW227" s="874"/>
      <c r="BX227" s="874"/>
      <c r="BY227" s="874"/>
      <c r="BZ227" s="874"/>
      <c r="CA227" s="878">
        <f t="shared" si="81"/>
        <v>0</v>
      </c>
      <c r="CB227" s="874"/>
      <c r="CC227" s="874"/>
      <c r="CD227" s="874"/>
      <c r="CE227" s="874"/>
      <c r="CF227" s="874"/>
      <c r="CG227" s="874"/>
      <c r="CI227" s="876">
        <f t="shared" si="85"/>
        <v>0</v>
      </c>
      <c r="CJ227" s="875"/>
      <c r="CK227" s="875"/>
      <c r="CL227" s="875"/>
      <c r="CM227" s="875"/>
      <c r="CN227" s="875"/>
      <c r="CO227" s="875"/>
      <c r="CP227" s="877">
        <f t="shared" si="71"/>
        <v>0</v>
      </c>
      <c r="CQ227" s="875"/>
      <c r="CR227" s="875"/>
      <c r="CS227" s="875"/>
      <c r="CT227" s="875"/>
      <c r="CU227" s="875"/>
      <c r="CV227" s="873">
        <f t="shared" si="72"/>
        <v>0</v>
      </c>
      <c r="CW227" s="874"/>
      <c r="CX227" s="874"/>
      <c r="CY227" s="874"/>
      <c r="CZ227" s="874"/>
      <c r="DA227" s="874"/>
      <c r="DB227" s="873">
        <f t="shared" si="73"/>
        <v>0</v>
      </c>
      <c r="DC227" s="874"/>
      <c r="DD227" s="874"/>
      <c r="DE227" s="874"/>
      <c r="DF227" s="874"/>
      <c r="DG227" s="874"/>
      <c r="DH227" s="878">
        <f t="shared" si="82"/>
        <v>0</v>
      </c>
      <c r="DI227" s="874"/>
      <c r="DJ227" s="874"/>
      <c r="DK227" s="874"/>
      <c r="DL227" s="874"/>
      <c r="DM227" s="874"/>
      <c r="DN227" s="874"/>
      <c r="DR227" s="230" t="str">
        <f t="shared" si="74"/>
        <v>-</v>
      </c>
      <c r="DS227" s="875">
        <f>IF(ROWS(DS$25:$DU227)&gt;$EG$9,0,ROWS(DS$25:$DU227))</f>
        <v>0</v>
      </c>
      <c r="DT227" s="875"/>
      <c r="DU227" s="875"/>
      <c r="DV227" s="875"/>
      <c r="DW227" s="875"/>
      <c r="DX227" s="876">
        <f t="shared" si="86"/>
        <v>0</v>
      </c>
      <c r="DY227" s="875"/>
      <c r="DZ227" s="875"/>
      <c r="EA227" s="875"/>
      <c r="EB227" s="875"/>
      <c r="EC227" s="875"/>
      <c r="ED227" s="875"/>
      <c r="EE227" s="877">
        <f t="shared" si="75"/>
        <v>0</v>
      </c>
      <c r="EF227" s="875"/>
      <c r="EG227" s="875"/>
      <c r="EH227" s="875"/>
      <c r="EI227" s="875"/>
      <c r="EJ227" s="875"/>
      <c r="EK227" s="873">
        <f t="shared" si="76"/>
        <v>0</v>
      </c>
      <c r="EL227" s="874"/>
      <c r="EM227" s="874"/>
      <c r="EN227" s="874"/>
      <c r="EO227" s="874"/>
      <c r="EP227" s="874"/>
      <c r="EQ227" s="873">
        <f t="shared" si="77"/>
        <v>0</v>
      </c>
      <c r="ER227" s="874"/>
      <c r="ES227" s="874"/>
      <c r="ET227" s="874"/>
      <c r="EU227" s="874"/>
      <c r="EV227" s="874"/>
      <c r="EW227" s="878">
        <f t="shared" si="66"/>
        <v>0</v>
      </c>
      <c r="EX227" s="874"/>
      <c r="EY227" s="874"/>
      <c r="EZ227" s="874"/>
      <c r="FA227" s="874"/>
      <c r="FB227" s="874"/>
      <c r="FC227" s="874"/>
      <c r="FE227" s="876">
        <f t="shared" si="87"/>
        <v>0</v>
      </c>
      <c r="FF227" s="875"/>
      <c r="FG227" s="875"/>
      <c r="FH227" s="875"/>
      <c r="FI227" s="875"/>
      <c r="FJ227" s="875"/>
      <c r="FK227" s="875"/>
      <c r="FL227" s="877">
        <f t="shared" si="78"/>
        <v>0</v>
      </c>
      <c r="FM227" s="875"/>
      <c r="FN227" s="875"/>
      <c r="FO227" s="875"/>
      <c r="FP227" s="875"/>
      <c r="FQ227" s="875"/>
      <c r="FR227" s="873">
        <f t="shared" si="79"/>
        <v>0</v>
      </c>
      <c r="FS227" s="874"/>
      <c r="FT227" s="874"/>
      <c r="FU227" s="874"/>
      <c r="FV227" s="874"/>
      <c r="FW227" s="874"/>
      <c r="FX227" s="873">
        <f t="shared" si="80"/>
        <v>0</v>
      </c>
      <c r="FY227" s="874"/>
      <c r="FZ227" s="874"/>
      <c r="GA227" s="874"/>
      <c r="GB227" s="874"/>
      <c r="GC227" s="874"/>
      <c r="GD227" s="878">
        <f t="shared" si="83"/>
        <v>0</v>
      </c>
      <c r="GE227" s="874"/>
      <c r="GF227" s="874"/>
      <c r="GG227" s="874"/>
      <c r="GH227" s="874"/>
      <c r="GI227" s="874"/>
      <c r="GJ227" s="874"/>
    </row>
    <row r="228" spans="48:192" ht="12.75">
      <c r="AV228" s="230" t="str">
        <f t="shared" si="67"/>
        <v>-</v>
      </c>
      <c r="AW228" s="875">
        <f>IF(ROWS($AW$25:$AW228)&gt;$BI$9,0,ROWS(AW$25:$AW228))</f>
        <v>0</v>
      </c>
      <c r="AX228" s="875"/>
      <c r="AY228" s="875"/>
      <c r="AZ228" s="875"/>
      <c r="BA228" s="875"/>
      <c r="BB228" s="876">
        <f t="shared" si="84"/>
        <v>0</v>
      </c>
      <c r="BC228" s="875"/>
      <c r="BD228" s="875"/>
      <c r="BE228" s="875"/>
      <c r="BF228" s="875"/>
      <c r="BG228" s="875"/>
      <c r="BH228" s="875"/>
      <c r="BI228" s="877">
        <f t="shared" si="68"/>
        <v>0</v>
      </c>
      <c r="BJ228" s="875"/>
      <c r="BK228" s="875"/>
      <c r="BL228" s="875"/>
      <c r="BM228" s="875"/>
      <c r="BN228" s="875"/>
      <c r="BO228" s="873">
        <f t="shared" si="69"/>
        <v>0</v>
      </c>
      <c r="BP228" s="874"/>
      <c r="BQ228" s="874"/>
      <c r="BR228" s="874"/>
      <c r="BS228" s="874"/>
      <c r="BT228" s="874"/>
      <c r="BU228" s="873">
        <f t="shared" si="70"/>
        <v>0</v>
      </c>
      <c r="BV228" s="874"/>
      <c r="BW228" s="874"/>
      <c r="BX228" s="874"/>
      <c r="BY228" s="874"/>
      <c r="BZ228" s="874"/>
      <c r="CA228" s="878">
        <f t="shared" si="81"/>
        <v>0</v>
      </c>
      <c r="CB228" s="874"/>
      <c r="CC228" s="874"/>
      <c r="CD228" s="874"/>
      <c r="CE228" s="874"/>
      <c r="CF228" s="874"/>
      <c r="CG228" s="874"/>
      <c r="CI228" s="876">
        <f t="shared" si="85"/>
        <v>0</v>
      </c>
      <c r="CJ228" s="875"/>
      <c r="CK228" s="875"/>
      <c r="CL228" s="875"/>
      <c r="CM228" s="875"/>
      <c r="CN228" s="875"/>
      <c r="CO228" s="875"/>
      <c r="CP228" s="877">
        <f t="shared" si="71"/>
        <v>0</v>
      </c>
      <c r="CQ228" s="875"/>
      <c r="CR228" s="875"/>
      <c r="CS228" s="875"/>
      <c r="CT228" s="875"/>
      <c r="CU228" s="875"/>
      <c r="CV228" s="873">
        <f t="shared" si="72"/>
        <v>0</v>
      </c>
      <c r="CW228" s="874"/>
      <c r="CX228" s="874"/>
      <c r="CY228" s="874"/>
      <c r="CZ228" s="874"/>
      <c r="DA228" s="874"/>
      <c r="DB228" s="873">
        <f t="shared" si="73"/>
        <v>0</v>
      </c>
      <c r="DC228" s="874"/>
      <c r="DD228" s="874"/>
      <c r="DE228" s="874"/>
      <c r="DF228" s="874"/>
      <c r="DG228" s="874"/>
      <c r="DH228" s="878">
        <f t="shared" si="82"/>
        <v>0</v>
      </c>
      <c r="DI228" s="874"/>
      <c r="DJ228" s="874"/>
      <c r="DK228" s="874"/>
      <c r="DL228" s="874"/>
      <c r="DM228" s="874"/>
      <c r="DN228" s="874"/>
      <c r="DR228" s="230" t="str">
        <f t="shared" si="74"/>
        <v>-</v>
      </c>
      <c r="DS228" s="875">
        <f>IF(ROWS(DS$25:$DU228)&gt;$EG$9,0,ROWS(DS$25:$DU228))</f>
        <v>0</v>
      </c>
      <c r="DT228" s="875"/>
      <c r="DU228" s="875"/>
      <c r="DV228" s="875"/>
      <c r="DW228" s="875"/>
      <c r="DX228" s="876">
        <f t="shared" si="86"/>
        <v>0</v>
      </c>
      <c r="DY228" s="875"/>
      <c r="DZ228" s="875"/>
      <c r="EA228" s="875"/>
      <c r="EB228" s="875"/>
      <c r="EC228" s="875"/>
      <c r="ED228" s="875"/>
      <c r="EE228" s="877">
        <f t="shared" si="75"/>
        <v>0</v>
      </c>
      <c r="EF228" s="875"/>
      <c r="EG228" s="875"/>
      <c r="EH228" s="875"/>
      <c r="EI228" s="875"/>
      <c r="EJ228" s="875"/>
      <c r="EK228" s="873">
        <f t="shared" si="76"/>
        <v>0</v>
      </c>
      <c r="EL228" s="874"/>
      <c r="EM228" s="874"/>
      <c r="EN228" s="874"/>
      <c r="EO228" s="874"/>
      <c r="EP228" s="874"/>
      <c r="EQ228" s="873">
        <f t="shared" si="77"/>
        <v>0</v>
      </c>
      <c r="ER228" s="874"/>
      <c r="ES228" s="874"/>
      <c r="ET228" s="874"/>
      <c r="EU228" s="874"/>
      <c r="EV228" s="874"/>
      <c r="EW228" s="878">
        <f t="shared" si="66"/>
        <v>0</v>
      </c>
      <c r="EX228" s="874"/>
      <c r="EY228" s="874"/>
      <c r="EZ228" s="874"/>
      <c r="FA228" s="874"/>
      <c r="FB228" s="874"/>
      <c r="FC228" s="874"/>
      <c r="FE228" s="876">
        <f t="shared" si="87"/>
        <v>0</v>
      </c>
      <c r="FF228" s="875"/>
      <c r="FG228" s="875"/>
      <c r="FH228" s="875"/>
      <c r="FI228" s="875"/>
      <c r="FJ228" s="875"/>
      <c r="FK228" s="875"/>
      <c r="FL228" s="877">
        <f t="shared" si="78"/>
        <v>0</v>
      </c>
      <c r="FM228" s="875"/>
      <c r="FN228" s="875"/>
      <c r="FO228" s="875"/>
      <c r="FP228" s="875"/>
      <c r="FQ228" s="875"/>
      <c r="FR228" s="873">
        <f t="shared" si="79"/>
        <v>0</v>
      </c>
      <c r="FS228" s="874"/>
      <c r="FT228" s="874"/>
      <c r="FU228" s="874"/>
      <c r="FV228" s="874"/>
      <c r="FW228" s="874"/>
      <c r="FX228" s="873">
        <f t="shared" si="80"/>
        <v>0</v>
      </c>
      <c r="FY228" s="874"/>
      <c r="FZ228" s="874"/>
      <c r="GA228" s="874"/>
      <c r="GB228" s="874"/>
      <c r="GC228" s="874"/>
      <c r="GD228" s="878">
        <f t="shared" si="83"/>
        <v>0</v>
      </c>
      <c r="GE228" s="874"/>
      <c r="GF228" s="874"/>
      <c r="GG228" s="874"/>
      <c r="GH228" s="874"/>
      <c r="GI228" s="874"/>
      <c r="GJ228" s="874"/>
    </row>
    <row r="229" spans="48:192" ht="12.75">
      <c r="AV229" s="230" t="str">
        <f t="shared" si="67"/>
        <v>-</v>
      </c>
      <c r="AW229" s="875">
        <f>IF(ROWS($AW$25:$AW229)&gt;$BI$9,0,ROWS(AW$25:$AW229))</f>
        <v>0</v>
      </c>
      <c r="AX229" s="875"/>
      <c r="AY229" s="875"/>
      <c r="AZ229" s="875"/>
      <c r="BA229" s="875"/>
      <c r="BB229" s="876">
        <f t="shared" si="84"/>
        <v>0</v>
      </c>
      <c r="BC229" s="875"/>
      <c r="BD229" s="875"/>
      <c r="BE229" s="875"/>
      <c r="BF229" s="875"/>
      <c r="BG229" s="875"/>
      <c r="BH229" s="875"/>
      <c r="BI229" s="877">
        <f t="shared" si="68"/>
        <v>0</v>
      </c>
      <c r="BJ229" s="875"/>
      <c r="BK229" s="875"/>
      <c r="BL229" s="875"/>
      <c r="BM229" s="875"/>
      <c r="BN229" s="875"/>
      <c r="BO229" s="873">
        <f t="shared" si="69"/>
        <v>0</v>
      </c>
      <c r="BP229" s="874"/>
      <c r="BQ229" s="874"/>
      <c r="BR229" s="874"/>
      <c r="BS229" s="874"/>
      <c r="BT229" s="874"/>
      <c r="BU229" s="873">
        <f t="shared" si="70"/>
        <v>0</v>
      </c>
      <c r="BV229" s="874"/>
      <c r="BW229" s="874"/>
      <c r="BX229" s="874"/>
      <c r="BY229" s="874"/>
      <c r="BZ229" s="874"/>
      <c r="CA229" s="878">
        <f t="shared" si="81"/>
        <v>0</v>
      </c>
      <c r="CB229" s="874"/>
      <c r="CC229" s="874"/>
      <c r="CD229" s="874"/>
      <c r="CE229" s="874"/>
      <c r="CF229" s="874"/>
      <c r="CG229" s="874"/>
      <c r="CI229" s="876">
        <f t="shared" si="85"/>
        <v>0</v>
      </c>
      <c r="CJ229" s="875"/>
      <c r="CK229" s="875"/>
      <c r="CL229" s="875"/>
      <c r="CM229" s="875"/>
      <c r="CN229" s="875"/>
      <c r="CO229" s="875"/>
      <c r="CP229" s="877">
        <f t="shared" si="71"/>
        <v>0</v>
      </c>
      <c r="CQ229" s="875"/>
      <c r="CR229" s="875"/>
      <c r="CS229" s="875"/>
      <c r="CT229" s="875"/>
      <c r="CU229" s="875"/>
      <c r="CV229" s="873">
        <f t="shared" si="72"/>
        <v>0</v>
      </c>
      <c r="CW229" s="874"/>
      <c r="CX229" s="874"/>
      <c r="CY229" s="874"/>
      <c r="CZ229" s="874"/>
      <c r="DA229" s="874"/>
      <c r="DB229" s="873">
        <f t="shared" si="73"/>
        <v>0</v>
      </c>
      <c r="DC229" s="874"/>
      <c r="DD229" s="874"/>
      <c r="DE229" s="874"/>
      <c r="DF229" s="874"/>
      <c r="DG229" s="874"/>
      <c r="DH229" s="878">
        <f t="shared" si="82"/>
        <v>0</v>
      </c>
      <c r="DI229" s="874"/>
      <c r="DJ229" s="874"/>
      <c r="DK229" s="874"/>
      <c r="DL229" s="874"/>
      <c r="DM229" s="874"/>
      <c r="DN229" s="874"/>
      <c r="DR229" s="230" t="str">
        <f t="shared" si="74"/>
        <v>-</v>
      </c>
      <c r="DS229" s="875">
        <f>IF(ROWS(DS$25:$DU229)&gt;$EG$9,0,ROWS(DS$25:$DU229))</f>
        <v>0</v>
      </c>
      <c r="DT229" s="875"/>
      <c r="DU229" s="875"/>
      <c r="DV229" s="875"/>
      <c r="DW229" s="875"/>
      <c r="DX229" s="876">
        <f t="shared" si="86"/>
        <v>0</v>
      </c>
      <c r="DY229" s="875"/>
      <c r="DZ229" s="875"/>
      <c r="EA229" s="875"/>
      <c r="EB229" s="875"/>
      <c r="EC229" s="875"/>
      <c r="ED229" s="875"/>
      <c r="EE229" s="877">
        <f t="shared" si="75"/>
        <v>0</v>
      </c>
      <c r="EF229" s="875"/>
      <c r="EG229" s="875"/>
      <c r="EH229" s="875"/>
      <c r="EI229" s="875"/>
      <c r="EJ229" s="875"/>
      <c r="EK229" s="873">
        <f t="shared" si="76"/>
        <v>0</v>
      </c>
      <c r="EL229" s="874"/>
      <c r="EM229" s="874"/>
      <c r="EN229" s="874"/>
      <c r="EO229" s="874"/>
      <c r="EP229" s="874"/>
      <c r="EQ229" s="873">
        <f t="shared" si="77"/>
        <v>0</v>
      </c>
      <c r="ER229" s="874"/>
      <c r="ES229" s="874"/>
      <c r="ET229" s="874"/>
      <c r="EU229" s="874"/>
      <c r="EV229" s="874"/>
      <c r="EW229" s="878">
        <f t="shared" si="66"/>
        <v>0</v>
      </c>
      <c r="EX229" s="874"/>
      <c r="EY229" s="874"/>
      <c r="EZ229" s="874"/>
      <c r="FA229" s="874"/>
      <c r="FB229" s="874"/>
      <c r="FC229" s="874"/>
      <c r="FE229" s="876">
        <f t="shared" si="87"/>
        <v>0</v>
      </c>
      <c r="FF229" s="875"/>
      <c r="FG229" s="875"/>
      <c r="FH229" s="875"/>
      <c r="FI229" s="875"/>
      <c r="FJ229" s="875"/>
      <c r="FK229" s="875"/>
      <c r="FL229" s="877">
        <f t="shared" si="78"/>
        <v>0</v>
      </c>
      <c r="FM229" s="875"/>
      <c r="FN229" s="875"/>
      <c r="FO229" s="875"/>
      <c r="FP229" s="875"/>
      <c r="FQ229" s="875"/>
      <c r="FR229" s="873">
        <f t="shared" si="79"/>
        <v>0</v>
      </c>
      <c r="FS229" s="874"/>
      <c r="FT229" s="874"/>
      <c r="FU229" s="874"/>
      <c r="FV229" s="874"/>
      <c r="FW229" s="874"/>
      <c r="FX229" s="873">
        <f t="shared" si="80"/>
        <v>0</v>
      </c>
      <c r="FY229" s="874"/>
      <c r="FZ229" s="874"/>
      <c r="GA229" s="874"/>
      <c r="GB229" s="874"/>
      <c r="GC229" s="874"/>
      <c r="GD229" s="878">
        <f t="shared" si="83"/>
        <v>0</v>
      </c>
      <c r="GE229" s="874"/>
      <c r="GF229" s="874"/>
      <c r="GG229" s="874"/>
      <c r="GH229" s="874"/>
      <c r="GI229" s="874"/>
      <c r="GJ229" s="874"/>
    </row>
    <row r="230" spans="48:192" ht="12.75">
      <c r="AV230" s="230" t="str">
        <f t="shared" si="67"/>
        <v>-</v>
      </c>
      <c r="AW230" s="875">
        <f>IF(ROWS($AW$25:$AW230)&gt;$BI$9,0,ROWS(AW$25:$AW230))</f>
        <v>0</v>
      </c>
      <c r="AX230" s="875"/>
      <c r="AY230" s="875"/>
      <c r="AZ230" s="875"/>
      <c r="BA230" s="875"/>
      <c r="BB230" s="876">
        <f t="shared" si="84"/>
        <v>0</v>
      </c>
      <c r="BC230" s="875"/>
      <c r="BD230" s="875"/>
      <c r="BE230" s="875"/>
      <c r="BF230" s="875"/>
      <c r="BG230" s="875"/>
      <c r="BH230" s="875"/>
      <c r="BI230" s="877">
        <f t="shared" si="68"/>
        <v>0</v>
      </c>
      <c r="BJ230" s="875"/>
      <c r="BK230" s="875"/>
      <c r="BL230" s="875"/>
      <c r="BM230" s="875"/>
      <c r="BN230" s="875"/>
      <c r="BO230" s="873">
        <f t="shared" si="69"/>
        <v>0</v>
      </c>
      <c r="BP230" s="874"/>
      <c r="BQ230" s="874"/>
      <c r="BR230" s="874"/>
      <c r="BS230" s="874"/>
      <c r="BT230" s="874"/>
      <c r="BU230" s="873">
        <f t="shared" si="70"/>
        <v>0</v>
      </c>
      <c r="BV230" s="874"/>
      <c r="BW230" s="874"/>
      <c r="BX230" s="874"/>
      <c r="BY230" s="874"/>
      <c r="BZ230" s="874"/>
      <c r="CA230" s="878">
        <f t="shared" si="81"/>
        <v>0</v>
      </c>
      <c r="CB230" s="874"/>
      <c r="CC230" s="874"/>
      <c r="CD230" s="874"/>
      <c r="CE230" s="874"/>
      <c r="CF230" s="874"/>
      <c r="CG230" s="874"/>
      <c r="CI230" s="876">
        <f t="shared" si="85"/>
        <v>0</v>
      </c>
      <c r="CJ230" s="875"/>
      <c r="CK230" s="875"/>
      <c r="CL230" s="875"/>
      <c r="CM230" s="875"/>
      <c r="CN230" s="875"/>
      <c r="CO230" s="875"/>
      <c r="CP230" s="877">
        <f t="shared" si="71"/>
        <v>0</v>
      </c>
      <c r="CQ230" s="875"/>
      <c r="CR230" s="875"/>
      <c r="CS230" s="875"/>
      <c r="CT230" s="875"/>
      <c r="CU230" s="875"/>
      <c r="CV230" s="873">
        <f t="shared" si="72"/>
        <v>0</v>
      </c>
      <c r="CW230" s="874"/>
      <c r="CX230" s="874"/>
      <c r="CY230" s="874"/>
      <c r="CZ230" s="874"/>
      <c r="DA230" s="874"/>
      <c r="DB230" s="873">
        <f t="shared" si="73"/>
        <v>0</v>
      </c>
      <c r="DC230" s="874"/>
      <c r="DD230" s="874"/>
      <c r="DE230" s="874"/>
      <c r="DF230" s="874"/>
      <c r="DG230" s="874"/>
      <c r="DH230" s="878">
        <f t="shared" si="82"/>
        <v>0</v>
      </c>
      <c r="DI230" s="874"/>
      <c r="DJ230" s="874"/>
      <c r="DK230" s="874"/>
      <c r="DL230" s="874"/>
      <c r="DM230" s="874"/>
      <c r="DN230" s="874"/>
      <c r="DR230" s="230" t="str">
        <f t="shared" si="74"/>
        <v>-</v>
      </c>
      <c r="DS230" s="875">
        <f>IF(ROWS(DS$25:$DU230)&gt;$EG$9,0,ROWS(DS$25:$DU230))</f>
        <v>0</v>
      </c>
      <c r="DT230" s="875"/>
      <c r="DU230" s="875"/>
      <c r="DV230" s="875"/>
      <c r="DW230" s="875"/>
      <c r="DX230" s="876">
        <f t="shared" si="86"/>
        <v>0</v>
      </c>
      <c r="DY230" s="875"/>
      <c r="DZ230" s="875"/>
      <c r="EA230" s="875"/>
      <c r="EB230" s="875"/>
      <c r="EC230" s="875"/>
      <c r="ED230" s="875"/>
      <c r="EE230" s="877">
        <f t="shared" si="75"/>
        <v>0</v>
      </c>
      <c r="EF230" s="875"/>
      <c r="EG230" s="875"/>
      <c r="EH230" s="875"/>
      <c r="EI230" s="875"/>
      <c r="EJ230" s="875"/>
      <c r="EK230" s="873">
        <f t="shared" si="76"/>
        <v>0</v>
      </c>
      <c r="EL230" s="874"/>
      <c r="EM230" s="874"/>
      <c r="EN230" s="874"/>
      <c r="EO230" s="874"/>
      <c r="EP230" s="874"/>
      <c r="EQ230" s="873">
        <f t="shared" si="77"/>
        <v>0</v>
      </c>
      <c r="ER230" s="874"/>
      <c r="ES230" s="874"/>
      <c r="ET230" s="874"/>
      <c r="EU230" s="874"/>
      <c r="EV230" s="874"/>
      <c r="EW230" s="878">
        <f t="shared" si="66"/>
        <v>0</v>
      </c>
      <c r="EX230" s="874"/>
      <c r="EY230" s="874"/>
      <c r="EZ230" s="874"/>
      <c r="FA230" s="874"/>
      <c r="FB230" s="874"/>
      <c r="FC230" s="874"/>
      <c r="FE230" s="876">
        <f t="shared" si="87"/>
        <v>0</v>
      </c>
      <c r="FF230" s="875"/>
      <c r="FG230" s="875"/>
      <c r="FH230" s="875"/>
      <c r="FI230" s="875"/>
      <c r="FJ230" s="875"/>
      <c r="FK230" s="875"/>
      <c r="FL230" s="877">
        <f t="shared" si="78"/>
        <v>0</v>
      </c>
      <c r="FM230" s="875"/>
      <c r="FN230" s="875"/>
      <c r="FO230" s="875"/>
      <c r="FP230" s="875"/>
      <c r="FQ230" s="875"/>
      <c r="FR230" s="873">
        <f t="shared" si="79"/>
        <v>0</v>
      </c>
      <c r="FS230" s="874"/>
      <c r="FT230" s="874"/>
      <c r="FU230" s="874"/>
      <c r="FV230" s="874"/>
      <c r="FW230" s="874"/>
      <c r="FX230" s="873">
        <f t="shared" si="80"/>
        <v>0</v>
      </c>
      <c r="FY230" s="874"/>
      <c r="FZ230" s="874"/>
      <c r="GA230" s="874"/>
      <c r="GB230" s="874"/>
      <c r="GC230" s="874"/>
      <c r="GD230" s="878">
        <f t="shared" si="83"/>
        <v>0</v>
      </c>
      <c r="GE230" s="874"/>
      <c r="GF230" s="874"/>
      <c r="GG230" s="874"/>
      <c r="GH230" s="874"/>
      <c r="GI230" s="874"/>
      <c r="GJ230" s="874"/>
    </row>
    <row r="231" spans="48:192" ht="12.75">
      <c r="AV231" s="230" t="str">
        <f t="shared" si="67"/>
        <v>-</v>
      </c>
      <c r="AW231" s="875">
        <f>IF(ROWS($AW$25:$AW231)&gt;$BI$9,0,ROWS(AW$25:$AW231))</f>
        <v>0</v>
      </c>
      <c r="AX231" s="875"/>
      <c r="AY231" s="875"/>
      <c r="AZ231" s="875"/>
      <c r="BA231" s="875"/>
      <c r="BB231" s="876">
        <f t="shared" si="84"/>
        <v>0</v>
      </c>
      <c r="BC231" s="875"/>
      <c r="BD231" s="875"/>
      <c r="BE231" s="875"/>
      <c r="BF231" s="875"/>
      <c r="BG231" s="875"/>
      <c r="BH231" s="875"/>
      <c r="BI231" s="877">
        <f t="shared" si="68"/>
        <v>0</v>
      </c>
      <c r="BJ231" s="875"/>
      <c r="BK231" s="875"/>
      <c r="BL231" s="875"/>
      <c r="BM231" s="875"/>
      <c r="BN231" s="875"/>
      <c r="BO231" s="873">
        <f t="shared" si="69"/>
        <v>0</v>
      </c>
      <c r="BP231" s="874"/>
      <c r="BQ231" s="874"/>
      <c r="BR231" s="874"/>
      <c r="BS231" s="874"/>
      <c r="BT231" s="874"/>
      <c r="BU231" s="873">
        <f t="shared" si="70"/>
        <v>0</v>
      </c>
      <c r="BV231" s="874"/>
      <c r="BW231" s="874"/>
      <c r="BX231" s="874"/>
      <c r="BY231" s="874"/>
      <c r="BZ231" s="874"/>
      <c r="CA231" s="878">
        <f t="shared" si="81"/>
        <v>0</v>
      </c>
      <c r="CB231" s="874"/>
      <c r="CC231" s="874"/>
      <c r="CD231" s="874"/>
      <c r="CE231" s="874"/>
      <c r="CF231" s="874"/>
      <c r="CG231" s="874"/>
      <c r="CI231" s="876">
        <f t="shared" si="85"/>
        <v>0</v>
      </c>
      <c r="CJ231" s="875"/>
      <c r="CK231" s="875"/>
      <c r="CL231" s="875"/>
      <c r="CM231" s="875"/>
      <c r="CN231" s="875"/>
      <c r="CO231" s="875"/>
      <c r="CP231" s="877">
        <f t="shared" si="71"/>
        <v>0</v>
      </c>
      <c r="CQ231" s="875"/>
      <c r="CR231" s="875"/>
      <c r="CS231" s="875"/>
      <c r="CT231" s="875"/>
      <c r="CU231" s="875"/>
      <c r="CV231" s="873">
        <f t="shared" si="72"/>
        <v>0</v>
      </c>
      <c r="CW231" s="874"/>
      <c r="CX231" s="874"/>
      <c r="CY231" s="874"/>
      <c r="CZ231" s="874"/>
      <c r="DA231" s="874"/>
      <c r="DB231" s="873">
        <f t="shared" si="73"/>
        <v>0</v>
      </c>
      <c r="DC231" s="874"/>
      <c r="DD231" s="874"/>
      <c r="DE231" s="874"/>
      <c r="DF231" s="874"/>
      <c r="DG231" s="874"/>
      <c r="DH231" s="878">
        <f t="shared" si="82"/>
        <v>0</v>
      </c>
      <c r="DI231" s="874"/>
      <c r="DJ231" s="874"/>
      <c r="DK231" s="874"/>
      <c r="DL231" s="874"/>
      <c r="DM231" s="874"/>
      <c r="DN231" s="874"/>
      <c r="DR231" s="230" t="str">
        <f t="shared" si="74"/>
        <v>-</v>
      </c>
      <c r="DS231" s="875">
        <f>IF(ROWS(DS$25:$DU231)&gt;$EG$9,0,ROWS(DS$25:$DU231))</f>
        <v>0</v>
      </c>
      <c r="DT231" s="875"/>
      <c r="DU231" s="875"/>
      <c r="DV231" s="875"/>
      <c r="DW231" s="875"/>
      <c r="DX231" s="876">
        <f t="shared" si="86"/>
        <v>0</v>
      </c>
      <c r="DY231" s="875"/>
      <c r="DZ231" s="875"/>
      <c r="EA231" s="875"/>
      <c r="EB231" s="875"/>
      <c r="EC231" s="875"/>
      <c r="ED231" s="875"/>
      <c r="EE231" s="877">
        <f t="shared" si="75"/>
        <v>0</v>
      </c>
      <c r="EF231" s="875"/>
      <c r="EG231" s="875"/>
      <c r="EH231" s="875"/>
      <c r="EI231" s="875"/>
      <c r="EJ231" s="875"/>
      <c r="EK231" s="873">
        <f t="shared" si="76"/>
        <v>0</v>
      </c>
      <c r="EL231" s="874"/>
      <c r="EM231" s="874"/>
      <c r="EN231" s="874"/>
      <c r="EO231" s="874"/>
      <c r="EP231" s="874"/>
      <c r="EQ231" s="873">
        <f t="shared" si="77"/>
        <v>0</v>
      </c>
      <c r="ER231" s="874"/>
      <c r="ES231" s="874"/>
      <c r="ET231" s="874"/>
      <c r="EU231" s="874"/>
      <c r="EV231" s="874"/>
      <c r="EW231" s="878">
        <f t="shared" si="66"/>
        <v>0</v>
      </c>
      <c r="EX231" s="874"/>
      <c r="EY231" s="874"/>
      <c r="EZ231" s="874"/>
      <c r="FA231" s="874"/>
      <c r="FB231" s="874"/>
      <c r="FC231" s="874"/>
      <c r="FE231" s="876">
        <f t="shared" si="87"/>
        <v>0</v>
      </c>
      <c r="FF231" s="875"/>
      <c r="FG231" s="875"/>
      <c r="FH231" s="875"/>
      <c r="FI231" s="875"/>
      <c r="FJ231" s="875"/>
      <c r="FK231" s="875"/>
      <c r="FL231" s="877">
        <f t="shared" si="78"/>
        <v>0</v>
      </c>
      <c r="FM231" s="875"/>
      <c r="FN231" s="875"/>
      <c r="FO231" s="875"/>
      <c r="FP231" s="875"/>
      <c r="FQ231" s="875"/>
      <c r="FR231" s="873">
        <f t="shared" si="79"/>
        <v>0</v>
      </c>
      <c r="FS231" s="874"/>
      <c r="FT231" s="874"/>
      <c r="FU231" s="874"/>
      <c r="FV231" s="874"/>
      <c r="FW231" s="874"/>
      <c r="FX231" s="873">
        <f t="shared" si="80"/>
        <v>0</v>
      </c>
      <c r="FY231" s="874"/>
      <c r="FZ231" s="874"/>
      <c r="GA231" s="874"/>
      <c r="GB231" s="874"/>
      <c r="GC231" s="874"/>
      <c r="GD231" s="878">
        <f t="shared" si="83"/>
        <v>0</v>
      </c>
      <c r="GE231" s="874"/>
      <c r="GF231" s="874"/>
      <c r="GG231" s="874"/>
      <c r="GH231" s="874"/>
      <c r="GI231" s="874"/>
      <c r="GJ231" s="874"/>
    </row>
    <row r="232" spans="48:192" ht="12.75">
      <c r="AV232" s="230" t="str">
        <f t="shared" si="67"/>
        <v>-</v>
      </c>
      <c r="AW232" s="875">
        <f>IF(ROWS($AW$25:$AW232)&gt;$BI$9,0,ROWS(AW$25:$AW232))</f>
        <v>0</v>
      </c>
      <c r="AX232" s="875"/>
      <c r="AY232" s="875"/>
      <c r="AZ232" s="875"/>
      <c r="BA232" s="875"/>
      <c r="BB232" s="876">
        <f t="shared" si="84"/>
        <v>0</v>
      </c>
      <c r="BC232" s="875"/>
      <c r="BD232" s="875"/>
      <c r="BE232" s="875"/>
      <c r="BF232" s="875"/>
      <c r="BG232" s="875"/>
      <c r="BH232" s="875"/>
      <c r="BI232" s="877">
        <f t="shared" si="68"/>
        <v>0</v>
      </c>
      <c r="BJ232" s="875"/>
      <c r="BK232" s="875"/>
      <c r="BL232" s="875"/>
      <c r="BM232" s="875"/>
      <c r="BN232" s="875"/>
      <c r="BO232" s="873">
        <f t="shared" si="69"/>
        <v>0</v>
      </c>
      <c r="BP232" s="874"/>
      <c r="BQ232" s="874"/>
      <c r="BR232" s="874"/>
      <c r="BS232" s="874"/>
      <c r="BT232" s="874"/>
      <c r="BU232" s="873">
        <f t="shared" si="70"/>
        <v>0</v>
      </c>
      <c r="BV232" s="874"/>
      <c r="BW232" s="874"/>
      <c r="BX232" s="874"/>
      <c r="BY232" s="874"/>
      <c r="BZ232" s="874"/>
      <c r="CA232" s="878">
        <f t="shared" si="81"/>
        <v>0</v>
      </c>
      <c r="CB232" s="874"/>
      <c r="CC232" s="874"/>
      <c r="CD232" s="874"/>
      <c r="CE232" s="874"/>
      <c r="CF232" s="874"/>
      <c r="CG232" s="874"/>
      <c r="CI232" s="876">
        <f t="shared" si="85"/>
        <v>0</v>
      </c>
      <c r="CJ232" s="875"/>
      <c r="CK232" s="875"/>
      <c r="CL232" s="875"/>
      <c r="CM232" s="875"/>
      <c r="CN232" s="875"/>
      <c r="CO232" s="875"/>
      <c r="CP232" s="877">
        <f t="shared" si="71"/>
        <v>0</v>
      </c>
      <c r="CQ232" s="875"/>
      <c r="CR232" s="875"/>
      <c r="CS232" s="875"/>
      <c r="CT232" s="875"/>
      <c r="CU232" s="875"/>
      <c r="CV232" s="873">
        <f t="shared" si="72"/>
        <v>0</v>
      </c>
      <c r="CW232" s="874"/>
      <c r="CX232" s="874"/>
      <c r="CY232" s="874"/>
      <c r="CZ232" s="874"/>
      <c r="DA232" s="874"/>
      <c r="DB232" s="873">
        <f t="shared" si="73"/>
        <v>0</v>
      </c>
      <c r="DC232" s="874"/>
      <c r="DD232" s="874"/>
      <c r="DE232" s="874"/>
      <c r="DF232" s="874"/>
      <c r="DG232" s="874"/>
      <c r="DH232" s="878">
        <f t="shared" si="82"/>
        <v>0</v>
      </c>
      <c r="DI232" s="874"/>
      <c r="DJ232" s="874"/>
      <c r="DK232" s="874"/>
      <c r="DL232" s="874"/>
      <c r="DM232" s="874"/>
      <c r="DN232" s="874"/>
      <c r="DR232" s="230" t="str">
        <f t="shared" si="74"/>
        <v>-</v>
      </c>
      <c r="DS232" s="875">
        <f>IF(ROWS(DS$25:$DU232)&gt;$EG$9,0,ROWS(DS$25:$DU232))</f>
        <v>0</v>
      </c>
      <c r="DT232" s="875"/>
      <c r="DU232" s="875"/>
      <c r="DV232" s="875"/>
      <c r="DW232" s="875"/>
      <c r="DX232" s="876">
        <f t="shared" si="86"/>
        <v>0</v>
      </c>
      <c r="DY232" s="875"/>
      <c r="DZ232" s="875"/>
      <c r="EA232" s="875"/>
      <c r="EB232" s="875"/>
      <c r="EC232" s="875"/>
      <c r="ED232" s="875"/>
      <c r="EE232" s="877">
        <f t="shared" si="75"/>
        <v>0</v>
      </c>
      <c r="EF232" s="875"/>
      <c r="EG232" s="875"/>
      <c r="EH232" s="875"/>
      <c r="EI232" s="875"/>
      <c r="EJ232" s="875"/>
      <c r="EK232" s="873">
        <f t="shared" si="76"/>
        <v>0</v>
      </c>
      <c r="EL232" s="874"/>
      <c r="EM232" s="874"/>
      <c r="EN232" s="874"/>
      <c r="EO232" s="874"/>
      <c r="EP232" s="874"/>
      <c r="EQ232" s="873">
        <f t="shared" si="77"/>
        <v>0</v>
      </c>
      <c r="ER232" s="874"/>
      <c r="ES232" s="874"/>
      <c r="ET232" s="874"/>
      <c r="EU232" s="874"/>
      <c r="EV232" s="874"/>
      <c r="EW232" s="878">
        <f t="shared" si="66"/>
        <v>0</v>
      </c>
      <c r="EX232" s="874"/>
      <c r="EY232" s="874"/>
      <c r="EZ232" s="874"/>
      <c r="FA232" s="874"/>
      <c r="FB232" s="874"/>
      <c r="FC232" s="874"/>
      <c r="FE232" s="876">
        <f t="shared" si="87"/>
        <v>0</v>
      </c>
      <c r="FF232" s="875"/>
      <c r="FG232" s="875"/>
      <c r="FH232" s="875"/>
      <c r="FI232" s="875"/>
      <c r="FJ232" s="875"/>
      <c r="FK232" s="875"/>
      <c r="FL232" s="877">
        <f t="shared" si="78"/>
        <v>0</v>
      </c>
      <c r="FM232" s="875"/>
      <c r="FN232" s="875"/>
      <c r="FO232" s="875"/>
      <c r="FP232" s="875"/>
      <c r="FQ232" s="875"/>
      <c r="FR232" s="873">
        <f t="shared" si="79"/>
        <v>0</v>
      </c>
      <c r="FS232" s="874"/>
      <c r="FT232" s="874"/>
      <c r="FU232" s="874"/>
      <c r="FV232" s="874"/>
      <c r="FW232" s="874"/>
      <c r="FX232" s="873">
        <f t="shared" si="80"/>
        <v>0</v>
      </c>
      <c r="FY232" s="874"/>
      <c r="FZ232" s="874"/>
      <c r="GA232" s="874"/>
      <c r="GB232" s="874"/>
      <c r="GC232" s="874"/>
      <c r="GD232" s="878">
        <f t="shared" si="83"/>
        <v>0</v>
      </c>
      <c r="GE232" s="874"/>
      <c r="GF232" s="874"/>
      <c r="GG232" s="874"/>
      <c r="GH232" s="874"/>
      <c r="GI232" s="874"/>
      <c r="GJ232" s="874"/>
    </row>
    <row r="233" spans="48:192" ht="12.75">
      <c r="AV233" s="230" t="str">
        <f t="shared" si="67"/>
        <v>-</v>
      </c>
      <c r="AW233" s="875">
        <f>IF(ROWS($AW$25:$AW233)&gt;$BI$9,0,ROWS(AW$25:$AW233))</f>
        <v>0</v>
      </c>
      <c r="AX233" s="875"/>
      <c r="AY233" s="875"/>
      <c r="AZ233" s="875"/>
      <c r="BA233" s="875"/>
      <c r="BB233" s="876">
        <f t="shared" si="84"/>
        <v>0</v>
      </c>
      <c r="BC233" s="875"/>
      <c r="BD233" s="875"/>
      <c r="BE233" s="875"/>
      <c r="BF233" s="875"/>
      <c r="BG233" s="875"/>
      <c r="BH233" s="875"/>
      <c r="BI233" s="877">
        <f t="shared" si="68"/>
        <v>0</v>
      </c>
      <c r="BJ233" s="875"/>
      <c r="BK233" s="875"/>
      <c r="BL233" s="875"/>
      <c r="BM233" s="875"/>
      <c r="BN233" s="875"/>
      <c r="BO233" s="873">
        <f t="shared" si="69"/>
        <v>0</v>
      </c>
      <c r="BP233" s="874"/>
      <c r="BQ233" s="874"/>
      <c r="BR233" s="874"/>
      <c r="BS233" s="874"/>
      <c r="BT233" s="874"/>
      <c r="BU233" s="873">
        <f t="shared" si="70"/>
        <v>0</v>
      </c>
      <c r="BV233" s="874"/>
      <c r="BW233" s="874"/>
      <c r="BX233" s="874"/>
      <c r="BY233" s="874"/>
      <c r="BZ233" s="874"/>
      <c r="CA233" s="878">
        <f t="shared" si="81"/>
        <v>0</v>
      </c>
      <c r="CB233" s="874"/>
      <c r="CC233" s="874"/>
      <c r="CD233" s="874"/>
      <c r="CE233" s="874"/>
      <c r="CF233" s="874"/>
      <c r="CG233" s="874"/>
      <c r="CI233" s="876">
        <f t="shared" si="85"/>
        <v>0</v>
      </c>
      <c r="CJ233" s="875"/>
      <c r="CK233" s="875"/>
      <c r="CL233" s="875"/>
      <c r="CM233" s="875"/>
      <c r="CN233" s="875"/>
      <c r="CO233" s="875"/>
      <c r="CP233" s="877">
        <f t="shared" si="71"/>
        <v>0</v>
      </c>
      <c r="CQ233" s="875"/>
      <c r="CR233" s="875"/>
      <c r="CS233" s="875"/>
      <c r="CT233" s="875"/>
      <c r="CU233" s="875"/>
      <c r="CV233" s="873">
        <f t="shared" si="72"/>
        <v>0</v>
      </c>
      <c r="CW233" s="874"/>
      <c r="CX233" s="874"/>
      <c r="CY233" s="874"/>
      <c r="CZ233" s="874"/>
      <c r="DA233" s="874"/>
      <c r="DB233" s="873">
        <f t="shared" si="73"/>
        <v>0</v>
      </c>
      <c r="DC233" s="874"/>
      <c r="DD233" s="874"/>
      <c r="DE233" s="874"/>
      <c r="DF233" s="874"/>
      <c r="DG233" s="874"/>
      <c r="DH233" s="878">
        <f t="shared" si="82"/>
        <v>0</v>
      </c>
      <c r="DI233" s="874"/>
      <c r="DJ233" s="874"/>
      <c r="DK233" s="874"/>
      <c r="DL233" s="874"/>
      <c r="DM233" s="874"/>
      <c r="DN233" s="874"/>
      <c r="DR233" s="230" t="str">
        <f t="shared" si="74"/>
        <v>-</v>
      </c>
      <c r="DS233" s="875">
        <f>IF(ROWS(DS$25:$DU233)&gt;$EG$9,0,ROWS(DS$25:$DU233))</f>
        <v>0</v>
      </c>
      <c r="DT233" s="875"/>
      <c r="DU233" s="875"/>
      <c r="DV233" s="875"/>
      <c r="DW233" s="875"/>
      <c r="DX233" s="876">
        <f t="shared" si="86"/>
        <v>0</v>
      </c>
      <c r="DY233" s="875"/>
      <c r="DZ233" s="875"/>
      <c r="EA233" s="875"/>
      <c r="EB233" s="875"/>
      <c r="EC233" s="875"/>
      <c r="ED233" s="875"/>
      <c r="EE233" s="877">
        <f t="shared" si="75"/>
        <v>0</v>
      </c>
      <c r="EF233" s="875"/>
      <c r="EG233" s="875"/>
      <c r="EH233" s="875"/>
      <c r="EI233" s="875"/>
      <c r="EJ233" s="875"/>
      <c r="EK233" s="873">
        <f t="shared" si="76"/>
        <v>0</v>
      </c>
      <c r="EL233" s="874"/>
      <c r="EM233" s="874"/>
      <c r="EN233" s="874"/>
      <c r="EO233" s="874"/>
      <c r="EP233" s="874"/>
      <c r="EQ233" s="873">
        <f t="shared" si="77"/>
        <v>0</v>
      </c>
      <c r="ER233" s="874"/>
      <c r="ES233" s="874"/>
      <c r="ET233" s="874"/>
      <c r="EU233" s="874"/>
      <c r="EV233" s="874"/>
      <c r="EW233" s="878">
        <f t="shared" si="66"/>
        <v>0</v>
      </c>
      <c r="EX233" s="874"/>
      <c r="EY233" s="874"/>
      <c r="EZ233" s="874"/>
      <c r="FA233" s="874"/>
      <c r="FB233" s="874"/>
      <c r="FC233" s="874"/>
      <c r="FE233" s="876">
        <f t="shared" si="87"/>
        <v>0</v>
      </c>
      <c r="FF233" s="875"/>
      <c r="FG233" s="875"/>
      <c r="FH233" s="875"/>
      <c r="FI233" s="875"/>
      <c r="FJ233" s="875"/>
      <c r="FK233" s="875"/>
      <c r="FL233" s="877">
        <f t="shared" si="78"/>
        <v>0</v>
      </c>
      <c r="FM233" s="875"/>
      <c r="FN233" s="875"/>
      <c r="FO233" s="875"/>
      <c r="FP233" s="875"/>
      <c r="FQ233" s="875"/>
      <c r="FR233" s="873">
        <f t="shared" si="79"/>
        <v>0</v>
      </c>
      <c r="FS233" s="874"/>
      <c r="FT233" s="874"/>
      <c r="FU233" s="874"/>
      <c r="FV233" s="874"/>
      <c r="FW233" s="874"/>
      <c r="FX233" s="873">
        <f t="shared" si="80"/>
        <v>0</v>
      </c>
      <c r="FY233" s="874"/>
      <c r="FZ233" s="874"/>
      <c r="GA233" s="874"/>
      <c r="GB233" s="874"/>
      <c r="GC233" s="874"/>
      <c r="GD233" s="878">
        <f t="shared" si="83"/>
        <v>0</v>
      </c>
      <c r="GE233" s="874"/>
      <c r="GF233" s="874"/>
      <c r="GG233" s="874"/>
      <c r="GH233" s="874"/>
      <c r="GI233" s="874"/>
      <c r="GJ233" s="874"/>
    </row>
    <row r="234" spans="48:192" ht="12.75">
      <c r="AV234" s="230" t="str">
        <f t="shared" si="67"/>
        <v>-</v>
      </c>
      <c r="AW234" s="875">
        <f>IF(ROWS($AW$25:$AW234)&gt;$BI$9,0,ROWS(AW$25:$AW234))</f>
        <v>0</v>
      </c>
      <c r="AX234" s="875"/>
      <c r="AY234" s="875"/>
      <c r="AZ234" s="875"/>
      <c r="BA234" s="875"/>
      <c r="BB234" s="876">
        <f t="shared" si="84"/>
        <v>0</v>
      </c>
      <c r="BC234" s="875"/>
      <c r="BD234" s="875"/>
      <c r="BE234" s="875"/>
      <c r="BF234" s="875"/>
      <c r="BG234" s="875"/>
      <c r="BH234" s="875"/>
      <c r="BI234" s="877">
        <f t="shared" si="68"/>
        <v>0</v>
      </c>
      <c r="BJ234" s="875"/>
      <c r="BK234" s="875"/>
      <c r="BL234" s="875"/>
      <c r="BM234" s="875"/>
      <c r="BN234" s="875"/>
      <c r="BO234" s="873">
        <f t="shared" si="69"/>
        <v>0</v>
      </c>
      <c r="BP234" s="874"/>
      <c r="BQ234" s="874"/>
      <c r="BR234" s="874"/>
      <c r="BS234" s="874"/>
      <c r="BT234" s="874"/>
      <c r="BU234" s="873">
        <f t="shared" si="70"/>
        <v>0</v>
      </c>
      <c r="BV234" s="874"/>
      <c r="BW234" s="874"/>
      <c r="BX234" s="874"/>
      <c r="BY234" s="874"/>
      <c r="BZ234" s="874"/>
      <c r="CA234" s="878">
        <f t="shared" si="81"/>
        <v>0</v>
      </c>
      <c r="CB234" s="874"/>
      <c r="CC234" s="874"/>
      <c r="CD234" s="874"/>
      <c r="CE234" s="874"/>
      <c r="CF234" s="874"/>
      <c r="CG234" s="874"/>
      <c r="CI234" s="876">
        <f t="shared" si="85"/>
        <v>0</v>
      </c>
      <c r="CJ234" s="875"/>
      <c r="CK234" s="875"/>
      <c r="CL234" s="875"/>
      <c r="CM234" s="875"/>
      <c r="CN234" s="875"/>
      <c r="CO234" s="875"/>
      <c r="CP234" s="877">
        <f t="shared" si="71"/>
        <v>0</v>
      </c>
      <c r="CQ234" s="875"/>
      <c r="CR234" s="875"/>
      <c r="CS234" s="875"/>
      <c r="CT234" s="875"/>
      <c r="CU234" s="875"/>
      <c r="CV234" s="873">
        <f t="shared" si="72"/>
        <v>0</v>
      </c>
      <c r="CW234" s="874"/>
      <c r="CX234" s="874"/>
      <c r="CY234" s="874"/>
      <c r="CZ234" s="874"/>
      <c r="DA234" s="874"/>
      <c r="DB234" s="873">
        <f t="shared" si="73"/>
        <v>0</v>
      </c>
      <c r="DC234" s="874"/>
      <c r="DD234" s="874"/>
      <c r="DE234" s="874"/>
      <c r="DF234" s="874"/>
      <c r="DG234" s="874"/>
      <c r="DH234" s="878">
        <f t="shared" si="82"/>
        <v>0</v>
      </c>
      <c r="DI234" s="874"/>
      <c r="DJ234" s="874"/>
      <c r="DK234" s="874"/>
      <c r="DL234" s="874"/>
      <c r="DM234" s="874"/>
      <c r="DN234" s="874"/>
      <c r="DR234" s="230" t="str">
        <f t="shared" si="74"/>
        <v>-</v>
      </c>
      <c r="DS234" s="875">
        <f>IF(ROWS(DS$25:$DU234)&gt;$EG$9,0,ROWS(DS$25:$DU234))</f>
        <v>0</v>
      </c>
      <c r="DT234" s="875"/>
      <c r="DU234" s="875"/>
      <c r="DV234" s="875"/>
      <c r="DW234" s="875"/>
      <c r="DX234" s="876">
        <f t="shared" si="86"/>
        <v>0</v>
      </c>
      <c r="DY234" s="875"/>
      <c r="DZ234" s="875"/>
      <c r="EA234" s="875"/>
      <c r="EB234" s="875"/>
      <c r="EC234" s="875"/>
      <c r="ED234" s="875"/>
      <c r="EE234" s="877">
        <f t="shared" si="75"/>
        <v>0</v>
      </c>
      <c r="EF234" s="875"/>
      <c r="EG234" s="875"/>
      <c r="EH234" s="875"/>
      <c r="EI234" s="875"/>
      <c r="EJ234" s="875"/>
      <c r="EK234" s="873">
        <f t="shared" si="76"/>
        <v>0</v>
      </c>
      <c r="EL234" s="874"/>
      <c r="EM234" s="874"/>
      <c r="EN234" s="874"/>
      <c r="EO234" s="874"/>
      <c r="EP234" s="874"/>
      <c r="EQ234" s="873">
        <f t="shared" si="77"/>
        <v>0</v>
      </c>
      <c r="ER234" s="874"/>
      <c r="ES234" s="874"/>
      <c r="ET234" s="874"/>
      <c r="EU234" s="874"/>
      <c r="EV234" s="874"/>
      <c r="EW234" s="878">
        <f t="shared" si="66"/>
        <v>0</v>
      </c>
      <c r="EX234" s="874"/>
      <c r="EY234" s="874"/>
      <c r="EZ234" s="874"/>
      <c r="FA234" s="874"/>
      <c r="FB234" s="874"/>
      <c r="FC234" s="874"/>
      <c r="FE234" s="876">
        <f t="shared" si="87"/>
        <v>0</v>
      </c>
      <c r="FF234" s="875"/>
      <c r="FG234" s="875"/>
      <c r="FH234" s="875"/>
      <c r="FI234" s="875"/>
      <c r="FJ234" s="875"/>
      <c r="FK234" s="875"/>
      <c r="FL234" s="877">
        <f t="shared" si="78"/>
        <v>0</v>
      </c>
      <c r="FM234" s="875"/>
      <c r="FN234" s="875"/>
      <c r="FO234" s="875"/>
      <c r="FP234" s="875"/>
      <c r="FQ234" s="875"/>
      <c r="FR234" s="873">
        <f t="shared" si="79"/>
        <v>0</v>
      </c>
      <c r="FS234" s="874"/>
      <c r="FT234" s="874"/>
      <c r="FU234" s="874"/>
      <c r="FV234" s="874"/>
      <c r="FW234" s="874"/>
      <c r="FX234" s="873">
        <f t="shared" si="80"/>
        <v>0</v>
      </c>
      <c r="FY234" s="874"/>
      <c r="FZ234" s="874"/>
      <c r="GA234" s="874"/>
      <c r="GB234" s="874"/>
      <c r="GC234" s="874"/>
      <c r="GD234" s="878">
        <f t="shared" si="83"/>
        <v>0</v>
      </c>
      <c r="GE234" s="874"/>
      <c r="GF234" s="874"/>
      <c r="GG234" s="874"/>
      <c r="GH234" s="874"/>
      <c r="GI234" s="874"/>
      <c r="GJ234" s="874"/>
    </row>
    <row r="235" spans="48:192" ht="12.75">
      <c r="AV235" s="230" t="str">
        <f t="shared" si="67"/>
        <v>-</v>
      </c>
      <c r="AW235" s="875">
        <f>IF(ROWS($AW$25:$AW235)&gt;$BI$9,0,ROWS(AW$25:$AW235))</f>
        <v>0</v>
      </c>
      <c r="AX235" s="875"/>
      <c r="AY235" s="875"/>
      <c r="AZ235" s="875"/>
      <c r="BA235" s="875"/>
      <c r="BB235" s="876">
        <f t="shared" si="84"/>
        <v>0</v>
      </c>
      <c r="BC235" s="875"/>
      <c r="BD235" s="875"/>
      <c r="BE235" s="875"/>
      <c r="BF235" s="875"/>
      <c r="BG235" s="875"/>
      <c r="BH235" s="875"/>
      <c r="BI235" s="877">
        <f t="shared" si="68"/>
        <v>0</v>
      </c>
      <c r="BJ235" s="875"/>
      <c r="BK235" s="875"/>
      <c r="BL235" s="875"/>
      <c r="BM235" s="875"/>
      <c r="BN235" s="875"/>
      <c r="BO235" s="873">
        <f t="shared" si="69"/>
        <v>0</v>
      </c>
      <c r="BP235" s="874"/>
      <c r="BQ235" s="874"/>
      <c r="BR235" s="874"/>
      <c r="BS235" s="874"/>
      <c r="BT235" s="874"/>
      <c r="BU235" s="873">
        <f t="shared" si="70"/>
        <v>0</v>
      </c>
      <c r="BV235" s="874"/>
      <c r="BW235" s="874"/>
      <c r="BX235" s="874"/>
      <c r="BY235" s="874"/>
      <c r="BZ235" s="874"/>
      <c r="CA235" s="878">
        <f t="shared" si="81"/>
        <v>0</v>
      </c>
      <c r="CB235" s="874"/>
      <c r="CC235" s="874"/>
      <c r="CD235" s="874"/>
      <c r="CE235" s="874"/>
      <c r="CF235" s="874"/>
      <c r="CG235" s="874"/>
      <c r="CI235" s="876">
        <f t="shared" si="85"/>
        <v>0</v>
      </c>
      <c r="CJ235" s="875"/>
      <c r="CK235" s="875"/>
      <c r="CL235" s="875"/>
      <c r="CM235" s="875"/>
      <c r="CN235" s="875"/>
      <c r="CO235" s="875"/>
      <c r="CP235" s="877">
        <f t="shared" si="71"/>
        <v>0</v>
      </c>
      <c r="CQ235" s="875"/>
      <c r="CR235" s="875"/>
      <c r="CS235" s="875"/>
      <c r="CT235" s="875"/>
      <c r="CU235" s="875"/>
      <c r="CV235" s="873">
        <f t="shared" si="72"/>
        <v>0</v>
      </c>
      <c r="CW235" s="874"/>
      <c r="CX235" s="874"/>
      <c r="CY235" s="874"/>
      <c r="CZ235" s="874"/>
      <c r="DA235" s="874"/>
      <c r="DB235" s="873">
        <f t="shared" si="73"/>
        <v>0</v>
      </c>
      <c r="DC235" s="874"/>
      <c r="DD235" s="874"/>
      <c r="DE235" s="874"/>
      <c r="DF235" s="874"/>
      <c r="DG235" s="874"/>
      <c r="DH235" s="878">
        <f t="shared" si="82"/>
        <v>0</v>
      </c>
      <c r="DI235" s="874"/>
      <c r="DJ235" s="874"/>
      <c r="DK235" s="874"/>
      <c r="DL235" s="874"/>
      <c r="DM235" s="874"/>
      <c r="DN235" s="874"/>
      <c r="DR235" s="230" t="str">
        <f t="shared" si="74"/>
        <v>-</v>
      </c>
      <c r="DS235" s="875">
        <f>IF(ROWS(DS$25:$DU235)&gt;$EG$9,0,ROWS(DS$25:$DU235))</f>
        <v>0</v>
      </c>
      <c r="DT235" s="875"/>
      <c r="DU235" s="875"/>
      <c r="DV235" s="875"/>
      <c r="DW235" s="875"/>
      <c r="DX235" s="876">
        <f t="shared" si="86"/>
        <v>0</v>
      </c>
      <c r="DY235" s="875"/>
      <c r="DZ235" s="875"/>
      <c r="EA235" s="875"/>
      <c r="EB235" s="875"/>
      <c r="EC235" s="875"/>
      <c r="ED235" s="875"/>
      <c r="EE235" s="877">
        <f t="shared" si="75"/>
        <v>0</v>
      </c>
      <c r="EF235" s="875"/>
      <c r="EG235" s="875"/>
      <c r="EH235" s="875"/>
      <c r="EI235" s="875"/>
      <c r="EJ235" s="875"/>
      <c r="EK235" s="873">
        <f t="shared" si="76"/>
        <v>0</v>
      </c>
      <c r="EL235" s="874"/>
      <c r="EM235" s="874"/>
      <c r="EN235" s="874"/>
      <c r="EO235" s="874"/>
      <c r="EP235" s="874"/>
      <c r="EQ235" s="873">
        <f t="shared" si="77"/>
        <v>0</v>
      </c>
      <c r="ER235" s="874"/>
      <c r="ES235" s="874"/>
      <c r="ET235" s="874"/>
      <c r="EU235" s="874"/>
      <c r="EV235" s="874"/>
      <c r="EW235" s="878">
        <f t="shared" si="66"/>
        <v>0</v>
      </c>
      <c r="EX235" s="874"/>
      <c r="EY235" s="874"/>
      <c r="EZ235" s="874"/>
      <c r="FA235" s="874"/>
      <c r="FB235" s="874"/>
      <c r="FC235" s="874"/>
      <c r="FE235" s="876">
        <f t="shared" si="87"/>
        <v>0</v>
      </c>
      <c r="FF235" s="875"/>
      <c r="FG235" s="875"/>
      <c r="FH235" s="875"/>
      <c r="FI235" s="875"/>
      <c r="FJ235" s="875"/>
      <c r="FK235" s="875"/>
      <c r="FL235" s="877">
        <f t="shared" si="78"/>
        <v>0</v>
      </c>
      <c r="FM235" s="875"/>
      <c r="FN235" s="875"/>
      <c r="FO235" s="875"/>
      <c r="FP235" s="875"/>
      <c r="FQ235" s="875"/>
      <c r="FR235" s="873">
        <f t="shared" si="79"/>
        <v>0</v>
      </c>
      <c r="FS235" s="874"/>
      <c r="FT235" s="874"/>
      <c r="FU235" s="874"/>
      <c r="FV235" s="874"/>
      <c r="FW235" s="874"/>
      <c r="FX235" s="873">
        <f t="shared" si="80"/>
        <v>0</v>
      </c>
      <c r="FY235" s="874"/>
      <c r="FZ235" s="874"/>
      <c r="GA235" s="874"/>
      <c r="GB235" s="874"/>
      <c r="GC235" s="874"/>
      <c r="GD235" s="878">
        <f t="shared" si="83"/>
        <v>0</v>
      </c>
      <c r="GE235" s="874"/>
      <c r="GF235" s="874"/>
      <c r="GG235" s="874"/>
      <c r="GH235" s="874"/>
      <c r="GI235" s="874"/>
      <c r="GJ235" s="874"/>
    </row>
    <row r="236" spans="48:192" ht="12.75">
      <c r="AV236" s="230" t="str">
        <f t="shared" si="67"/>
        <v>-</v>
      </c>
      <c r="AW236" s="875">
        <f>IF(ROWS($AW$25:$AW236)&gt;$BI$9,0,ROWS(AW$25:$AW236))</f>
        <v>0</v>
      </c>
      <c r="AX236" s="875"/>
      <c r="AY236" s="875"/>
      <c r="AZ236" s="875"/>
      <c r="BA236" s="875"/>
      <c r="BB236" s="876">
        <f t="shared" si="84"/>
        <v>0</v>
      </c>
      <c r="BC236" s="875"/>
      <c r="BD236" s="875"/>
      <c r="BE236" s="875"/>
      <c r="BF236" s="875"/>
      <c r="BG236" s="875"/>
      <c r="BH236" s="875"/>
      <c r="BI236" s="877">
        <f t="shared" si="68"/>
        <v>0</v>
      </c>
      <c r="BJ236" s="875"/>
      <c r="BK236" s="875"/>
      <c r="BL236" s="875"/>
      <c r="BM236" s="875"/>
      <c r="BN236" s="875"/>
      <c r="BO236" s="873">
        <f t="shared" si="69"/>
        <v>0</v>
      </c>
      <c r="BP236" s="874"/>
      <c r="BQ236" s="874"/>
      <c r="BR236" s="874"/>
      <c r="BS236" s="874"/>
      <c r="BT236" s="874"/>
      <c r="BU236" s="873">
        <f t="shared" si="70"/>
        <v>0</v>
      </c>
      <c r="BV236" s="874"/>
      <c r="BW236" s="874"/>
      <c r="BX236" s="874"/>
      <c r="BY236" s="874"/>
      <c r="BZ236" s="874"/>
      <c r="CA236" s="878">
        <f t="shared" si="81"/>
        <v>0</v>
      </c>
      <c r="CB236" s="874"/>
      <c r="CC236" s="874"/>
      <c r="CD236" s="874"/>
      <c r="CE236" s="874"/>
      <c r="CF236" s="874"/>
      <c r="CG236" s="874"/>
      <c r="CI236" s="876">
        <f t="shared" si="85"/>
        <v>0</v>
      </c>
      <c r="CJ236" s="875"/>
      <c r="CK236" s="875"/>
      <c r="CL236" s="875"/>
      <c r="CM236" s="875"/>
      <c r="CN236" s="875"/>
      <c r="CO236" s="875"/>
      <c r="CP236" s="877">
        <f t="shared" si="71"/>
        <v>0</v>
      </c>
      <c r="CQ236" s="875"/>
      <c r="CR236" s="875"/>
      <c r="CS236" s="875"/>
      <c r="CT236" s="875"/>
      <c r="CU236" s="875"/>
      <c r="CV236" s="873">
        <f t="shared" si="72"/>
        <v>0</v>
      </c>
      <c r="CW236" s="874"/>
      <c r="CX236" s="874"/>
      <c r="CY236" s="874"/>
      <c r="CZ236" s="874"/>
      <c r="DA236" s="874"/>
      <c r="DB236" s="873">
        <f t="shared" si="73"/>
        <v>0</v>
      </c>
      <c r="DC236" s="874"/>
      <c r="DD236" s="874"/>
      <c r="DE236" s="874"/>
      <c r="DF236" s="874"/>
      <c r="DG236" s="874"/>
      <c r="DH236" s="878">
        <f t="shared" si="82"/>
        <v>0</v>
      </c>
      <c r="DI236" s="874"/>
      <c r="DJ236" s="874"/>
      <c r="DK236" s="874"/>
      <c r="DL236" s="874"/>
      <c r="DM236" s="874"/>
      <c r="DN236" s="874"/>
      <c r="DR236" s="230" t="str">
        <f t="shared" si="74"/>
        <v>-</v>
      </c>
      <c r="DS236" s="875">
        <f>IF(ROWS(DS$25:$DU236)&gt;$EG$9,0,ROWS(DS$25:$DU236))</f>
        <v>0</v>
      </c>
      <c r="DT236" s="875"/>
      <c r="DU236" s="875"/>
      <c r="DV236" s="875"/>
      <c r="DW236" s="875"/>
      <c r="DX236" s="876">
        <f t="shared" si="86"/>
        <v>0</v>
      </c>
      <c r="DY236" s="875"/>
      <c r="DZ236" s="875"/>
      <c r="EA236" s="875"/>
      <c r="EB236" s="875"/>
      <c r="EC236" s="875"/>
      <c r="ED236" s="875"/>
      <c r="EE236" s="877">
        <f t="shared" si="75"/>
        <v>0</v>
      </c>
      <c r="EF236" s="875"/>
      <c r="EG236" s="875"/>
      <c r="EH236" s="875"/>
      <c r="EI236" s="875"/>
      <c r="EJ236" s="875"/>
      <c r="EK236" s="873">
        <f t="shared" si="76"/>
        <v>0</v>
      </c>
      <c r="EL236" s="874"/>
      <c r="EM236" s="874"/>
      <c r="EN236" s="874"/>
      <c r="EO236" s="874"/>
      <c r="EP236" s="874"/>
      <c r="EQ236" s="873">
        <f t="shared" si="77"/>
        <v>0</v>
      </c>
      <c r="ER236" s="874"/>
      <c r="ES236" s="874"/>
      <c r="ET236" s="874"/>
      <c r="EU236" s="874"/>
      <c r="EV236" s="874"/>
      <c r="EW236" s="878">
        <f t="shared" si="66"/>
        <v>0</v>
      </c>
      <c r="EX236" s="874"/>
      <c r="EY236" s="874"/>
      <c r="EZ236" s="874"/>
      <c r="FA236" s="874"/>
      <c r="FB236" s="874"/>
      <c r="FC236" s="874"/>
      <c r="FE236" s="876">
        <f t="shared" si="87"/>
        <v>0</v>
      </c>
      <c r="FF236" s="875"/>
      <c r="FG236" s="875"/>
      <c r="FH236" s="875"/>
      <c r="FI236" s="875"/>
      <c r="FJ236" s="875"/>
      <c r="FK236" s="875"/>
      <c r="FL236" s="877">
        <f t="shared" si="78"/>
        <v>0</v>
      </c>
      <c r="FM236" s="875"/>
      <c r="FN236" s="875"/>
      <c r="FO236" s="875"/>
      <c r="FP236" s="875"/>
      <c r="FQ236" s="875"/>
      <c r="FR236" s="873">
        <f t="shared" si="79"/>
        <v>0</v>
      </c>
      <c r="FS236" s="874"/>
      <c r="FT236" s="874"/>
      <c r="FU236" s="874"/>
      <c r="FV236" s="874"/>
      <c r="FW236" s="874"/>
      <c r="FX236" s="873">
        <f t="shared" si="80"/>
        <v>0</v>
      </c>
      <c r="FY236" s="874"/>
      <c r="FZ236" s="874"/>
      <c r="GA236" s="874"/>
      <c r="GB236" s="874"/>
      <c r="GC236" s="874"/>
      <c r="GD236" s="878">
        <f t="shared" si="83"/>
        <v>0</v>
      </c>
      <c r="GE236" s="874"/>
      <c r="GF236" s="874"/>
      <c r="GG236" s="874"/>
      <c r="GH236" s="874"/>
      <c r="GI236" s="874"/>
      <c r="GJ236" s="874"/>
    </row>
    <row r="237" spans="48:192" ht="12.75">
      <c r="AV237" s="230" t="str">
        <f t="shared" si="67"/>
        <v>-</v>
      </c>
      <c r="AW237" s="875">
        <f>IF(ROWS($AW$25:$AW237)&gt;$BI$9,0,ROWS(AW$25:$AW237))</f>
        <v>0</v>
      </c>
      <c r="AX237" s="875"/>
      <c r="AY237" s="875"/>
      <c r="AZ237" s="875"/>
      <c r="BA237" s="875"/>
      <c r="BB237" s="876">
        <f t="shared" si="84"/>
        <v>0</v>
      </c>
      <c r="BC237" s="875"/>
      <c r="BD237" s="875"/>
      <c r="BE237" s="875"/>
      <c r="BF237" s="875"/>
      <c r="BG237" s="875"/>
      <c r="BH237" s="875"/>
      <c r="BI237" s="877">
        <f t="shared" si="68"/>
        <v>0</v>
      </c>
      <c r="BJ237" s="875"/>
      <c r="BK237" s="875"/>
      <c r="BL237" s="875"/>
      <c r="BM237" s="875"/>
      <c r="BN237" s="875"/>
      <c r="BO237" s="873">
        <f t="shared" si="69"/>
        <v>0</v>
      </c>
      <c r="BP237" s="874"/>
      <c r="BQ237" s="874"/>
      <c r="BR237" s="874"/>
      <c r="BS237" s="874"/>
      <c r="BT237" s="874"/>
      <c r="BU237" s="873">
        <f t="shared" si="70"/>
        <v>0</v>
      </c>
      <c r="BV237" s="874"/>
      <c r="BW237" s="874"/>
      <c r="BX237" s="874"/>
      <c r="BY237" s="874"/>
      <c r="BZ237" s="874"/>
      <c r="CA237" s="878">
        <f t="shared" si="81"/>
        <v>0</v>
      </c>
      <c r="CB237" s="874"/>
      <c r="CC237" s="874"/>
      <c r="CD237" s="874"/>
      <c r="CE237" s="874"/>
      <c r="CF237" s="874"/>
      <c r="CG237" s="874"/>
      <c r="CI237" s="876">
        <f t="shared" si="85"/>
        <v>0</v>
      </c>
      <c r="CJ237" s="875"/>
      <c r="CK237" s="875"/>
      <c r="CL237" s="875"/>
      <c r="CM237" s="875"/>
      <c r="CN237" s="875"/>
      <c r="CO237" s="875"/>
      <c r="CP237" s="877">
        <f t="shared" si="71"/>
        <v>0</v>
      </c>
      <c r="CQ237" s="875"/>
      <c r="CR237" s="875"/>
      <c r="CS237" s="875"/>
      <c r="CT237" s="875"/>
      <c r="CU237" s="875"/>
      <c r="CV237" s="873">
        <f t="shared" si="72"/>
        <v>0</v>
      </c>
      <c r="CW237" s="874"/>
      <c r="CX237" s="874"/>
      <c r="CY237" s="874"/>
      <c r="CZ237" s="874"/>
      <c r="DA237" s="874"/>
      <c r="DB237" s="873">
        <f t="shared" si="73"/>
        <v>0</v>
      </c>
      <c r="DC237" s="874"/>
      <c r="DD237" s="874"/>
      <c r="DE237" s="874"/>
      <c r="DF237" s="874"/>
      <c r="DG237" s="874"/>
      <c r="DH237" s="878">
        <f t="shared" si="82"/>
        <v>0</v>
      </c>
      <c r="DI237" s="874"/>
      <c r="DJ237" s="874"/>
      <c r="DK237" s="874"/>
      <c r="DL237" s="874"/>
      <c r="DM237" s="874"/>
      <c r="DN237" s="874"/>
      <c r="DR237" s="230" t="str">
        <f t="shared" si="74"/>
        <v>-</v>
      </c>
      <c r="DS237" s="875">
        <f>IF(ROWS(DS$25:$DU237)&gt;$EG$9,0,ROWS(DS$25:$DU237))</f>
        <v>0</v>
      </c>
      <c r="DT237" s="875"/>
      <c r="DU237" s="875"/>
      <c r="DV237" s="875"/>
      <c r="DW237" s="875"/>
      <c r="DX237" s="876">
        <f t="shared" si="86"/>
        <v>0</v>
      </c>
      <c r="DY237" s="875"/>
      <c r="DZ237" s="875"/>
      <c r="EA237" s="875"/>
      <c r="EB237" s="875"/>
      <c r="EC237" s="875"/>
      <c r="ED237" s="875"/>
      <c r="EE237" s="877">
        <f t="shared" si="75"/>
        <v>0</v>
      </c>
      <c r="EF237" s="875"/>
      <c r="EG237" s="875"/>
      <c r="EH237" s="875"/>
      <c r="EI237" s="875"/>
      <c r="EJ237" s="875"/>
      <c r="EK237" s="873">
        <f t="shared" si="76"/>
        <v>0</v>
      </c>
      <c r="EL237" s="874"/>
      <c r="EM237" s="874"/>
      <c r="EN237" s="874"/>
      <c r="EO237" s="874"/>
      <c r="EP237" s="874"/>
      <c r="EQ237" s="873">
        <f t="shared" si="77"/>
        <v>0</v>
      </c>
      <c r="ER237" s="874"/>
      <c r="ES237" s="874"/>
      <c r="ET237" s="874"/>
      <c r="EU237" s="874"/>
      <c r="EV237" s="874"/>
      <c r="EW237" s="878">
        <f t="shared" si="66"/>
        <v>0</v>
      </c>
      <c r="EX237" s="874"/>
      <c r="EY237" s="874"/>
      <c r="EZ237" s="874"/>
      <c r="FA237" s="874"/>
      <c r="FB237" s="874"/>
      <c r="FC237" s="874"/>
      <c r="FE237" s="876">
        <f t="shared" si="87"/>
        <v>0</v>
      </c>
      <c r="FF237" s="875"/>
      <c r="FG237" s="875"/>
      <c r="FH237" s="875"/>
      <c r="FI237" s="875"/>
      <c r="FJ237" s="875"/>
      <c r="FK237" s="875"/>
      <c r="FL237" s="877">
        <f t="shared" si="78"/>
        <v>0</v>
      </c>
      <c r="FM237" s="875"/>
      <c r="FN237" s="875"/>
      <c r="FO237" s="875"/>
      <c r="FP237" s="875"/>
      <c r="FQ237" s="875"/>
      <c r="FR237" s="873">
        <f t="shared" si="79"/>
        <v>0</v>
      </c>
      <c r="FS237" s="874"/>
      <c r="FT237" s="874"/>
      <c r="FU237" s="874"/>
      <c r="FV237" s="874"/>
      <c r="FW237" s="874"/>
      <c r="FX237" s="873">
        <f t="shared" si="80"/>
        <v>0</v>
      </c>
      <c r="FY237" s="874"/>
      <c r="FZ237" s="874"/>
      <c r="GA237" s="874"/>
      <c r="GB237" s="874"/>
      <c r="GC237" s="874"/>
      <c r="GD237" s="878">
        <f t="shared" si="83"/>
        <v>0</v>
      </c>
      <c r="GE237" s="874"/>
      <c r="GF237" s="874"/>
      <c r="GG237" s="874"/>
      <c r="GH237" s="874"/>
      <c r="GI237" s="874"/>
      <c r="GJ237" s="874"/>
    </row>
    <row r="238" spans="48:192" ht="12.75">
      <c r="AV238" s="230" t="str">
        <f t="shared" si="67"/>
        <v>-</v>
      </c>
      <c r="AW238" s="875">
        <f>IF(ROWS($AW$25:$AW238)&gt;$BI$9,0,ROWS(AW$25:$AW238))</f>
        <v>0</v>
      </c>
      <c r="AX238" s="875"/>
      <c r="AY238" s="875"/>
      <c r="AZ238" s="875"/>
      <c r="BA238" s="875"/>
      <c r="BB238" s="876">
        <f t="shared" si="84"/>
        <v>0</v>
      </c>
      <c r="BC238" s="875"/>
      <c r="BD238" s="875"/>
      <c r="BE238" s="875"/>
      <c r="BF238" s="875"/>
      <c r="BG238" s="875"/>
      <c r="BH238" s="875"/>
      <c r="BI238" s="877">
        <f t="shared" si="68"/>
        <v>0</v>
      </c>
      <c r="BJ238" s="875"/>
      <c r="BK238" s="875"/>
      <c r="BL238" s="875"/>
      <c r="BM238" s="875"/>
      <c r="BN238" s="875"/>
      <c r="BO238" s="873">
        <f t="shared" si="69"/>
        <v>0</v>
      </c>
      <c r="BP238" s="874"/>
      <c r="BQ238" s="874"/>
      <c r="BR238" s="874"/>
      <c r="BS238" s="874"/>
      <c r="BT238" s="874"/>
      <c r="BU238" s="873">
        <f t="shared" si="70"/>
        <v>0</v>
      </c>
      <c r="BV238" s="874"/>
      <c r="BW238" s="874"/>
      <c r="BX238" s="874"/>
      <c r="BY238" s="874"/>
      <c r="BZ238" s="874"/>
      <c r="CA238" s="878">
        <f t="shared" si="81"/>
        <v>0</v>
      </c>
      <c r="CB238" s="874"/>
      <c r="CC238" s="874"/>
      <c r="CD238" s="874"/>
      <c r="CE238" s="874"/>
      <c r="CF238" s="874"/>
      <c r="CG238" s="874"/>
      <c r="CI238" s="876">
        <f t="shared" si="85"/>
        <v>0</v>
      </c>
      <c r="CJ238" s="875"/>
      <c r="CK238" s="875"/>
      <c r="CL238" s="875"/>
      <c r="CM238" s="875"/>
      <c r="CN238" s="875"/>
      <c r="CO238" s="875"/>
      <c r="CP238" s="877">
        <f t="shared" si="71"/>
        <v>0</v>
      </c>
      <c r="CQ238" s="875"/>
      <c r="CR238" s="875"/>
      <c r="CS238" s="875"/>
      <c r="CT238" s="875"/>
      <c r="CU238" s="875"/>
      <c r="CV238" s="873">
        <f t="shared" si="72"/>
        <v>0</v>
      </c>
      <c r="CW238" s="874"/>
      <c r="CX238" s="874"/>
      <c r="CY238" s="874"/>
      <c r="CZ238" s="874"/>
      <c r="DA238" s="874"/>
      <c r="DB238" s="873">
        <f t="shared" si="73"/>
        <v>0</v>
      </c>
      <c r="DC238" s="874"/>
      <c r="DD238" s="874"/>
      <c r="DE238" s="874"/>
      <c r="DF238" s="874"/>
      <c r="DG238" s="874"/>
      <c r="DH238" s="878">
        <f t="shared" si="82"/>
        <v>0</v>
      </c>
      <c r="DI238" s="874"/>
      <c r="DJ238" s="874"/>
      <c r="DK238" s="874"/>
      <c r="DL238" s="874"/>
      <c r="DM238" s="874"/>
      <c r="DN238" s="874"/>
      <c r="DR238" s="230" t="str">
        <f t="shared" si="74"/>
        <v>-</v>
      </c>
      <c r="DS238" s="875">
        <f>IF(ROWS(DS$25:$DU238)&gt;$EG$9,0,ROWS(DS$25:$DU238))</f>
        <v>0</v>
      </c>
      <c r="DT238" s="875"/>
      <c r="DU238" s="875"/>
      <c r="DV238" s="875"/>
      <c r="DW238" s="875"/>
      <c r="DX238" s="876">
        <f t="shared" si="86"/>
        <v>0</v>
      </c>
      <c r="DY238" s="875"/>
      <c r="DZ238" s="875"/>
      <c r="EA238" s="875"/>
      <c r="EB238" s="875"/>
      <c r="EC238" s="875"/>
      <c r="ED238" s="875"/>
      <c r="EE238" s="877">
        <f t="shared" si="75"/>
        <v>0</v>
      </c>
      <c r="EF238" s="875"/>
      <c r="EG238" s="875"/>
      <c r="EH238" s="875"/>
      <c r="EI238" s="875"/>
      <c r="EJ238" s="875"/>
      <c r="EK238" s="873">
        <f t="shared" si="76"/>
        <v>0</v>
      </c>
      <c r="EL238" s="874"/>
      <c r="EM238" s="874"/>
      <c r="EN238" s="874"/>
      <c r="EO238" s="874"/>
      <c r="EP238" s="874"/>
      <c r="EQ238" s="873">
        <f t="shared" si="77"/>
        <v>0</v>
      </c>
      <c r="ER238" s="874"/>
      <c r="ES238" s="874"/>
      <c r="ET238" s="874"/>
      <c r="EU238" s="874"/>
      <c r="EV238" s="874"/>
      <c r="EW238" s="878">
        <f t="shared" si="66"/>
        <v>0</v>
      </c>
      <c r="EX238" s="874"/>
      <c r="EY238" s="874"/>
      <c r="EZ238" s="874"/>
      <c r="FA238" s="874"/>
      <c r="FB238" s="874"/>
      <c r="FC238" s="874"/>
      <c r="FE238" s="876">
        <f t="shared" si="87"/>
        <v>0</v>
      </c>
      <c r="FF238" s="875"/>
      <c r="FG238" s="875"/>
      <c r="FH238" s="875"/>
      <c r="FI238" s="875"/>
      <c r="FJ238" s="875"/>
      <c r="FK238" s="875"/>
      <c r="FL238" s="877">
        <f t="shared" si="78"/>
        <v>0</v>
      </c>
      <c r="FM238" s="875"/>
      <c r="FN238" s="875"/>
      <c r="FO238" s="875"/>
      <c r="FP238" s="875"/>
      <c r="FQ238" s="875"/>
      <c r="FR238" s="873">
        <f t="shared" si="79"/>
        <v>0</v>
      </c>
      <c r="FS238" s="874"/>
      <c r="FT238" s="874"/>
      <c r="FU238" s="874"/>
      <c r="FV238" s="874"/>
      <c r="FW238" s="874"/>
      <c r="FX238" s="873">
        <f t="shared" si="80"/>
        <v>0</v>
      </c>
      <c r="FY238" s="874"/>
      <c r="FZ238" s="874"/>
      <c r="GA238" s="874"/>
      <c r="GB238" s="874"/>
      <c r="GC238" s="874"/>
      <c r="GD238" s="878">
        <f t="shared" si="83"/>
        <v>0</v>
      </c>
      <c r="GE238" s="874"/>
      <c r="GF238" s="874"/>
      <c r="GG238" s="874"/>
      <c r="GH238" s="874"/>
      <c r="GI238" s="874"/>
      <c r="GJ238" s="874"/>
    </row>
    <row r="239" spans="48:192" ht="12.75">
      <c r="AV239" s="230" t="str">
        <f t="shared" si="67"/>
        <v>-</v>
      </c>
      <c r="AW239" s="875">
        <f>IF(ROWS($AW$25:$AW239)&gt;$BI$9,0,ROWS(AW$25:$AW239))</f>
        <v>0</v>
      </c>
      <c r="AX239" s="875"/>
      <c r="AY239" s="875"/>
      <c r="AZ239" s="875"/>
      <c r="BA239" s="875"/>
      <c r="BB239" s="876">
        <f t="shared" si="84"/>
        <v>0</v>
      </c>
      <c r="BC239" s="875"/>
      <c r="BD239" s="875"/>
      <c r="BE239" s="875"/>
      <c r="BF239" s="875"/>
      <c r="BG239" s="875"/>
      <c r="BH239" s="875"/>
      <c r="BI239" s="877">
        <f t="shared" si="68"/>
        <v>0</v>
      </c>
      <c r="BJ239" s="875"/>
      <c r="BK239" s="875"/>
      <c r="BL239" s="875"/>
      <c r="BM239" s="875"/>
      <c r="BN239" s="875"/>
      <c r="BO239" s="873">
        <f t="shared" si="69"/>
        <v>0</v>
      </c>
      <c r="BP239" s="874"/>
      <c r="BQ239" s="874"/>
      <c r="BR239" s="874"/>
      <c r="BS239" s="874"/>
      <c r="BT239" s="874"/>
      <c r="BU239" s="873">
        <f t="shared" si="70"/>
        <v>0</v>
      </c>
      <c r="BV239" s="874"/>
      <c r="BW239" s="874"/>
      <c r="BX239" s="874"/>
      <c r="BY239" s="874"/>
      <c r="BZ239" s="874"/>
      <c r="CA239" s="878">
        <f t="shared" si="81"/>
        <v>0</v>
      </c>
      <c r="CB239" s="874"/>
      <c r="CC239" s="874"/>
      <c r="CD239" s="874"/>
      <c r="CE239" s="874"/>
      <c r="CF239" s="874"/>
      <c r="CG239" s="874"/>
      <c r="CI239" s="876">
        <f t="shared" si="85"/>
        <v>0</v>
      </c>
      <c r="CJ239" s="875"/>
      <c r="CK239" s="875"/>
      <c r="CL239" s="875"/>
      <c r="CM239" s="875"/>
      <c r="CN239" s="875"/>
      <c r="CO239" s="875"/>
      <c r="CP239" s="877">
        <f t="shared" si="71"/>
        <v>0</v>
      </c>
      <c r="CQ239" s="875"/>
      <c r="CR239" s="875"/>
      <c r="CS239" s="875"/>
      <c r="CT239" s="875"/>
      <c r="CU239" s="875"/>
      <c r="CV239" s="873">
        <f t="shared" si="72"/>
        <v>0</v>
      </c>
      <c r="CW239" s="874"/>
      <c r="CX239" s="874"/>
      <c r="CY239" s="874"/>
      <c r="CZ239" s="874"/>
      <c r="DA239" s="874"/>
      <c r="DB239" s="873">
        <f t="shared" si="73"/>
        <v>0</v>
      </c>
      <c r="DC239" s="874"/>
      <c r="DD239" s="874"/>
      <c r="DE239" s="874"/>
      <c r="DF239" s="874"/>
      <c r="DG239" s="874"/>
      <c r="DH239" s="878">
        <f t="shared" si="82"/>
        <v>0</v>
      </c>
      <c r="DI239" s="874"/>
      <c r="DJ239" s="874"/>
      <c r="DK239" s="874"/>
      <c r="DL239" s="874"/>
      <c r="DM239" s="874"/>
      <c r="DN239" s="874"/>
      <c r="DR239" s="230" t="str">
        <f t="shared" si="74"/>
        <v>-</v>
      </c>
      <c r="DS239" s="875">
        <f>IF(ROWS(DS$25:$DU239)&gt;$EG$9,0,ROWS(DS$25:$DU239))</f>
        <v>0</v>
      </c>
      <c r="DT239" s="875"/>
      <c r="DU239" s="875"/>
      <c r="DV239" s="875"/>
      <c r="DW239" s="875"/>
      <c r="DX239" s="876">
        <f t="shared" si="86"/>
        <v>0</v>
      </c>
      <c r="DY239" s="875"/>
      <c r="DZ239" s="875"/>
      <c r="EA239" s="875"/>
      <c r="EB239" s="875"/>
      <c r="EC239" s="875"/>
      <c r="ED239" s="875"/>
      <c r="EE239" s="877">
        <f t="shared" si="75"/>
        <v>0</v>
      </c>
      <c r="EF239" s="875"/>
      <c r="EG239" s="875"/>
      <c r="EH239" s="875"/>
      <c r="EI239" s="875"/>
      <c r="EJ239" s="875"/>
      <c r="EK239" s="873">
        <f t="shared" si="76"/>
        <v>0</v>
      </c>
      <c r="EL239" s="874"/>
      <c r="EM239" s="874"/>
      <c r="EN239" s="874"/>
      <c r="EO239" s="874"/>
      <c r="EP239" s="874"/>
      <c r="EQ239" s="873">
        <f t="shared" si="77"/>
        <v>0</v>
      </c>
      <c r="ER239" s="874"/>
      <c r="ES239" s="874"/>
      <c r="ET239" s="874"/>
      <c r="EU239" s="874"/>
      <c r="EV239" s="874"/>
      <c r="EW239" s="878">
        <f t="shared" si="66"/>
        <v>0</v>
      </c>
      <c r="EX239" s="874"/>
      <c r="EY239" s="874"/>
      <c r="EZ239" s="874"/>
      <c r="FA239" s="874"/>
      <c r="FB239" s="874"/>
      <c r="FC239" s="874"/>
      <c r="FE239" s="876">
        <f t="shared" si="87"/>
        <v>0</v>
      </c>
      <c r="FF239" s="875"/>
      <c r="FG239" s="875"/>
      <c r="FH239" s="875"/>
      <c r="FI239" s="875"/>
      <c r="FJ239" s="875"/>
      <c r="FK239" s="875"/>
      <c r="FL239" s="877">
        <f t="shared" si="78"/>
        <v>0</v>
      </c>
      <c r="FM239" s="875"/>
      <c r="FN239" s="875"/>
      <c r="FO239" s="875"/>
      <c r="FP239" s="875"/>
      <c r="FQ239" s="875"/>
      <c r="FR239" s="873">
        <f t="shared" si="79"/>
        <v>0</v>
      </c>
      <c r="FS239" s="874"/>
      <c r="FT239" s="874"/>
      <c r="FU239" s="874"/>
      <c r="FV239" s="874"/>
      <c r="FW239" s="874"/>
      <c r="FX239" s="873">
        <f t="shared" si="80"/>
        <v>0</v>
      </c>
      <c r="FY239" s="874"/>
      <c r="FZ239" s="874"/>
      <c r="GA239" s="874"/>
      <c r="GB239" s="874"/>
      <c r="GC239" s="874"/>
      <c r="GD239" s="878">
        <f t="shared" si="83"/>
        <v>0</v>
      </c>
      <c r="GE239" s="874"/>
      <c r="GF239" s="874"/>
      <c r="GG239" s="874"/>
      <c r="GH239" s="874"/>
      <c r="GI239" s="874"/>
      <c r="GJ239" s="874"/>
    </row>
    <row r="240" spans="48:192" ht="12.75">
      <c r="AV240" s="230" t="str">
        <f t="shared" si="67"/>
        <v>-</v>
      </c>
      <c r="AW240" s="875">
        <f>IF(ROWS($AW$25:$AW240)&gt;$BI$9,0,ROWS(AW$25:$AW240))</f>
        <v>0</v>
      </c>
      <c r="AX240" s="875"/>
      <c r="AY240" s="875"/>
      <c r="AZ240" s="875"/>
      <c r="BA240" s="875"/>
      <c r="BB240" s="876">
        <f t="shared" si="84"/>
        <v>0</v>
      </c>
      <c r="BC240" s="875"/>
      <c r="BD240" s="875"/>
      <c r="BE240" s="875"/>
      <c r="BF240" s="875"/>
      <c r="BG240" s="875"/>
      <c r="BH240" s="875"/>
      <c r="BI240" s="877">
        <f t="shared" si="68"/>
        <v>0</v>
      </c>
      <c r="BJ240" s="875"/>
      <c r="BK240" s="875"/>
      <c r="BL240" s="875"/>
      <c r="BM240" s="875"/>
      <c r="BN240" s="875"/>
      <c r="BO240" s="873">
        <f t="shared" si="69"/>
        <v>0</v>
      </c>
      <c r="BP240" s="874"/>
      <c r="BQ240" s="874"/>
      <c r="BR240" s="874"/>
      <c r="BS240" s="874"/>
      <c r="BT240" s="874"/>
      <c r="BU240" s="873">
        <f t="shared" si="70"/>
        <v>0</v>
      </c>
      <c r="BV240" s="874"/>
      <c r="BW240" s="874"/>
      <c r="BX240" s="874"/>
      <c r="BY240" s="874"/>
      <c r="BZ240" s="874"/>
      <c r="CA240" s="878">
        <f t="shared" si="81"/>
        <v>0</v>
      </c>
      <c r="CB240" s="874"/>
      <c r="CC240" s="874"/>
      <c r="CD240" s="874"/>
      <c r="CE240" s="874"/>
      <c r="CF240" s="874"/>
      <c r="CG240" s="874"/>
      <c r="CI240" s="876">
        <f t="shared" si="85"/>
        <v>0</v>
      </c>
      <c r="CJ240" s="875"/>
      <c r="CK240" s="875"/>
      <c r="CL240" s="875"/>
      <c r="CM240" s="875"/>
      <c r="CN240" s="875"/>
      <c r="CO240" s="875"/>
      <c r="CP240" s="877">
        <f t="shared" si="71"/>
        <v>0</v>
      </c>
      <c r="CQ240" s="875"/>
      <c r="CR240" s="875"/>
      <c r="CS240" s="875"/>
      <c r="CT240" s="875"/>
      <c r="CU240" s="875"/>
      <c r="CV240" s="873">
        <f t="shared" si="72"/>
        <v>0</v>
      </c>
      <c r="CW240" s="874"/>
      <c r="CX240" s="874"/>
      <c r="CY240" s="874"/>
      <c r="CZ240" s="874"/>
      <c r="DA240" s="874"/>
      <c r="DB240" s="873">
        <f t="shared" si="73"/>
        <v>0</v>
      </c>
      <c r="DC240" s="874"/>
      <c r="DD240" s="874"/>
      <c r="DE240" s="874"/>
      <c r="DF240" s="874"/>
      <c r="DG240" s="874"/>
      <c r="DH240" s="878">
        <f t="shared" si="82"/>
        <v>0</v>
      </c>
      <c r="DI240" s="874"/>
      <c r="DJ240" s="874"/>
      <c r="DK240" s="874"/>
      <c r="DL240" s="874"/>
      <c r="DM240" s="874"/>
      <c r="DN240" s="874"/>
      <c r="DR240" s="230" t="str">
        <f t="shared" si="74"/>
        <v>-</v>
      </c>
      <c r="DS240" s="875">
        <f>IF(ROWS(DS$25:$DU240)&gt;$EG$9,0,ROWS(DS$25:$DU240))</f>
        <v>0</v>
      </c>
      <c r="DT240" s="875"/>
      <c r="DU240" s="875"/>
      <c r="DV240" s="875"/>
      <c r="DW240" s="875"/>
      <c r="DX240" s="876">
        <f t="shared" si="86"/>
        <v>0</v>
      </c>
      <c r="DY240" s="875"/>
      <c r="DZ240" s="875"/>
      <c r="EA240" s="875"/>
      <c r="EB240" s="875"/>
      <c r="EC240" s="875"/>
      <c r="ED240" s="875"/>
      <c r="EE240" s="877">
        <f t="shared" si="75"/>
        <v>0</v>
      </c>
      <c r="EF240" s="875"/>
      <c r="EG240" s="875"/>
      <c r="EH240" s="875"/>
      <c r="EI240" s="875"/>
      <c r="EJ240" s="875"/>
      <c r="EK240" s="873">
        <f t="shared" si="76"/>
        <v>0</v>
      </c>
      <c r="EL240" s="874"/>
      <c r="EM240" s="874"/>
      <c r="EN240" s="874"/>
      <c r="EO240" s="874"/>
      <c r="EP240" s="874"/>
      <c r="EQ240" s="873">
        <f t="shared" si="77"/>
        <v>0</v>
      </c>
      <c r="ER240" s="874"/>
      <c r="ES240" s="874"/>
      <c r="ET240" s="874"/>
      <c r="EU240" s="874"/>
      <c r="EV240" s="874"/>
      <c r="EW240" s="878">
        <f t="shared" si="66"/>
        <v>0</v>
      </c>
      <c r="EX240" s="874"/>
      <c r="EY240" s="874"/>
      <c r="EZ240" s="874"/>
      <c r="FA240" s="874"/>
      <c r="FB240" s="874"/>
      <c r="FC240" s="874"/>
      <c r="FE240" s="876">
        <f t="shared" si="87"/>
        <v>0</v>
      </c>
      <c r="FF240" s="875"/>
      <c r="FG240" s="875"/>
      <c r="FH240" s="875"/>
      <c r="FI240" s="875"/>
      <c r="FJ240" s="875"/>
      <c r="FK240" s="875"/>
      <c r="FL240" s="877">
        <f t="shared" si="78"/>
        <v>0</v>
      </c>
      <c r="FM240" s="875"/>
      <c r="FN240" s="875"/>
      <c r="FO240" s="875"/>
      <c r="FP240" s="875"/>
      <c r="FQ240" s="875"/>
      <c r="FR240" s="873">
        <f t="shared" si="79"/>
        <v>0</v>
      </c>
      <c r="FS240" s="874"/>
      <c r="FT240" s="874"/>
      <c r="FU240" s="874"/>
      <c r="FV240" s="874"/>
      <c r="FW240" s="874"/>
      <c r="FX240" s="873">
        <f t="shared" si="80"/>
        <v>0</v>
      </c>
      <c r="FY240" s="874"/>
      <c r="FZ240" s="874"/>
      <c r="GA240" s="874"/>
      <c r="GB240" s="874"/>
      <c r="GC240" s="874"/>
      <c r="GD240" s="878">
        <f t="shared" si="83"/>
        <v>0</v>
      </c>
      <c r="GE240" s="874"/>
      <c r="GF240" s="874"/>
      <c r="GG240" s="874"/>
      <c r="GH240" s="874"/>
      <c r="GI240" s="874"/>
      <c r="GJ240" s="874"/>
    </row>
    <row r="241" spans="48:192" ht="12.75">
      <c r="AV241" s="230" t="str">
        <f t="shared" si="67"/>
        <v>-</v>
      </c>
      <c r="AW241" s="875">
        <f>IF(ROWS($AW$25:$AW241)&gt;$BI$9,0,ROWS(AW$25:$AW241))</f>
        <v>0</v>
      </c>
      <c r="AX241" s="875"/>
      <c r="AY241" s="875"/>
      <c r="AZ241" s="875"/>
      <c r="BA241" s="875"/>
      <c r="BB241" s="876">
        <f t="shared" si="84"/>
        <v>0</v>
      </c>
      <c r="BC241" s="875"/>
      <c r="BD241" s="875"/>
      <c r="BE241" s="875"/>
      <c r="BF241" s="875"/>
      <c r="BG241" s="875"/>
      <c r="BH241" s="875"/>
      <c r="BI241" s="877">
        <f t="shared" si="68"/>
        <v>0</v>
      </c>
      <c r="BJ241" s="875"/>
      <c r="BK241" s="875"/>
      <c r="BL241" s="875"/>
      <c r="BM241" s="875"/>
      <c r="BN241" s="875"/>
      <c r="BO241" s="873">
        <f t="shared" si="69"/>
        <v>0</v>
      </c>
      <c r="BP241" s="874"/>
      <c r="BQ241" s="874"/>
      <c r="BR241" s="874"/>
      <c r="BS241" s="874"/>
      <c r="BT241" s="874"/>
      <c r="BU241" s="873">
        <f t="shared" si="70"/>
        <v>0</v>
      </c>
      <c r="BV241" s="874"/>
      <c r="BW241" s="874"/>
      <c r="BX241" s="874"/>
      <c r="BY241" s="874"/>
      <c r="BZ241" s="874"/>
      <c r="CA241" s="878">
        <f t="shared" si="81"/>
        <v>0</v>
      </c>
      <c r="CB241" s="874"/>
      <c r="CC241" s="874"/>
      <c r="CD241" s="874"/>
      <c r="CE241" s="874"/>
      <c r="CF241" s="874"/>
      <c r="CG241" s="874"/>
      <c r="CI241" s="876">
        <f t="shared" si="85"/>
        <v>0</v>
      </c>
      <c r="CJ241" s="875"/>
      <c r="CK241" s="875"/>
      <c r="CL241" s="875"/>
      <c r="CM241" s="875"/>
      <c r="CN241" s="875"/>
      <c r="CO241" s="875"/>
      <c r="CP241" s="877">
        <f t="shared" si="71"/>
        <v>0</v>
      </c>
      <c r="CQ241" s="875"/>
      <c r="CR241" s="875"/>
      <c r="CS241" s="875"/>
      <c r="CT241" s="875"/>
      <c r="CU241" s="875"/>
      <c r="CV241" s="873">
        <f t="shared" si="72"/>
        <v>0</v>
      </c>
      <c r="CW241" s="874"/>
      <c r="CX241" s="874"/>
      <c r="CY241" s="874"/>
      <c r="CZ241" s="874"/>
      <c r="DA241" s="874"/>
      <c r="DB241" s="873">
        <f t="shared" si="73"/>
        <v>0</v>
      </c>
      <c r="DC241" s="874"/>
      <c r="DD241" s="874"/>
      <c r="DE241" s="874"/>
      <c r="DF241" s="874"/>
      <c r="DG241" s="874"/>
      <c r="DH241" s="878">
        <f t="shared" si="82"/>
        <v>0</v>
      </c>
      <c r="DI241" s="874"/>
      <c r="DJ241" s="874"/>
      <c r="DK241" s="874"/>
      <c r="DL241" s="874"/>
      <c r="DM241" s="874"/>
      <c r="DN241" s="874"/>
      <c r="DR241" s="230" t="str">
        <f t="shared" si="74"/>
        <v>-</v>
      </c>
      <c r="DS241" s="875">
        <f>IF(ROWS(DS$25:$DU241)&gt;$EG$9,0,ROWS(DS$25:$DU241))</f>
        <v>0</v>
      </c>
      <c r="DT241" s="875"/>
      <c r="DU241" s="875"/>
      <c r="DV241" s="875"/>
      <c r="DW241" s="875"/>
      <c r="DX241" s="876">
        <f t="shared" si="86"/>
        <v>0</v>
      </c>
      <c r="DY241" s="875"/>
      <c r="DZ241" s="875"/>
      <c r="EA241" s="875"/>
      <c r="EB241" s="875"/>
      <c r="EC241" s="875"/>
      <c r="ED241" s="875"/>
      <c r="EE241" s="877">
        <f t="shared" si="75"/>
        <v>0</v>
      </c>
      <c r="EF241" s="875"/>
      <c r="EG241" s="875"/>
      <c r="EH241" s="875"/>
      <c r="EI241" s="875"/>
      <c r="EJ241" s="875"/>
      <c r="EK241" s="873">
        <f t="shared" si="76"/>
        <v>0</v>
      </c>
      <c r="EL241" s="874"/>
      <c r="EM241" s="874"/>
      <c r="EN241" s="874"/>
      <c r="EO241" s="874"/>
      <c r="EP241" s="874"/>
      <c r="EQ241" s="873">
        <f t="shared" si="77"/>
        <v>0</v>
      </c>
      <c r="ER241" s="874"/>
      <c r="ES241" s="874"/>
      <c r="ET241" s="874"/>
      <c r="EU241" s="874"/>
      <c r="EV241" s="874"/>
      <c r="EW241" s="878">
        <f t="shared" si="66"/>
        <v>0</v>
      </c>
      <c r="EX241" s="874"/>
      <c r="EY241" s="874"/>
      <c r="EZ241" s="874"/>
      <c r="FA241" s="874"/>
      <c r="FB241" s="874"/>
      <c r="FC241" s="874"/>
      <c r="FE241" s="876">
        <f t="shared" si="87"/>
        <v>0</v>
      </c>
      <c r="FF241" s="875"/>
      <c r="FG241" s="875"/>
      <c r="FH241" s="875"/>
      <c r="FI241" s="875"/>
      <c r="FJ241" s="875"/>
      <c r="FK241" s="875"/>
      <c r="FL241" s="877">
        <f t="shared" si="78"/>
        <v>0</v>
      </c>
      <c r="FM241" s="875"/>
      <c r="FN241" s="875"/>
      <c r="FO241" s="875"/>
      <c r="FP241" s="875"/>
      <c r="FQ241" s="875"/>
      <c r="FR241" s="873">
        <f t="shared" si="79"/>
        <v>0</v>
      </c>
      <c r="FS241" s="874"/>
      <c r="FT241" s="874"/>
      <c r="FU241" s="874"/>
      <c r="FV241" s="874"/>
      <c r="FW241" s="874"/>
      <c r="FX241" s="873">
        <f t="shared" si="80"/>
        <v>0</v>
      </c>
      <c r="FY241" s="874"/>
      <c r="FZ241" s="874"/>
      <c r="GA241" s="874"/>
      <c r="GB241" s="874"/>
      <c r="GC241" s="874"/>
      <c r="GD241" s="878">
        <f t="shared" si="83"/>
        <v>0</v>
      </c>
      <c r="GE241" s="874"/>
      <c r="GF241" s="874"/>
      <c r="GG241" s="874"/>
      <c r="GH241" s="874"/>
      <c r="GI241" s="874"/>
      <c r="GJ241" s="874"/>
    </row>
    <row r="242" spans="48:192" ht="12.75">
      <c r="AV242" s="230" t="str">
        <f t="shared" si="67"/>
        <v>-</v>
      </c>
      <c r="AW242" s="875">
        <f>IF(ROWS($AW$25:$AW242)&gt;$BI$9,0,ROWS(AW$25:$AW242))</f>
        <v>0</v>
      </c>
      <c r="AX242" s="875"/>
      <c r="AY242" s="875"/>
      <c r="AZ242" s="875"/>
      <c r="BA242" s="875"/>
      <c r="BB242" s="876">
        <f t="shared" si="84"/>
        <v>0</v>
      </c>
      <c r="BC242" s="875"/>
      <c r="BD242" s="875"/>
      <c r="BE242" s="875"/>
      <c r="BF242" s="875"/>
      <c r="BG242" s="875"/>
      <c r="BH242" s="875"/>
      <c r="BI242" s="877">
        <f t="shared" si="68"/>
        <v>0</v>
      </c>
      <c r="BJ242" s="875"/>
      <c r="BK242" s="875"/>
      <c r="BL242" s="875"/>
      <c r="BM242" s="875"/>
      <c r="BN242" s="875"/>
      <c r="BO242" s="873">
        <f t="shared" si="69"/>
        <v>0</v>
      </c>
      <c r="BP242" s="874"/>
      <c r="BQ242" s="874"/>
      <c r="BR242" s="874"/>
      <c r="BS242" s="874"/>
      <c r="BT242" s="874"/>
      <c r="BU242" s="873">
        <f t="shared" si="70"/>
        <v>0</v>
      </c>
      <c r="BV242" s="874"/>
      <c r="BW242" s="874"/>
      <c r="BX242" s="874"/>
      <c r="BY242" s="874"/>
      <c r="BZ242" s="874"/>
      <c r="CA242" s="878">
        <f t="shared" si="81"/>
        <v>0</v>
      </c>
      <c r="CB242" s="874"/>
      <c r="CC242" s="874"/>
      <c r="CD242" s="874"/>
      <c r="CE242" s="874"/>
      <c r="CF242" s="874"/>
      <c r="CG242" s="874"/>
      <c r="CI242" s="876">
        <f t="shared" si="85"/>
        <v>0</v>
      </c>
      <c r="CJ242" s="875"/>
      <c r="CK242" s="875"/>
      <c r="CL242" s="875"/>
      <c r="CM242" s="875"/>
      <c r="CN242" s="875"/>
      <c r="CO242" s="875"/>
      <c r="CP242" s="877">
        <f t="shared" si="71"/>
        <v>0</v>
      </c>
      <c r="CQ242" s="875"/>
      <c r="CR242" s="875"/>
      <c r="CS242" s="875"/>
      <c r="CT242" s="875"/>
      <c r="CU242" s="875"/>
      <c r="CV242" s="873">
        <f t="shared" si="72"/>
        <v>0</v>
      </c>
      <c r="CW242" s="874"/>
      <c r="CX242" s="874"/>
      <c r="CY242" s="874"/>
      <c r="CZ242" s="874"/>
      <c r="DA242" s="874"/>
      <c r="DB242" s="873">
        <f t="shared" si="73"/>
        <v>0</v>
      </c>
      <c r="DC242" s="874"/>
      <c r="DD242" s="874"/>
      <c r="DE242" s="874"/>
      <c r="DF242" s="874"/>
      <c r="DG242" s="874"/>
      <c r="DH242" s="878">
        <f t="shared" si="82"/>
        <v>0</v>
      </c>
      <c r="DI242" s="874"/>
      <c r="DJ242" s="874"/>
      <c r="DK242" s="874"/>
      <c r="DL242" s="874"/>
      <c r="DM242" s="874"/>
      <c r="DN242" s="874"/>
      <c r="DR242" s="230" t="str">
        <f t="shared" si="74"/>
        <v>-</v>
      </c>
      <c r="DS242" s="875">
        <f>IF(ROWS(DS$25:$DU242)&gt;$EG$9,0,ROWS(DS$25:$DU242))</f>
        <v>0</v>
      </c>
      <c r="DT242" s="875"/>
      <c r="DU242" s="875"/>
      <c r="DV242" s="875"/>
      <c r="DW242" s="875"/>
      <c r="DX242" s="876">
        <f t="shared" si="86"/>
        <v>0</v>
      </c>
      <c r="DY242" s="875"/>
      <c r="DZ242" s="875"/>
      <c r="EA242" s="875"/>
      <c r="EB242" s="875"/>
      <c r="EC242" s="875"/>
      <c r="ED242" s="875"/>
      <c r="EE242" s="877">
        <f t="shared" si="75"/>
        <v>0</v>
      </c>
      <c r="EF242" s="875"/>
      <c r="EG242" s="875"/>
      <c r="EH242" s="875"/>
      <c r="EI242" s="875"/>
      <c r="EJ242" s="875"/>
      <c r="EK242" s="873">
        <f t="shared" si="76"/>
        <v>0</v>
      </c>
      <c r="EL242" s="874"/>
      <c r="EM242" s="874"/>
      <c r="EN242" s="874"/>
      <c r="EO242" s="874"/>
      <c r="EP242" s="874"/>
      <c r="EQ242" s="873">
        <f t="shared" si="77"/>
        <v>0</v>
      </c>
      <c r="ER242" s="874"/>
      <c r="ES242" s="874"/>
      <c r="ET242" s="874"/>
      <c r="EU242" s="874"/>
      <c r="EV242" s="874"/>
      <c r="EW242" s="878">
        <f t="shared" si="66"/>
        <v>0</v>
      </c>
      <c r="EX242" s="874"/>
      <c r="EY242" s="874"/>
      <c r="EZ242" s="874"/>
      <c r="FA242" s="874"/>
      <c r="FB242" s="874"/>
      <c r="FC242" s="874"/>
      <c r="FE242" s="876">
        <f t="shared" si="87"/>
        <v>0</v>
      </c>
      <c r="FF242" s="875"/>
      <c r="FG242" s="875"/>
      <c r="FH242" s="875"/>
      <c r="FI242" s="875"/>
      <c r="FJ242" s="875"/>
      <c r="FK242" s="875"/>
      <c r="FL242" s="877">
        <f t="shared" si="78"/>
        <v>0</v>
      </c>
      <c r="FM242" s="875"/>
      <c r="FN242" s="875"/>
      <c r="FO242" s="875"/>
      <c r="FP242" s="875"/>
      <c r="FQ242" s="875"/>
      <c r="FR242" s="873">
        <f t="shared" si="79"/>
        <v>0</v>
      </c>
      <c r="FS242" s="874"/>
      <c r="FT242" s="874"/>
      <c r="FU242" s="874"/>
      <c r="FV242" s="874"/>
      <c r="FW242" s="874"/>
      <c r="FX242" s="873">
        <f t="shared" si="80"/>
        <v>0</v>
      </c>
      <c r="FY242" s="874"/>
      <c r="FZ242" s="874"/>
      <c r="GA242" s="874"/>
      <c r="GB242" s="874"/>
      <c r="GC242" s="874"/>
      <c r="GD242" s="878">
        <f t="shared" si="83"/>
        <v>0</v>
      </c>
      <c r="GE242" s="874"/>
      <c r="GF242" s="874"/>
      <c r="GG242" s="874"/>
      <c r="GH242" s="874"/>
      <c r="GI242" s="874"/>
      <c r="GJ242" s="874"/>
    </row>
    <row r="243" spans="48:192" ht="12.75">
      <c r="AV243" s="230" t="str">
        <f t="shared" si="67"/>
        <v>-</v>
      </c>
      <c r="AW243" s="875">
        <f>IF(ROWS($AW$25:$AW243)&gt;$BI$9,0,ROWS(AW$25:$AW243))</f>
        <v>0</v>
      </c>
      <c r="AX243" s="875"/>
      <c r="AY243" s="875"/>
      <c r="AZ243" s="875"/>
      <c r="BA243" s="875"/>
      <c r="BB243" s="876">
        <f t="shared" si="84"/>
        <v>0</v>
      </c>
      <c r="BC243" s="875"/>
      <c r="BD243" s="875"/>
      <c r="BE243" s="875"/>
      <c r="BF243" s="875"/>
      <c r="BG243" s="875"/>
      <c r="BH243" s="875"/>
      <c r="BI243" s="877">
        <f t="shared" si="68"/>
        <v>0</v>
      </c>
      <c r="BJ243" s="875"/>
      <c r="BK243" s="875"/>
      <c r="BL243" s="875"/>
      <c r="BM243" s="875"/>
      <c r="BN243" s="875"/>
      <c r="BO243" s="873">
        <f t="shared" si="69"/>
        <v>0</v>
      </c>
      <c r="BP243" s="874"/>
      <c r="BQ243" s="874"/>
      <c r="BR243" s="874"/>
      <c r="BS243" s="874"/>
      <c r="BT243" s="874"/>
      <c r="BU243" s="873">
        <f t="shared" si="70"/>
        <v>0</v>
      </c>
      <c r="BV243" s="874"/>
      <c r="BW243" s="874"/>
      <c r="BX243" s="874"/>
      <c r="BY243" s="874"/>
      <c r="BZ243" s="874"/>
      <c r="CA243" s="878">
        <f t="shared" si="81"/>
        <v>0</v>
      </c>
      <c r="CB243" s="874"/>
      <c r="CC243" s="874"/>
      <c r="CD243" s="874"/>
      <c r="CE243" s="874"/>
      <c r="CF243" s="874"/>
      <c r="CG243" s="874"/>
      <c r="CI243" s="876">
        <f t="shared" si="85"/>
        <v>0</v>
      </c>
      <c r="CJ243" s="875"/>
      <c r="CK243" s="875"/>
      <c r="CL243" s="875"/>
      <c r="CM243" s="875"/>
      <c r="CN243" s="875"/>
      <c r="CO243" s="875"/>
      <c r="CP243" s="877">
        <f t="shared" si="71"/>
        <v>0</v>
      </c>
      <c r="CQ243" s="875"/>
      <c r="CR243" s="875"/>
      <c r="CS243" s="875"/>
      <c r="CT243" s="875"/>
      <c r="CU243" s="875"/>
      <c r="CV243" s="873">
        <f t="shared" si="72"/>
        <v>0</v>
      </c>
      <c r="CW243" s="874"/>
      <c r="CX243" s="874"/>
      <c r="CY243" s="874"/>
      <c r="CZ243" s="874"/>
      <c r="DA243" s="874"/>
      <c r="DB243" s="873">
        <f t="shared" si="73"/>
        <v>0</v>
      </c>
      <c r="DC243" s="874"/>
      <c r="DD243" s="874"/>
      <c r="DE243" s="874"/>
      <c r="DF243" s="874"/>
      <c r="DG243" s="874"/>
      <c r="DH243" s="878">
        <f t="shared" si="82"/>
        <v>0</v>
      </c>
      <c r="DI243" s="874"/>
      <c r="DJ243" s="874"/>
      <c r="DK243" s="874"/>
      <c r="DL243" s="874"/>
      <c r="DM243" s="874"/>
      <c r="DN243" s="874"/>
      <c r="DR243" s="230" t="str">
        <f t="shared" si="74"/>
        <v>-</v>
      </c>
      <c r="DS243" s="875">
        <f>IF(ROWS(DS$25:$DU243)&gt;$EG$9,0,ROWS(DS$25:$DU243))</f>
        <v>0</v>
      </c>
      <c r="DT243" s="875"/>
      <c r="DU243" s="875"/>
      <c r="DV243" s="875"/>
      <c r="DW243" s="875"/>
      <c r="DX243" s="876">
        <f t="shared" si="86"/>
        <v>0</v>
      </c>
      <c r="DY243" s="875"/>
      <c r="DZ243" s="875"/>
      <c r="EA243" s="875"/>
      <c r="EB243" s="875"/>
      <c r="EC243" s="875"/>
      <c r="ED243" s="875"/>
      <c r="EE243" s="877">
        <f t="shared" si="75"/>
        <v>0</v>
      </c>
      <c r="EF243" s="875"/>
      <c r="EG243" s="875"/>
      <c r="EH243" s="875"/>
      <c r="EI243" s="875"/>
      <c r="EJ243" s="875"/>
      <c r="EK243" s="873">
        <f t="shared" si="76"/>
        <v>0</v>
      </c>
      <c r="EL243" s="874"/>
      <c r="EM243" s="874"/>
      <c r="EN243" s="874"/>
      <c r="EO243" s="874"/>
      <c r="EP243" s="874"/>
      <c r="EQ243" s="873">
        <f t="shared" si="77"/>
        <v>0</v>
      </c>
      <c r="ER243" s="874"/>
      <c r="ES243" s="874"/>
      <c r="ET243" s="874"/>
      <c r="EU243" s="874"/>
      <c r="EV243" s="874"/>
      <c r="EW243" s="878">
        <f t="shared" si="66"/>
        <v>0</v>
      </c>
      <c r="EX243" s="874"/>
      <c r="EY243" s="874"/>
      <c r="EZ243" s="874"/>
      <c r="FA243" s="874"/>
      <c r="FB243" s="874"/>
      <c r="FC243" s="874"/>
      <c r="FE243" s="876">
        <f t="shared" si="87"/>
        <v>0</v>
      </c>
      <c r="FF243" s="875"/>
      <c r="FG243" s="875"/>
      <c r="FH243" s="875"/>
      <c r="FI243" s="875"/>
      <c r="FJ243" s="875"/>
      <c r="FK243" s="875"/>
      <c r="FL243" s="877">
        <f t="shared" si="78"/>
        <v>0</v>
      </c>
      <c r="FM243" s="875"/>
      <c r="FN243" s="875"/>
      <c r="FO243" s="875"/>
      <c r="FP243" s="875"/>
      <c r="FQ243" s="875"/>
      <c r="FR243" s="873">
        <f t="shared" si="79"/>
        <v>0</v>
      </c>
      <c r="FS243" s="874"/>
      <c r="FT243" s="874"/>
      <c r="FU243" s="874"/>
      <c r="FV243" s="874"/>
      <c r="FW243" s="874"/>
      <c r="FX243" s="873">
        <f t="shared" si="80"/>
        <v>0</v>
      </c>
      <c r="FY243" s="874"/>
      <c r="FZ243" s="874"/>
      <c r="GA243" s="874"/>
      <c r="GB243" s="874"/>
      <c r="GC243" s="874"/>
      <c r="GD243" s="878">
        <f t="shared" si="83"/>
        <v>0</v>
      </c>
      <c r="GE243" s="874"/>
      <c r="GF243" s="874"/>
      <c r="GG243" s="874"/>
      <c r="GH243" s="874"/>
      <c r="GI243" s="874"/>
      <c r="GJ243" s="874"/>
    </row>
    <row r="244" spans="48:192" ht="12.75">
      <c r="AV244" s="230" t="str">
        <f t="shared" si="67"/>
        <v>-</v>
      </c>
      <c r="AW244" s="875">
        <f>IF(ROWS($AW$25:$AW244)&gt;$BI$9,0,ROWS(AW$25:$AW244))</f>
        <v>0</v>
      </c>
      <c r="AX244" s="875"/>
      <c r="AY244" s="875"/>
      <c r="AZ244" s="875"/>
      <c r="BA244" s="875"/>
      <c r="BB244" s="876">
        <f t="shared" si="84"/>
        <v>0</v>
      </c>
      <c r="BC244" s="875"/>
      <c r="BD244" s="875"/>
      <c r="BE244" s="875"/>
      <c r="BF244" s="875"/>
      <c r="BG244" s="875"/>
      <c r="BH244" s="875"/>
      <c r="BI244" s="877">
        <f t="shared" si="68"/>
        <v>0</v>
      </c>
      <c r="BJ244" s="875"/>
      <c r="BK244" s="875"/>
      <c r="BL244" s="875"/>
      <c r="BM244" s="875"/>
      <c r="BN244" s="875"/>
      <c r="BO244" s="873">
        <f t="shared" si="69"/>
        <v>0</v>
      </c>
      <c r="BP244" s="874"/>
      <c r="BQ244" s="874"/>
      <c r="BR244" s="874"/>
      <c r="BS244" s="874"/>
      <c r="BT244" s="874"/>
      <c r="BU244" s="873">
        <f t="shared" si="70"/>
        <v>0</v>
      </c>
      <c r="BV244" s="874"/>
      <c r="BW244" s="874"/>
      <c r="BX244" s="874"/>
      <c r="BY244" s="874"/>
      <c r="BZ244" s="874"/>
      <c r="CA244" s="878">
        <f t="shared" si="81"/>
        <v>0</v>
      </c>
      <c r="CB244" s="874"/>
      <c r="CC244" s="874"/>
      <c r="CD244" s="874"/>
      <c r="CE244" s="874"/>
      <c r="CF244" s="874"/>
      <c r="CG244" s="874"/>
      <c r="CI244" s="876">
        <f t="shared" si="85"/>
        <v>0</v>
      </c>
      <c r="CJ244" s="875"/>
      <c r="CK244" s="875"/>
      <c r="CL244" s="875"/>
      <c r="CM244" s="875"/>
      <c r="CN244" s="875"/>
      <c r="CO244" s="875"/>
      <c r="CP244" s="877">
        <f t="shared" si="71"/>
        <v>0</v>
      </c>
      <c r="CQ244" s="875"/>
      <c r="CR244" s="875"/>
      <c r="CS244" s="875"/>
      <c r="CT244" s="875"/>
      <c r="CU244" s="875"/>
      <c r="CV244" s="873">
        <f t="shared" si="72"/>
        <v>0</v>
      </c>
      <c r="CW244" s="874"/>
      <c r="CX244" s="874"/>
      <c r="CY244" s="874"/>
      <c r="CZ244" s="874"/>
      <c r="DA244" s="874"/>
      <c r="DB244" s="873">
        <f t="shared" si="73"/>
        <v>0</v>
      </c>
      <c r="DC244" s="874"/>
      <c r="DD244" s="874"/>
      <c r="DE244" s="874"/>
      <c r="DF244" s="874"/>
      <c r="DG244" s="874"/>
      <c r="DH244" s="878">
        <f t="shared" si="82"/>
        <v>0</v>
      </c>
      <c r="DI244" s="874"/>
      <c r="DJ244" s="874"/>
      <c r="DK244" s="874"/>
      <c r="DL244" s="874"/>
      <c r="DM244" s="874"/>
      <c r="DN244" s="874"/>
      <c r="DR244" s="230" t="str">
        <f t="shared" si="74"/>
        <v>-</v>
      </c>
      <c r="DS244" s="875">
        <f>IF(ROWS(DS$25:$DU244)&gt;$EG$9,0,ROWS(DS$25:$DU244))</f>
        <v>0</v>
      </c>
      <c r="DT244" s="875"/>
      <c r="DU244" s="875"/>
      <c r="DV244" s="875"/>
      <c r="DW244" s="875"/>
      <c r="DX244" s="876">
        <f t="shared" si="86"/>
        <v>0</v>
      </c>
      <c r="DY244" s="875"/>
      <c r="DZ244" s="875"/>
      <c r="EA244" s="875"/>
      <c r="EB244" s="875"/>
      <c r="EC244" s="875"/>
      <c r="ED244" s="875"/>
      <c r="EE244" s="877">
        <f t="shared" si="75"/>
        <v>0</v>
      </c>
      <c r="EF244" s="875"/>
      <c r="EG244" s="875"/>
      <c r="EH244" s="875"/>
      <c r="EI244" s="875"/>
      <c r="EJ244" s="875"/>
      <c r="EK244" s="873">
        <f t="shared" si="76"/>
        <v>0</v>
      </c>
      <c r="EL244" s="874"/>
      <c r="EM244" s="874"/>
      <c r="EN244" s="874"/>
      <c r="EO244" s="874"/>
      <c r="EP244" s="874"/>
      <c r="EQ244" s="873">
        <f t="shared" si="77"/>
        <v>0</v>
      </c>
      <c r="ER244" s="874"/>
      <c r="ES244" s="874"/>
      <c r="ET244" s="874"/>
      <c r="EU244" s="874"/>
      <c r="EV244" s="874"/>
      <c r="EW244" s="878">
        <f t="shared" si="66"/>
        <v>0</v>
      </c>
      <c r="EX244" s="874"/>
      <c r="EY244" s="874"/>
      <c r="EZ244" s="874"/>
      <c r="FA244" s="874"/>
      <c r="FB244" s="874"/>
      <c r="FC244" s="874"/>
      <c r="FE244" s="876">
        <f t="shared" si="87"/>
        <v>0</v>
      </c>
      <c r="FF244" s="875"/>
      <c r="FG244" s="875"/>
      <c r="FH244" s="875"/>
      <c r="FI244" s="875"/>
      <c r="FJ244" s="875"/>
      <c r="FK244" s="875"/>
      <c r="FL244" s="877">
        <f t="shared" si="78"/>
        <v>0</v>
      </c>
      <c r="FM244" s="875"/>
      <c r="FN244" s="875"/>
      <c r="FO244" s="875"/>
      <c r="FP244" s="875"/>
      <c r="FQ244" s="875"/>
      <c r="FR244" s="873">
        <f t="shared" si="79"/>
        <v>0</v>
      </c>
      <c r="FS244" s="874"/>
      <c r="FT244" s="874"/>
      <c r="FU244" s="874"/>
      <c r="FV244" s="874"/>
      <c r="FW244" s="874"/>
      <c r="FX244" s="873">
        <f t="shared" si="80"/>
        <v>0</v>
      </c>
      <c r="FY244" s="874"/>
      <c r="FZ244" s="874"/>
      <c r="GA244" s="874"/>
      <c r="GB244" s="874"/>
      <c r="GC244" s="874"/>
      <c r="GD244" s="878">
        <f t="shared" si="83"/>
        <v>0</v>
      </c>
      <c r="GE244" s="874"/>
      <c r="GF244" s="874"/>
      <c r="GG244" s="874"/>
      <c r="GH244" s="874"/>
      <c r="GI244" s="874"/>
      <c r="GJ244" s="874"/>
    </row>
    <row r="245" spans="48:192" ht="12.75">
      <c r="AV245" s="230" t="str">
        <f t="shared" si="67"/>
        <v>-</v>
      </c>
      <c r="AW245" s="875">
        <f>IF(ROWS($AW$25:$AW245)&gt;$BI$9,0,ROWS(AW$25:$AW245))</f>
        <v>0</v>
      </c>
      <c r="AX245" s="875"/>
      <c r="AY245" s="875"/>
      <c r="AZ245" s="875"/>
      <c r="BA245" s="875"/>
      <c r="BB245" s="876">
        <f t="shared" si="84"/>
        <v>0</v>
      </c>
      <c r="BC245" s="875"/>
      <c r="BD245" s="875"/>
      <c r="BE245" s="875"/>
      <c r="BF245" s="875"/>
      <c r="BG245" s="875"/>
      <c r="BH245" s="875"/>
      <c r="BI245" s="877">
        <f t="shared" si="68"/>
        <v>0</v>
      </c>
      <c r="BJ245" s="875"/>
      <c r="BK245" s="875"/>
      <c r="BL245" s="875"/>
      <c r="BM245" s="875"/>
      <c r="BN245" s="875"/>
      <c r="BO245" s="873">
        <f t="shared" si="69"/>
        <v>0</v>
      </c>
      <c r="BP245" s="874"/>
      <c r="BQ245" s="874"/>
      <c r="BR245" s="874"/>
      <c r="BS245" s="874"/>
      <c r="BT245" s="874"/>
      <c r="BU245" s="873">
        <f t="shared" si="70"/>
        <v>0</v>
      </c>
      <c r="BV245" s="874"/>
      <c r="BW245" s="874"/>
      <c r="BX245" s="874"/>
      <c r="BY245" s="874"/>
      <c r="BZ245" s="874"/>
      <c r="CA245" s="878">
        <f t="shared" si="81"/>
        <v>0</v>
      </c>
      <c r="CB245" s="874"/>
      <c r="CC245" s="874"/>
      <c r="CD245" s="874"/>
      <c r="CE245" s="874"/>
      <c r="CF245" s="874"/>
      <c r="CG245" s="874"/>
      <c r="CI245" s="876">
        <f t="shared" si="85"/>
        <v>0</v>
      </c>
      <c r="CJ245" s="875"/>
      <c r="CK245" s="875"/>
      <c r="CL245" s="875"/>
      <c r="CM245" s="875"/>
      <c r="CN245" s="875"/>
      <c r="CO245" s="875"/>
      <c r="CP245" s="877">
        <f t="shared" si="71"/>
        <v>0</v>
      </c>
      <c r="CQ245" s="875"/>
      <c r="CR245" s="875"/>
      <c r="CS245" s="875"/>
      <c r="CT245" s="875"/>
      <c r="CU245" s="875"/>
      <c r="CV245" s="873">
        <f t="shared" si="72"/>
        <v>0</v>
      </c>
      <c r="CW245" s="874"/>
      <c r="CX245" s="874"/>
      <c r="CY245" s="874"/>
      <c r="CZ245" s="874"/>
      <c r="DA245" s="874"/>
      <c r="DB245" s="873">
        <f t="shared" si="73"/>
        <v>0</v>
      </c>
      <c r="DC245" s="874"/>
      <c r="DD245" s="874"/>
      <c r="DE245" s="874"/>
      <c r="DF245" s="874"/>
      <c r="DG245" s="874"/>
      <c r="DH245" s="878">
        <f t="shared" si="82"/>
        <v>0</v>
      </c>
      <c r="DI245" s="874"/>
      <c r="DJ245" s="874"/>
      <c r="DK245" s="874"/>
      <c r="DL245" s="874"/>
      <c r="DM245" s="874"/>
      <c r="DN245" s="874"/>
      <c r="DR245" s="230" t="str">
        <f t="shared" si="74"/>
        <v>-</v>
      </c>
      <c r="DS245" s="875">
        <f>IF(ROWS(DS$25:$DU245)&gt;$EG$9,0,ROWS(DS$25:$DU245))</f>
        <v>0</v>
      </c>
      <c r="DT245" s="875"/>
      <c r="DU245" s="875"/>
      <c r="DV245" s="875"/>
      <c r="DW245" s="875"/>
      <c r="DX245" s="876">
        <f t="shared" si="86"/>
        <v>0</v>
      </c>
      <c r="DY245" s="875"/>
      <c r="DZ245" s="875"/>
      <c r="EA245" s="875"/>
      <c r="EB245" s="875"/>
      <c r="EC245" s="875"/>
      <c r="ED245" s="875"/>
      <c r="EE245" s="877">
        <f t="shared" si="75"/>
        <v>0</v>
      </c>
      <c r="EF245" s="875"/>
      <c r="EG245" s="875"/>
      <c r="EH245" s="875"/>
      <c r="EI245" s="875"/>
      <c r="EJ245" s="875"/>
      <c r="EK245" s="873">
        <f t="shared" si="76"/>
        <v>0</v>
      </c>
      <c r="EL245" s="874"/>
      <c r="EM245" s="874"/>
      <c r="EN245" s="874"/>
      <c r="EO245" s="874"/>
      <c r="EP245" s="874"/>
      <c r="EQ245" s="873">
        <f t="shared" si="77"/>
        <v>0</v>
      </c>
      <c r="ER245" s="874"/>
      <c r="ES245" s="874"/>
      <c r="ET245" s="874"/>
      <c r="EU245" s="874"/>
      <c r="EV245" s="874"/>
      <c r="EW245" s="878">
        <f t="shared" si="66"/>
        <v>0</v>
      </c>
      <c r="EX245" s="874"/>
      <c r="EY245" s="874"/>
      <c r="EZ245" s="874"/>
      <c r="FA245" s="874"/>
      <c r="FB245" s="874"/>
      <c r="FC245" s="874"/>
      <c r="FE245" s="876">
        <f t="shared" si="87"/>
        <v>0</v>
      </c>
      <c r="FF245" s="875"/>
      <c r="FG245" s="875"/>
      <c r="FH245" s="875"/>
      <c r="FI245" s="875"/>
      <c r="FJ245" s="875"/>
      <c r="FK245" s="875"/>
      <c r="FL245" s="877">
        <f t="shared" si="78"/>
        <v>0</v>
      </c>
      <c r="FM245" s="875"/>
      <c r="FN245" s="875"/>
      <c r="FO245" s="875"/>
      <c r="FP245" s="875"/>
      <c r="FQ245" s="875"/>
      <c r="FR245" s="873">
        <f t="shared" si="79"/>
        <v>0</v>
      </c>
      <c r="FS245" s="874"/>
      <c r="FT245" s="874"/>
      <c r="FU245" s="874"/>
      <c r="FV245" s="874"/>
      <c r="FW245" s="874"/>
      <c r="FX245" s="873">
        <f t="shared" si="80"/>
        <v>0</v>
      </c>
      <c r="FY245" s="874"/>
      <c r="FZ245" s="874"/>
      <c r="GA245" s="874"/>
      <c r="GB245" s="874"/>
      <c r="GC245" s="874"/>
      <c r="GD245" s="878">
        <f t="shared" si="83"/>
        <v>0</v>
      </c>
      <c r="GE245" s="874"/>
      <c r="GF245" s="874"/>
      <c r="GG245" s="874"/>
      <c r="GH245" s="874"/>
      <c r="GI245" s="874"/>
      <c r="GJ245" s="874"/>
    </row>
    <row r="246" spans="48:192" ht="12.75">
      <c r="AV246" s="230" t="str">
        <f t="shared" si="67"/>
        <v>-</v>
      </c>
      <c r="AW246" s="875">
        <f>IF(ROWS($AW$25:$AW246)&gt;$BI$9,0,ROWS(AW$25:$AW246))</f>
        <v>0</v>
      </c>
      <c r="AX246" s="875"/>
      <c r="AY246" s="875"/>
      <c r="AZ246" s="875"/>
      <c r="BA246" s="875"/>
      <c r="BB246" s="876">
        <f t="shared" si="84"/>
        <v>0</v>
      </c>
      <c r="BC246" s="875"/>
      <c r="BD246" s="875"/>
      <c r="BE246" s="875"/>
      <c r="BF246" s="875"/>
      <c r="BG246" s="875"/>
      <c r="BH246" s="875"/>
      <c r="BI246" s="877">
        <f t="shared" si="68"/>
        <v>0</v>
      </c>
      <c r="BJ246" s="875"/>
      <c r="BK246" s="875"/>
      <c r="BL246" s="875"/>
      <c r="BM246" s="875"/>
      <c r="BN246" s="875"/>
      <c r="BO246" s="873">
        <f t="shared" si="69"/>
        <v>0</v>
      </c>
      <c r="BP246" s="874"/>
      <c r="BQ246" s="874"/>
      <c r="BR246" s="874"/>
      <c r="BS246" s="874"/>
      <c r="BT246" s="874"/>
      <c r="BU246" s="873">
        <f t="shared" si="70"/>
        <v>0</v>
      </c>
      <c r="BV246" s="874"/>
      <c r="BW246" s="874"/>
      <c r="BX246" s="874"/>
      <c r="BY246" s="874"/>
      <c r="BZ246" s="874"/>
      <c r="CA246" s="878">
        <f t="shared" si="81"/>
        <v>0</v>
      </c>
      <c r="CB246" s="874"/>
      <c r="CC246" s="874"/>
      <c r="CD246" s="874"/>
      <c r="CE246" s="874"/>
      <c r="CF246" s="874"/>
      <c r="CG246" s="874"/>
      <c r="CI246" s="876">
        <f t="shared" si="85"/>
        <v>0</v>
      </c>
      <c r="CJ246" s="875"/>
      <c r="CK246" s="875"/>
      <c r="CL246" s="875"/>
      <c r="CM246" s="875"/>
      <c r="CN246" s="875"/>
      <c r="CO246" s="875"/>
      <c r="CP246" s="877">
        <f t="shared" si="71"/>
        <v>0</v>
      </c>
      <c r="CQ246" s="875"/>
      <c r="CR246" s="875"/>
      <c r="CS246" s="875"/>
      <c r="CT246" s="875"/>
      <c r="CU246" s="875"/>
      <c r="CV246" s="873">
        <f t="shared" si="72"/>
        <v>0</v>
      </c>
      <c r="CW246" s="874"/>
      <c r="CX246" s="874"/>
      <c r="CY246" s="874"/>
      <c r="CZ246" s="874"/>
      <c r="DA246" s="874"/>
      <c r="DB246" s="873">
        <f t="shared" si="73"/>
        <v>0</v>
      </c>
      <c r="DC246" s="874"/>
      <c r="DD246" s="874"/>
      <c r="DE246" s="874"/>
      <c r="DF246" s="874"/>
      <c r="DG246" s="874"/>
      <c r="DH246" s="878">
        <f t="shared" si="82"/>
        <v>0</v>
      </c>
      <c r="DI246" s="874"/>
      <c r="DJ246" s="874"/>
      <c r="DK246" s="874"/>
      <c r="DL246" s="874"/>
      <c r="DM246" s="874"/>
      <c r="DN246" s="874"/>
      <c r="DR246" s="230" t="str">
        <f t="shared" si="74"/>
        <v>-</v>
      </c>
      <c r="DS246" s="875">
        <f>IF(ROWS(DS$25:$DU246)&gt;$EG$9,0,ROWS(DS$25:$DU246))</f>
        <v>0</v>
      </c>
      <c r="DT246" s="875"/>
      <c r="DU246" s="875"/>
      <c r="DV246" s="875"/>
      <c r="DW246" s="875"/>
      <c r="DX246" s="876">
        <f t="shared" si="86"/>
        <v>0</v>
      </c>
      <c r="DY246" s="875"/>
      <c r="DZ246" s="875"/>
      <c r="EA246" s="875"/>
      <c r="EB246" s="875"/>
      <c r="EC246" s="875"/>
      <c r="ED246" s="875"/>
      <c r="EE246" s="877">
        <f t="shared" si="75"/>
        <v>0</v>
      </c>
      <c r="EF246" s="875"/>
      <c r="EG246" s="875"/>
      <c r="EH246" s="875"/>
      <c r="EI246" s="875"/>
      <c r="EJ246" s="875"/>
      <c r="EK246" s="873">
        <f t="shared" si="76"/>
        <v>0</v>
      </c>
      <c r="EL246" s="874"/>
      <c r="EM246" s="874"/>
      <c r="EN246" s="874"/>
      <c r="EO246" s="874"/>
      <c r="EP246" s="874"/>
      <c r="EQ246" s="873">
        <f t="shared" si="77"/>
        <v>0</v>
      </c>
      <c r="ER246" s="874"/>
      <c r="ES246" s="874"/>
      <c r="ET246" s="874"/>
      <c r="EU246" s="874"/>
      <c r="EV246" s="874"/>
      <c r="EW246" s="878">
        <f t="shared" si="66"/>
        <v>0</v>
      </c>
      <c r="EX246" s="874"/>
      <c r="EY246" s="874"/>
      <c r="EZ246" s="874"/>
      <c r="FA246" s="874"/>
      <c r="FB246" s="874"/>
      <c r="FC246" s="874"/>
      <c r="FE246" s="876">
        <f t="shared" si="87"/>
        <v>0</v>
      </c>
      <c r="FF246" s="875"/>
      <c r="FG246" s="875"/>
      <c r="FH246" s="875"/>
      <c r="FI246" s="875"/>
      <c r="FJ246" s="875"/>
      <c r="FK246" s="875"/>
      <c r="FL246" s="877">
        <f t="shared" si="78"/>
        <v>0</v>
      </c>
      <c r="FM246" s="875"/>
      <c r="FN246" s="875"/>
      <c r="FO246" s="875"/>
      <c r="FP246" s="875"/>
      <c r="FQ246" s="875"/>
      <c r="FR246" s="873">
        <f t="shared" si="79"/>
        <v>0</v>
      </c>
      <c r="FS246" s="874"/>
      <c r="FT246" s="874"/>
      <c r="FU246" s="874"/>
      <c r="FV246" s="874"/>
      <c r="FW246" s="874"/>
      <c r="FX246" s="873">
        <f t="shared" si="80"/>
        <v>0</v>
      </c>
      <c r="FY246" s="874"/>
      <c r="FZ246" s="874"/>
      <c r="GA246" s="874"/>
      <c r="GB246" s="874"/>
      <c r="GC246" s="874"/>
      <c r="GD246" s="878">
        <f t="shared" si="83"/>
        <v>0</v>
      </c>
      <c r="GE246" s="874"/>
      <c r="GF246" s="874"/>
      <c r="GG246" s="874"/>
      <c r="GH246" s="874"/>
      <c r="GI246" s="874"/>
      <c r="GJ246" s="874"/>
    </row>
    <row r="247" spans="48:192" ht="12.75">
      <c r="AV247" s="230" t="str">
        <f t="shared" si="67"/>
        <v>-</v>
      </c>
      <c r="AW247" s="875">
        <f>IF(ROWS($AW$25:$AW247)&gt;$BI$9,0,ROWS(AW$25:$AW247))</f>
        <v>0</v>
      </c>
      <c r="AX247" s="875"/>
      <c r="AY247" s="875"/>
      <c r="AZ247" s="875"/>
      <c r="BA247" s="875"/>
      <c r="BB247" s="876">
        <f t="shared" si="84"/>
        <v>0</v>
      </c>
      <c r="BC247" s="875"/>
      <c r="BD247" s="875"/>
      <c r="BE247" s="875"/>
      <c r="BF247" s="875"/>
      <c r="BG247" s="875"/>
      <c r="BH247" s="875"/>
      <c r="BI247" s="877">
        <f t="shared" si="68"/>
        <v>0</v>
      </c>
      <c r="BJ247" s="875"/>
      <c r="BK247" s="875"/>
      <c r="BL247" s="875"/>
      <c r="BM247" s="875"/>
      <c r="BN247" s="875"/>
      <c r="BO247" s="873">
        <f t="shared" si="69"/>
        <v>0</v>
      </c>
      <c r="BP247" s="874"/>
      <c r="BQ247" s="874"/>
      <c r="BR247" s="874"/>
      <c r="BS247" s="874"/>
      <c r="BT247" s="874"/>
      <c r="BU247" s="873">
        <f t="shared" si="70"/>
        <v>0</v>
      </c>
      <c r="BV247" s="874"/>
      <c r="BW247" s="874"/>
      <c r="BX247" s="874"/>
      <c r="BY247" s="874"/>
      <c r="BZ247" s="874"/>
      <c r="CA247" s="878">
        <f t="shared" si="81"/>
        <v>0</v>
      </c>
      <c r="CB247" s="874"/>
      <c r="CC247" s="874"/>
      <c r="CD247" s="874"/>
      <c r="CE247" s="874"/>
      <c r="CF247" s="874"/>
      <c r="CG247" s="874"/>
      <c r="CI247" s="876">
        <f t="shared" si="85"/>
        <v>0</v>
      </c>
      <c r="CJ247" s="875"/>
      <c r="CK247" s="875"/>
      <c r="CL247" s="875"/>
      <c r="CM247" s="875"/>
      <c r="CN247" s="875"/>
      <c r="CO247" s="875"/>
      <c r="CP247" s="877">
        <f t="shared" si="71"/>
        <v>0</v>
      </c>
      <c r="CQ247" s="875"/>
      <c r="CR247" s="875"/>
      <c r="CS247" s="875"/>
      <c r="CT247" s="875"/>
      <c r="CU247" s="875"/>
      <c r="CV247" s="873">
        <f t="shared" si="72"/>
        <v>0</v>
      </c>
      <c r="CW247" s="874"/>
      <c r="CX247" s="874"/>
      <c r="CY247" s="874"/>
      <c r="CZ247" s="874"/>
      <c r="DA247" s="874"/>
      <c r="DB247" s="873">
        <f t="shared" si="73"/>
        <v>0</v>
      </c>
      <c r="DC247" s="874"/>
      <c r="DD247" s="874"/>
      <c r="DE247" s="874"/>
      <c r="DF247" s="874"/>
      <c r="DG247" s="874"/>
      <c r="DH247" s="878">
        <f t="shared" si="82"/>
        <v>0</v>
      </c>
      <c r="DI247" s="874"/>
      <c r="DJ247" s="874"/>
      <c r="DK247" s="874"/>
      <c r="DL247" s="874"/>
      <c r="DM247" s="874"/>
      <c r="DN247" s="874"/>
      <c r="DR247" s="230" t="str">
        <f t="shared" si="74"/>
        <v>-</v>
      </c>
      <c r="DS247" s="875">
        <f>IF(ROWS(DS$25:$DU247)&gt;$EG$9,0,ROWS(DS$25:$DU247))</f>
        <v>0</v>
      </c>
      <c r="DT247" s="875"/>
      <c r="DU247" s="875"/>
      <c r="DV247" s="875"/>
      <c r="DW247" s="875"/>
      <c r="DX247" s="876">
        <f t="shared" si="86"/>
        <v>0</v>
      </c>
      <c r="DY247" s="875"/>
      <c r="DZ247" s="875"/>
      <c r="EA247" s="875"/>
      <c r="EB247" s="875"/>
      <c r="EC247" s="875"/>
      <c r="ED247" s="875"/>
      <c r="EE247" s="877">
        <f t="shared" si="75"/>
        <v>0</v>
      </c>
      <c r="EF247" s="875"/>
      <c r="EG247" s="875"/>
      <c r="EH247" s="875"/>
      <c r="EI247" s="875"/>
      <c r="EJ247" s="875"/>
      <c r="EK247" s="873">
        <f t="shared" si="76"/>
        <v>0</v>
      </c>
      <c r="EL247" s="874"/>
      <c r="EM247" s="874"/>
      <c r="EN247" s="874"/>
      <c r="EO247" s="874"/>
      <c r="EP247" s="874"/>
      <c r="EQ247" s="873">
        <f t="shared" si="77"/>
        <v>0</v>
      </c>
      <c r="ER247" s="874"/>
      <c r="ES247" s="874"/>
      <c r="ET247" s="874"/>
      <c r="EU247" s="874"/>
      <c r="EV247" s="874"/>
      <c r="EW247" s="878">
        <f t="shared" si="66"/>
        <v>0</v>
      </c>
      <c r="EX247" s="874"/>
      <c r="EY247" s="874"/>
      <c r="EZ247" s="874"/>
      <c r="FA247" s="874"/>
      <c r="FB247" s="874"/>
      <c r="FC247" s="874"/>
      <c r="FE247" s="876">
        <f t="shared" si="87"/>
        <v>0</v>
      </c>
      <c r="FF247" s="875"/>
      <c r="FG247" s="875"/>
      <c r="FH247" s="875"/>
      <c r="FI247" s="875"/>
      <c r="FJ247" s="875"/>
      <c r="FK247" s="875"/>
      <c r="FL247" s="877">
        <f t="shared" si="78"/>
        <v>0</v>
      </c>
      <c r="FM247" s="875"/>
      <c r="FN247" s="875"/>
      <c r="FO247" s="875"/>
      <c r="FP247" s="875"/>
      <c r="FQ247" s="875"/>
      <c r="FR247" s="873">
        <f t="shared" si="79"/>
        <v>0</v>
      </c>
      <c r="FS247" s="874"/>
      <c r="FT247" s="874"/>
      <c r="FU247" s="874"/>
      <c r="FV247" s="874"/>
      <c r="FW247" s="874"/>
      <c r="FX247" s="873">
        <f t="shared" si="80"/>
        <v>0</v>
      </c>
      <c r="FY247" s="874"/>
      <c r="FZ247" s="874"/>
      <c r="GA247" s="874"/>
      <c r="GB247" s="874"/>
      <c r="GC247" s="874"/>
      <c r="GD247" s="878">
        <f t="shared" si="83"/>
        <v>0</v>
      </c>
      <c r="GE247" s="874"/>
      <c r="GF247" s="874"/>
      <c r="GG247" s="874"/>
      <c r="GH247" s="874"/>
      <c r="GI247" s="874"/>
      <c r="GJ247" s="874"/>
    </row>
    <row r="248" spans="48:192" ht="12.75">
      <c r="AV248" s="230" t="str">
        <f t="shared" si="67"/>
        <v>-</v>
      </c>
      <c r="AW248" s="875">
        <f>IF(ROWS($AW$25:$AW248)&gt;$BI$9,0,ROWS(AW$25:$AW248))</f>
        <v>0</v>
      </c>
      <c r="AX248" s="875"/>
      <c r="AY248" s="875"/>
      <c r="AZ248" s="875"/>
      <c r="BA248" s="875"/>
      <c r="BB248" s="876">
        <f t="shared" si="84"/>
        <v>0</v>
      </c>
      <c r="BC248" s="875"/>
      <c r="BD248" s="875"/>
      <c r="BE248" s="875"/>
      <c r="BF248" s="875"/>
      <c r="BG248" s="875"/>
      <c r="BH248" s="875"/>
      <c r="BI248" s="877">
        <f t="shared" si="68"/>
        <v>0</v>
      </c>
      <c r="BJ248" s="875"/>
      <c r="BK248" s="875"/>
      <c r="BL248" s="875"/>
      <c r="BM248" s="875"/>
      <c r="BN248" s="875"/>
      <c r="BO248" s="873">
        <f t="shared" si="69"/>
        <v>0</v>
      </c>
      <c r="BP248" s="874"/>
      <c r="BQ248" s="874"/>
      <c r="BR248" s="874"/>
      <c r="BS248" s="874"/>
      <c r="BT248" s="874"/>
      <c r="BU248" s="873">
        <f t="shared" si="70"/>
        <v>0</v>
      </c>
      <c r="BV248" s="874"/>
      <c r="BW248" s="874"/>
      <c r="BX248" s="874"/>
      <c r="BY248" s="874"/>
      <c r="BZ248" s="874"/>
      <c r="CA248" s="878">
        <f t="shared" si="81"/>
        <v>0</v>
      </c>
      <c r="CB248" s="874"/>
      <c r="CC248" s="874"/>
      <c r="CD248" s="874"/>
      <c r="CE248" s="874"/>
      <c r="CF248" s="874"/>
      <c r="CG248" s="874"/>
      <c r="CI248" s="876">
        <f t="shared" si="85"/>
        <v>0</v>
      </c>
      <c r="CJ248" s="875"/>
      <c r="CK248" s="875"/>
      <c r="CL248" s="875"/>
      <c r="CM248" s="875"/>
      <c r="CN248" s="875"/>
      <c r="CO248" s="875"/>
      <c r="CP248" s="877">
        <f t="shared" si="71"/>
        <v>0</v>
      </c>
      <c r="CQ248" s="875"/>
      <c r="CR248" s="875"/>
      <c r="CS248" s="875"/>
      <c r="CT248" s="875"/>
      <c r="CU248" s="875"/>
      <c r="CV248" s="873">
        <f t="shared" si="72"/>
        <v>0</v>
      </c>
      <c r="CW248" s="874"/>
      <c r="CX248" s="874"/>
      <c r="CY248" s="874"/>
      <c r="CZ248" s="874"/>
      <c r="DA248" s="874"/>
      <c r="DB248" s="873">
        <f t="shared" si="73"/>
        <v>0</v>
      </c>
      <c r="DC248" s="874"/>
      <c r="DD248" s="874"/>
      <c r="DE248" s="874"/>
      <c r="DF248" s="874"/>
      <c r="DG248" s="874"/>
      <c r="DH248" s="878">
        <f t="shared" si="82"/>
        <v>0</v>
      </c>
      <c r="DI248" s="874"/>
      <c r="DJ248" s="874"/>
      <c r="DK248" s="874"/>
      <c r="DL248" s="874"/>
      <c r="DM248" s="874"/>
      <c r="DN248" s="874"/>
      <c r="DR248" s="230" t="str">
        <f t="shared" si="74"/>
        <v>-</v>
      </c>
      <c r="DS248" s="875">
        <f>IF(ROWS(DS$25:$DU248)&gt;$EG$9,0,ROWS(DS$25:$DU248))</f>
        <v>0</v>
      </c>
      <c r="DT248" s="875"/>
      <c r="DU248" s="875"/>
      <c r="DV248" s="875"/>
      <c r="DW248" s="875"/>
      <c r="DX248" s="876">
        <f t="shared" si="86"/>
        <v>0</v>
      </c>
      <c r="DY248" s="875"/>
      <c r="DZ248" s="875"/>
      <c r="EA248" s="875"/>
      <c r="EB248" s="875"/>
      <c r="EC248" s="875"/>
      <c r="ED248" s="875"/>
      <c r="EE248" s="877">
        <f t="shared" si="75"/>
        <v>0</v>
      </c>
      <c r="EF248" s="875"/>
      <c r="EG248" s="875"/>
      <c r="EH248" s="875"/>
      <c r="EI248" s="875"/>
      <c r="EJ248" s="875"/>
      <c r="EK248" s="873">
        <f t="shared" si="76"/>
        <v>0</v>
      </c>
      <c r="EL248" s="874"/>
      <c r="EM248" s="874"/>
      <c r="EN248" s="874"/>
      <c r="EO248" s="874"/>
      <c r="EP248" s="874"/>
      <c r="EQ248" s="873">
        <f t="shared" si="77"/>
        <v>0</v>
      </c>
      <c r="ER248" s="874"/>
      <c r="ES248" s="874"/>
      <c r="ET248" s="874"/>
      <c r="EU248" s="874"/>
      <c r="EV248" s="874"/>
      <c r="EW248" s="878">
        <f t="shared" si="66"/>
        <v>0</v>
      </c>
      <c r="EX248" s="874"/>
      <c r="EY248" s="874"/>
      <c r="EZ248" s="874"/>
      <c r="FA248" s="874"/>
      <c r="FB248" s="874"/>
      <c r="FC248" s="874"/>
      <c r="FE248" s="876">
        <f t="shared" si="87"/>
        <v>0</v>
      </c>
      <c r="FF248" s="875"/>
      <c r="FG248" s="875"/>
      <c r="FH248" s="875"/>
      <c r="FI248" s="875"/>
      <c r="FJ248" s="875"/>
      <c r="FK248" s="875"/>
      <c r="FL248" s="877">
        <f t="shared" si="78"/>
        <v>0</v>
      </c>
      <c r="FM248" s="875"/>
      <c r="FN248" s="875"/>
      <c r="FO248" s="875"/>
      <c r="FP248" s="875"/>
      <c r="FQ248" s="875"/>
      <c r="FR248" s="873">
        <f t="shared" si="79"/>
        <v>0</v>
      </c>
      <c r="FS248" s="874"/>
      <c r="FT248" s="874"/>
      <c r="FU248" s="874"/>
      <c r="FV248" s="874"/>
      <c r="FW248" s="874"/>
      <c r="FX248" s="873">
        <f t="shared" si="80"/>
        <v>0</v>
      </c>
      <c r="FY248" s="874"/>
      <c r="FZ248" s="874"/>
      <c r="GA248" s="874"/>
      <c r="GB248" s="874"/>
      <c r="GC248" s="874"/>
      <c r="GD248" s="878">
        <f t="shared" si="83"/>
        <v>0</v>
      </c>
      <c r="GE248" s="874"/>
      <c r="GF248" s="874"/>
      <c r="GG248" s="874"/>
      <c r="GH248" s="874"/>
      <c r="GI248" s="874"/>
      <c r="GJ248" s="874"/>
    </row>
    <row r="249" spans="48:192" ht="12.75">
      <c r="AV249" s="230" t="str">
        <f t="shared" si="67"/>
        <v>-</v>
      </c>
      <c r="AW249" s="875">
        <f>IF(ROWS($AW$25:$AW249)&gt;$BI$9,0,ROWS(AW$25:$AW249))</f>
        <v>0</v>
      </c>
      <c r="AX249" s="875"/>
      <c r="AY249" s="875"/>
      <c r="AZ249" s="875"/>
      <c r="BA249" s="875"/>
      <c r="BB249" s="876">
        <f t="shared" si="84"/>
        <v>0</v>
      </c>
      <c r="BC249" s="875"/>
      <c r="BD249" s="875"/>
      <c r="BE249" s="875"/>
      <c r="BF249" s="875"/>
      <c r="BG249" s="875"/>
      <c r="BH249" s="875"/>
      <c r="BI249" s="877">
        <f t="shared" si="68"/>
        <v>0</v>
      </c>
      <c r="BJ249" s="875"/>
      <c r="BK249" s="875"/>
      <c r="BL249" s="875"/>
      <c r="BM249" s="875"/>
      <c r="BN249" s="875"/>
      <c r="BO249" s="873">
        <f t="shared" si="69"/>
        <v>0</v>
      </c>
      <c r="BP249" s="874"/>
      <c r="BQ249" s="874"/>
      <c r="BR249" s="874"/>
      <c r="BS249" s="874"/>
      <c r="BT249" s="874"/>
      <c r="BU249" s="873">
        <f t="shared" si="70"/>
        <v>0</v>
      </c>
      <c r="BV249" s="874"/>
      <c r="BW249" s="874"/>
      <c r="BX249" s="874"/>
      <c r="BY249" s="874"/>
      <c r="BZ249" s="874"/>
      <c r="CA249" s="878">
        <f t="shared" si="81"/>
        <v>0</v>
      </c>
      <c r="CB249" s="874"/>
      <c r="CC249" s="874"/>
      <c r="CD249" s="874"/>
      <c r="CE249" s="874"/>
      <c r="CF249" s="874"/>
      <c r="CG249" s="874"/>
      <c r="CI249" s="876">
        <f t="shared" si="85"/>
        <v>0</v>
      </c>
      <c r="CJ249" s="875"/>
      <c r="CK249" s="875"/>
      <c r="CL249" s="875"/>
      <c r="CM249" s="875"/>
      <c r="CN249" s="875"/>
      <c r="CO249" s="875"/>
      <c r="CP249" s="877">
        <f t="shared" si="71"/>
        <v>0</v>
      </c>
      <c r="CQ249" s="875"/>
      <c r="CR249" s="875"/>
      <c r="CS249" s="875"/>
      <c r="CT249" s="875"/>
      <c r="CU249" s="875"/>
      <c r="CV249" s="873">
        <f t="shared" si="72"/>
        <v>0</v>
      </c>
      <c r="CW249" s="874"/>
      <c r="CX249" s="874"/>
      <c r="CY249" s="874"/>
      <c r="CZ249" s="874"/>
      <c r="DA249" s="874"/>
      <c r="DB249" s="873">
        <f t="shared" si="73"/>
        <v>0</v>
      </c>
      <c r="DC249" s="874"/>
      <c r="DD249" s="874"/>
      <c r="DE249" s="874"/>
      <c r="DF249" s="874"/>
      <c r="DG249" s="874"/>
      <c r="DH249" s="878">
        <f t="shared" si="82"/>
        <v>0</v>
      </c>
      <c r="DI249" s="874"/>
      <c r="DJ249" s="874"/>
      <c r="DK249" s="874"/>
      <c r="DL249" s="874"/>
      <c r="DM249" s="874"/>
      <c r="DN249" s="874"/>
      <c r="DR249" s="230" t="str">
        <f t="shared" si="74"/>
        <v>-</v>
      </c>
      <c r="DS249" s="875">
        <f>IF(ROWS(DS$25:$DU249)&gt;$EG$9,0,ROWS(DS$25:$DU249))</f>
        <v>0</v>
      </c>
      <c r="DT249" s="875"/>
      <c r="DU249" s="875"/>
      <c r="DV249" s="875"/>
      <c r="DW249" s="875"/>
      <c r="DX249" s="876">
        <f t="shared" si="86"/>
        <v>0</v>
      </c>
      <c r="DY249" s="875"/>
      <c r="DZ249" s="875"/>
      <c r="EA249" s="875"/>
      <c r="EB249" s="875"/>
      <c r="EC249" s="875"/>
      <c r="ED249" s="875"/>
      <c r="EE249" s="877">
        <f t="shared" si="75"/>
        <v>0</v>
      </c>
      <c r="EF249" s="875"/>
      <c r="EG249" s="875"/>
      <c r="EH249" s="875"/>
      <c r="EI249" s="875"/>
      <c r="EJ249" s="875"/>
      <c r="EK249" s="873">
        <f t="shared" si="76"/>
        <v>0</v>
      </c>
      <c r="EL249" s="874"/>
      <c r="EM249" s="874"/>
      <c r="EN249" s="874"/>
      <c r="EO249" s="874"/>
      <c r="EP249" s="874"/>
      <c r="EQ249" s="873">
        <f t="shared" si="77"/>
        <v>0</v>
      </c>
      <c r="ER249" s="874"/>
      <c r="ES249" s="874"/>
      <c r="ET249" s="874"/>
      <c r="EU249" s="874"/>
      <c r="EV249" s="874"/>
      <c r="EW249" s="878">
        <f aca="true" t="shared" si="88" ref="EW249:EW265">IF(DS249=0,0,DX249-EK249)</f>
        <v>0</v>
      </c>
      <c r="EX249" s="874"/>
      <c r="EY249" s="874"/>
      <c r="EZ249" s="874"/>
      <c r="FA249" s="874"/>
      <c r="FB249" s="874"/>
      <c r="FC249" s="874"/>
      <c r="FE249" s="876">
        <f t="shared" si="87"/>
        <v>0</v>
      </c>
      <c r="FF249" s="875"/>
      <c r="FG249" s="875"/>
      <c r="FH249" s="875"/>
      <c r="FI249" s="875"/>
      <c r="FJ249" s="875"/>
      <c r="FK249" s="875"/>
      <c r="FL249" s="877">
        <f t="shared" si="78"/>
        <v>0</v>
      </c>
      <c r="FM249" s="875"/>
      <c r="FN249" s="875"/>
      <c r="FO249" s="875"/>
      <c r="FP249" s="875"/>
      <c r="FQ249" s="875"/>
      <c r="FR249" s="873">
        <f t="shared" si="79"/>
        <v>0</v>
      </c>
      <c r="FS249" s="874"/>
      <c r="FT249" s="874"/>
      <c r="FU249" s="874"/>
      <c r="FV249" s="874"/>
      <c r="FW249" s="874"/>
      <c r="FX249" s="873">
        <f t="shared" si="80"/>
        <v>0</v>
      </c>
      <c r="FY249" s="874"/>
      <c r="FZ249" s="874"/>
      <c r="GA249" s="874"/>
      <c r="GB249" s="874"/>
      <c r="GC249" s="874"/>
      <c r="GD249" s="878">
        <f t="shared" si="83"/>
        <v>0</v>
      </c>
      <c r="GE249" s="874"/>
      <c r="GF249" s="874"/>
      <c r="GG249" s="874"/>
      <c r="GH249" s="874"/>
      <c r="GI249" s="874"/>
      <c r="GJ249" s="874"/>
    </row>
    <row r="250" spans="48:192" ht="12.75">
      <c r="AV250" s="230" t="str">
        <f t="shared" si="67"/>
        <v>-</v>
      </c>
      <c r="AW250" s="875">
        <f>IF(ROWS($AW$25:$AW250)&gt;$BI$9,0,ROWS(AW$25:$AW250))</f>
        <v>0</v>
      </c>
      <c r="AX250" s="875"/>
      <c r="AY250" s="875"/>
      <c r="AZ250" s="875"/>
      <c r="BA250" s="875"/>
      <c r="BB250" s="876">
        <f t="shared" si="84"/>
        <v>0</v>
      </c>
      <c r="BC250" s="875"/>
      <c r="BD250" s="875"/>
      <c r="BE250" s="875"/>
      <c r="BF250" s="875"/>
      <c r="BG250" s="875"/>
      <c r="BH250" s="875"/>
      <c r="BI250" s="877">
        <f t="shared" si="68"/>
        <v>0</v>
      </c>
      <c r="BJ250" s="875"/>
      <c r="BK250" s="875"/>
      <c r="BL250" s="875"/>
      <c r="BM250" s="875"/>
      <c r="BN250" s="875"/>
      <c r="BO250" s="873">
        <f t="shared" si="69"/>
        <v>0</v>
      </c>
      <c r="BP250" s="874"/>
      <c r="BQ250" s="874"/>
      <c r="BR250" s="874"/>
      <c r="BS250" s="874"/>
      <c r="BT250" s="874"/>
      <c r="BU250" s="873">
        <f t="shared" si="70"/>
        <v>0</v>
      </c>
      <c r="BV250" s="874"/>
      <c r="BW250" s="874"/>
      <c r="BX250" s="874"/>
      <c r="BY250" s="874"/>
      <c r="BZ250" s="874"/>
      <c r="CA250" s="878">
        <f t="shared" si="81"/>
        <v>0</v>
      </c>
      <c r="CB250" s="874"/>
      <c r="CC250" s="874"/>
      <c r="CD250" s="874"/>
      <c r="CE250" s="874"/>
      <c r="CF250" s="874"/>
      <c r="CG250" s="874"/>
      <c r="CI250" s="876">
        <f t="shared" si="85"/>
        <v>0</v>
      </c>
      <c r="CJ250" s="875"/>
      <c r="CK250" s="875"/>
      <c r="CL250" s="875"/>
      <c r="CM250" s="875"/>
      <c r="CN250" s="875"/>
      <c r="CO250" s="875"/>
      <c r="CP250" s="877">
        <f t="shared" si="71"/>
        <v>0</v>
      </c>
      <c r="CQ250" s="875"/>
      <c r="CR250" s="875"/>
      <c r="CS250" s="875"/>
      <c r="CT250" s="875"/>
      <c r="CU250" s="875"/>
      <c r="CV250" s="873">
        <f t="shared" si="72"/>
        <v>0</v>
      </c>
      <c r="CW250" s="874"/>
      <c r="CX250" s="874"/>
      <c r="CY250" s="874"/>
      <c r="CZ250" s="874"/>
      <c r="DA250" s="874"/>
      <c r="DB250" s="873">
        <f t="shared" si="73"/>
        <v>0</v>
      </c>
      <c r="DC250" s="874"/>
      <c r="DD250" s="874"/>
      <c r="DE250" s="874"/>
      <c r="DF250" s="874"/>
      <c r="DG250" s="874"/>
      <c r="DH250" s="878">
        <f t="shared" si="82"/>
        <v>0</v>
      </c>
      <c r="DI250" s="874"/>
      <c r="DJ250" s="874"/>
      <c r="DK250" s="874"/>
      <c r="DL250" s="874"/>
      <c r="DM250" s="874"/>
      <c r="DN250" s="874"/>
      <c r="DR250" s="230" t="str">
        <f t="shared" si="74"/>
        <v>-</v>
      </c>
      <c r="DS250" s="875">
        <f>IF(ROWS(DS$25:$DU250)&gt;$EG$9,0,ROWS(DS$25:$DU250))</f>
        <v>0</v>
      </c>
      <c r="DT250" s="875"/>
      <c r="DU250" s="875"/>
      <c r="DV250" s="875"/>
      <c r="DW250" s="875"/>
      <c r="DX250" s="876">
        <f t="shared" si="86"/>
        <v>0</v>
      </c>
      <c r="DY250" s="875"/>
      <c r="DZ250" s="875"/>
      <c r="EA250" s="875"/>
      <c r="EB250" s="875"/>
      <c r="EC250" s="875"/>
      <c r="ED250" s="875"/>
      <c r="EE250" s="877">
        <f t="shared" si="75"/>
        <v>0</v>
      </c>
      <c r="EF250" s="875"/>
      <c r="EG250" s="875"/>
      <c r="EH250" s="875"/>
      <c r="EI250" s="875"/>
      <c r="EJ250" s="875"/>
      <c r="EK250" s="873">
        <f t="shared" si="76"/>
        <v>0</v>
      </c>
      <c r="EL250" s="874"/>
      <c r="EM250" s="874"/>
      <c r="EN250" s="874"/>
      <c r="EO250" s="874"/>
      <c r="EP250" s="874"/>
      <c r="EQ250" s="873">
        <f t="shared" si="77"/>
        <v>0</v>
      </c>
      <c r="ER250" s="874"/>
      <c r="ES250" s="874"/>
      <c r="ET250" s="874"/>
      <c r="EU250" s="874"/>
      <c r="EV250" s="874"/>
      <c r="EW250" s="878">
        <f t="shared" si="88"/>
        <v>0</v>
      </c>
      <c r="EX250" s="874"/>
      <c r="EY250" s="874"/>
      <c r="EZ250" s="874"/>
      <c r="FA250" s="874"/>
      <c r="FB250" s="874"/>
      <c r="FC250" s="874"/>
      <c r="FE250" s="876">
        <f t="shared" si="87"/>
        <v>0</v>
      </c>
      <c r="FF250" s="875"/>
      <c r="FG250" s="875"/>
      <c r="FH250" s="875"/>
      <c r="FI250" s="875"/>
      <c r="FJ250" s="875"/>
      <c r="FK250" s="875"/>
      <c r="FL250" s="877">
        <f t="shared" si="78"/>
        <v>0</v>
      </c>
      <c r="FM250" s="875"/>
      <c r="FN250" s="875"/>
      <c r="FO250" s="875"/>
      <c r="FP250" s="875"/>
      <c r="FQ250" s="875"/>
      <c r="FR250" s="873">
        <f t="shared" si="79"/>
        <v>0</v>
      </c>
      <c r="FS250" s="874"/>
      <c r="FT250" s="874"/>
      <c r="FU250" s="874"/>
      <c r="FV250" s="874"/>
      <c r="FW250" s="874"/>
      <c r="FX250" s="873">
        <f t="shared" si="80"/>
        <v>0</v>
      </c>
      <c r="FY250" s="874"/>
      <c r="FZ250" s="874"/>
      <c r="GA250" s="874"/>
      <c r="GB250" s="874"/>
      <c r="GC250" s="874"/>
      <c r="GD250" s="878">
        <f t="shared" si="83"/>
        <v>0</v>
      </c>
      <c r="GE250" s="874"/>
      <c r="GF250" s="874"/>
      <c r="GG250" s="874"/>
      <c r="GH250" s="874"/>
      <c r="GI250" s="874"/>
      <c r="GJ250" s="874"/>
    </row>
    <row r="251" spans="48:192" ht="12.75">
      <c r="AV251" s="230" t="str">
        <f t="shared" si="67"/>
        <v>-</v>
      </c>
      <c r="AW251" s="875">
        <f>IF(ROWS($AW$25:$AW251)&gt;$BI$9,0,ROWS(AW$25:$AW251))</f>
        <v>0</v>
      </c>
      <c r="AX251" s="875"/>
      <c r="AY251" s="875"/>
      <c r="AZ251" s="875"/>
      <c r="BA251" s="875"/>
      <c r="BB251" s="876">
        <f t="shared" si="84"/>
        <v>0</v>
      </c>
      <c r="BC251" s="875"/>
      <c r="BD251" s="875"/>
      <c r="BE251" s="875"/>
      <c r="BF251" s="875"/>
      <c r="BG251" s="875"/>
      <c r="BH251" s="875"/>
      <c r="BI251" s="877">
        <f t="shared" si="68"/>
        <v>0</v>
      </c>
      <c r="BJ251" s="875"/>
      <c r="BK251" s="875"/>
      <c r="BL251" s="875"/>
      <c r="BM251" s="875"/>
      <c r="BN251" s="875"/>
      <c r="BO251" s="873">
        <f t="shared" si="69"/>
        <v>0</v>
      </c>
      <c r="BP251" s="874"/>
      <c r="BQ251" s="874"/>
      <c r="BR251" s="874"/>
      <c r="BS251" s="874"/>
      <c r="BT251" s="874"/>
      <c r="BU251" s="873">
        <f t="shared" si="70"/>
        <v>0</v>
      </c>
      <c r="BV251" s="874"/>
      <c r="BW251" s="874"/>
      <c r="BX251" s="874"/>
      <c r="BY251" s="874"/>
      <c r="BZ251" s="874"/>
      <c r="CA251" s="878">
        <f t="shared" si="81"/>
        <v>0</v>
      </c>
      <c r="CB251" s="874"/>
      <c r="CC251" s="874"/>
      <c r="CD251" s="874"/>
      <c r="CE251" s="874"/>
      <c r="CF251" s="874"/>
      <c r="CG251" s="874"/>
      <c r="CI251" s="876">
        <f t="shared" si="85"/>
        <v>0</v>
      </c>
      <c r="CJ251" s="875"/>
      <c r="CK251" s="875"/>
      <c r="CL251" s="875"/>
      <c r="CM251" s="875"/>
      <c r="CN251" s="875"/>
      <c r="CO251" s="875"/>
      <c r="CP251" s="877">
        <f t="shared" si="71"/>
        <v>0</v>
      </c>
      <c r="CQ251" s="875"/>
      <c r="CR251" s="875"/>
      <c r="CS251" s="875"/>
      <c r="CT251" s="875"/>
      <c r="CU251" s="875"/>
      <c r="CV251" s="873">
        <f t="shared" si="72"/>
        <v>0</v>
      </c>
      <c r="CW251" s="874"/>
      <c r="CX251" s="874"/>
      <c r="CY251" s="874"/>
      <c r="CZ251" s="874"/>
      <c r="DA251" s="874"/>
      <c r="DB251" s="873">
        <f t="shared" si="73"/>
        <v>0</v>
      </c>
      <c r="DC251" s="874"/>
      <c r="DD251" s="874"/>
      <c r="DE251" s="874"/>
      <c r="DF251" s="874"/>
      <c r="DG251" s="874"/>
      <c r="DH251" s="878">
        <f t="shared" si="82"/>
        <v>0</v>
      </c>
      <c r="DI251" s="874"/>
      <c r="DJ251" s="874"/>
      <c r="DK251" s="874"/>
      <c r="DL251" s="874"/>
      <c r="DM251" s="874"/>
      <c r="DN251" s="874"/>
      <c r="DR251" s="230" t="str">
        <f t="shared" si="74"/>
        <v>-</v>
      </c>
      <c r="DS251" s="875">
        <f>IF(ROWS(DS$25:$DU251)&gt;$EG$9,0,ROWS(DS$25:$DU251))</f>
        <v>0</v>
      </c>
      <c r="DT251" s="875"/>
      <c r="DU251" s="875"/>
      <c r="DV251" s="875"/>
      <c r="DW251" s="875"/>
      <c r="DX251" s="876">
        <f t="shared" si="86"/>
        <v>0</v>
      </c>
      <c r="DY251" s="875"/>
      <c r="DZ251" s="875"/>
      <c r="EA251" s="875"/>
      <c r="EB251" s="875"/>
      <c r="EC251" s="875"/>
      <c r="ED251" s="875"/>
      <c r="EE251" s="877">
        <f t="shared" si="75"/>
        <v>0</v>
      </c>
      <c r="EF251" s="875"/>
      <c r="EG251" s="875"/>
      <c r="EH251" s="875"/>
      <c r="EI251" s="875"/>
      <c r="EJ251" s="875"/>
      <c r="EK251" s="873">
        <f t="shared" si="76"/>
        <v>0</v>
      </c>
      <c r="EL251" s="874"/>
      <c r="EM251" s="874"/>
      <c r="EN251" s="874"/>
      <c r="EO251" s="874"/>
      <c r="EP251" s="874"/>
      <c r="EQ251" s="873">
        <f t="shared" si="77"/>
        <v>0</v>
      </c>
      <c r="ER251" s="874"/>
      <c r="ES251" s="874"/>
      <c r="ET251" s="874"/>
      <c r="EU251" s="874"/>
      <c r="EV251" s="874"/>
      <c r="EW251" s="878">
        <f t="shared" si="88"/>
        <v>0</v>
      </c>
      <c r="EX251" s="874"/>
      <c r="EY251" s="874"/>
      <c r="EZ251" s="874"/>
      <c r="FA251" s="874"/>
      <c r="FB251" s="874"/>
      <c r="FC251" s="874"/>
      <c r="FE251" s="876">
        <f t="shared" si="87"/>
        <v>0</v>
      </c>
      <c r="FF251" s="875"/>
      <c r="FG251" s="875"/>
      <c r="FH251" s="875"/>
      <c r="FI251" s="875"/>
      <c r="FJ251" s="875"/>
      <c r="FK251" s="875"/>
      <c r="FL251" s="877">
        <f t="shared" si="78"/>
        <v>0</v>
      </c>
      <c r="FM251" s="875"/>
      <c r="FN251" s="875"/>
      <c r="FO251" s="875"/>
      <c r="FP251" s="875"/>
      <c r="FQ251" s="875"/>
      <c r="FR251" s="873">
        <f t="shared" si="79"/>
        <v>0</v>
      </c>
      <c r="FS251" s="874"/>
      <c r="FT251" s="874"/>
      <c r="FU251" s="874"/>
      <c r="FV251" s="874"/>
      <c r="FW251" s="874"/>
      <c r="FX251" s="873">
        <f t="shared" si="80"/>
        <v>0</v>
      </c>
      <c r="FY251" s="874"/>
      <c r="FZ251" s="874"/>
      <c r="GA251" s="874"/>
      <c r="GB251" s="874"/>
      <c r="GC251" s="874"/>
      <c r="GD251" s="878">
        <f t="shared" si="83"/>
        <v>0</v>
      </c>
      <c r="GE251" s="874"/>
      <c r="GF251" s="874"/>
      <c r="GG251" s="874"/>
      <c r="GH251" s="874"/>
      <c r="GI251" s="874"/>
      <c r="GJ251" s="874"/>
    </row>
    <row r="252" spans="48:192" ht="12.75">
      <c r="AV252" s="230" t="str">
        <f t="shared" si="67"/>
        <v>-</v>
      </c>
      <c r="AW252" s="875">
        <f>IF(ROWS($AW$25:$AW252)&gt;$BI$9,0,ROWS(AW$25:$AW252))</f>
        <v>0</v>
      </c>
      <c r="AX252" s="875"/>
      <c r="AY252" s="875"/>
      <c r="AZ252" s="875"/>
      <c r="BA252" s="875"/>
      <c r="BB252" s="876">
        <f t="shared" si="84"/>
        <v>0</v>
      </c>
      <c r="BC252" s="875"/>
      <c r="BD252" s="875"/>
      <c r="BE252" s="875"/>
      <c r="BF252" s="875"/>
      <c r="BG252" s="875"/>
      <c r="BH252" s="875"/>
      <c r="BI252" s="877">
        <f t="shared" si="68"/>
        <v>0</v>
      </c>
      <c r="BJ252" s="875"/>
      <c r="BK252" s="875"/>
      <c r="BL252" s="875"/>
      <c r="BM252" s="875"/>
      <c r="BN252" s="875"/>
      <c r="BO252" s="873">
        <f t="shared" si="69"/>
        <v>0</v>
      </c>
      <c r="BP252" s="874"/>
      <c r="BQ252" s="874"/>
      <c r="BR252" s="874"/>
      <c r="BS252" s="874"/>
      <c r="BT252" s="874"/>
      <c r="BU252" s="873">
        <f t="shared" si="70"/>
        <v>0</v>
      </c>
      <c r="BV252" s="874"/>
      <c r="BW252" s="874"/>
      <c r="BX252" s="874"/>
      <c r="BY252" s="874"/>
      <c r="BZ252" s="874"/>
      <c r="CA252" s="878">
        <f t="shared" si="81"/>
        <v>0</v>
      </c>
      <c r="CB252" s="874"/>
      <c r="CC252" s="874"/>
      <c r="CD252" s="874"/>
      <c r="CE252" s="874"/>
      <c r="CF252" s="874"/>
      <c r="CG252" s="874"/>
      <c r="CI252" s="876">
        <f t="shared" si="85"/>
        <v>0</v>
      </c>
      <c r="CJ252" s="875"/>
      <c r="CK252" s="875"/>
      <c r="CL252" s="875"/>
      <c r="CM252" s="875"/>
      <c r="CN252" s="875"/>
      <c r="CO252" s="875"/>
      <c r="CP252" s="877">
        <f t="shared" si="71"/>
        <v>0</v>
      </c>
      <c r="CQ252" s="875"/>
      <c r="CR252" s="875"/>
      <c r="CS252" s="875"/>
      <c r="CT252" s="875"/>
      <c r="CU252" s="875"/>
      <c r="CV252" s="873">
        <f t="shared" si="72"/>
        <v>0</v>
      </c>
      <c r="CW252" s="874"/>
      <c r="CX252" s="874"/>
      <c r="CY252" s="874"/>
      <c r="CZ252" s="874"/>
      <c r="DA252" s="874"/>
      <c r="DB252" s="873">
        <f t="shared" si="73"/>
        <v>0</v>
      </c>
      <c r="DC252" s="874"/>
      <c r="DD252" s="874"/>
      <c r="DE252" s="874"/>
      <c r="DF252" s="874"/>
      <c r="DG252" s="874"/>
      <c r="DH252" s="878">
        <f t="shared" si="82"/>
        <v>0</v>
      </c>
      <c r="DI252" s="874"/>
      <c r="DJ252" s="874"/>
      <c r="DK252" s="874"/>
      <c r="DL252" s="874"/>
      <c r="DM252" s="874"/>
      <c r="DN252" s="874"/>
      <c r="DR252" s="230" t="str">
        <f t="shared" si="74"/>
        <v>-</v>
      </c>
      <c r="DS252" s="875">
        <f>IF(ROWS(DS$25:$DU252)&gt;$EG$9,0,ROWS(DS$25:$DU252))</f>
        <v>0</v>
      </c>
      <c r="DT252" s="875"/>
      <c r="DU252" s="875"/>
      <c r="DV252" s="875"/>
      <c r="DW252" s="875"/>
      <c r="DX252" s="876">
        <f t="shared" si="86"/>
        <v>0</v>
      </c>
      <c r="DY252" s="875"/>
      <c r="DZ252" s="875"/>
      <c r="EA252" s="875"/>
      <c r="EB252" s="875"/>
      <c r="EC252" s="875"/>
      <c r="ED252" s="875"/>
      <c r="EE252" s="877">
        <f t="shared" si="75"/>
        <v>0</v>
      </c>
      <c r="EF252" s="875"/>
      <c r="EG252" s="875"/>
      <c r="EH252" s="875"/>
      <c r="EI252" s="875"/>
      <c r="EJ252" s="875"/>
      <c r="EK252" s="873">
        <f t="shared" si="76"/>
        <v>0</v>
      </c>
      <c r="EL252" s="874"/>
      <c r="EM252" s="874"/>
      <c r="EN252" s="874"/>
      <c r="EO252" s="874"/>
      <c r="EP252" s="874"/>
      <c r="EQ252" s="873">
        <f t="shared" si="77"/>
        <v>0</v>
      </c>
      <c r="ER252" s="874"/>
      <c r="ES252" s="874"/>
      <c r="ET252" s="874"/>
      <c r="EU252" s="874"/>
      <c r="EV252" s="874"/>
      <c r="EW252" s="878">
        <f t="shared" si="88"/>
        <v>0</v>
      </c>
      <c r="EX252" s="874"/>
      <c r="EY252" s="874"/>
      <c r="EZ252" s="874"/>
      <c r="FA252" s="874"/>
      <c r="FB252" s="874"/>
      <c r="FC252" s="874"/>
      <c r="FE252" s="876">
        <f t="shared" si="87"/>
        <v>0</v>
      </c>
      <c r="FF252" s="875"/>
      <c r="FG252" s="875"/>
      <c r="FH252" s="875"/>
      <c r="FI252" s="875"/>
      <c r="FJ252" s="875"/>
      <c r="FK252" s="875"/>
      <c r="FL252" s="877">
        <f t="shared" si="78"/>
        <v>0</v>
      </c>
      <c r="FM252" s="875"/>
      <c r="FN252" s="875"/>
      <c r="FO252" s="875"/>
      <c r="FP252" s="875"/>
      <c r="FQ252" s="875"/>
      <c r="FR252" s="873">
        <f t="shared" si="79"/>
        <v>0</v>
      </c>
      <c r="FS252" s="874"/>
      <c r="FT252" s="874"/>
      <c r="FU252" s="874"/>
      <c r="FV252" s="874"/>
      <c r="FW252" s="874"/>
      <c r="FX252" s="873">
        <f t="shared" si="80"/>
        <v>0</v>
      </c>
      <c r="FY252" s="874"/>
      <c r="FZ252" s="874"/>
      <c r="GA252" s="874"/>
      <c r="GB252" s="874"/>
      <c r="GC252" s="874"/>
      <c r="GD252" s="878">
        <f t="shared" si="83"/>
        <v>0</v>
      </c>
      <c r="GE252" s="874"/>
      <c r="GF252" s="874"/>
      <c r="GG252" s="874"/>
      <c r="GH252" s="874"/>
      <c r="GI252" s="874"/>
      <c r="GJ252" s="874"/>
    </row>
    <row r="253" spans="48:192" ht="12.75">
      <c r="AV253" s="230" t="str">
        <f t="shared" si="67"/>
        <v>-</v>
      </c>
      <c r="AW253" s="875">
        <f>IF(ROWS($AW$25:$AW253)&gt;$BI$9,0,ROWS(AW$25:$AW253))</f>
        <v>0</v>
      </c>
      <c r="AX253" s="875"/>
      <c r="AY253" s="875"/>
      <c r="AZ253" s="875"/>
      <c r="BA253" s="875"/>
      <c r="BB253" s="876">
        <f t="shared" si="84"/>
        <v>0</v>
      </c>
      <c r="BC253" s="875"/>
      <c r="BD253" s="875"/>
      <c r="BE253" s="875"/>
      <c r="BF253" s="875"/>
      <c r="BG253" s="875"/>
      <c r="BH253" s="875"/>
      <c r="BI253" s="877">
        <f t="shared" si="68"/>
        <v>0</v>
      </c>
      <c r="BJ253" s="875"/>
      <c r="BK253" s="875"/>
      <c r="BL253" s="875"/>
      <c r="BM253" s="875"/>
      <c r="BN253" s="875"/>
      <c r="BO253" s="873">
        <f t="shared" si="69"/>
        <v>0</v>
      </c>
      <c r="BP253" s="874"/>
      <c r="BQ253" s="874"/>
      <c r="BR253" s="874"/>
      <c r="BS253" s="874"/>
      <c r="BT253" s="874"/>
      <c r="BU253" s="873">
        <f t="shared" si="70"/>
        <v>0</v>
      </c>
      <c r="BV253" s="874"/>
      <c r="BW253" s="874"/>
      <c r="BX253" s="874"/>
      <c r="BY253" s="874"/>
      <c r="BZ253" s="874"/>
      <c r="CA253" s="878">
        <f t="shared" si="81"/>
        <v>0</v>
      </c>
      <c r="CB253" s="874"/>
      <c r="CC253" s="874"/>
      <c r="CD253" s="874"/>
      <c r="CE253" s="874"/>
      <c r="CF253" s="874"/>
      <c r="CG253" s="874"/>
      <c r="CI253" s="876">
        <f t="shared" si="85"/>
        <v>0</v>
      </c>
      <c r="CJ253" s="875"/>
      <c r="CK253" s="875"/>
      <c r="CL253" s="875"/>
      <c r="CM253" s="875"/>
      <c r="CN253" s="875"/>
      <c r="CO253" s="875"/>
      <c r="CP253" s="877">
        <f t="shared" si="71"/>
        <v>0</v>
      </c>
      <c r="CQ253" s="875"/>
      <c r="CR253" s="875"/>
      <c r="CS253" s="875"/>
      <c r="CT253" s="875"/>
      <c r="CU253" s="875"/>
      <c r="CV253" s="873">
        <f t="shared" si="72"/>
        <v>0</v>
      </c>
      <c r="CW253" s="874"/>
      <c r="CX253" s="874"/>
      <c r="CY253" s="874"/>
      <c r="CZ253" s="874"/>
      <c r="DA253" s="874"/>
      <c r="DB253" s="873">
        <f t="shared" si="73"/>
        <v>0</v>
      </c>
      <c r="DC253" s="874"/>
      <c r="DD253" s="874"/>
      <c r="DE253" s="874"/>
      <c r="DF253" s="874"/>
      <c r="DG253" s="874"/>
      <c r="DH253" s="878">
        <f t="shared" si="82"/>
        <v>0</v>
      </c>
      <c r="DI253" s="874"/>
      <c r="DJ253" s="874"/>
      <c r="DK253" s="874"/>
      <c r="DL253" s="874"/>
      <c r="DM253" s="874"/>
      <c r="DN253" s="874"/>
      <c r="DR253" s="230" t="str">
        <f t="shared" si="74"/>
        <v>-</v>
      </c>
      <c r="DS253" s="875">
        <f>IF(ROWS(DS$25:$DU253)&gt;$EG$9,0,ROWS(DS$25:$DU253))</f>
        <v>0</v>
      </c>
      <c r="DT253" s="875"/>
      <c r="DU253" s="875"/>
      <c r="DV253" s="875"/>
      <c r="DW253" s="875"/>
      <c r="DX253" s="876">
        <f t="shared" si="86"/>
        <v>0</v>
      </c>
      <c r="DY253" s="875"/>
      <c r="DZ253" s="875"/>
      <c r="EA253" s="875"/>
      <c r="EB253" s="875"/>
      <c r="EC253" s="875"/>
      <c r="ED253" s="875"/>
      <c r="EE253" s="877">
        <f t="shared" si="75"/>
        <v>0</v>
      </c>
      <c r="EF253" s="875"/>
      <c r="EG253" s="875"/>
      <c r="EH253" s="875"/>
      <c r="EI253" s="875"/>
      <c r="EJ253" s="875"/>
      <c r="EK253" s="873">
        <f t="shared" si="76"/>
        <v>0</v>
      </c>
      <c r="EL253" s="874"/>
      <c r="EM253" s="874"/>
      <c r="EN253" s="874"/>
      <c r="EO253" s="874"/>
      <c r="EP253" s="874"/>
      <c r="EQ253" s="873">
        <f t="shared" si="77"/>
        <v>0</v>
      </c>
      <c r="ER253" s="874"/>
      <c r="ES253" s="874"/>
      <c r="ET253" s="874"/>
      <c r="EU253" s="874"/>
      <c r="EV253" s="874"/>
      <c r="EW253" s="878">
        <f t="shared" si="88"/>
        <v>0</v>
      </c>
      <c r="EX253" s="874"/>
      <c r="EY253" s="874"/>
      <c r="EZ253" s="874"/>
      <c r="FA253" s="874"/>
      <c r="FB253" s="874"/>
      <c r="FC253" s="874"/>
      <c r="FE253" s="876">
        <f t="shared" si="87"/>
        <v>0</v>
      </c>
      <c r="FF253" s="875"/>
      <c r="FG253" s="875"/>
      <c r="FH253" s="875"/>
      <c r="FI253" s="875"/>
      <c r="FJ253" s="875"/>
      <c r="FK253" s="875"/>
      <c r="FL253" s="877">
        <f t="shared" si="78"/>
        <v>0</v>
      </c>
      <c r="FM253" s="875"/>
      <c r="FN253" s="875"/>
      <c r="FO253" s="875"/>
      <c r="FP253" s="875"/>
      <c r="FQ253" s="875"/>
      <c r="FR253" s="873">
        <f t="shared" si="79"/>
        <v>0</v>
      </c>
      <c r="FS253" s="874"/>
      <c r="FT253" s="874"/>
      <c r="FU253" s="874"/>
      <c r="FV253" s="874"/>
      <c r="FW253" s="874"/>
      <c r="FX253" s="873">
        <f t="shared" si="80"/>
        <v>0</v>
      </c>
      <c r="FY253" s="874"/>
      <c r="FZ253" s="874"/>
      <c r="GA253" s="874"/>
      <c r="GB253" s="874"/>
      <c r="GC253" s="874"/>
      <c r="GD253" s="878">
        <f t="shared" si="83"/>
        <v>0</v>
      </c>
      <c r="GE253" s="874"/>
      <c r="GF253" s="874"/>
      <c r="GG253" s="874"/>
      <c r="GH253" s="874"/>
      <c r="GI253" s="874"/>
      <c r="GJ253" s="874"/>
    </row>
    <row r="254" spans="48:192" ht="12.75">
      <c r="AV254" s="230" t="str">
        <f t="shared" si="67"/>
        <v>-</v>
      </c>
      <c r="AW254" s="875">
        <f>IF(ROWS($AW$25:$AW254)&gt;$BI$9,0,ROWS(AW$25:$AW254))</f>
        <v>0</v>
      </c>
      <c r="AX254" s="875"/>
      <c r="AY254" s="875"/>
      <c r="AZ254" s="875"/>
      <c r="BA254" s="875"/>
      <c r="BB254" s="876">
        <f t="shared" si="84"/>
        <v>0</v>
      </c>
      <c r="BC254" s="875"/>
      <c r="BD254" s="875"/>
      <c r="BE254" s="875"/>
      <c r="BF254" s="875"/>
      <c r="BG254" s="875"/>
      <c r="BH254" s="875"/>
      <c r="BI254" s="877">
        <f t="shared" si="68"/>
        <v>0</v>
      </c>
      <c r="BJ254" s="875"/>
      <c r="BK254" s="875"/>
      <c r="BL254" s="875"/>
      <c r="BM254" s="875"/>
      <c r="BN254" s="875"/>
      <c r="BO254" s="873">
        <f t="shared" si="69"/>
        <v>0</v>
      </c>
      <c r="BP254" s="874"/>
      <c r="BQ254" s="874"/>
      <c r="BR254" s="874"/>
      <c r="BS254" s="874"/>
      <c r="BT254" s="874"/>
      <c r="BU254" s="873">
        <f t="shared" si="70"/>
        <v>0</v>
      </c>
      <c r="BV254" s="874"/>
      <c r="BW254" s="874"/>
      <c r="BX254" s="874"/>
      <c r="BY254" s="874"/>
      <c r="BZ254" s="874"/>
      <c r="CA254" s="878">
        <f t="shared" si="81"/>
        <v>0</v>
      </c>
      <c r="CB254" s="874"/>
      <c r="CC254" s="874"/>
      <c r="CD254" s="874"/>
      <c r="CE254" s="874"/>
      <c r="CF254" s="874"/>
      <c r="CG254" s="874"/>
      <c r="CI254" s="876">
        <f t="shared" si="85"/>
        <v>0</v>
      </c>
      <c r="CJ254" s="875"/>
      <c r="CK254" s="875"/>
      <c r="CL254" s="875"/>
      <c r="CM254" s="875"/>
      <c r="CN254" s="875"/>
      <c r="CO254" s="875"/>
      <c r="CP254" s="877">
        <f t="shared" si="71"/>
        <v>0</v>
      </c>
      <c r="CQ254" s="875"/>
      <c r="CR254" s="875"/>
      <c r="CS254" s="875"/>
      <c r="CT254" s="875"/>
      <c r="CU254" s="875"/>
      <c r="CV254" s="873">
        <f t="shared" si="72"/>
        <v>0</v>
      </c>
      <c r="CW254" s="874"/>
      <c r="CX254" s="874"/>
      <c r="CY254" s="874"/>
      <c r="CZ254" s="874"/>
      <c r="DA254" s="874"/>
      <c r="DB254" s="873">
        <f t="shared" si="73"/>
        <v>0</v>
      </c>
      <c r="DC254" s="874"/>
      <c r="DD254" s="874"/>
      <c r="DE254" s="874"/>
      <c r="DF254" s="874"/>
      <c r="DG254" s="874"/>
      <c r="DH254" s="878">
        <f t="shared" si="82"/>
        <v>0</v>
      </c>
      <c r="DI254" s="874"/>
      <c r="DJ254" s="874"/>
      <c r="DK254" s="874"/>
      <c r="DL254" s="874"/>
      <c r="DM254" s="874"/>
      <c r="DN254" s="874"/>
      <c r="DR254" s="230" t="str">
        <f t="shared" si="74"/>
        <v>-</v>
      </c>
      <c r="DS254" s="875">
        <f>IF(ROWS(DS$25:$DU254)&gt;$EG$9,0,ROWS(DS$25:$DU254))</f>
        <v>0</v>
      </c>
      <c r="DT254" s="875"/>
      <c r="DU254" s="875"/>
      <c r="DV254" s="875"/>
      <c r="DW254" s="875"/>
      <c r="DX254" s="876">
        <f t="shared" si="86"/>
        <v>0</v>
      </c>
      <c r="DY254" s="875"/>
      <c r="DZ254" s="875"/>
      <c r="EA254" s="875"/>
      <c r="EB254" s="875"/>
      <c r="EC254" s="875"/>
      <c r="ED254" s="875"/>
      <c r="EE254" s="877">
        <f t="shared" si="75"/>
        <v>0</v>
      </c>
      <c r="EF254" s="875"/>
      <c r="EG254" s="875"/>
      <c r="EH254" s="875"/>
      <c r="EI254" s="875"/>
      <c r="EJ254" s="875"/>
      <c r="EK254" s="873">
        <f t="shared" si="76"/>
        <v>0</v>
      </c>
      <c r="EL254" s="874"/>
      <c r="EM254" s="874"/>
      <c r="EN254" s="874"/>
      <c r="EO254" s="874"/>
      <c r="EP254" s="874"/>
      <c r="EQ254" s="873">
        <f t="shared" si="77"/>
        <v>0</v>
      </c>
      <c r="ER254" s="874"/>
      <c r="ES254" s="874"/>
      <c r="ET254" s="874"/>
      <c r="EU254" s="874"/>
      <c r="EV254" s="874"/>
      <c r="EW254" s="878">
        <f t="shared" si="88"/>
        <v>0</v>
      </c>
      <c r="EX254" s="874"/>
      <c r="EY254" s="874"/>
      <c r="EZ254" s="874"/>
      <c r="FA254" s="874"/>
      <c r="FB254" s="874"/>
      <c r="FC254" s="874"/>
      <c r="FE254" s="876">
        <f t="shared" si="87"/>
        <v>0</v>
      </c>
      <c r="FF254" s="875"/>
      <c r="FG254" s="875"/>
      <c r="FH254" s="875"/>
      <c r="FI254" s="875"/>
      <c r="FJ254" s="875"/>
      <c r="FK254" s="875"/>
      <c r="FL254" s="877">
        <f t="shared" si="78"/>
        <v>0</v>
      </c>
      <c r="FM254" s="875"/>
      <c r="FN254" s="875"/>
      <c r="FO254" s="875"/>
      <c r="FP254" s="875"/>
      <c r="FQ254" s="875"/>
      <c r="FR254" s="873">
        <f t="shared" si="79"/>
        <v>0</v>
      </c>
      <c r="FS254" s="874"/>
      <c r="FT254" s="874"/>
      <c r="FU254" s="874"/>
      <c r="FV254" s="874"/>
      <c r="FW254" s="874"/>
      <c r="FX254" s="873">
        <f t="shared" si="80"/>
        <v>0</v>
      </c>
      <c r="FY254" s="874"/>
      <c r="FZ254" s="874"/>
      <c r="GA254" s="874"/>
      <c r="GB254" s="874"/>
      <c r="GC254" s="874"/>
      <c r="GD254" s="878">
        <f t="shared" si="83"/>
        <v>0</v>
      </c>
      <c r="GE254" s="874"/>
      <c r="GF254" s="874"/>
      <c r="GG254" s="874"/>
      <c r="GH254" s="874"/>
      <c r="GI254" s="874"/>
      <c r="GJ254" s="874"/>
    </row>
    <row r="255" spans="48:192" ht="12.75">
      <c r="AV255" s="230" t="str">
        <f t="shared" si="67"/>
        <v>-</v>
      </c>
      <c r="AW255" s="875">
        <f>IF(ROWS($AW$25:$AW255)&gt;$BI$9,0,ROWS(AW$25:$AW255))</f>
        <v>0</v>
      </c>
      <c r="AX255" s="875"/>
      <c r="AY255" s="875"/>
      <c r="AZ255" s="875"/>
      <c r="BA255" s="875"/>
      <c r="BB255" s="876">
        <f t="shared" si="84"/>
        <v>0</v>
      </c>
      <c r="BC255" s="875"/>
      <c r="BD255" s="875"/>
      <c r="BE255" s="875"/>
      <c r="BF255" s="875"/>
      <c r="BG255" s="875"/>
      <c r="BH255" s="875"/>
      <c r="BI255" s="877">
        <f t="shared" si="68"/>
        <v>0</v>
      </c>
      <c r="BJ255" s="875"/>
      <c r="BK255" s="875"/>
      <c r="BL255" s="875"/>
      <c r="BM255" s="875"/>
      <c r="BN255" s="875"/>
      <c r="BO255" s="873">
        <f t="shared" si="69"/>
        <v>0</v>
      </c>
      <c r="BP255" s="874"/>
      <c r="BQ255" s="874"/>
      <c r="BR255" s="874"/>
      <c r="BS255" s="874"/>
      <c r="BT255" s="874"/>
      <c r="BU255" s="873">
        <f t="shared" si="70"/>
        <v>0</v>
      </c>
      <c r="BV255" s="874"/>
      <c r="BW255" s="874"/>
      <c r="BX255" s="874"/>
      <c r="BY255" s="874"/>
      <c r="BZ255" s="874"/>
      <c r="CA255" s="878">
        <f t="shared" si="81"/>
        <v>0</v>
      </c>
      <c r="CB255" s="874"/>
      <c r="CC255" s="874"/>
      <c r="CD255" s="874"/>
      <c r="CE255" s="874"/>
      <c r="CF255" s="874"/>
      <c r="CG255" s="874"/>
      <c r="CI255" s="876">
        <f t="shared" si="85"/>
        <v>0</v>
      </c>
      <c r="CJ255" s="875"/>
      <c r="CK255" s="875"/>
      <c r="CL255" s="875"/>
      <c r="CM255" s="875"/>
      <c r="CN255" s="875"/>
      <c r="CO255" s="875"/>
      <c r="CP255" s="877">
        <f t="shared" si="71"/>
        <v>0</v>
      </c>
      <c r="CQ255" s="875"/>
      <c r="CR255" s="875"/>
      <c r="CS255" s="875"/>
      <c r="CT255" s="875"/>
      <c r="CU255" s="875"/>
      <c r="CV255" s="873">
        <f t="shared" si="72"/>
        <v>0</v>
      </c>
      <c r="CW255" s="874"/>
      <c r="CX255" s="874"/>
      <c r="CY255" s="874"/>
      <c r="CZ255" s="874"/>
      <c r="DA255" s="874"/>
      <c r="DB255" s="873">
        <f t="shared" si="73"/>
        <v>0</v>
      </c>
      <c r="DC255" s="874"/>
      <c r="DD255" s="874"/>
      <c r="DE255" s="874"/>
      <c r="DF255" s="874"/>
      <c r="DG255" s="874"/>
      <c r="DH255" s="878">
        <f t="shared" si="82"/>
        <v>0</v>
      </c>
      <c r="DI255" s="874"/>
      <c r="DJ255" s="874"/>
      <c r="DK255" s="874"/>
      <c r="DL255" s="874"/>
      <c r="DM255" s="874"/>
      <c r="DN255" s="874"/>
      <c r="DR255" s="230" t="str">
        <f t="shared" si="74"/>
        <v>-</v>
      </c>
      <c r="DS255" s="875">
        <f>IF(ROWS(DS$25:$DU255)&gt;$EG$9,0,ROWS(DS$25:$DU255))</f>
        <v>0</v>
      </c>
      <c r="DT255" s="875"/>
      <c r="DU255" s="875"/>
      <c r="DV255" s="875"/>
      <c r="DW255" s="875"/>
      <c r="DX255" s="876">
        <f t="shared" si="86"/>
        <v>0</v>
      </c>
      <c r="DY255" s="875"/>
      <c r="DZ255" s="875"/>
      <c r="EA255" s="875"/>
      <c r="EB255" s="875"/>
      <c r="EC255" s="875"/>
      <c r="ED255" s="875"/>
      <c r="EE255" s="877">
        <f t="shared" si="75"/>
        <v>0</v>
      </c>
      <c r="EF255" s="875"/>
      <c r="EG255" s="875"/>
      <c r="EH255" s="875"/>
      <c r="EI255" s="875"/>
      <c r="EJ255" s="875"/>
      <c r="EK255" s="873">
        <f t="shared" si="76"/>
        <v>0</v>
      </c>
      <c r="EL255" s="874"/>
      <c r="EM255" s="874"/>
      <c r="EN255" s="874"/>
      <c r="EO255" s="874"/>
      <c r="EP255" s="874"/>
      <c r="EQ255" s="873">
        <f t="shared" si="77"/>
        <v>0</v>
      </c>
      <c r="ER255" s="874"/>
      <c r="ES255" s="874"/>
      <c r="ET255" s="874"/>
      <c r="EU255" s="874"/>
      <c r="EV255" s="874"/>
      <c r="EW255" s="878">
        <f t="shared" si="88"/>
        <v>0</v>
      </c>
      <c r="EX255" s="874"/>
      <c r="EY255" s="874"/>
      <c r="EZ255" s="874"/>
      <c r="FA255" s="874"/>
      <c r="FB255" s="874"/>
      <c r="FC255" s="874"/>
      <c r="FE255" s="876">
        <f t="shared" si="87"/>
        <v>0</v>
      </c>
      <c r="FF255" s="875"/>
      <c r="FG255" s="875"/>
      <c r="FH255" s="875"/>
      <c r="FI255" s="875"/>
      <c r="FJ255" s="875"/>
      <c r="FK255" s="875"/>
      <c r="FL255" s="877">
        <f t="shared" si="78"/>
        <v>0</v>
      </c>
      <c r="FM255" s="875"/>
      <c r="FN255" s="875"/>
      <c r="FO255" s="875"/>
      <c r="FP255" s="875"/>
      <c r="FQ255" s="875"/>
      <c r="FR255" s="873">
        <f t="shared" si="79"/>
        <v>0</v>
      </c>
      <c r="FS255" s="874"/>
      <c r="FT255" s="874"/>
      <c r="FU255" s="874"/>
      <c r="FV255" s="874"/>
      <c r="FW255" s="874"/>
      <c r="FX255" s="873">
        <f t="shared" si="80"/>
        <v>0</v>
      </c>
      <c r="FY255" s="874"/>
      <c r="FZ255" s="874"/>
      <c r="GA255" s="874"/>
      <c r="GB255" s="874"/>
      <c r="GC255" s="874"/>
      <c r="GD255" s="878">
        <f t="shared" si="83"/>
        <v>0</v>
      </c>
      <c r="GE255" s="874"/>
      <c r="GF255" s="874"/>
      <c r="GG255" s="874"/>
      <c r="GH255" s="874"/>
      <c r="GI255" s="874"/>
      <c r="GJ255" s="874"/>
    </row>
    <row r="256" spans="48:192" ht="12.75">
      <c r="AV256" s="230" t="str">
        <f t="shared" si="67"/>
        <v>-</v>
      </c>
      <c r="AW256" s="875">
        <f>IF(ROWS($AW$25:$AW256)&gt;$BI$9,0,ROWS(AW$25:$AW256))</f>
        <v>0</v>
      </c>
      <c r="AX256" s="875"/>
      <c r="AY256" s="875"/>
      <c r="AZ256" s="875"/>
      <c r="BA256" s="875"/>
      <c r="BB256" s="876">
        <f t="shared" si="84"/>
        <v>0</v>
      </c>
      <c r="BC256" s="875"/>
      <c r="BD256" s="875"/>
      <c r="BE256" s="875"/>
      <c r="BF256" s="875"/>
      <c r="BG256" s="875"/>
      <c r="BH256" s="875"/>
      <c r="BI256" s="877">
        <f t="shared" si="68"/>
        <v>0</v>
      </c>
      <c r="BJ256" s="875"/>
      <c r="BK256" s="875"/>
      <c r="BL256" s="875"/>
      <c r="BM256" s="875"/>
      <c r="BN256" s="875"/>
      <c r="BO256" s="873">
        <f t="shared" si="69"/>
        <v>0</v>
      </c>
      <c r="BP256" s="874"/>
      <c r="BQ256" s="874"/>
      <c r="BR256" s="874"/>
      <c r="BS256" s="874"/>
      <c r="BT256" s="874"/>
      <c r="BU256" s="873">
        <f t="shared" si="70"/>
        <v>0</v>
      </c>
      <c r="BV256" s="874"/>
      <c r="BW256" s="874"/>
      <c r="BX256" s="874"/>
      <c r="BY256" s="874"/>
      <c r="BZ256" s="874"/>
      <c r="CA256" s="878">
        <f t="shared" si="81"/>
        <v>0</v>
      </c>
      <c r="CB256" s="874"/>
      <c r="CC256" s="874"/>
      <c r="CD256" s="874"/>
      <c r="CE256" s="874"/>
      <c r="CF256" s="874"/>
      <c r="CG256" s="874"/>
      <c r="CI256" s="876">
        <f t="shared" si="85"/>
        <v>0</v>
      </c>
      <c r="CJ256" s="875"/>
      <c r="CK256" s="875"/>
      <c r="CL256" s="875"/>
      <c r="CM256" s="875"/>
      <c r="CN256" s="875"/>
      <c r="CO256" s="875"/>
      <c r="CP256" s="877">
        <f t="shared" si="71"/>
        <v>0</v>
      </c>
      <c r="CQ256" s="875"/>
      <c r="CR256" s="875"/>
      <c r="CS256" s="875"/>
      <c r="CT256" s="875"/>
      <c r="CU256" s="875"/>
      <c r="CV256" s="873">
        <f t="shared" si="72"/>
        <v>0</v>
      </c>
      <c r="CW256" s="874"/>
      <c r="CX256" s="874"/>
      <c r="CY256" s="874"/>
      <c r="CZ256" s="874"/>
      <c r="DA256" s="874"/>
      <c r="DB256" s="873">
        <f t="shared" si="73"/>
        <v>0</v>
      </c>
      <c r="DC256" s="874"/>
      <c r="DD256" s="874"/>
      <c r="DE256" s="874"/>
      <c r="DF256" s="874"/>
      <c r="DG256" s="874"/>
      <c r="DH256" s="878">
        <f t="shared" si="82"/>
        <v>0</v>
      </c>
      <c r="DI256" s="874"/>
      <c r="DJ256" s="874"/>
      <c r="DK256" s="874"/>
      <c r="DL256" s="874"/>
      <c r="DM256" s="874"/>
      <c r="DN256" s="874"/>
      <c r="DR256" s="230" t="str">
        <f t="shared" si="74"/>
        <v>-</v>
      </c>
      <c r="DS256" s="875">
        <f>IF(ROWS(DS$25:$DU256)&gt;$EG$9,0,ROWS(DS$25:$DU256))</f>
        <v>0</v>
      </c>
      <c r="DT256" s="875"/>
      <c r="DU256" s="875"/>
      <c r="DV256" s="875"/>
      <c r="DW256" s="875"/>
      <c r="DX256" s="876">
        <f t="shared" si="86"/>
        <v>0</v>
      </c>
      <c r="DY256" s="875"/>
      <c r="DZ256" s="875"/>
      <c r="EA256" s="875"/>
      <c r="EB256" s="875"/>
      <c r="EC256" s="875"/>
      <c r="ED256" s="875"/>
      <c r="EE256" s="877">
        <f t="shared" si="75"/>
        <v>0</v>
      </c>
      <c r="EF256" s="875"/>
      <c r="EG256" s="875"/>
      <c r="EH256" s="875"/>
      <c r="EI256" s="875"/>
      <c r="EJ256" s="875"/>
      <c r="EK256" s="873">
        <f t="shared" si="76"/>
        <v>0</v>
      </c>
      <c r="EL256" s="874"/>
      <c r="EM256" s="874"/>
      <c r="EN256" s="874"/>
      <c r="EO256" s="874"/>
      <c r="EP256" s="874"/>
      <c r="EQ256" s="873">
        <f t="shared" si="77"/>
        <v>0</v>
      </c>
      <c r="ER256" s="874"/>
      <c r="ES256" s="874"/>
      <c r="ET256" s="874"/>
      <c r="EU256" s="874"/>
      <c r="EV256" s="874"/>
      <c r="EW256" s="878">
        <f t="shared" si="88"/>
        <v>0</v>
      </c>
      <c r="EX256" s="874"/>
      <c r="EY256" s="874"/>
      <c r="EZ256" s="874"/>
      <c r="FA256" s="874"/>
      <c r="FB256" s="874"/>
      <c r="FC256" s="874"/>
      <c r="FE256" s="876">
        <f t="shared" si="87"/>
        <v>0</v>
      </c>
      <c r="FF256" s="875"/>
      <c r="FG256" s="875"/>
      <c r="FH256" s="875"/>
      <c r="FI256" s="875"/>
      <c r="FJ256" s="875"/>
      <c r="FK256" s="875"/>
      <c r="FL256" s="877">
        <f t="shared" si="78"/>
        <v>0</v>
      </c>
      <c r="FM256" s="875"/>
      <c r="FN256" s="875"/>
      <c r="FO256" s="875"/>
      <c r="FP256" s="875"/>
      <c r="FQ256" s="875"/>
      <c r="FR256" s="873">
        <f t="shared" si="79"/>
        <v>0</v>
      </c>
      <c r="FS256" s="874"/>
      <c r="FT256" s="874"/>
      <c r="FU256" s="874"/>
      <c r="FV256" s="874"/>
      <c r="FW256" s="874"/>
      <c r="FX256" s="873">
        <f t="shared" si="80"/>
        <v>0</v>
      </c>
      <c r="FY256" s="874"/>
      <c r="FZ256" s="874"/>
      <c r="GA256" s="874"/>
      <c r="GB256" s="874"/>
      <c r="GC256" s="874"/>
      <c r="GD256" s="878">
        <f t="shared" si="83"/>
        <v>0</v>
      </c>
      <c r="GE256" s="874"/>
      <c r="GF256" s="874"/>
      <c r="GG256" s="874"/>
      <c r="GH256" s="874"/>
      <c r="GI256" s="874"/>
      <c r="GJ256" s="874"/>
    </row>
    <row r="257" spans="48:192" ht="12.75">
      <c r="AV257" s="230" t="str">
        <f t="shared" si="67"/>
        <v>-</v>
      </c>
      <c r="AW257" s="875">
        <f>IF(ROWS($AW$25:$AW257)&gt;$BI$9,0,ROWS(AW$25:$AW257))</f>
        <v>0</v>
      </c>
      <c r="AX257" s="875"/>
      <c r="AY257" s="875"/>
      <c r="AZ257" s="875"/>
      <c r="BA257" s="875"/>
      <c r="BB257" s="876">
        <f t="shared" si="84"/>
        <v>0</v>
      </c>
      <c r="BC257" s="875"/>
      <c r="BD257" s="875"/>
      <c r="BE257" s="875"/>
      <c r="BF257" s="875"/>
      <c r="BG257" s="875"/>
      <c r="BH257" s="875"/>
      <c r="BI257" s="877">
        <f t="shared" si="68"/>
        <v>0</v>
      </c>
      <c r="BJ257" s="875"/>
      <c r="BK257" s="875"/>
      <c r="BL257" s="875"/>
      <c r="BM257" s="875"/>
      <c r="BN257" s="875"/>
      <c r="BO257" s="873">
        <f t="shared" si="69"/>
        <v>0</v>
      </c>
      <c r="BP257" s="874"/>
      <c r="BQ257" s="874"/>
      <c r="BR257" s="874"/>
      <c r="BS257" s="874"/>
      <c r="BT257" s="874"/>
      <c r="BU257" s="873">
        <f t="shared" si="70"/>
        <v>0</v>
      </c>
      <c r="BV257" s="874"/>
      <c r="BW257" s="874"/>
      <c r="BX257" s="874"/>
      <c r="BY257" s="874"/>
      <c r="BZ257" s="874"/>
      <c r="CA257" s="878">
        <f t="shared" si="81"/>
        <v>0</v>
      </c>
      <c r="CB257" s="874"/>
      <c r="CC257" s="874"/>
      <c r="CD257" s="874"/>
      <c r="CE257" s="874"/>
      <c r="CF257" s="874"/>
      <c r="CG257" s="874"/>
      <c r="CI257" s="876">
        <f t="shared" si="85"/>
        <v>0</v>
      </c>
      <c r="CJ257" s="875"/>
      <c r="CK257" s="875"/>
      <c r="CL257" s="875"/>
      <c r="CM257" s="875"/>
      <c r="CN257" s="875"/>
      <c r="CO257" s="875"/>
      <c r="CP257" s="877">
        <f t="shared" si="71"/>
        <v>0</v>
      </c>
      <c r="CQ257" s="875"/>
      <c r="CR257" s="875"/>
      <c r="CS257" s="875"/>
      <c r="CT257" s="875"/>
      <c r="CU257" s="875"/>
      <c r="CV257" s="873">
        <f t="shared" si="72"/>
        <v>0</v>
      </c>
      <c r="CW257" s="874"/>
      <c r="CX257" s="874"/>
      <c r="CY257" s="874"/>
      <c r="CZ257" s="874"/>
      <c r="DA257" s="874"/>
      <c r="DB257" s="873">
        <f t="shared" si="73"/>
        <v>0</v>
      </c>
      <c r="DC257" s="874"/>
      <c r="DD257" s="874"/>
      <c r="DE257" s="874"/>
      <c r="DF257" s="874"/>
      <c r="DG257" s="874"/>
      <c r="DH257" s="878">
        <f t="shared" si="82"/>
        <v>0</v>
      </c>
      <c r="DI257" s="874"/>
      <c r="DJ257" s="874"/>
      <c r="DK257" s="874"/>
      <c r="DL257" s="874"/>
      <c r="DM257" s="874"/>
      <c r="DN257" s="874"/>
      <c r="DR257" s="230" t="str">
        <f t="shared" si="74"/>
        <v>-</v>
      </c>
      <c r="DS257" s="875">
        <f>IF(ROWS(DS$25:$DU257)&gt;$EG$9,0,ROWS(DS$25:$DU257))</f>
        <v>0</v>
      </c>
      <c r="DT257" s="875"/>
      <c r="DU257" s="875"/>
      <c r="DV257" s="875"/>
      <c r="DW257" s="875"/>
      <c r="DX257" s="876">
        <f t="shared" si="86"/>
        <v>0</v>
      </c>
      <c r="DY257" s="875"/>
      <c r="DZ257" s="875"/>
      <c r="EA257" s="875"/>
      <c r="EB257" s="875"/>
      <c r="EC257" s="875"/>
      <c r="ED257" s="875"/>
      <c r="EE257" s="877">
        <f t="shared" si="75"/>
        <v>0</v>
      </c>
      <c r="EF257" s="875"/>
      <c r="EG257" s="875"/>
      <c r="EH257" s="875"/>
      <c r="EI257" s="875"/>
      <c r="EJ257" s="875"/>
      <c r="EK257" s="873">
        <f t="shared" si="76"/>
        <v>0</v>
      </c>
      <c r="EL257" s="874"/>
      <c r="EM257" s="874"/>
      <c r="EN257" s="874"/>
      <c r="EO257" s="874"/>
      <c r="EP257" s="874"/>
      <c r="EQ257" s="873">
        <f t="shared" si="77"/>
        <v>0</v>
      </c>
      <c r="ER257" s="874"/>
      <c r="ES257" s="874"/>
      <c r="ET257" s="874"/>
      <c r="EU257" s="874"/>
      <c r="EV257" s="874"/>
      <c r="EW257" s="878">
        <f t="shared" si="88"/>
        <v>0</v>
      </c>
      <c r="EX257" s="874"/>
      <c r="EY257" s="874"/>
      <c r="EZ257" s="874"/>
      <c r="FA257" s="874"/>
      <c r="FB257" s="874"/>
      <c r="FC257" s="874"/>
      <c r="FE257" s="876">
        <f t="shared" si="87"/>
        <v>0</v>
      </c>
      <c r="FF257" s="875"/>
      <c r="FG257" s="875"/>
      <c r="FH257" s="875"/>
      <c r="FI257" s="875"/>
      <c r="FJ257" s="875"/>
      <c r="FK257" s="875"/>
      <c r="FL257" s="877">
        <f t="shared" si="78"/>
        <v>0</v>
      </c>
      <c r="FM257" s="875"/>
      <c r="FN257" s="875"/>
      <c r="FO257" s="875"/>
      <c r="FP257" s="875"/>
      <c r="FQ257" s="875"/>
      <c r="FR257" s="873">
        <f t="shared" si="79"/>
        <v>0</v>
      </c>
      <c r="FS257" s="874"/>
      <c r="FT257" s="874"/>
      <c r="FU257" s="874"/>
      <c r="FV257" s="874"/>
      <c r="FW257" s="874"/>
      <c r="FX257" s="873">
        <f t="shared" si="80"/>
        <v>0</v>
      </c>
      <c r="FY257" s="874"/>
      <c r="FZ257" s="874"/>
      <c r="GA257" s="874"/>
      <c r="GB257" s="874"/>
      <c r="GC257" s="874"/>
      <c r="GD257" s="878">
        <f t="shared" si="83"/>
        <v>0</v>
      </c>
      <c r="GE257" s="874"/>
      <c r="GF257" s="874"/>
      <c r="GG257" s="874"/>
      <c r="GH257" s="874"/>
      <c r="GI257" s="874"/>
      <c r="GJ257" s="874"/>
    </row>
    <row r="258" spans="48:192" ht="12.75">
      <c r="AV258" s="230" t="str">
        <f t="shared" si="67"/>
        <v>-</v>
      </c>
      <c r="AW258" s="875">
        <f>IF(ROWS($AW$25:$AW258)&gt;$BI$9,0,ROWS(AW$25:$AW258))</f>
        <v>0</v>
      </c>
      <c r="AX258" s="875"/>
      <c r="AY258" s="875"/>
      <c r="AZ258" s="875"/>
      <c r="BA258" s="875"/>
      <c r="BB258" s="876">
        <f t="shared" si="84"/>
        <v>0</v>
      </c>
      <c r="BC258" s="875"/>
      <c r="BD258" s="875"/>
      <c r="BE258" s="875"/>
      <c r="BF258" s="875"/>
      <c r="BG258" s="875"/>
      <c r="BH258" s="875"/>
      <c r="BI258" s="877">
        <f t="shared" si="68"/>
        <v>0</v>
      </c>
      <c r="BJ258" s="875"/>
      <c r="BK258" s="875"/>
      <c r="BL258" s="875"/>
      <c r="BM258" s="875"/>
      <c r="BN258" s="875"/>
      <c r="BO258" s="873">
        <f t="shared" si="69"/>
        <v>0</v>
      </c>
      <c r="BP258" s="874"/>
      <c r="BQ258" s="874"/>
      <c r="BR258" s="874"/>
      <c r="BS258" s="874"/>
      <c r="BT258" s="874"/>
      <c r="BU258" s="873">
        <f t="shared" si="70"/>
        <v>0</v>
      </c>
      <c r="BV258" s="874"/>
      <c r="BW258" s="874"/>
      <c r="BX258" s="874"/>
      <c r="BY258" s="874"/>
      <c r="BZ258" s="874"/>
      <c r="CA258" s="878">
        <f t="shared" si="81"/>
        <v>0</v>
      </c>
      <c r="CB258" s="874"/>
      <c r="CC258" s="874"/>
      <c r="CD258" s="874"/>
      <c r="CE258" s="874"/>
      <c r="CF258" s="874"/>
      <c r="CG258" s="874"/>
      <c r="CI258" s="876">
        <f t="shared" si="85"/>
        <v>0</v>
      </c>
      <c r="CJ258" s="875"/>
      <c r="CK258" s="875"/>
      <c r="CL258" s="875"/>
      <c r="CM258" s="875"/>
      <c r="CN258" s="875"/>
      <c r="CO258" s="875"/>
      <c r="CP258" s="877">
        <f t="shared" si="71"/>
        <v>0</v>
      </c>
      <c r="CQ258" s="875"/>
      <c r="CR258" s="875"/>
      <c r="CS258" s="875"/>
      <c r="CT258" s="875"/>
      <c r="CU258" s="875"/>
      <c r="CV258" s="873">
        <f t="shared" si="72"/>
        <v>0</v>
      </c>
      <c r="CW258" s="874"/>
      <c r="CX258" s="874"/>
      <c r="CY258" s="874"/>
      <c r="CZ258" s="874"/>
      <c r="DA258" s="874"/>
      <c r="DB258" s="873">
        <f t="shared" si="73"/>
        <v>0</v>
      </c>
      <c r="DC258" s="874"/>
      <c r="DD258" s="874"/>
      <c r="DE258" s="874"/>
      <c r="DF258" s="874"/>
      <c r="DG258" s="874"/>
      <c r="DH258" s="878">
        <f t="shared" si="82"/>
        <v>0</v>
      </c>
      <c r="DI258" s="874"/>
      <c r="DJ258" s="874"/>
      <c r="DK258" s="874"/>
      <c r="DL258" s="874"/>
      <c r="DM258" s="874"/>
      <c r="DN258" s="874"/>
      <c r="DR258" s="230" t="str">
        <f t="shared" si="74"/>
        <v>-</v>
      </c>
      <c r="DS258" s="875">
        <f>IF(ROWS(DS$25:$DU258)&gt;$EG$9,0,ROWS(DS$25:$DU258))</f>
        <v>0</v>
      </c>
      <c r="DT258" s="875"/>
      <c r="DU258" s="875"/>
      <c r="DV258" s="875"/>
      <c r="DW258" s="875"/>
      <c r="DX258" s="876">
        <f t="shared" si="86"/>
        <v>0</v>
      </c>
      <c r="DY258" s="875"/>
      <c r="DZ258" s="875"/>
      <c r="EA258" s="875"/>
      <c r="EB258" s="875"/>
      <c r="EC258" s="875"/>
      <c r="ED258" s="875"/>
      <c r="EE258" s="877">
        <f t="shared" si="75"/>
        <v>0</v>
      </c>
      <c r="EF258" s="875"/>
      <c r="EG258" s="875"/>
      <c r="EH258" s="875"/>
      <c r="EI258" s="875"/>
      <c r="EJ258" s="875"/>
      <c r="EK258" s="873">
        <f t="shared" si="76"/>
        <v>0</v>
      </c>
      <c r="EL258" s="874"/>
      <c r="EM258" s="874"/>
      <c r="EN258" s="874"/>
      <c r="EO258" s="874"/>
      <c r="EP258" s="874"/>
      <c r="EQ258" s="873">
        <f t="shared" si="77"/>
        <v>0</v>
      </c>
      <c r="ER258" s="874"/>
      <c r="ES258" s="874"/>
      <c r="ET258" s="874"/>
      <c r="EU258" s="874"/>
      <c r="EV258" s="874"/>
      <c r="EW258" s="878">
        <f t="shared" si="88"/>
        <v>0</v>
      </c>
      <c r="EX258" s="874"/>
      <c r="EY258" s="874"/>
      <c r="EZ258" s="874"/>
      <c r="FA258" s="874"/>
      <c r="FB258" s="874"/>
      <c r="FC258" s="874"/>
      <c r="FE258" s="876">
        <f t="shared" si="87"/>
        <v>0</v>
      </c>
      <c r="FF258" s="875"/>
      <c r="FG258" s="875"/>
      <c r="FH258" s="875"/>
      <c r="FI258" s="875"/>
      <c r="FJ258" s="875"/>
      <c r="FK258" s="875"/>
      <c r="FL258" s="877">
        <f t="shared" si="78"/>
        <v>0</v>
      </c>
      <c r="FM258" s="875"/>
      <c r="FN258" s="875"/>
      <c r="FO258" s="875"/>
      <c r="FP258" s="875"/>
      <c r="FQ258" s="875"/>
      <c r="FR258" s="873">
        <f t="shared" si="79"/>
        <v>0</v>
      </c>
      <c r="FS258" s="874"/>
      <c r="FT258" s="874"/>
      <c r="FU258" s="874"/>
      <c r="FV258" s="874"/>
      <c r="FW258" s="874"/>
      <c r="FX258" s="873">
        <f t="shared" si="80"/>
        <v>0</v>
      </c>
      <c r="FY258" s="874"/>
      <c r="FZ258" s="874"/>
      <c r="GA258" s="874"/>
      <c r="GB258" s="874"/>
      <c r="GC258" s="874"/>
      <c r="GD258" s="878">
        <f t="shared" si="83"/>
        <v>0</v>
      </c>
      <c r="GE258" s="874"/>
      <c r="GF258" s="874"/>
      <c r="GG258" s="874"/>
      <c r="GH258" s="874"/>
      <c r="GI258" s="874"/>
      <c r="GJ258" s="874"/>
    </row>
    <row r="259" spans="48:192" ht="12.75">
      <c r="AV259" s="230" t="str">
        <f t="shared" si="67"/>
        <v>-</v>
      </c>
      <c r="AW259" s="875">
        <f>IF(ROWS($AW$25:$AW259)&gt;$BI$9,0,ROWS(AW$25:$AW259))</f>
        <v>0</v>
      </c>
      <c r="AX259" s="875"/>
      <c r="AY259" s="875"/>
      <c r="AZ259" s="875"/>
      <c r="BA259" s="875"/>
      <c r="BB259" s="876">
        <f t="shared" si="84"/>
        <v>0</v>
      </c>
      <c r="BC259" s="875"/>
      <c r="BD259" s="875"/>
      <c r="BE259" s="875"/>
      <c r="BF259" s="875"/>
      <c r="BG259" s="875"/>
      <c r="BH259" s="875"/>
      <c r="BI259" s="877">
        <f t="shared" si="68"/>
        <v>0</v>
      </c>
      <c r="BJ259" s="875"/>
      <c r="BK259" s="875"/>
      <c r="BL259" s="875"/>
      <c r="BM259" s="875"/>
      <c r="BN259" s="875"/>
      <c r="BO259" s="873">
        <f t="shared" si="69"/>
        <v>0</v>
      </c>
      <c r="BP259" s="874"/>
      <c r="BQ259" s="874"/>
      <c r="BR259" s="874"/>
      <c r="BS259" s="874"/>
      <c r="BT259" s="874"/>
      <c r="BU259" s="873">
        <f t="shared" si="70"/>
        <v>0</v>
      </c>
      <c r="BV259" s="874"/>
      <c r="BW259" s="874"/>
      <c r="BX259" s="874"/>
      <c r="BY259" s="874"/>
      <c r="BZ259" s="874"/>
      <c r="CA259" s="878">
        <f t="shared" si="81"/>
        <v>0</v>
      </c>
      <c r="CB259" s="874"/>
      <c r="CC259" s="874"/>
      <c r="CD259" s="874"/>
      <c r="CE259" s="874"/>
      <c r="CF259" s="874"/>
      <c r="CG259" s="874"/>
      <c r="CI259" s="876">
        <f t="shared" si="85"/>
        <v>0</v>
      </c>
      <c r="CJ259" s="875"/>
      <c r="CK259" s="875"/>
      <c r="CL259" s="875"/>
      <c r="CM259" s="875"/>
      <c r="CN259" s="875"/>
      <c r="CO259" s="875"/>
      <c r="CP259" s="877">
        <f t="shared" si="71"/>
        <v>0</v>
      </c>
      <c r="CQ259" s="875"/>
      <c r="CR259" s="875"/>
      <c r="CS259" s="875"/>
      <c r="CT259" s="875"/>
      <c r="CU259" s="875"/>
      <c r="CV259" s="873">
        <f t="shared" si="72"/>
        <v>0</v>
      </c>
      <c r="CW259" s="874"/>
      <c r="CX259" s="874"/>
      <c r="CY259" s="874"/>
      <c r="CZ259" s="874"/>
      <c r="DA259" s="874"/>
      <c r="DB259" s="873">
        <f t="shared" si="73"/>
        <v>0</v>
      </c>
      <c r="DC259" s="874"/>
      <c r="DD259" s="874"/>
      <c r="DE259" s="874"/>
      <c r="DF259" s="874"/>
      <c r="DG259" s="874"/>
      <c r="DH259" s="878">
        <f t="shared" si="82"/>
        <v>0</v>
      </c>
      <c r="DI259" s="874"/>
      <c r="DJ259" s="874"/>
      <c r="DK259" s="874"/>
      <c r="DL259" s="874"/>
      <c r="DM259" s="874"/>
      <c r="DN259" s="874"/>
      <c r="DR259" s="230" t="str">
        <f t="shared" si="74"/>
        <v>-</v>
      </c>
      <c r="DS259" s="875">
        <f>IF(ROWS(DS$25:$DU259)&gt;$EG$9,0,ROWS(DS$25:$DU259))</f>
        <v>0</v>
      </c>
      <c r="DT259" s="875"/>
      <c r="DU259" s="875"/>
      <c r="DV259" s="875"/>
      <c r="DW259" s="875"/>
      <c r="DX259" s="876">
        <f t="shared" si="86"/>
        <v>0</v>
      </c>
      <c r="DY259" s="875"/>
      <c r="DZ259" s="875"/>
      <c r="EA259" s="875"/>
      <c r="EB259" s="875"/>
      <c r="EC259" s="875"/>
      <c r="ED259" s="875"/>
      <c r="EE259" s="877">
        <f t="shared" si="75"/>
        <v>0</v>
      </c>
      <c r="EF259" s="875"/>
      <c r="EG259" s="875"/>
      <c r="EH259" s="875"/>
      <c r="EI259" s="875"/>
      <c r="EJ259" s="875"/>
      <c r="EK259" s="873">
        <f t="shared" si="76"/>
        <v>0</v>
      </c>
      <c r="EL259" s="874"/>
      <c r="EM259" s="874"/>
      <c r="EN259" s="874"/>
      <c r="EO259" s="874"/>
      <c r="EP259" s="874"/>
      <c r="EQ259" s="873">
        <f t="shared" si="77"/>
        <v>0</v>
      </c>
      <c r="ER259" s="874"/>
      <c r="ES259" s="874"/>
      <c r="ET259" s="874"/>
      <c r="EU259" s="874"/>
      <c r="EV259" s="874"/>
      <c r="EW259" s="878">
        <f t="shared" si="88"/>
        <v>0</v>
      </c>
      <c r="EX259" s="874"/>
      <c r="EY259" s="874"/>
      <c r="EZ259" s="874"/>
      <c r="FA259" s="874"/>
      <c r="FB259" s="874"/>
      <c r="FC259" s="874"/>
      <c r="FE259" s="876">
        <f t="shared" si="87"/>
        <v>0</v>
      </c>
      <c r="FF259" s="875"/>
      <c r="FG259" s="875"/>
      <c r="FH259" s="875"/>
      <c r="FI259" s="875"/>
      <c r="FJ259" s="875"/>
      <c r="FK259" s="875"/>
      <c r="FL259" s="877">
        <f t="shared" si="78"/>
        <v>0</v>
      </c>
      <c r="FM259" s="875"/>
      <c r="FN259" s="875"/>
      <c r="FO259" s="875"/>
      <c r="FP259" s="875"/>
      <c r="FQ259" s="875"/>
      <c r="FR259" s="873">
        <f t="shared" si="79"/>
        <v>0</v>
      </c>
      <c r="FS259" s="874"/>
      <c r="FT259" s="874"/>
      <c r="FU259" s="874"/>
      <c r="FV259" s="874"/>
      <c r="FW259" s="874"/>
      <c r="FX259" s="873">
        <f t="shared" si="80"/>
        <v>0</v>
      </c>
      <c r="FY259" s="874"/>
      <c r="FZ259" s="874"/>
      <c r="GA259" s="874"/>
      <c r="GB259" s="874"/>
      <c r="GC259" s="874"/>
      <c r="GD259" s="878">
        <f t="shared" si="83"/>
        <v>0</v>
      </c>
      <c r="GE259" s="874"/>
      <c r="GF259" s="874"/>
      <c r="GG259" s="874"/>
      <c r="GH259" s="874"/>
      <c r="GI259" s="874"/>
      <c r="GJ259" s="874"/>
    </row>
    <row r="260" spans="48:192" ht="12.75">
      <c r="AV260" s="230" t="str">
        <f t="shared" si="67"/>
        <v>-</v>
      </c>
      <c r="AW260" s="875">
        <f>IF(ROWS($AW$25:$AW260)&gt;$BI$9,0,ROWS(AW$25:$AW260))</f>
        <v>0</v>
      </c>
      <c r="AX260" s="875"/>
      <c r="AY260" s="875"/>
      <c r="AZ260" s="875"/>
      <c r="BA260" s="875"/>
      <c r="BB260" s="876">
        <f t="shared" si="84"/>
        <v>0</v>
      </c>
      <c r="BC260" s="875"/>
      <c r="BD260" s="875"/>
      <c r="BE260" s="875"/>
      <c r="BF260" s="875"/>
      <c r="BG260" s="875"/>
      <c r="BH260" s="875"/>
      <c r="BI260" s="877">
        <f t="shared" si="68"/>
        <v>0</v>
      </c>
      <c r="BJ260" s="875"/>
      <c r="BK260" s="875"/>
      <c r="BL260" s="875"/>
      <c r="BM260" s="875"/>
      <c r="BN260" s="875"/>
      <c r="BO260" s="873">
        <f t="shared" si="69"/>
        <v>0</v>
      </c>
      <c r="BP260" s="874"/>
      <c r="BQ260" s="874"/>
      <c r="BR260" s="874"/>
      <c r="BS260" s="874"/>
      <c r="BT260" s="874"/>
      <c r="BU260" s="873">
        <f t="shared" si="70"/>
        <v>0</v>
      </c>
      <c r="BV260" s="874"/>
      <c r="BW260" s="874"/>
      <c r="BX260" s="874"/>
      <c r="BY260" s="874"/>
      <c r="BZ260" s="874"/>
      <c r="CA260" s="878">
        <f t="shared" si="81"/>
        <v>0</v>
      </c>
      <c r="CB260" s="874"/>
      <c r="CC260" s="874"/>
      <c r="CD260" s="874"/>
      <c r="CE260" s="874"/>
      <c r="CF260" s="874"/>
      <c r="CG260" s="874"/>
      <c r="CI260" s="876">
        <f t="shared" si="85"/>
        <v>0</v>
      </c>
      <c r="CJ260" s="875"/>
      <c r="CK260" s="875"/>
      <c r="CL260" s="875"/>
      <c r="CM260" s="875"/>
      <c r="CN260" s="875"/>
      <c r="CO260" s="875"/>
      <c r="CP260" s="877">
        <f t="shared" si="71"/>
        <v>0</v>
      </c>
      <c r="CQ260" s="875"/>
      <c r="CR260" s="875"/>
      <c r="CS260" s="875"/>
      <c r="CT260" s="875"/>
      <c r="CU260" s="875"/>
      <c r="CV260" s="873">
        <f t="shared" si="72"/>
        <v>0</v>
      </c>
      <c r="CW260" s="874"/>
      <c r="CX260" s="874"/>
      <c r="CY260" s="874"/>
      <c r="CZ260" s="874"/>
      <c r="DA260" s="874"/>
      <c r="DB260" s="873">
        <f t="shared" si="73"/>
        <v>0</v>
      </c>
      <c r="DC260" s="874"/>
      <c r="DD260" s="874"/>
      <c r="DE260" s="874"/>
      <c r="DF260" s="874"/>
      <c r="DG260" s="874"/>
      <c r="DH260" s="878">
        <f t="shared" si="82"/>
        <v>0</v>
      </c>
      <c r="DI260" s="874"/>
      <c r="DJ260" s="874"/>
      <c r="DK260" s="874"/>
      <c r="DL260" s="874"/>
      <c r="DM260" s="874"/>
      <c r="DN260" s="874"/>
      <c r="DR260" s="230" t="str">
        <f t="shared" si="74"/>
        <v>-</v>
      </c>
      <c r="DS260" s="875">
        <f>IF(ROWS(DS$25:$DU260)&gt;$EG$9,0,ROWS(DS$25:$DU260))</f>
        <v>0</v>
      </c>
      <c r="DT260" s="875"/>
      <c r="DU260" s="875"/>
      <c r="DV260" s="875"/>
      <c r="DW260" s="875"/>
      <c r="DX260" s="876">
        <f t="shared" si="86"/>
        <v>0</v>
      </c>
      <c r="DY260" s="875"/>
      <c r="DZ260" s="875"/>
      <c r="EA260" s="875"/>
      <c r="EB260" s="875"/>
      <c r="EC260" s="875"/>
      <c r="ED260" s="875"/>
      <c r="EE260" s="877">
        <f t="shared" si="75"/>
        <v>0</v>
      </c>
      <c r="EF260" s="875"/>
      <c r="EG260" s="875"/>
      <c r="EH260" s="875"/>
      <c r="EI260" s="875"/>
      <c r="EJ260" s="875"/>
      <c r="EK260" s="873">
        <f t="shared" si="76"/>
        <v>0</v>
      </c>
      <c r="EL260" s="874"/>
      <c r="EM260" s="874"/>
      <c r="EN260" s="874"/>
      <c r="EO260" s="874"/>
      <c r="EP260" s="874"/>
      <c r="EQ260" s="873">
        <f t="shared" si="77"/>
        <v>0</v>
      </c>
      <c r="ER260" s="874"/>
      <c r="ES260" s="874"/>
      <c r="ET260" s="874"/>
      <c r="EU260" s="874"/>
      <c r="EV260" s="874"/>
      <c r="EW260" s="878">
        <f t="shared" si="88"/>
        <v>0</v>
      </c>
      <c r="EX260" s="874"/>
      <c r="EY260" s="874"/>
      <c r="EZ260" s="874"/>
      <c r="FA260" s="874"/>
      <c r="FB260" s="874"/>
      <c r="FC260" s="874"/>
      <c r="FE260" s="876">
        <f t="shared" si="87"/>
        <v>0</v>
      </c>
      <c r="FF260" s="875"/>
      <c r="FG260" s="875"/>
      <c r="FH260" s="875"/>
      <c r="FI260" s="875"/>
      <c r="FJ260" s="875"/>
      <c r="FK260" s="875"/>
      <c r="FL260" s="877">
        <f t="shared" si="78"/>
        <v>0</v>
      </c>
      <c r="FM260" s="875"/>
      <c r="FN260" s="875"/>
      <c r="FO260" s="875"/>
      <c r="FP260" s="875"/>
      <c r="FQ260" s="875"/>
      <c r="FR260" s="873">
        <f t="shared" si="79"/>
        <v>0</v>
      </c>
      <c r="FS260" s="874"/>
      <c r="FT260" s="874"/>
      <c r="FU260" s="874"/>
      <c r="FV260" s="874"/>
      <c r="FW260" s="874"/>
      <c r="FX260" s="873">
        <f t="shared" si="80"/>
        <v>0</v>
      </c>
      <c r="FY260" s="874"/>
      <c r="FZ260" s="874"/>
      <c r="GA260" s="874"/>
      <c r="GB260" s="874"/>
      <c r="GC260" s="874"/>
      <c r="GD260" s="878">
        <f t="shared" si="83"/>
        <v>0</v>
      </c>
      <c r="GE260" s="874"/>
      <c r="GF260" s="874"/>
      <c r="GG260" s="874"/>
      <c r="GH260" s="874"/>
      <c r="GI260" s="874"/>
      <c r="GJ260" s="874"/>
    </row>
    <row r="261" spans="48:192" ht="12.75">
      <c r="AV261" s="230" t="str">
        <f t="shared" si="67"/>
        <v>-</v>
      </c>
      <c r="AW261" s="875">
        <f>IF(ROWS($AW$25:$AW261)&gt;$BI$9,0,ROWS(AW$25:$AW261))</f>
        <v>0</v>
      </c>
      <c r="AX261" s="875"/>
      <c r="AY261" s="875"/>
      <c r="AZ261" s="875"/>
      <c r="BA261" s="875"/>
      <c r="BB261" s="876">
        <f t="shared" si="84"/>
        <v>0</v>
      </c>
      <c r="BC261" s="875"/>
      <c r="BD261" s="875"/>
      <c r="BE261" s="875"/>
      <c r="BF261" s="875"/>
      <c r="BG261" s="875"/>
      <c r="BH261" s="875"/>
      <c r="BI261" s="877">
        <f t="shared" si="68"/>
        <v>0</v>
      </c>
      <c r="BJ261" s="875"/>
      <c r="BK261" s="875"/>
      <c r="BL261" s="875"/>
      <c r="BM261" s="875"/>
      <c r="BN261" s="875"/>
      <c r="BO261" s="873">
        <f t="shared" si="69"/>
        <v>0</v>
      </c>
      <c r="BP261" s="874"/>
      <c r="BQ261" s="874"/>
      <c r="BR261" s="874"/>
      <c r="BS261" s="874"/>
      <c r="BT261" s="874"/>
      <c r="BU261" s="873">
        <f t="shared" si="70"/>
        <v>0</v>
      </c>
      <c r="BV261" s="874"/>
      <c r="BW261" s="874"/>
      <c r="BX261" s="874"/>
      <c r="BY261" s="874"/>
      <c r="BZ261" s="874"/>
      <c r="CA261" s="878">
        <f t="shared" si="81"/>
        <v>0</v>
      </c>
      <c r="CB261" s="874"/>
      <c r="CC261" s="874"/>
      <c r="CD261" s="874"/>
      <c r="CE261" s="874"/>
      <c r="CF261" s="874"/>
      <c r="CG261" s="874"/>
      <c r="CI261" s="876">
        <f t="shared" si="85"/>
        <v>0</v>
      </c>
      <c r="CJ261" s="875"/>
      <c r="CK261" s="875"/>
      <c r="CL261" s="875"/>
      <c r="CM261" s="875"/>
      <c r="CN261" s="875"/>
      <c r="CO261" s="875"/>
      <c r="CP261" s="877">
        <f t="shared" si="71"/>
        <v>0</v>
      </c>
      <c r="CQ261" s="875"/>
      <c r="CR261" s="875"/>
      <c r="CS261" s="875"/>
      <c r="CT261" s="875"/>
      <c r="CU261" s="875"/>
      <c r="CV261" s="873">
        <f t="shared" si="72"/>
        <v>0</v>
      </c>
      <c r="CW261" s="874"/>
      <c r="CX261" s="874"/>
      <c r="CY261" s="874"/>
      <c r="CZ261" s="874"/>
      <c r="DA261" s="874"/>
      <c r="DB261" s="873">
        <f t="shared" si="73"/>
        <v>0</v>
      </c>
      <c r="DC261" s="874"/>
      <c r="DD261" s="874"/>
      <c r="DE261" s="874"/>
      <c r="DF261" s="874"/>
      <c r="DG261" s="874"/>
      <c r="DH261" s="878">
        <f t="shared" si="82"/>
        <v>0</v>
      </c>
      <c r="DI261" s="874"/>
      <c r="DJ261" s="874"/>
      <c r="DK261" s="874"/>
      <c r="DL261" s="874"/>
      <c r="DM261" s="874"/>
      <c r="DN261" s="874"/>
      <c r="DR261" s="230" t="str">
        <f t="shared" si="74"/>
        <v>-</v>
      </c>
      <c r="DS261" s="875">
        <f>IF(ROWS(DS$25:$DU261)&gt;$EG$9,0,ROWS(DS$25:$DU261))</f>
        <v>0</v>
      </c>
      <c r="DT261" s="875"/>
      <c r="DU261" s="875"/>
      <c r="DV261" s="875"/>
      <c r="DW261" s="875"/>
      <c r="DX261" s="876">
        <f t="shared" si="86"/>
        <v>0</v>
      </c>
      <c r="DY261" s="875"/>
      <c r="DZ261" s="875"/>
      <c r="EA261" s="875"/>
      <c r="EB261" s="875"/>
      <c r="EC261" s="875"/>
      <c r="ED261" s="875"/>
      <c r="EE261" s="877">
        <f t="shared" si="75"/>
        <v>0</v>
      </c>
      <c r="EF261" s="875"/>
      <c r="EG261" s="875"/>
      <c r="EH261" s="875"/>
      <c r="EI261" s="875"/>
      <c r="EJ261" s="875"/>
      <c r="EK261" s="873">
        <f t="shared" si="76"/>
        <v>0</v>
      </c>
      <c r="EL261" s="874"/>
      <c r="EM261" s="874"/>
      <c r="EN261" s="874"/>
      <c r="EO261" s="874"/>
      <c r="EP261" s="874"/>
      <c r="EQ261" s="873">
        <f t="shared" si="77"/>
        <v>0</v>
      </c>
      <c r="ER261" s="874"/>
      <c r="ES261" s="874"/>
      <c r="ET261" s="874"/>
      <c r="EU261" s="874"/>
      <c r="EV261" s="874"/>
      <c r="EW261" s="878">
        <f t="shared" si="88"/>
        <v>0</v>
      </c>
      <c r="EX261" s="874"/>
      <c r="EY261" s="874"/>
      <c r="EZ261" s="874"/>
      <c r="FA261" s="874"/>
      <c r="FB261" s="874"/>
      <c r="FC261" s="874"/>
      <c r="FE261" s="876">
        <f t="shared" si="87"/>
        <v>0</v>
      </c>
      <c r="FF261" s="875"/>
      <c r="FG261" s="875"/>
      <c r="FH261" s="875"/>
      <c r="FI261" s="875"/>
      <c r="FJ261" s="875"/>
      <c r="FK261" s="875"/>
      <c r="FL261" s="877">
        <f t="shared" si="78"/>
        <v>0</v>
      </c>
      <c r="FM261" s="875"/>
      <c r="FN261" s="875"/>
      <c r="FO261" s="875"/>
      <c r="FP261" s="875"/>
      <c r="FQ261" s="875"/>
      <c r="FR261" s="873">
        <f t="shared" si="79"/>
        <v>0</v>
      </c>
      <c r="FS261" s="874"/>
      <c r="FT261" s="874"/>
      <c r="FU261" s="874"/>
      <c r="FV261" s="874"/>
      <c r="FW261" s="874"/>
      <c r="FX261" s="873">
        <f t="shared" si="80"/>
        <v>0</v>
      </c>
      <c r="FY261" s="874"/>
      <c r="FZ261" s="874"/>
      <c r="GA261" s="874"/>
      <c r="GB261" s="874"/>
      <c r="GC261" s="874"/>
      <c r="GD261" s="878">
        <f t="shared" si="83"/>
        <v>0</v>
      </c>
      <c r="GE261" s="874"/>
      <c r="GF261" s="874"/>
      <c r="GG261" s="874"/>
      <c r="GH261" s="874"/>
      <c r="GI261" s="874"/>
      <c r="GJ261" s="874"/>
    </row>
    <row r="262" spans="48:192" ht="12.75">
      <c r="AV262" s="230" t="str">
        <f t="shared" si="67"/>
        <v>-</v>
      </c>
      <c r="AW262" s="875">
        <f>IF(ROWS($AW$25:$AW262)&gt;$BI$9,0,ROWS(AW$25:$AW262))</f>
        <v>0</v>
      </c>
      <c r="AX262" s="875"/>
      <c r="AY262" s="875"/>
      <c r="AZ262" s="875"/>
      <c r="BA262" s="875"/>
      <c r="BB262" s="876">
        <f t="shared" si="84"/>
        <v>0</v>
      </c>
      <c r="BC262" s="875"/>
      <c r="BD262" s="875"/>
      <c r="BE262" s="875"/>
      <c r="BF262" s="875"/>
      <c r="BG262" s="875"/>
      <c r="BH262" s="875"/>
      <c r="BI262" s="877">
        <f t="shared" si="68"/>
        <v>0</v>
      </c>
      <c r="BJ262" s="875"/>
      <c r="BK262" s="875"/>
      <c r="BL262" s="875"/>
      <c r="BM262" s="875"/>
      <c r="BN262" s="875"/>
      <c r="BO262" s="873">
        <f t="shared" si="69"/>
        <v>0</v>
      </c>
      <c r="BP262" s="874"/>
      <c r="BQ262" s="874"/>
      <c r="BR262" s="874"/>
      <c r="BS262" s="874"/>
      <c r="BT262" s="874"/>
      <c r="BU262" s="873">
        <f t="shared" si="70"/>
        <v>0</v>
      </c>
      <c r="BV262" s="874"/>
      <c r="BW262" s="874"/>
      <c r="BX262" s="874"/>
      <c r="BY262" s="874"/>
      <c r="BZ262" s="874"/>
      <c r="CA262" s="878">
        <f t="shared" si="81"/>
        <v>0</v>
      </c>
      <c r="CB262" s="874"/>
      <c r="CC262" s="874"/>
      <c r="CD262" s="874"/>
      <c r="CE262" s="874"/>
      <c r="CF262" s="874"/>
      <c r="CG262" s="874"/>
      <c r="CI262" s="876">
        <f t="shared" si="85"/>
        <v>0</v>
      </c>
      <c r="CJ262" s="875"/>
      <c r="CK262" s="875"/>
      <c r="CL262" s="875"/>
      <c r="CM262" s="875"/>
      <c r="CN262" s="875"/>
      <c r="CO262" s="875"/>
      <c r="CP262" s="877">
        <f t="shared" si="71"/>
        <v>0</v>
      </c>
      <c r="CQ262" s="875"/>
      <c r="CR262" s="875"/>
      <c r="CS262" s="875"/>
      <c r="CT262" s="875"/>
      <c r="CU262" s="875"/>
      <c r="CV262" s="873">
        <f t="shared" si="72"/>
        <v>0</v>
      </c>
      <c r="CW262" s="874"/>
      <c r="CX262" s="874"/>
      <c r="CY262" s="874"/>
      <c r="CZ262" s="874"/>
      <c r="DA262" s="874"/>
      <c r="DB262" s="873">
        <f t="shared" si="73"/>
        <v>0</v>
      </c>
      <c r="DC262" s="874"/>
      <c r="DD262" s="874"/>
      <c r="DE262" s="874"/>
      <c r="DF262" s="874"/>
      <c r="DG262" s="874"/>
      <c r="DH262" s="878">
        <f t="shared" si="82"/>
        <v>0</v>
      </c>
      <c r="DI262" s="874"/>
      <c r="DJ262" s="874"/>
      <c r="DK262" s="874"/>
      <c r="DL262" s="874"/>
      <c r="DM262" s="874"/>
      <c r="DN262" s="874"/>
      <c r="DR262" s="230" t="str">
        <f t="shared" si="74"/>
        <v>-</v>
      </c>
      <c r="DS262" s="875">
        <f>IF(ROWS(DS$25:$DU262)&gt;$EG$9,0,ROWS(DS$25:$DU262))</f>
        <v>0</v>
      </c>
      <c r="DT262" s="875"/>
      <c r="DU262" s="875"/>
      <c r="DV262" s="875"/>
      <c r="DW262" s="875"/>
      <c r="DX262" s="876">
        <f t="shared" si="86"/>
        <v>0</v>
      </c>
      <c r="DY262" s="875"/>
      <c r="DZ262" s="875"/>
      <c r="EA262" s="875"/>
      <c r="EB262" s="875"/>
      <c r="EC262" s="875"/>
      <c r="ED262" s="875"/>
      <c r="EE262" s="877">
        <f t="shared" si="75"/>
        <v>0</v>
      </c>
      <c r="EF262" s="875"/>
      <c r="EG262" s="875"/>
      <c r="EH262" s="875"/>
      <c r="EI262" s="875"/>
      <c r="EJ262" s="875"/>
      <c r="EK262" s="873">
        <f t="shared" si="76"/>
        <v>0</v>
      </c>
      <c r="EL262" s="874"/>
      <c r="EM262" s="874"/>
      <c r="EN262" s="874"/>
      <c r="EO262" s="874"/>
      <c r="EP262" s="874"/>
      <c r="EQ262" s="873">
        <f t="shared" si="77"/>
        <v>0</v>
      </c>
      <c r="ER262" s="874"/>
      <c r="ES262" s="874"/>
      <c r="ET262" s="874"/>
      <c r="EU262" s="874"/>
      <c r="EV262" s="874"/>
      <c r="EW262" s="878">
        <f t="shared" si="88"/>
        <v>0</v>
      </c>
      <c r="EX262" s="874"/>
      <c r="EY262" s="874"/>
      <c r="EZ262" s="874"/>
      <c r="FA262" s="874"/>
      <c r="FB262" s="874"/>
      <c r="FC262" s="874"/>
      <c r="FE262" s="876">
        <f t="shared" si="87"/>
        <v>0</v>
      </c>
      <c r="FF262" s="875"/>
      <c r="FG262" s="875"/>
      <c r="FH262" s="875"/>
      <c r="FI262" s="875"/>
      <c r="FJ262" s="875"/>
      <c r="FK262" s="875"/>
      <c r="FL262" s="877">
        <f t="shared" si="78"/>
        <v>0</v>
      </c>
      <c r="FM262" s="875"/>
      <c r="FN262" s="875"/>
      <c r="FO262" s="875"/>
      <c r="FP262" s="875"/>
      <c r="FQ262" s="875"/>
      <c r="FR262" s="873">
        <f t="shared" si="79"/>
        <v>0</v>
      </c>
      <c r="FS262" s="874"/>
      <c r="FT262" s="874"/>
      <c r="FU262" s="874"/>
      <c r="FV262" s="874"/>
      <c r="FW262" s="874"/>
      <c r="FX262" s="873">
        <f t="shared" si="80"/>
        <v>0</v>
      </c>
      <c r="FY262" s="874"/>
      <c r="FZ262" s="874"/>
      <c r="GA262" s="874"/>
      <c r="GB262" s="874"/>
      <c r="GC262" s="874"/>
      <c r="GD262" s="878">
        <f t="shared" si="83"/>
        <v>0</v>
      </c>
      <c r="GE262" s="874"/>
      <c r="GF262" s="874"/>
      <c r="GG262" s="874"/>
      <c r="GH262" s="874"/>
      <c r="GI262" s="874"/>
      <c r="GJ262" s="874"/>
    </row>
    <row r="263" spans="48:192" ht="12.75">
      <c r="AV263" s="230" t="str">
        <f t="shared" si="67"/>
        <v>-</v>
      </c>
      <c r="AW263" s="875">
        <f>IF(ROWS($AW$25:$AW263)&gt;$BI$9,0,ROWS(AW$25:$AW263))</f>
        <v>0</v>
      </c>
      <c r="AX263" s="875"/>
      <c r="AY263" s="875"/>
      <c r="AZ263" s="875"/>
      <c r="BA263" s="875"/>
      <c r="BB263" s="876">
        <f t="shared" si="84"/>
        <v>0</v>
      </c>
      <c r="BC263" s="875"/>
      <c r="BD263" s="875"/>
      <c r="BE263" s="875"/>
      <c r="BF263" s="875"/>
      <c r="BG263" s="875"/>
      <c r="BH263" s="875"/>
      <c r="BI263" s="877">
        <f t="shared" si="68"/>
        <v>0</v>
      </c>
      <c r="BJ263" s="875"/>
      <c r="BK263" s="875"/>
      <c r="BL263" s="875"/>
      <c r="BM263" s="875"/>
      <c r="BN263" s="875"/>
      <c r="BO263" s="873">
        <f t="shared" si="69"/>
        <v>0</v>
      </c>
      <c r="BP263" s="874"/>
      <c r="BQ263" s="874"/>
      <c r="BR263" s="874"/>
      <c r="BS263" s="874"/>
      <c r="BT263" s="874"/>
      <c r="BU263" s="873">
        <f t="shared" si="70"/>
        <v>0</v>
      </c>
      <c r="BV263" s="874"/>
      <c r="BW263" s="874"/>
      <c r="BX263" s="874"/>
      <c r="BY263" s="874"/>
      <c r="BZ263" s="874"/>
      <c r="CA263" s="878">
        <f t="shared" si="81"/>
        <v>0</v>
      </c>
      <c r="CB263" s="874"/>
      <c r="CC263" s="874"/>
      <c r="CD263" s="874"/>
      <c r="CE263" s="874"/>
      <c r="CF263" s="874"/>
      <c r="CG263" s="874"/>
      <c r="CI263" s="876">
        <f t="shared" si="85"/>
        <v>0</v>
      </c>
      <c r="CJ263" s="875"/>
      <c r="CK263" s="875"/>
      <c r="CL263" s="875"/>
      <c r="CM263" s="875"/>
      <c r="CN263" s="875"/>
      <c r="CO263" s="875"/>
      <c r="CP263" s="877">
        <f t="shared" si="71"/>
        <v>0</v>
      </c>
      <c r="CQ263" s="875"/>
      <c r="CR263" s="875"/>
      <c r="CS263" s="875"/>
      <c r="CT263" s="875"/>
      <c r="CU263" s="875"/>
      <c r="CV263" s="873">
        <f t="shared" si="72"/>
        <v>0</v>
      </c>
      <c r="CW263" s="874"/>
      <c r="CX263" s="874"/>
      <c r="CY263" s="874"/>
      <c r="CZ263" s="874"/>
      <c r="DA263" s="874"/>
      <c r="DB263" s="873">
        <f t="shared" si="73"/>
        <v>0</v>
      </c>
      <c r="DC263" s="874"/>
      <c r="DD263" s="874"/>
      <c r="DE263" s="874"/>
      <c r="DF263" s="874"/>
      <c r="DG263" s="874"/>
      <c r="DH263" s="878">
        <f t="shared" si="82"/>
        <v>0</v>
      </c>
      <c r="DI263" s="874"/>
      <c r="DJ263" s="874"/>
      <c r="DK263" s="874"/>
      <c r="DL263" s="874"/>
      <c r="DM263" s="874"/>
      <c r="DN263" s="874"/>
      <c r="DR263" s="230" t="str">
        <f t="shared" si="74"/>
        <v>-</v>
      </c>
      <c r="DS263" s="875">
        <f>IF(ROWS(DS$25:$DU263)&gt;$EG$9,0,ROWS(DS$25:$DU263))</f>
        <v>0</v>
      </c>
      <c r="DT263" s="875"/>
      <c r="DU263" s="875"/>
      <c r="DV263" s="875"/>
      <c r="DW263" s="875"/>
      <c r="DX263" s="876">
        <f t="shared" si="86"/>
        <v>0</v>
      </c>
      <c r="DY263" s="875"/>
      <c r="DZ263" s="875"/>
      <c r="EA263" s="875"/>
      <c r="EB263" s="875"/>
      <c r="EC263" s="875"/>
      <c r="ED263" s="875"/>
      <c r="EE263" s="877">
        <f t="shared" si="75"/>
        <v>0</v>
      </c>
      <c r="EF263" s="875"/>
      <c r="EG263" s="875"/>
      <c r="EH263" s="875"/>
      <c r="EI263" s="875"/>
      <c r="EJ263" s="875"/>
      <c r="EK263" s="873">
        <f t="shared" si="76"/>
        <v>0</v>
      </c>
      <c r="EL263" s="874"/>
      <c r="EM263" s="874"/>
      <c r="EN263" s="874"/>
      <c r="EO263" s="874"/>
      <c r="EP263" s="874"/>
      <c r="EQ263" s="873">
        <f t="shared" si="77"/>
        <v>0</v>
      </c>
      <c r="ER263" s="874"/>
      <c r="ES263" s="874"/>
      <c r="ET263" s="874"/>
      <c r="EU263" s="874"/>
      <c r="EV263" s="874"/>
      <c r="EW263" s="878">
        <f t="shared" si="88"/>
        <v>0</v>
      </c>
      <c r="EX263" s="874"/>
      <c r="EY263" s="874"/>
      <c r="EZ263" s="874"/>
      <c r="FA263" s="874"/>
      <c r="FB263" s="874"/>
      <c r="FC263" s="874"/>
      <c r="FE263" s="876">
        <f t="shared" si="87"/>
        <v>0</v>
      </c>
      <c r="FF263" s="875"/>
      <c r="FG263" s="875"/>
      <c r="FH263" s="875"/>
      <c r="FI263" s="875"/>
      <c r="FJ263" s="875"/>
      <c r="FK263" s="875"/>
      <c r="FL263" s="877">
        <f t="shared" si="78"/>
        <v>0</v>
      </c>
      <c r="FM263" s="875"/>
      <c r="FN263" s="875"/>
      <c r="FO263" s="875"/>
      <c r="FP263" s="875"/>
      <c r="FQ263" s="875"/>
      <c r="FR263" s="873">
        <f t="shared" si="79"/>
        <v>0</v>
      </c>
      <c r="FS263" s="874"/>
      <c r="FT263" s="874"/>
      <c r="FU263" s="874"/>
      <c r="FV263" s="874"/>
      <c r="FW263" s="874"/>
      <c r="FX263" s="873">
        <f t="shared" si="80"/>
        <v>0</v>
      </c>
      <c r="FY263" s="874"/>
      <c r="FZ263" s="874"/>
      <c r="GA263" s="874"/>
      <c r="GB263" s="874"/>
      <c r="GC263" s="874"/>
      <c r="GD263" s="878">
        <f t="shared" si="83"/>
        <v>0</v>
      </c>
      <c r="GE263" s="874"/>
      <c r="GF263" s="874"/>
      <c r="GG263" s="874"/>
      <c r="GH263" s="874"/>
      <c r="GI263" s="874"/>
      <c r="GJ263" s="874"/>
    </row>
    <row r="264" spans="48:192" ht="12.75">
      <c r="AV264" s="230" t="str">
        <f t="shared" si="67"/>
        <v>-</v>
      </c>
      <c r="AW264" s="875">
        <f>IF(ROWS($AW$25:$AW264)&gt;$BI$9,0,ROWS(AW$25:$AW264))</f>
        <v>0</v>
      </c>
      <c r="AX264" s="875"/>
      <c r="AY264" s="875"/>
      <c r="AZ264" s="875"/>
      <c r="BA264" s="875"/>
      <c r="BB264" s="876">
        <f t="shared" si="84"/>
        <v>0</v>
      </c>
      <c r="BC264" s="875"/>
      <c r="BD264" s="875"/>
      <c r="BE264" s="875"/>
      <c r="BF264" s="875"/>
      <c r="BG264" s="875"/>
      <c r="BH264" s="875"/>
      <c r="BI264" s="877">
        <f t="shared" si="68"/>
        <v>0</v>
      </c>
      <c r="BJ264" s="875"/>
      <c r="BK264" s="875"/>
      <c r="BL264" s="875"/>
      <c r="BM264" s="875"/>
      <c r="BN264" s="875"/>
      <c r="BO264" s="873">
        <f t="shared" si="69"/>
        <v>0</v>
      </c>
      <c r="BP264" s="874"/>
      <c r="BQ264" s="874"/>
      <c r="BR264" s="874"/>
      <c r="BS264" s="874"/>
      <c r="BT264" s="874"/>
      <c r="BU264" s="873">
        <f t="shared" si="70"/>
        <v>0</v>
      </c>
      <c r="BV264" s="874"/>
      <c r="BW264" s="874"/>
      <c r="BX264" s="874"/>
      <c r="BY264" s="874"/>
      <c r="BZ264" s="874"/>
      <c r="CA264" s="878">
        <f t="shared" si="81"/>
        <v>0</v>
      </c>
      <c r="CB264" s="874"/>
      <c r="CC264" s="874"/>
      <c r="CD264" s="874"/>
      <c r="CE264" s="874"/>
      <c r="CF264" s="874"/>
      <c r="CG264" s="874"/>
      <c r="CI264" s="876">
        <f t="shared" si="85"/>
        <v>0</v>
      </c>
      <c r="CJ264" s="875"/>
      <c r="CK264" s="875"/>
      <c r="CL264" s="875"/>
      <c r="CM264" s="875"/>
      <c r="CN264" s="875"/>
      <c r="CO264" s="875"/>
      <c r="CP264" s="877">
        <f t="shared" si="71"/>
        <v>0</v>
      </c>
      <c r="CQ264" s="875"/>
      <c r="CR264" s="875"/>
      <c r="CS264" s="875"/>
      <c r="CT264" s="875"/>
      <c r="CU264" s="875"/>
      <c r="CV264" s="873">
        <f t="shared" si="72"/>
        <v>0</v>
      </c>
      <c r="CW264" s="874"/>
      <c r="CX264" s="874"/>
      <c r="CY264" s="874"/>
      <c r="CZ264" s="874"/>
      <c r="DA264" s="874"/>
      <c r="DB264" s="873">
        <f t="shared" si="73"/>
        <v>0</v>
      </c>
      <c r="DC264" s="874"/>
      <c r="DD264" s="874"/>
      <c r="DE264" s="874"/>
      <c r="DF264" s="874"/>
      <c r="DG264" s="874"/>
      <c r="DH264" s="878">
        <f t="shared" si="82"/>
        <v>0</v>
      </c>
      <c r="DI264" s="874"/>
      <c r="DJ264" s="874"/>
      <c r="DK264" s="874"/>
      <c r="DL264" s="874"/>
      <c r="DM264" s="874"/>
      <c r="DN264" s="874"/>
      <c r="DR264" s="230" t="str">
        <f t="shared" si="74"/>
        <v>-</v>
      </c>
      <c r="DS264" s="875">
        <f>IF(ROWS(DS$25:$DU264)&gt;$EG$9,0,ROWS(DS$25:$DU264))</f>
        <v>0</v>
      </c>
      <c r="DT264" s="875"/>
      <c r="DU264" s="875"/>
      <c r="DV264" s="875"/>
      <c r="DW264" s="875"/>
      <c r="DX264" s="876">
        <f t="shared" si="86"/>
        <v>0</v>
      </c>
      <c r="DY264" s="875"/>
      <c r="DZ264" s="875"/>
      <c r="EA264" s="875"/>
      <c r="EB264" s="875"/>
      <c r="EC264" s="875"/>
      <c r="ED264" s="875"/>
      <c r="EE264" s="877">
        <f t="shared" si="75"/>
        <v>0</v>
      </c>
      <c r="EF264" s="875"/>
      <c r="EG264" s="875"/>
      <c r="EH264" s="875"/>
      <c r="EI264" s="875"/>
      <c r="EJ264" s="875"/>
      <c r="EK264" s="873">
        <f t="shared" si="76"/>
        <v>0</v>
      </c>
      <c r="EL264" s="874"/>
      <c r="EM264" s="874"/>
      <c r="EN264" s="874"/>
      <c r="EO264" s="874"/>
      <c r="EP264" s="874"/>
      <c r="EQ264" s="873">
        <f t="shared" si="77"/>
        <v>0</v>
      </c>
      <c r="ER264" s="874"/>
      <c r="ES264" s="874"/>
      <c r="ET264" s="874"/>
      <c r="EU264" s="874"/>
      <c r="EV264" s="874"/>
      <c r="EW264" s="878">
        <f t="shared" si="88"/>
        <v>0</v>
      </c>
      <c r="EX264" s="874"/>
      <c r="EY264" s="874"/>
      <c r="EZ264" s="874"/>
      <c r="FA264" s="874"/>
      <c r="FB264" s="874"/>
      <c r="FC264" s="874"/>
      <c r="FE264" s="876">
        <f t="shared" si="87"/>
        <v>0</v>
      </c>
      <c r="FF264" s="875"/>
      <c r="FG264" s="875"/>
      <c r="FH264" s="875"/>
      <c r="FI264" s="875"/>
      <c r="FJ264" s="875"/>
      <c r="FK264" s="875"/>
      <c r="FL264" s="877">
        <f t="shared" si="78"/>
        <v>0</v>
      </c>
      <c r="FM264" s="875"/>
      <c r="FN264" s="875"/>
      <c r="FO264" s="875"/>
      <c r="FP264" s="875"/>
      <c r="FQ264" s="875"/>
      <c r="FR264" s="873">
        <f t="shared" si="79"/>
        <v>0</v>
      </c>
      <c r="FS264" s="874"/>
      <c r="FT264" s="874"/>
      <c r="FU264" s="874"/>
      <c r="FV264" s="874"/>
      <c r="FW264" s="874"/>
      <c r="FX264" s="873">
        <f t="shared" si="80"/>
        <v>0</v>
      </c>
      <c r="FY264" s="874"/>
      <c r="FZ264" s="874"/>
      <c r="GA264" s="874"/>
      <c r="GB264" s="874"/>
      <c r="GC264" s="874"/>
      <c r="GD264" s="878">
        <f t="shared" si="83"/>
        <v>0</v>
      </c>
      <c r="GE264" s="874"/>
      <c r="GF264" s="874"/>
      <c r="GG264" s="874"/>
      <c r="GH264" s="874"/>
      <c r="GI264" s="874"/>
      <c r="GJ264" s="874"/>
    </row>
    <row r="265" spans="48:192" ht="12.75">
      <c r="AV265" s="230" t="str">
        <f t="shared" si="67"/>
        <v>-</v>
      </c>
      <c r="AW265" s="875">
        <f>IF(ROWS($AW$25:$AW265)&gt;$BI$9,0,ROWS(AW$25:$AW265))</f>
        <v>0</v>
      </c>
      <c r="AX265" s="875"/>
      <c r="AY265" s="875"/>
      <c r="AZ265" s="875"/>
      <c r="BA265" s="875"/>
      <c r="BB265" s="876">
        <f t="shared" si="84"/>
        <v>0</v>
      </c>
      <c r="BC265" s="875"/>
      <c r="BD265" s="875"/>
      <c r="BE265" s="875"/>
      <c r="BF265" s="875"/>
      <c r="BG265" s="875"/>
      <c r="BH265" s="875"/>
      <c r="BI265" s="877">
        <f t="shared" si="68"/>
        <v>0</v>
      </c>
      <c r="BJ265" s="875"/>
      <c r="BK265" s="875"/>
      <c r="BL265" s="875"/>
      <c r="BM265" s="875"/>
      <c r="BN265" s="875"/>
      <c r="BO265" s="873">
        <f t="shared" si="69"/>
        <v>0</v>
      </c>
      <c r="BP265" s="874"/>
      <c r="BQ265" s="874"/>
      <c r="BR265" s="874"/>
      <c r="BS265" s="874"/>
      <c r="BT265" s="874"/>
      <c r="BU265" s="873">
        <f t="shared" si="70"/>
        <v>0</v>
      </c>
      <c r="BV265" s="874"/>
      <c r="BW265" s="874"/>
      <c r="BX265" s="874"/>
      <c r="BY265" s="874"/>
      <c r="BZ265" s="874"/>
      <c r="CA265" s="878">
        <f t="shared" si="81"/>
        <v>0</v>
      </c>
      <c r="CB265" s="874"/>
      <c r="CC265" s="874"/>
      <c r="CD265" s="874"/>
      <c r="CE265" s="874"/>
      <c r="CF265" s="874"/>
      <c r="CG265" s="874"/>
      <c r="CI265" s="876">
        <f t="shared" si="85"/>
        <v>0</v>
      </c>
      <c r="CJ265" s="875"/>
      <c r="CK265" s="875"/>
      <c r="CL265" s="875"/>
      <c r="CM265" s="875"/>
      <c r="CN265" s="875"/>
      <c r="CO265" s="875"/>
      <c r="CP265" s="877">
        <f t="shared" si="71"/>
        <v>0</v>
      </c>
      <c r="CQ265" s="875"/>
      <c r="CR265" s="875"/>
      <c r="CS265" s="875"/>
      <c r="CT265" s="875"/>
      <c r="CU265" s="875"/>
      <c r="CV265" s="873">
        <f t="shared" si="72"/>
        <v>0</v>
      </c>
      <c r="CW265" s="874"/>
      <c r="CX265" s="874"/>
      <c r="CY265" s="874"/>
      <c r="CZ265" s="874"/>
      <c r="DA265" s="874"/>
      <c r="DB265" s="873">
        <f t="shared" si="73"/>
        <v>0</v>
      </c>
      <c r="DC265" s="874"/>
      <c r="DD265" s="874"/>
      <c r="DE265" s="874"/>
      <c r="DF265" s="874"/>
      <c r="DG265" s="874"/>
      <c r="DH265" s="878">
        <f t="shared" si="82"/>
        <v>0</v>
      </c>
      <c r="DI265" s="874"/>
      <c r="DJ265" s="874"/>
      <c r="DK265" s="874"/>
      <c r="DL265" s="874"/>
      <c r="DM265" s="874"/>
      <c r="DN265" s="874"/>
      <c r="DR265" s="230" t="str">
        <f t="shared" si="74"/>
        <v>-</v>
      </c>
      <c r="DS265" s="875">
        <f>IF(ROWS(DS$25:$DU265)&gt;$EG$9,0,ROWS(DS$25:$DU265))</f>
        <v>0</v>
      </c>
      <c r="DT265" s="875"/>
      <c r="DU265" s="875"/>
      <c r="DV265" s="875"/>
      <c r="DW265" s="875"/>
      <c r="DX265" s="876">
        <f t="shared" si="86"/>
        <v>0</v>
      </c>
      <c r="DY265" s="875"/>
      <c r="DZ265" s="875"/>
      <c r="EA265" s="875"/>
      <c r="EB265" s="875"/>
      <c r="EC265" s="875"/>
      <c r="ED265" s="875"/>
      <c r="EE265" s="877">
        <f t="shared" si="75"/>
        <v>0</v>
      </c>
      <c r="EF265" s="875"/>
      <c r="EG265" s="875"/>
      <c r="EH265" s="875"/>
      <c r="EI265" s="875"/>
      <c r="EJ265" s="875"/>
      <c r="EK265" s="873">
        <f t="shared" si="76"/>
        <v>0</v>
      </c>
      <c r="EL265" s="874"/>
      <c r="EM265" s="874"/>
      <c r="EN265" s="874"/>
      <c r="EO265" s="874"/>
      <c r="EP265" s="874"/>
      <c r="EQ265" s="873">
        <f t="shared" si="77"/>
        <v>0</v>
      </c>
      <c r="ER265" s="874"/>
      <c r="ES265" s="874"/>
      <c r="ET265" s="874"/>
      <c r="EU265" s="874"/>
      <c r="EV265" s="874"/>
      <c r="EW265" s="878">
        <f t="shared" si="88"/>
        <v>0</v>
      </c>
      <c r="EX265" s="874"/>
      <c r="EY265" s="874"/>
      <c r="EZ265" s="874"/>
      <c r="FA265" s="874"/>
      <c r="FB265" s="874"/>
      <c r="FC265" s="874"/>
      <c r="FE265" s="876">
        <f t="shared" si="87"/>
        <v>0</v>
      </c>
      <c r="FF265" s="875"/>
      <c r="FG265" s="875"/>
      <c r="FH265" s="875"/>
      <c r="FI265" s="875"/>
      <c r="FJ265" s="875"/>
      <c r="FK265" s="875"/>
      <c r="FL265" s="877">
        <f t="shared" si="78"/>
        <v>0</v>
      </c>
      <c r="FM265" s="875"/>
      <c r="FN265" s="875"/>
      <c r="FO265" s="875"/>
      <c r="FP265" s="875"/>
      <c r="FQ265" s="875"/>
      <c r="FR265" s="873">
        <f t="shared" si="79"/>
        <v>0</v>
      </c>
      <c r="FS265" s="874"/>
      <c r="FT265" s="874"/>
      <c r="FU265" s="874"/>
      <c r="FV265" s="874"/>
      <c r="FW265" s="874"/>
      <c r="FX265" s="873">
        <f t="shared" si="80"/>
        <v>0</v>
      </c>
      <c r="FY265" s="874"/>
      <c r="FZ265" s="874"/>
      <c r="GA265" s="874"/>
      <c r="GB265" s="874"/>
      <c r="GC265" s="874"/>
      <c r="GD265" s="878">
        <f t="shared" si="83"/>
        <v>0</v>
      </c>
      <c r="GE265" s="874"/>
      <c r="GF265" s="874"/>
      <c r="GG265" s="874"/>
      <c r="GH265" s="874"/>
      <c r="GI265" s="874"/>
      <c r="GJ265" s="874"/>
    </row>
    <row r="266" spans="61:122" ht="12.75">
      <c r="BI266" s="877"/>
      <c r="BJ266" s="875"/>
      <c r="BK266" s="875"/>
      <c r="BL266" s="875"/>
      <c r="BM266" s="875"/>
      <c r="BN266" s="875"/>
      <c r="DR266" s="224"/>
    </row>
    <row r="267" spans="61:122" ht="12.75">
      <c r="BI267" s="877"/>
      <c r="BJ267" s="875"/>
      <c r="BK267" s="875"/>
      <c r="BL267" s="875"/>
      <c r="BM267" s="875"/>
      <c r="BN267" s="875"/>
      <c r="DR267" s="224"/>
    </row>
    <row r="268" spans="61:122" ht="12.75">
      <c r="BI268" s="877"/>
      <c r="BJ268" s="875"/>
      <c r="BK268" s="875"/>
      <c r="BL268" s="875"/>
      <c r="BM268" s="875"/>
      <c r="BN268" s="875"/>
      <c r="DR268" s="224"/>
    </row>
    <row r="269" spans="61:122" ht="12.75">
      <c r="BI269" s="877"/>
      <c r="BJ269" s="875"/>
      <c r="BK269" s="875"/>
      <c r="BL269" s="875"/>
      <c r="BM269" s="875"/>
      <c r="BN269" s="875"/>
      <c r="DR269" s="224"/>
    </row>
    <row r="270" spans="61:122" ht="12.75">
      <c r="BI270" s="877"/>
      <c r="BJ270" s="875"/>
      <c r="BK270" s="875"/>
      <c r="BL270" s="875"/>
      <c r="BM270" s="875"/>
      <c r="BN270" s="875"/>
      <c r="DR270" s="224"/>
    </row>
    <row r="271" spans="61:122" ht="12.75">
      <c r="BI271" s="877"/>
      <c r="BJ271" s="875"/>
      <c r="BK271" s="875"/>
      <c r="BL271" s="875"/>
      <c r="BM271" s="875"/>
      <c r="BN271" s="875"/>
      <c r="DR271" s="224"/>
    </row>
    <row r="272" spans="61:122" ht="12.75">
      <c r="BI272" s="877"/>
      <c r="BJ272" s="875"/>
      <c r="BK272" s="875"/>
      <c r="BL272" s="875"/>
      <c r="BM272" s="875"/>
      <c r="BN272" s="875"/>
      <c r="DR272" s="224"/>
    </row>
    <row r="273" spans="61:122" ht="12.75">
      <c r="BI273" s="877"/>
      <c r="BJ273" s="875"/>
      <c r="BK273" s="875"/>
      <c r="BL273" s="875"/>
      <c r="BM273" s="875"/>
      <c r="BN273" s="875"/>
      <c r="DR273" s="224"/>
    </row>
    <row r="274" spans="61:122" ht="12.75">
      <c r="BI274" s="877"/>
      <c r="BJ274" s="875"/>
      <c r="BK274" s="875"/>
      <c r="BL274" s="875"/>
      <c r="BM274" s="875"/>
      <c r="BN274" s="875"/>
      <c r="DR274" s="224"/>
    </row>
    <row r="275" spans="61:122" ht="12.75">
      <c r="BI275" s="877"/>
      <c r="BJ275" s="875"/>
      <c r="BK275" s="875"/>
      <c r="BL275" s="875"/>
      <c r="BM275" s="875"/>
      <c r="BN275" s="875"/>
      <c r="DR275" s="224"/>
    </row>
    <row r="276" spans="61:122" ht="12.75">
      <c r="BI276" s="877"/>
      <c r="BJ276" s="875"/>
      <c r="BK276" s="875"/>
      <c r="BL276" s="875"/>
      <c r="BM276" s="875"/>
      <c r="BN276" s="875"/>
      <c r="DR276" s="224"/>
    </row>
    <row r="277" spans="61:122" ht="12.75">
      <c r="BI277" s="877"/>
      <c r="BJ277" s="875"/>
      <c r="BK277" s="875"/>
      <c r="BL277" s="875"/>
      <c r="BM277" s="875"/>
      <c r="BN277" s="875"/>
      <c r="DR277" s="224"/>
    </row>
    <row r="278" spans="61:122" ht="12.75">
      <c r="BI278" s="877"/>
      <c r="BJ278" s="875"/>
      <c r="BK278" s="875"/>
      <c r="BL278" s="875"/>
      <c r="BM278" s="875"/>
      <c r="BN278" s="875"/>
      <c r="DR278" s="224"/>
    </row>
    <row r="279" spans="61:122" ht="12.75">
      <c r="BI279" s="877"/>
      <c r="BJ279" s="875"/>
      <c r="BK279" s="875"/>
      <c r="BL279" s="875"/>
      <c r="BM279" s="875"/>
      <c r="BN279" s="875"/>
      <c r="DR279" s="224"/>
    </row>
    <row r="280" spans="61:122" ht="12.75">
      <c r="BI280" s="877"/>
      <c r="BJ280" s="875"/>
      <c r="BK280" s="875"/>
      <c r="BL280" s="875"/>
      <c r="BM280" s="875"/>
      <c r="BN280" s="875"/>
      <c r="DR280" s="224"/>
    </row>
    <row r="281" spans="61:122" ht="12.75">
      <c r="BI281" s="877"/>
      <c r="BJ281" s="875"/>
      <c r="BK281" s="875"/>
      <c r="BL281" s="875"/>
      <c r="BM281" s="875"/>
      <c r="BN281" s="875"/>
      <c r="DR281" s="224"/>
    </row>
    <row r="282" spans="61:122" ht="12.75">
      <c r="BI282" s="877"/>
      <c r="BJ282" s="875"/>
      <c r="BK282" s="875"/>
      <c r="BL282" s="875"/>
      <c r="BM282" s="875"/>
      <c r="BN282" s="875"/>
      <c r="DR282" s="224"/>
    </row>
    <row r="283" spans="61:122" ht="12.75">
      <c r="BI283" s="877"/>
      <c r="BJ283" s="875"/>
      <c r="BK283" s="875"/>
      <c r="BL283" s="875"/>
      <c r="BM283" s="875"/>
      <c r="BN283" s="875"/>
      <c r="DR283" s="224"/>
    </row>
    <row r="284" spans="61:122" ht="12.75">
      <c r="BI284" s="877"/>
      <c r="BJ284" s="875"/>
      <c r="BK284" s="875"/>
      <c r="BL284" s="875"/>
      <c r="BM284" s="875"/>
      <c r="BN284" s="875"/>
      <c r="DR284" s="224"/>
    </row>
    <row r="285" spans="61:122" ht="12.75">
      <c r="BI285" s="877"/>
      <c r="BJ285" s="875"/>
      <c r="BK285" s="875"/>
      <c r="BL285" s="875"/>
      <c r="BM285" s="875"/>
      <c r="BN285" s="875"/>
      <c r="DR285" s="224"/>
    </row>
    <row r="286" spans="61:122" ht="12.75">
      <c r="BI286" s="877"/>
      <c r="BJ286" s="875"/>
      <c r="BK286" s="875"/>
      <c r="BL286" s="875"/>
      <c r="BM286" s="875"/>
      <c r="BN286" s="875"/>
      <c r="DR286" s="224"/>
    </row>
    <row r="287" spans="61:122" ht="12.75">
      <c r="BI287" s="877"/>
      <c r="BJ287" s="875"/>
      <c r="BK287" s="875"/>
      <c r="BL287" s="875"/>
      <c r="BM287" s="875"/>
      <c r="BN287" s="875"/>
      <c r="DR287" s="224"/>
    </row>
    <row r="288" spans="61:122" ht="12.75">
      <c r="BI288" s="877"/>
      <c r="BJ288" s="875"/>
      <c r="BK288" s="875"/>
      <c r="BL288" s="875"/>
      <c r="BM288" s="875"/>
      <c r="BN288" s="875"/>
      <c r="DR288" s="224"/>
    </row>
    <row r="289" spans="61:122" ht="12.75">
      <c r="BI289" s="877"/>
      <c r="BJ289" s="875"/>
      <c r="BK289" s="875"/>
      <c r="BL289" s="875"/>
      <c r="BM289" s="875"/>
      <c r="BN289" s="875"/>
      <c r="DR289" s="224"/>
    </row>
    <row r="290" spans="61:122" ht="12.75">
      <c r="BI290" s="877"/>
      <c r="BJ290" s="875"/>
      <c r="BK290" s="875"/>
      <c r="BL290" s="875"/>
      <c r="BM290" s="875"/>
      <c r="BN290" s="875"/>
      <c r="DR290" s="224"/>
    </row>
    <row r="291" spans="61:122" ht="12.75">
      <c r="BI291" s="877"/>
      <c r="BJ291" s="875"/>
      <c r="BK291" s="875"/>
      <c r="BL291" s="875"/>
      <c r="BM291" s="875"/>
      <c r="BN291" s="875"/>
      <c r="DR291" s="224"/>
    </row>
    <row r="292" spans="61:122" ht="12.75">
      <c r="BI292" s="877"/>
      <c r="BJ292" s="875"/>
      <c r="BK292" s="875"/>
      <c r="BL292" s="875"/>
      <c r="BM292" s="875"/>
      <c r="BN292" s="875"/>
      <c r="DR292" s="224"/>
    </row>
    <row r="293" spans="61:122" ht="12.75">
      <c r="BI293" s="877"/>
      <c r="BJ293" s="875"/>
      <c r="BK293" s="875"/>
      <c r="BL293" s="875"/>
      <c r="BM293" s="875"/>
      <c r="BN293" s="875"/>
      <c r="DR293" s="224"/>
    </row>
    <row r="294" spans="61:122" ht="12.75">
      <c r="BI294" s="877"/>
      <c r="BJ294" s="875"/>
      <c r="BK294" s="875"/>
      <c r="BL294" s="875"/>
      <c r="BM294" s="875"/>
      <c r="BN294" s="875"/>
      <c r="DR294" s="224"/>
    </row>
    <row r="295" ht="12.75">
      <c r="DR295" s="224"/>
    </row>
    <row r="296" ht="12.75">
      <c r="DR296" s="224"/>
    </row>
    <row r="297" ht="12.75">
      <c r="DR297" s="224"/>
    </row>
    <row r="298" ht="12.75">
      <c r="DR298" s="224"/>
    </row>
    <row r="299" ht="12.75">
      <c r="DR299" s="224"/>
    </row>
    <row r="300" ht="12.75">
      <c r="DR300" s="224"/>
    </row>
    <row r="301" ht="12.75">
      <c r="DR301" s="224"/>
    </row>
    <row r="302" ht="12.75">
      <c r="DR302" s="224"/>
    </row>
    <row r="303" ht="12.75">
      <c r="DR303" s="224"/>
    </row>
    <row r="304" ht="12.75">
      <c r="DR304" s="224"/>
    </row>
    <row r="305" ht="12.75">
      <c r="DR305" s="224"/>
    </row>
    <row r="306" ht="12.75">
      <c r="DR306" s="224"/>
    </row>
    <row r="307" ht="12.75">
      <c r="DR307" s="224"/>
    </row>
    <row r="308" ht="12.75">
      <c r="DR308" s="224"/>
    </row>
    <row r="309" ht="12.75">
      <c r="DR309" s="224"/>
    </row>
    <row r="310" ht="12.75">
      <c r="DR310" s="224"/>
    </row>
    <row r="311" ht="12.75">
      <c r="DR311" s="224"/>
    </row>
    <row r="312" ht="12.75">
      <c r="DR312" s="224"/>
    </row>
    <row r="313" ht="12.75">
      <c r="DR313" s="224"/>
    </row>
    <row r="314" ht="12.75">
      <c r="DR314" s="224"/>
    </row>
    <row r="315" ht="12.75">
      <c r="DR315" s="224"/>
    </row>
    <row r="316" ht="12.75">
      <c r="DR316" s="224"/>
    </row>
    <row r="317" ht="12.75">
      <c r="DR317" s="224"/>
    </row>
    <row r="318" ht="12.75">
      <c r="DR318" s="224"/>
    </row>
    <row r="319" ht="12.75">
      <c r="DR319" s="224"/>
    </row>
    <row r="320" ht="12.75">
      <c r="DR320" s="224"/>
    </row>
    <row r="321" ht="12.75">
      <c r="DR321" s="224"/>
    </row>
    <row r="322" ht="12.75">
      <c r="DR322" s="224"/>
    </row>
    <row r="323" ht="12.75">
      <c r="DR323" s="224"/>
    </row>
    <row r="324" ht="12.75">
      <c r="DR324" s="224"/>
    </row>
    <row r="325" ht="12.75">
      <c r="DR325" s="224"/>
    </row>
    <row r="326" ht="12.75">
      <c r="DR326" s="224"/>
    </row>
    <row r="327" ht="12.75">
      <c r="DR327" s="224"/>
    </row>
    <row r="328" ht="12.75">
      <c r="DR328" s="224"/>
    </row>
    <row r="329" ht="12.75">
      <c r="DR329" s="224"/>
    </row>
    <row r="330" ht="12.75">
      <c r="DR330" s="224"/>
    </row>
    <row r="331" ht="12.75">
      <c r="DR331" s="224"/>
    </row>
    <row r="332" ht="12.75">
      <c r="DR332" s="224"/>
    </row>
    <row r="333" ht="12.75">
      <c r="DR333" s="224"/>
    </row>
    <row r="334" ht="12.75">
      <c r="DR334" s="224"/>
    </row>
    <row r="335" ht="12.75">
      <c r="DR335" s="224"/>
    </row>
    <row r="336" ht="12.75">
      <c r="DR336" s="224"/>
    </row>
    <row r="337" ht="12.75">
      <c r="DR337" s="224"/>
    </row>
    <row r="338" ht="12.75">
      <c r="DR338" s="224"/>
    </row>
    <row r="339" ht="12.75">
      <c r="DR339" s="224"/>
    </row>
    <row r="340" ht="12.75">
      <c r="DR340" s="224"/>
    </row>
    <row r="341" ht="12.75">
      <c r="DR341" s="224"/>
    </row>
    <row r="342" ht="12.75">
      <c r="DR342" s="224"/>
    </row>
    <row r="343" ht="12.75">
      <c r="DR343" s="224"/>
    </row>
    <row r="344" ht="12.75">
      <c r="DR344" s="224"/>
    </row>
    <row r="345" ht="12.75">
      <c r="DR345" s="224"/>
    </row>
    <row r="346" ht="12.75">
      <c r="DR346" s="224"/>
    </row>
    <row r="347" ht="12.75">
      <c r="DR347" s="224"/>
    </row>
    <row r="348" ht="12.75">
      <c r="DR348" s="224"/>
    </row>
    <row r="349" ht="12.75">
      <c r="DR349" s="224"/>
    </row>
    <row r="350" ht="12.75">
      <c r="DR350" s="224"/>
    </row>
    <row r="351" ht="12.75">
      <c r="DR351" s="224"/>
    </row>
    <row r="352" ht="12.75">
      <c r="DR352" s="224"/>
    </row>
    <row r="353" ht="12.75">
      <c r="DR353" s="224"/>
    </row>
    <row r="354" ht="12.75">
      <c r="DR354" s="224"/>
    </row>
    <row r="355" ht="12.75">
      <c r="DR355" s="224"/>
    </row>
    <row r="356" ht="12.75">
      <c r="DR356" s="224"/>
    </row>
    <row r="357" ht="12.75">
      <c r="DR357" s="224"/>
    </row>
    <row r="358" ht="12.75">
      <c r="DR358" s="224"/>
    </row>
    <row r="359" ht="12.75">
      <c r="DR359" s="224"/>
    </row>
    <row r="360" ht="12.75">
      <c r="DR360" s="224"/>
    </row>
    <row r="361" ht="12.75">
      <c r="DR361" s="224"/>
    </row>
    <row r="362" ht="12.75">
      <c r="DR362" s="224"/>
    </row>
    <row r="363" ht="12.75">
      <c r="DR363" s="224"/>
    </row>
    <row r="364" ht="12.75">
      <c r="DR364" s="224"/>
    </row>
    <row r="365" ht="12.75">
      <c r="DR365" s="224"/>
    </row>
    <row r="366" ht="12.75">
      <c r="DR366" s="224"/>
    </row>
    <row r="367" ht="12.75">
      <c r="DR367" s="224"/>
    </row>
    <row r="368" ht="12.75">
      <c r="DR368" s="224"/>
    </row>
    <row r="369" ht="12.75">
      <c r="DR369" s="224"/>
    </row>
    <row r="370" ht="12.75">
      <c r="DR370" s="224"/>
    </row>
    <row r="371" ht="12.75">
      <c r="DR371" s="224"/>
    </row>
    <row r="372" ht="12.75">
      <c r="DR372" s="224"/>
    </row>
    <row r="373" ht="12.75">
      <c r="DR373" s="224"/>
    </row>
    <row r="374" ht="12.75">
      <c r="DR374" s="224"/>
    </row>
    <row r="375" ht="12.75">
      <c r="DR375" s="224"/>
    </row>
    <row r="376" ht="12.75">
      <c r="DR376" s="224"/>
    </row>
    <row r="377" ht="12.75">
      <c r="DR377" s="224"/>
    </row>
    <row r="378" ht="12.75">
      <c r="DR378" s="224"/>
    </row>
    <row r="379" ht="12.75">
      <c r="DR379" s="224"/>
    </row>
    <row r="380" ht="12.75">
      <c r="DR380" s="224"/>
    </row>
    <row r="381" ht="12.75">
      <c r="DR381" s="224"/>
    </row>
    <row r="382" ht="12.75">
      <c r="DR382" s="224"/>
    </row>
    <row r="383" ht="12.75">
      <c r="DR383" s="224"/>
    </row>
    <row r="384" ht="12.75">
      <c r="DR384" s="224"/>
    </row>
    <row r="385" ht="12.75">
      <c r="DR385" s="224"/>
    </row>
    <row r="386" ht="12.75">
      <c r="DR386" s="224"/>
    </row>
    <row r="387" ht="12.75">
      <c r="DR387" s="224"/>
    </row>
    <row r="388" ht="12.75">
      <c r="DR388" s="224"/>
    </row>
    <row r="389" ht="12.75">
      <c r="DR389" s="224"/>
    </row>
    <row r="390" ht="12.75">
      <c r="DR390" s="224"/>
    </row>
    <row r="391" ht="12.75">
      <c r="DR391" s="224"/>
    </row>
    <row r="392" ht="12.75">
      <c r="DR392" s="224"/>
    </row>
    <row r="393" ht="12.75">
      <c r="DR393" s="224"/>
    </row>
    <row r="394" ht="12.75">
      <c r="DR394" s="224"/>
    </row>
    <row r="395" ht="12.75">
      <c r="DR395" s="224"/>
    </row>
    <row r="396" ht="12.75">
      <c r="DR396" s="224"/>
    </row>
    <row r="397" ht="12.75">
      <c r="DR397" s="224"/>
    </row>
    <row r="398" ht="12.75">
      <c r="DR398" s="224"/>
    </row>
    <row r="399" ht="12.75">
      <c r="DR399" s="224"/>
    </row>
    <row r="400" ht="12.75">
      <c r="DR400" s="224"/>
    </row>
    <row r="401" ht="12.75">
      <c r="DR401" s="224"/>
    </row>
    <row r="402" ht="12.75">
      <c r="DR402" s="224"/>
    </row>
    <row r="403" ht="12.75">
      <c r="DR403" s="224"/>
    </row>
    <row r="404" ht="12.75">
      <c r="DR404" s="224"/>
    </row>
    <row r="405" ht="12.75">
      <c r="DR405" s="224"/>
    </row>
    <row r="406" ht="12.75">
      <c r="DR406" s="224"/>
    </row>
    <row r="407" ht="12.75">
      <c r="DR407" s="224"/>
    </row>
    <row r="408" ht="12.75">
      <c r="DR408" s="224"/>
    </row>
    <row r="409" ht="12.75">
      <c r="DR409" s="224"/>
    </row>
    <row r="410" ht="12.75">
      <c r="DR410" s="224"/>
    </row>
    <row r="411" ht="12.75">
      <c r="DR411" s="224"/>
    </row>
    <row r="412" ht="12.75">
      <c r="DR412" s="224"/>
    </row>
    <row r="413" ht="12.75">
      <c r="DR413" s="224"/>
    </row>
    <row r="414" ht="12.75">
      <c r="DR414" s="224"/>
    </row>
    <row r="415" ht="12.75">
      <c r="DR415" s="224"/>
    </row>
    <row r="416" ht="12.75">
      <c r="DR416" s="224"/>
    </row>
    <row r="417" ht="12.75">
      <c r="DR417" s="224"/>
    </row>
    <row r="418" ht="12.75">
      <c r="DR418" s="224"/>
    </row>
    <row r="419" ht="12.75">
      <c r="DR419" s="224"/>
    </row>
    <row r="420" ht="12.75">
      <c r="DR420" s="224"/>
    </row>
    <row r="421" ht="12.75">
      <c r="DR421" s="224"/>
    </row>
    <row r="422" ht="12.75">
      <c r="DR422" s="224"/>
    </row>
    <row r="423" ht="12.75">
      <c r="DR423" s="224"/>
    </row>
    <row r="424" ht="12.75">
      <c r="DR424" s="224"/>
    </row>
    <row r="425" ht="12.75">
      <c r="DR425" s="224"/>
    </row>
    <row r="426" ht="12.75">
      <c r="DR426" s="224"/>
    </row>
    <row r="427" ht="12.75">
      <c r="DR427" s="224"/>
    </row>
    <row r="428" ht="12.75">
      <c r="DR428" s="224"/>
    </row>
    <row r="429" ht="12.75">
      <c r="DR429" s="224"/>
    </row>
    <row r="430" ht="12.75">
      <c r="DR430" s="224"/>
    </row>
    <row r="431" ht="12.75">
      <c r="DR431" s="224"/>
    </row>
    <row r="432" ht="12.75">
      <c r="DR432" s="224"/>
    </row>
    <row r="433" ht="12.75">
      <c r="DR433" s="224"/>
    </row>
    <row r="434" ht="12.75">
      <c r="DR434" s="224"/>
    </row>
    <row r="435" ht="12.75">
      <c r="DR435" s="224"/>
    </row>
    <row r="436" ht="12.75">
      <c r="DR436" s="224"/>
    </row>
    <row r="437" ht="12.75">
      <c r="DR437" s="224"/>
    </row>
    <row r="438" ht="12.75">
      <c r="DR438" s="224"/>
    </row>
    <row r="439" ht="12.75">
      <c r="DR439" s="224"/>
    </row>
    <row r="440" ht="12.75">
      <c r="DR440" s="224"/>
    </row>
    <row r="441" ht="12.75">
      <c r="DR441" s="224"/>
    </row>
    <row r="442" ht="12.75">
      <c r="DR442" s="224"/>
    </row>
    <row r="443" ht="12.75">
      <c r="DR443" s="224"/>
    </row>
    <row r="444" ht="12.75">
      <c r="DR444" s="224"/>
    </row>
    <row r="445" ht="12.75">
      <c r="DR445" s="224"/>
    </row>
    <row r="446" ht="12.75">
      <c r="DR446" s="224"/>
    </row>
    <row r="447" ht="12.75">
      <c r="DR447" s="224"/>
    </row>
    <row r="448" ht="12.75">
      <c r="DR448" s="224"/>
    </row>
    <row r="449" ht="12.75">
      <c r="DR449" s="224"/>
    </row>
    <row r="450" ht="12.75">
      <c r="DR450" s="224"/>
    </row>
    <row r="451" ht="12.75">
      <c r="DR451" s="224"/>
    </row>
    <row r="452" ht="12.75">
      <c r="DR452" s="224"/>
    </row>
    <row r="453" ht="12.75">
      <c r="DR453" s="224"/>
    </row>
    <row r="454" ht="12.75">
      <c r="DR454" s="224"/>
    </row>
    <row r="455" ht="12.75">
      <c r="DR455" s="224"/>
    </row>
    <row r="456" ht="12.75">
      <c r="DR456" s="224"/>
    </row>
    <row r="457" ht="12.75">
      <c r="DR457" s="224"/>
    </row>
    <row r="458" ht="12.75">
      <c r="DR458" s="224"/>
    </row>
    <row r="459" ht="12.75">
      <c r="DR459" s="224"/>
    </row>
    <row r="460" ht="12.75">
      <c r="DR460" s="224"/>
    </row>
    <row r="461" ht="12.75">
      <c r="DR461" s="224"/>
    </row>
    <row r="462" ht="12.75">
      <c r="DR462" s="224"/>
    </row>
    <row r="463" ht="12.75">
      <c r="DR463" s="224"/>
    </row>
    <row r="464" ht="12.75">
      <c r="DR464" s="224"/>
    </row>
    <row r="465" ht="12.75">
      <c r="DR465" s="224"/>
    </row>
    <row r="466" ht="12.75">
      <c r="DR466" s="224"/>
    </row>
    <row r="467" ht="12.75">
      <c r="DR467" s="224"/>
    </row>
    <row r="468" ht="12.75">
      <c r="DR468" s="224"/>
    </row>
    <row r="469" ht="12.75">
      <c r="DR469" s="224"/>
    </row>
    <row r="470" ht="12.75">
      <c r="DR470" s="224"/>
    </row>
    <row r="471" ht="12.75">
      <c r="DR471" s="224"/>
    </row>
    <row r="472" ht="12.75">
      <c r="DR472" s="224"/>
    </row>
    <row r="473" ht="12.75">
      <c r="DR473" s="224"/>
    </row>
    <row r="474" ht="12.75">
      <c r="DR474" s="224"/>
    </row>
    <row r="475" ht="12.75">
      <c r="DR475" s="224"/>
    </row>
    <row r="476" ht="12.75">
      <c r="DR476" s="224"/>
    </row>
    <row r="477" ht="12.75">
      <c r="DR477" s="224"/>
    </row>
    <row r="478" ht="12.75">
      <c r="DR478" s="224"/>
    </row>
    <row r="479" ht="12.75">
      <c r="DR479" s="224"/>
    </row>
    <row r="480" ht="12.75">
      <c r="DR480" s="224"/>
    </row>
    <row r="481" ht="12.75">
      <c r="DR481" s="224"/>
    </row>
    <row r="482" ht="12.75">
      <c r="DR482" s="224"/>
    </row>
    <row r="483" ht="12.75">
      <c r="DR483" s="224"/>
    </row>
    <row r="484" ht="12.75">
      <c r="DR484" s="224"/>
    </row>
    <row r="485" ht="12.75">
      <c r="DR485" s="224"/>
    </row>
    <row r="486" ht="12.75">
      <c r="DR486" s="224"/>
    </row>
    <row r="487" ht="12.75">
      <c r="DR487" s="224"/>
    </row>
    <row r="488" ht="12.75">
      <c r="DR488" s="224"/>
    </row>
    <row r="489" ht="12.75">
      <c r="DR489" s="224"/>
    </row>
    <row r="490" ht="12.75">
      <c r="DR490" s="224"/>
    </row>
    <row r="491" ht="12.75">
      <c r="DR491" s="224"/>
    </row>
    <row r="492" ht="12.75">
      <c r="DR492" s="224"/>
    </row>
    <row r="493" ht="12.75">
      <c r="DR493" s="224"/>
    </row>
    <row r="494" ht="12.75">
      <c r="DR494" s="224"/>
    </row>
    <row r="495" ht="12.75">
      <c r="DR495" s="224"/>
    </row>
    <row r="496" ht="12.75">
      <c r="DR496" s="224"/>
    </row>
    <row r="497" ht="12.75">
      <c r="DR497" s="224"/>
    </row>
    <row r="498" ht="12.75">
      <c r="DR498" s="224"/>
    </row>
    <row r="499" ht="12.75">
      <c r="DR499" s="224"/>
    </row>
    <row r="500" ht="12.75">
      <c r="DR500" s="224"/>
    </row>
    <row r="501" ht="12.75">
      <c r="DR501" s="224"/>
    </row>
    <row r="502" ht="12.75">
      <c r="DR502" s="224"/>
    </row>
    <row r="503" ht="12.75">
      <c r="DR503" s="224"/>
    </row>
    <row r="504" ht="12.75">
      <c r="DR504" s="224"/>
    </row>
    <row r="505" ht="12.75">
      <c r="DR505" s="224"/>
    </row>
    <row r="506" ht="12.75">
      <c r="DR506" s="224"/>
    </row>
    <row r="507" ht="12.75">
      <c r="DR507" s="224"/>
    </row>
    <row r="508" ht="12.75">
      <c r="DR508" s="224"/>
    </row>
    <row r="509" ht="12.75">
      <c r="DR509" s="224"/>
    </row>
    <row r="510" ht="12.75">
      <c r="DR510" s="224"/>
    </row>
    <row r="511" ht="12.75">
      <c r="DR511" s="224"/>
    </row>
    <row r="512" ht="12.75">
      <c r="DR512" s="224"/>
    </row>
    <row r="513" ht="12.75">
      <c r="DR513" s="224"/>
    </row>
    <row r="514" ht="12.75">
      <c r="DR514" s="224"/>
    </row>
    <row r="515" ht="12.75">
      <c r="DR515" s="224"/>
    </row>
    <row r="516" ht="12.75">
      <c r="DR516" s="224"/>
    </row>
    <row r="517" ht="12.75">
      <c r="DR517" s="224"/>
    </row>
    <row r="518" ht="12.75">
      <c r="DR518" s="224"/>
    </row>
    <row r="519" ht="12.75">
      <c r="DR519" s="224"/>
    </row>
    <row r="520" ht="12.75">
      <c r="DR520" s="224"/>
    </row>
    <row r="521" ht="12.75">
      <c r="DR521" s="224"/>
    </row>
    <row r="522" ht="12.75">
      <c r="DR522" s="224"/>
    </row>
    <row r="523" ht="12.75">
      <c r="DR523" s="224"/>
    </row>
    <row r="524" ht="12.75">
      <c r="DR524" s="224"/>
    </row>
    <row r="525" ht="12.75">
      <c r="DR525" s="224"/>
    </row>
    <row r="526" ht="12.75">
      <c r="DR526" s="224"/>
    </row>
    <row r="527" ht="12.75">
      <c r="DR527" s="224"/>
    </row>
    <row r="528" ht="12.75">
      <c r="DR528" s="224"/>
    </row>
    <row r="529" ht="12.75">
      <c r="DR529" s="224"/>
    </row>
    <row r="530" ht="12.75">
      <c r="DR530" s="224"/>
    </row>
    <row r="531" ht="12.75">
      <c r="DR531" s="224"/>
    </row>
    <row r="532" ht="12.75">
      <c r="DR532" s="224"/>
    </row>
    <row r="533" ht="12.75">
      <c r="DR533" s="224"/>
    </row>
    <row r="534" ht="12.75">
      <c r="DR534" s="224"/>
    </row>
    <row r="535" ht="12.75">
      <c r="DR535" s="224"/>
    </row>
    <row r="536" ht="12.75">
      <c r="DR536" s="224"/>
    </row>
    <row r="537" ht="12.75">
      <c r="DR537" s="224"/>
    </row>
    <row r="538" ht="12.75">
      <c r="DR538" s="224"/>
    </row>
    <row r="539" ht="12.75">
      <c r="DR539" s="224"/>
    </row>
    <row r="540" ht="12.75">
      <c r="DR540" s="224"/>
    </row>
  </sheetData>
  <sheetProtection password="C780" sheet="1" objects="1" scenarios="1"/>
  <mergeCells count="5582">
    <mergeCell ref="CA7:DO8"/>
    <mergeCell ref="CA9:DO11"/>
    <mergeCell ref="CA12:DO13"/>
    <mergeCell ref="BI293:BN293"/>
    <mergeCell ref="BI294:BN294"/>
    <mergeCell ref="BI289:BN289"/>
    <mergeCell ref="BI290:BN290"/>
    <mergeCell ref="BI291:BN291"/>
    <mergeCell ref="BI292:BN292"/>
    <mergeCell ref="BI288:BN288"/>
    <mergeCell ref="BI281:BN281"/>
    <mergeCell ref="BI282:BN282"/>
    <mergeCell ref="BI283:BN283"/>
    <mergeCell ref="BI284:BN284"/>
    <mergeCell ref="A20:AS20"/>
    <mergeCell ref="BI285:BN285"/>
    <mergeCell ref="BI286:BN286"/>
    <mergeCell ref="BI287:BN287"/>
    <mergeCell ref="BI275:BN275"/>
    <mergeCell ref="BI276:BN276"/>
    <mergeCell ref="BI277:BN277"/>
    <mergeCell ref="BI278:BN278"/>
    <mergeCell ref="BI279:BN279"/>
    <mergeCell ref="BI280:BN280"/>
    <mergeCell ref="BI269:BN269"/>
    <mergeCell ref="BI270:BN270"/>
    <mergeCell ref="BI271:BN271"/>
    <mergeCell ref="BI272:BN272"/>
    <mergeCell ref="BI273:BN273"/>
    <mergeCell ref="BI274:BN274"/>
    <mergeCell ref="GD265:GJ265"/>
    <mergeCell ref="BI266:BN266"/>
    <mergeCell ref="BI267:BN267"/>
    <mergeCell ref="BI268:BN268"/>
    <mergeCell ref="FE265:FK265"/>
    <mergeCell ref="FL265:FQ265"/>
    <mergeCell ref="FR265:FW265"/>
    <mergeCell ref="FX265:GC265"/>
    <mergeCell ref="EE265:EJ265"/>
    <mergeCell ref="EK265:EP265"/>
    <mergeCell ref="CI265:CO265"/>
    <mergeCell ref="CP265:CU265"/>
    <mergeCell ref="CV265:DA265"/>
    <mergeCell ref="DB265:DG265"/>
    <mergeCell ref="EQ265:EV265"/>
    <mergeCell ref="EW265:FC265"/>
    <mergeCell ref="DH265:DN265"/>
    <mergeCell ref="DS265:DW265"/>
    <mergeCell ref="DX265:ED265"/>
    <mergeCell ref="FL264:FQ264"/>
    <mergeCell ref="FR264:FW264"/>
    <mergeCell ref="FX264:GC264"/>
    <mergeCell ref="GD264:GJ264"/>
    <mergeCell ref="AW265:BA265"/>
    <mergeCell ref="BB265:BH265"/>
    <mergeCell ref="BI265:BN265"/>
    <mergeCell ref="BO265:BT265"/>
    <mergeCell ref="BU265:BZ265"/>
    <mergeCell ref="CA265:CG265"/>
    <mergeCell ref="DX264:ED264"/>
    <mergeCell ref="EE264:EJ264"/>
    <mergeCell ref="EK264:EP264"/>
    <mergeCell ref="EQ264:EV264"/>
    <mergeCell ref="EW264:FC264"/>
    <mergeCell ref="FE264:FK264"/>
    <mergeCell ref="CI264:CO264"/>
    <mergeCell ref="CP264:CU264"/>
    <mergeCell ref="CV264:DA264"/>
    <mergeCell ref="DB264:DG264"/>
    <mergeCell ref="DH264:DN264"/>
    <mergeCell ref="DS264:DW264"/>
    <mergeCell ref="FL263:FQ263"/>
    <mergeCell ref="FR263:FW263"/>
    <mergeCell ref="FX263:GC263"/>
    <mergeCell ref="GD263:GJ263"/>
    <mergeCell ref="AW264:BA264"/>
    <mergeCell ref="BB264:BH264"/>
    <mergeCell ref="BI264:BN264"/>
    <mergeCell ref="BO264:BT264"/>
    <mergeCell ref="BU264:BZ264"/>
    <mergeCell ref="CA264:CG264"/>
    <mergeCell ref="DX263:ED263"/>
    <mergeCell ref="EE263:EJ263"/>
    <mergeCell ref="EK263:EP263"/>
    <mergeCell ref="EQ263:EV263"/>
    <mergeCell ref="EW263:FC263"/>
    <mergeCell ref="FE263:FK263"/>
    <mergeCell ref="CI263:CO263"/>
    <mergeCell ref="CP263:CU263"/>
    <mergeCell ref="CV263:DA263"/>
    <mergeCell ref="DB263:DG263"/>
    <mergeCell ref="DH263:DN263"/>
    <mergeCell ref="DS263:DW263"/>
    <mergeCell ref="FL262:FQ262"/>
    <mergeCell ref="FR262:FW262"/>
    <mergeCell ref="FX262:GC262"/>
    <mergeCell ref="GD262:GJ262"/>
    <mergeCell ref="AW263:BA263"/>
    <mergeCell ref="BB263:BH263"/>
    <mergeCell ref="BI263:BN263"/>
    <mergeCell ref="BO263:BT263"/>
    <mergeCell ref="BU263:BZ263"/>
    <mergeCell ref="CA263:CG263"/>
    <mergeCell ref="DX262:ED262"/>
    <mergeCell ref="EE262:EJ262"/>
    <mergeCell ref="EK262:EP262"/>
    <mergeCell ref="EQ262:EV262"/>
    <mergeCell ref="EW262:FC262"/>
    <mergeCell ref="FE262:FK262"/>
    <mergeCell ref="CI262:CO262"/>
    <mergeCell ref="CP262:CU262"/>
    <mergeCell ref="CV262:DA262"/>
    <mergeCell ref="DB262:DG262"/>
    <mergeCell ref="DH262:DN262"/>
    <mergeCell ref="DS262:DW262"/>
    <mergeCell ref="FL261:FQ261"/>
    <mergeCell ref="FR261:FW261"/>
    <mergeCell ref="FX261:GC261"/>
    <mergeCell ref="GD261:GJ261"/>
    <mergeCell ref="AW262:BA262"/>
    <mergeCell ref="BB262:BH262"/>
    <mergeCell ref="BI262:BN262"/>
    <mergeCell ref="BO262:BT262"/>
    <mergeCell ref="BU262:BZ262"/>
    <mergeCell ref="CA262:CG262"/>
    <mergeCell ref="DX261:ED261"/>
    <mergeCell ref="EE261:EJ261"/>
    <mergeCell ref="EK261:EP261"/>
    <mergeCell ref="EQ261:EV261"/>
    <mergeCell ref="EW261:FC261"/>
    <mergeCell ref="FE261:FK261"/>
    <mergeCell ref="CI261:CO261"/>
    <mergeCell ref="CP261:CU261"/>
    <mergeCell ref="CV261:DA261"/>
    <mergeCell ref="DB261:DG261"/>
    <mergeCell ref="DH261:DN261"/>
    <mergeCell ref="DS261:DW261"/>
    <mergeCell ref="FL260:FQ260"/>
    <mergeCell ref="FR260:FW260"/>
    <mergeCell ref="FX260:GC260"/>
    <mergeCell ref="GD260:GJ260"/>
    <mergeCell ref="AW261:BA261"/>
    <mergeCell ref="BB261:BH261"/>
    <mergeCell ref="BI261:BN261"/>
    <mergeCell ref="BO261:BT261"/>
    <mergeCell ref="BU261:BZ261"/>
    <mergeCell ref="CA261:CG261"/>
    <mergeCell ref="DX260:ED260"/>
    <mergeCell ref="EE260:EJ260"/>
    <mergeCell ref="EK260:EP260"/>
    <mergeCell ref="EQ260:EV260"/>
    <mergeCell ref="EW260:FC260"/>
    <mergeCell ref="FE260:FK260"/>
    <mergeCell ref="CI260:CO260"/>
    <mergeCell ref="CP260:CU260"/>
    <mergeCell ref="CV260:DA260"/>
    <mergeCell ref="DB260:DG260"/>
    <mergeCell ref="DH260:DN260"/>
    <mergeCell ref="DS260:DW260"/>
    <mergeCell ref="FL259:FQ259"/>
    <mergeCell ref="FR259:FW259"/>
    <mergeCell ref="FX259:GC259"/>
    <mergeCell ref="GD259:GJ259"/>
    <mergeCell ref="AW260:BA260"/>
    <mergeCell ref="BB260:BH260"/>
    <mergeCell ref="BI260:BN260"/>
    <mergeCell ref="BO260:BT260"/>
    <mergeCell ref="BU260:BZ260"/>
    <mergeCell ref="CA260:CG260"/>
    <mergeCell ref="DX259:ED259"/>
    <mergeCell ref="EE259:EJ259"/>
    <mergeCell ref="EK259:EP259"/>
    <mergeCell ref="EQ259:EV259"/>
    <mergeCell ref="EW259:FC259"/>
    <mergeCell ref="FE259:FK259"/>
    <mergeCell ref="CI259:CO259"/>
    <mergeCell ref="CP259:CU259"/>
    <mergeCell ref="CV259:DA259"/>
    <mergeCell ref="DB259:DG259"/>
    <mergeCell ref="DH259:DN259"/>
    <mergeCell ref="DS259:DW259"/>
    <mergeCell ref="FL258:FQ258"/>
    <mergeCell ref="FR258:FW258"/>
    <mergeCell ref="FX258:GC258"/>
    <mergeCell ref="GD258:GJ258"/>
    <mergeCell ref="AW259:BA259"/>
    <mergeCell ref="BB259:BH259"/>
    <mergeCell ref="BI259:BN259"/>
    <mergeCell ref="BO259:BT259"/>
    <mergeCell ref="BU259:BZ259"/>
    <mergeCell ref="CA259:CG259"/>
    <mergeCell ref="DX258:ED258"/>
    <mergeCell ref="EE258:EJ258"/>
    <mergeCell ref="EK258:EP258"/>
    <mergeCell ref="EQ258:EV258"/>
    <mergeCell ref="EW258:FC258"/>
    <mergeCell ref="FE258:FK258"/>
    <mergeCell ref="CI258:CO258"/>
    <mergeCell ref="CP258:CU258"/>
    <mergeCell ref="CV258:DA258"/>
    <mergeCell ref="DB258:DG258"/>
    <mergeCell ref="DH258:DN258"/>
    <mergeCell ref="DS258:DW258"/>
    <mergeCell ref="FL257:FQ257"/>
    <mergeCell ref="FR257:FW257"/>
    <mergeCell ref="FX257:GC257"/>
    <mergeCell ref="GD257:GJ257"/>
    <mergeCell ref="AW258:BA258"/>
    <mergeCell ref="BB258:BH258"/>
    <mergeCell ref="BI258:BN258"/>
    <mergeCell ref="BO258:BT258"/>
    <mergeCell ref="BU258:BZ258"/>
    <mergeCell ref="CA258:CG258"/>
    <mergeCell ref="DX257:ED257"/>
    <mergeCell ref="EE257:EJ257"/>
    <mergeCell ref="EK257:EP257"/>
    <mergeCell ref="EQ257:EV257"/>
    <mergeCell ref="EW257:FC257"/>
    <mergeCell ref="FE257:FK257"/>
    <mergeCell ref="CI257:CO257"/>
    <mergeCell ref="CP257:CU257"/>
    <mergeCell ref="CV257:DA257"/>
    <mergeCell ref="DB257:DG257"/>
    <mergeCell ref="DH257:DN257"/>
    <mergeCell ref="DS257:DW257"/>
    <mergeCell ref="FL256:FQ256"/>
    <mergeCell ref="FR256:FW256"/>
    <mergeCell ref="FX256:GC256"/>
    <mergeCell ref="GD256:GJ256"/>
    <mergeCell ref="AW257:BA257"/>
    <mergeCell ref="BB257:BH257"/>
    <mergeCell ref="BI257:BN257"/>
    <mergeCell ref="BO257:BT257"/>
    <mergeCell ref="BU257:BZ257"/>
    <mergeCell ref="CA257:CG257"/>
    <mergeCell ref="DX256:ED256"/>
    <mergeCell ref="EE256:EJ256"/>
    <mergeCell ref="EK256:EP256"/>
    <mergeCell ref="EQ256:EV256"/>
    <mergeCell ref="EW256:FC256"/>
    <mergeCell ref="FE256:FK256"/>
    <mergeCell ref="CI256:CO256"/>
    <mergeCell ref="CP256:CU256"/>
    <mergeCell ref="CV256:DA256"/>
    <mergeCell ref="DB256:DG256"/>
    <mergeCell ref="DH256:DN256"/>
    <mergeCell ref="DS256:DW256"/>
    <mergeCell ref="FL255:FQ255"/>
    <mergeCell ref="FR255:FW255"/>
    <mergeCell ref="FX255:GC255"/>
    <mergeCell ref="GD255:GJ255"/>
    <mergeCell ref="AW256:BA256"/>
    <mergeCell ref="BB256:BH256"/>
    <mergeCell ref="BI256:BN256"/>
    <mergeCell ref="BO256:BT256"/>
    <mergeCell ref="BU256:BZ256"/>
    <mergeCell ref="CA256:CG256"/>
    <mergeCell ref="DX255:ED255"/>
    <mergeCell ref="EE255:EJ255"/>
    <mergeCell ref="EK255:EP255"/>
    <mergeCell ref="EQ255:EV255"/>
    <mergeCell ref="EW255:FC255"/>
    <mergeCell ref="FE255:FK255"/>
    <mergeCell ref="CI255:CO255"/>
    <mergeCell ref="CP255:CU255"/>
    <mergeCell ref="CV255:DA255"/>
    <mergeCell ref="DB255:DG255"/>
    <mergeCell ref="DH255:DN255"/>
    <mergeCell ref="DS255:DW255"/>
    <mergeCell ref="FL254:FQ254"/>
    <mergeCell ref="FR254:FW254"/>
    <mergeCell ref="FX254:GC254"/>
    <mergeCell ref="GD254:GJ254"/>
    <mergeCell ref="AW255:BA255"/>
    <mergeCell ref="BB255:BH255"/>
    <mergeCell ref="BI255:BN255"/>
    <mergeCell ref="BO255:BT255"/>
    <mergeCell ref="BU255:BZ255"/>
    <mergeCell ref="CA255:CG255"/>
    <mergeCell ref="DX254:ED254"/>
    <mergeCell ref="EE254:EJ254"/>
    <mergeCell ref="EK254:EP254"/>
    <mergeCell ref="EQ254:EV254"/>
    <mergeCell ref="EW254:FC254"/>
    <mergeCell ref="FE254:FK254"/>
    <mergeCell ref="CI254:CO254"/>
    <mergeCell ref="CP254:CU254"/>
    <mergeCell ref="CV254:DA254"/>
    <mergeCell ref="DB254:DG254"/>
    <mergeCell ref="DH254:DN254"/>
    <mergeCell ref="DS254:DW254"/>
    <mergeCell ref="FL253:FQ253"/>
    <mergeCell ref="FR253:FW253"/>
    <mergeCell ref="FX253:GC253"/>
    <mergeCell ref="GD253:GJ253"/>
    <mergeCell ref="AW254:BA254"/>
    <mergeCell ref="BB254:BH254"/>
    <mergeCell ref="BI254:BN254"/>
    <mergeCell ref="BO254:BT254"/>
    <mergeCell ref="BU254:BZ254"/>
    <mergeCell ref="CA254:CG254"/>
    <mergeCell ref="DX253:ED253"/>
    <mergeCell ref="EE253:EJ253"/>
    <mergeCell ref="EK253:EP253"/>
    <mergeCell ref="EQ253:EV253"/>
    <mergeCell ref="EW253:FC253"/>
    <mergeCell ref="FE253:FK253"/>
    <mergeCell ref="CI253:CO253"/>
    <mergeCell ref="CP253:CU253"/>
    <mergeCell ref="CV253:DA253"/>
    <mergeCell ref="DB253:DG253"/>
    <mergeCell ref="DH253:DN253"/>
    <mergeCell ref="DS253:DW253"/>
    <mergeCell ref="FL252:FQ252"/>
    <mergeCell ref="FR252:FW252"/>
    <mergeCell ref="FX252:GC252"/>
    <mergeCell ref="GD252:GJ252"/>
    <mergeCell ref="AW253:BA253"/>
    <mergeCell ref="BB253:BH253"/>
    <mergeCell ref="BI253:BN253"/>
    <mergeCell ref="BO253:BT253"/>
    <mergeCell ref="BU253:BZ253"/>
    <mergeCell ref="CA253:CG253"/>
    <mergeCell ref="DX252:ED252"/>
    <mergeCell ref="EE252:EJ252"/>
    <mergeCell ref="EK252:EP252"/>
    <mergeCell ref="EQ252:EV252"/>
    <mergeCell ref="EW252:FC252"/>
    <mergeCell ref="FE252:FK252"/>
    <mergeCell ref="CI252:CO252"/>
    <mergeCell ref="CP252:CU252"/>
    <mergeCell ref="CV252:DA252"/>
    <mergeCell ref="DB252:DG252"/>
    <mergeCell ref="DH252:DN252"/>
    <mergeCell ref="DS252:DW252"/>
    <mergeCell ref="FL251:FQ251"/>
    <mergeCell ref="FR251:FW251"/>
    <mergeCell ref="FX251:GC251"/>
    <mergeCell ref="GD251:GJ251"/>
    <mergeCell ref="AW252:BA252"/>
    <mergeCell ref="BB252:BH252"/>
    <mergeCell ref="BI252:BN252"/>
    <mergeCell ref="BO252:BT252"/>
    <mergeCell ref="BU252:BZ252"/>
    <mergeCell ref="CA252:CG252"/>
    <mergeCell ref="DX251:ED251"/>
    <mergeCell ref="EE251:EJ251"/>
    <mergeCell ref="EK251:EP251"/>
    <mergeCell ref="EQ251:EV251"/>
    <mergeCell ref="EW251:FC251"/>
    <mergeCell ref="FE251:FK251"/>
    <mergeCell ref="CI251:CO251"/>
    <mergeCell ref="CP251:CU251"/>
    <mergeCell ref="CV251:DA251"/>
    <mergeCell ref="DB251:DG251"/>
    <mergeCell ref="DH251:DN251"/>
    <mergeCell ref="DS251:DW251"/>
    <mergeCell ref="FL250:FQ250"/>
    <mergeCell ref="FR250:FW250"/>
    <mergeCell ref="FX250:GC250"/>
    <mergeCell ref="GD250:GJ250"/>
    <mergeCell ref="AW251:BA251"/>
    <mergeCell ref="BB251:BH251"/>
    <mergeCell ref="BI251:BN251"/>
    <mergeCell ref="BO251:BT251"/>
    <mergeCell ref="BU251:BZ251"/>
    <mergeCell ref="CA251:CG251"/>
    <mergeCell ref="DX250:ED250"/>
    <mergeCell ref="EE250:EJ250"/>
    <mergeCell ref="EK250:EP250"/>
    <mergeCell ref="EQ250:EV250"/>
    <mergeCell ref="EW250:FC250"/>
    <mergeCell ref="FE250:FK250"/>
    <mergeCell ref="CI250:CO250"/>
    <mergeCell ref="CP250:CU250"/>
    <mergeCell ref="CV250:DA250"/>
    <mergeCell ref="DB250:DG250"/>
    <mergeCell ref="DH250:DN250"/>
    <mergeCell ref="DS250:DW250"/>
    <mergeCell ref="FL249:FQ249"/>
    <mergeCell ref="FR249:FW249"/>
    <mergeCell ref="FX249:GC249"/>
    <mergeCell ref="GD249:GJ249"/>
    <mergeCell ref="AW250:BA250"/>
    <mergeCell ref="BB250:BH250"/>
    <mergeCell ref="BI250:BN250"/>
    <mergeCell ref="BO250:BT250"/>
    <mergeCell ref="BU250:BZ250"/>
    <mergeCell ref="CA250:CG250"/>
    <mergeCell ref="DX249:ED249"/>
    <mergeCell ref="EE249:EJ249"/>
    <mergeCell ref="EK249:EP249"/>
    <mergeCell ref="EQ249:EV249"/>
    <mergeCell ref="EW249:FC249"/>
    <mergeCell ref="FE249:FK249"/>
    <mergeCell ref="CI249:CO249"/>
    <mergeCell ref="CP249:CU249"/>
    <mergeCell ref="CV249:DA249"/>
    <mergeCell ref="DB249:DG249"/>
    <mergeCell ref="DH249:DN249"/>
    <mergeCell ref="DS249:DW249"/>
    <mergeCell ref="FL248:FQ248"/>
    <mergeCell ref="FR248:FW248"/>
    <mergeCell ref="FX248:GC248"/>
    <mergeCell ref="GD248:GJ248"/>
    <mergeCell ref="AW249:BA249"/>
    <mergeCell ref="BB249:BH249"/>
    <mergeCell ref="BI249:BN249"/>
    <mergeCell ref="BO249:BT249"/>
    <mergeCell ref="BU249:BZ249"/>
    <mergeCell ref="CA249:CG249"/>
    <mergeCell ref="DX248:ED248"/>
    <mergeCell ref="EE248:EJ248"/>
    <mergeCell ref="EK248:EP248"/>
    <mergeCell ref="EQ248:EV248"/>
    <mergeCell ref="EW248:FC248"/>
    <mergeCell ref="FE248:FK248"/>
    <mergeCell ref="CI248:CO248"/>
    <mergeCell ref="CP248:CU248"/>
    <mergeCell ref="CV248:DA248"/>
    <mergeCell ref="DB248:DG248"/>
    <mergeCell ref="DH248:DN248"/>
    <mergeCell ref="DS248:DW248"/>
    <mergeCell ref="FL247:FQ247"/>
    <mergeCell ref="FR247:FW247"/>
    <mergeCell ref="FX247:GC247"/>
    <mergeCell ref="GD247:GJ247"/>
    <mergeCell ref="AW248:BA248"/>
    <mergeCell ref="BB248:BH248"/>
    <mergeCell ref="BI248:BN248"/>
    <mergeCell ref="BO248:BT248"/>
    <mergeCell ref="BU248:BZ248"/>
    <mergeCell ref="CA248:CG248"/>
    <mergeCell ref="DX247:ED247"/>
    <mergeCell ref="EE247:EJ247"/>
    <mergeCell ref="EK247:EP247"/>
    <mergeCell ref="EQ247:EV247"/>
    <mergeCell ref="EW247:FC247"/>
    <mergeCell ref="FE247:FK247"/>
    <mergeCell ref="CI247:CO247"/>
    <mergeCell ref="CP247:CU247"/>
    <mergeCell ref="CV247:DA247"/>
    <mergeCell ref="DB247:DG247"/>
    <mergeCell ref="DH247:DN247"/>
    <mergeCell ref="DS247:DW247"/>
    <mergeCell ref="FL246:FQ246"/>
    <mergeCell ref="FR246:FW246"/>
    <mergeCell ref="FX246:GC246"/>
    <mergeCell ref="GD246:GJ246"/>
    <mergeCell ref="AW247:BA247"/>
    <mergeCell ref="BB247:BH247"/>
    <mergeCell ref="BI247:BN247"/>
    <mergeCell ref="BO247:BT247"/>
    <mergeCell ref="BU247:BZ247"/>
    <mergeCell ref="CA247:CG247"/>
    <mergeCell ref="DX246:ED246"/>
    <mergeCell ref="EE246:EJ246"/>
    <mergeCell ref="EK246:EP246"/>
    <mergeCell ref="EQ246:EV246"/>
    <mergeCell ref="EW246:FC246"/>
    <mergeCell ref="FE246:FK246"/>
    <mergeCell ref="CI246:CO246"/>
    <mergeCell ref="CP246:CU246"/>
    <mergeCell ref="CV246:DA246"/>
    <mergeCell ref="DB246:DG246"/>
    <mergeCell ref="DH246:DN246"/>
    <mergeCell ref="DS246:DW246"/>
    <mergeCell ref="FL245:FQ245"/>
    <mergeCell ref="FR245:FW245"/>
    <mergeCell ref="FX245:GC245"/>
    <mergeCell ref="GD245:GJ245"/>
    <mergeCell ref="AW246:BA246"/>
    <mergeCell ref="BB246:BH246"/>
    <mergeCell ref="BI246:BN246"/>
    <mergeCell ref="BO246:BT246"/>
    <mergeCell ref="BU246:BZ246"/>
    <mergeCell ref="CA246:CG246"/>
    <mergeCell ref="DX245:ED245"/>
    <mergeCell ref="EE245:EJ245"/>
    <mergeCell ref="EK245:EP245"/>
    <mergeCell ref="EQ245:EV245"/>
    <mergeCell ref="EW245:FC245"/>
    <mergeCell ref="FE245:FK245"/>
    <mergeCell ref="CI245:CO245"/>
    <mergeCell ref="CP245:CU245"/>
    <mergeCell ref="CV245:DA245"/>
    <mergeCell ref="DB245:DG245"/>
    <mergeCell ref="DH245:DN245"/>
    <mergeCell ref="DS245:DW245"/>
    <mergeCell ref="FL244:FQ244"/>
    <mergeCell ref="FR244:FW244"/>
    <mergeCell ref="FX244:GC244"/>
    <mergeCell ref="GD244:GJ244"/>
    <mergeCell ref="AW245:BA245"/>
    <mergeCell ref="BB245:BH245"/>
    <mergeCell ref="BI245:BN245"/>
    <mergeCell ref="BO245:BT245"/>
    <mergeCell ref="BU245:BZ245"/>
    <mergeCell ref="CA245:CG245"/>
    <mergeCell ref="DX244:ED244"/>
    <mergeCell ref="EE244:EJ244"/>
    <mergeCell ref="EK244:EP244"/>
    <mergeCell ref="EQ244:EV244"/>
    <mergeCell ref="EW244:FC244"/>
    <mergeCell ref="FE244:FK244"/>
    <mergeCell ref="CI244:CO244"/>
    <mergeCell ref="CP244:CU244"/>
    <mergeCell ref="CV244:DA244"/>
    <mergeCell ref="DB244:DG244"/>
    <mergeCell ref="DH244:DN244"/>
    <mergeCell ref="DS244:DW244"/>
    <mergeCell ref="FL243:FQ243"/>
    <mergeCell ref="FR243:FW243"/>
    <mergeCell ref="FX243:GC243"/>
    <mergeCell ref="GD243:GJ243"/>
    <mergeCell ref="AW244:BA244"/>
    <mergeCell ref="BB244:BH244"/>
    <mergeCell ref="BI244:BN244"/>
    <mergeCell ref="BO244:BT244"/>
    <mergeCell ref="BU244:BZ244"/>
    <mergeCell ref="CA244:CG244"/>
    <mergeCell ref="DX243:ED243"/>
    <mergeCell ref="EE243:EJ243"/>
    <mergeCell ref="EK243:EP243"/>
    <mergeCell ref="EQ243:EV243"/>
    <mergeCell ref="EW243:FC243"/>
    <mergeCell ref="FE243:FK243"/>
    <mergeCell ref="CI243:CO243"/>
    <mergeCell ref="CP243:CU243"/>
    <mergeCell ref="CV243:DA243"/>
    <mergeCell ref="DB243:DG243"/>
    <mergeCell ref="DH243:DN243"/>
    <mergeCell ref="DS243:DW243"/>
    <mergeCell ref="FL242:FQ242"/>
    <mergeCell ref="FR242:FW242"/>
    <mergeCell ref="FX242:GC242"/>
    <mergeCell ref="GD242:GJ242"/>
    <mergeCell ref="AW243:BA243"/>
    <mergeCell ref="BB243:BH243"/>
    <mergeCell ref="BI243:BN243"/>
    <mergeCell ref="BO243:BT243"/>
    <mergeCell ref="BU243:BZ243"/>
    <mergeCell ref="CA243:CG243"/>
    <mergeCell ref="DX242:ED242"/>
    <mergeCell ref="EE242:EJ242"/>
    <mergeCell ref="EK242:EP242"/>
    <mergeCell ref="EQ242:EV242"/>
    <mergeCell ref="EW242:FC242"/>
    <mergeCell ref="FE242:FK242"/>
    <mergeCell ref="CI242:CO242"/>
    <mergeCell ref="CP242:CU242"/>
    <mergeCell ref="CV242:DA242"/>
    <mergeCell ref="DB242:DG242"/>
    <mergeCell ref="DH242:DN242"/>
    <mergeCell ref="DS242:DW242"/>
    <mergeCell ref="FL241:FQ241"/>
    <mergeCell ref="FR241:FW241"/>
    <mergeCell ref="FX241:GC241"/>
    <mergeCell ref="GD241:GJ241"/>
    <mergeCell ref="AW242:BA242"/>
    <mergeCell ref="BB242:BH242"/>
    <mergeCell ref="BI242:BN242"/>
    <mergeCell ref="BO242:BT242"/>
    <mergeCell ref="BU242:BZ242"/>
    <mergeCell ref="CA242:CG242"/>
    <mergeCell ref="DX241:ED241"/>
    <mergeCell ref="EE241:EJ241"/>
    <mergeCell ref="EK241:EP241"/>
    <mergeCell ref="EQ241:EV241"/>
    <mergeCell ref="EW241:FC241"/>
    <mergeCell ref="FE241:FK241"/>
    <mergeCell ref="CI241:CO241"/>
    <mergeCell ref="CP241:CU241"/>
    <mergeCell ref="CV241:DA241"/>
    <mergeCell ref="DB241:DG241"/>
    <mergeCell ref="DH241:DN241"/>
    <mergeCell ref="DS241:DW241"/>
    <mergeCell ref="FL240:FQ240"/>
    <mergeCell ref="FR240:FW240"/>
    <mergeCell ref="FX240:GC240"/>
    <mergeCell ref="GD240:GJ240"/>
    <mergeCell ref="AW241:BA241"/>
    <mergeCell ref="BB241:BH241"/>
    <mergeCell ref="BI241:BN241"/>
    <mergeCell ref="BO241:BT241"/>
    <mergeCell ref="BU241:BZ241"/>
    <mergeCell ref="CA241:CG241"/>
    <mergeCell ref="DX240:ED240"/>
    <mergeCell ref="EE240:EJ240"/>
    <mergeCell ref="EK240:EP240"/>
    <mergeCell ref="EQ240:EV240"/>
    <mergeCell ref="EW240:FC240"/>
    <mergeCell ref="FE240:FK240"/>
    <mergeCell ref="CI240:CO240"/>
    <mergeCell ref="CP240:CU240"/>
    <mergeCell ref="CV240:DA240"/>
    <mergeCell ref="DB240:DG240"/>
    <mergeCell ref="DH240:DN240"/>
    <mergeCell ref="DS240:DW240"/>
    <mergeCell ref="FL239:FQ239"/>
    <mergeCell ref="FR239:FW239"/>
    <mergeCell ref="FX239:GC239"/>
    <mergeCell ref="GD239:GJ239"/>
    <mergeCell ref="AW240:BA240"/>
    <mergeCell ref="BB240:BH240"/>
    <mergeCell ref="BI240:BN240"/>
    <mergeCell ref="BO240:BT240"/>
    <mergeCell ref="BU240:BZ240"/>
    <mergeCell ref="CA240:CG240"/>
    <mergeCell ref="DX239:ED239"/>
    <mergeCell ref="EE239:EJ239"/>
    <mergeCell ref="EK239:EP239"/>
    <mergeCell ref="EQ239:EV239"/>
    <mergeCell ref="EW239:FC239"/>
    <mergeCell ref="FE239:FK239"/>
    <mergeCell ref="CI239:CO239"/>
    <mergeCell ref="CP239:CU239"/>
    <mergeCell ref="CV239:DA239"/>
    <mergeCell ref="DB239:DG239"/>
    <mergeCell ref="DH239:DN239"/>
    <mergeCell ref="DS239:DW239"/>
    <mergeCell ref="FL238:FQ238"/>
    <mergeCell ref="FR238:FW238"/>
    <mergeCell ref="FX238:GC238"/>
    <mergeCell ref="GD238:GJ238"/>
    <mergeCell ref="AW239:BA239"/>
    <mergeCell ref="BB239:BH239"/>
    <mergeCell ref="BI239:BN239"/>
    <mergeCell ref="BO239:BT239"/>
    <mergeCell ref="BU239:BZ239"/>
    <mergeCell ref="CA239:CG239"/>
    <mergeCell ref="DX238:ED238"/>
    <mergeCell ref="EE238:EJ238"/>
    <mergeCell ref="EK238:EP238"/>
    <mergeCell ref="EQ238:EV238"/>
    <mergeCell ref="EW238:FC238"/>
    <mergeCell ref="FE238:FK238"/>
    <mergeCell ref="CI238:CO238"/>
    <mergeCell ref="CP238:CU238"/>
    <mergeCell ref="CV238:DA238"/>
    <mergeCell ref="DB238:DG238"/>
    <mergeCell ref="DH238:DN238"/>
    <mergeCell ref="DS238:DW238"/>
    <mergeCell ref="FL237:FQ237"/>
    <mergeCell ref="FR237:FW237"/>
    <mergeCell ref="FX237:GC237"/>
    <mergeCell ref="GD237:GJ237"/>
    <mergeCell ref="AW238:BA238"/>
    <mergeCell ref="BB238:BH238"/>
    <mergeCell ref="BI238:BN238"/>
    <mergeCell ref="BO238:BT238"/>
    <mergeCell ref="BU238:BZ238"/>
    <mergeCell ref="CA238:CG238"/>
    <mergeCell ref="DX237:ED237"/>
    <mergeCell ref="EE237:EJ237"/>
    <mergeCell ref="EK237:EP237"/>
    <mergeCell ref="EQ237:EV237"/>
    <mergeCell ref="EW237:FC237"/>
    <mergeCell ref="FE237:FK237"/>
    <mergeCell ref="CI237:CO237"/>
    <mergeCell ref="CP237:CU237"/>
    <mergeCell ref="CV237:DA237"/>
    <mergeCell ref="DB237:DG237"/>
    <mergeCell ref="DH237:DN237"/>
    <mergeCell ref="DS237:DW237"/>
    <mergeCell ref="FL236:FQ236"/>
    <mergeCell ref="FR236:FW236"/>
    <mergeCell ref="FX236:GC236"/>
    <mergeCell ref="GD236:GJ236"/>
    <mergeCell ref="AW237:BA237"/>
    <mergeCell ref="BB237:BH237"/>
    <mergeCell ref="BI237:BN237"/>
    <mergeCell ref="BO237:BT237"/>
    <mergeCell ref="BU237:BZ237"/>
    <mergeCell ref="CA237:CG237"/>
    <mergeCell ref="DX236:ED236"/>
    <mergeCell ref="EE236:EJ236"/>
    <mergeCell ref="EK236:EP236"/>
    <mergeCell ref="EQ236:EV236"/>
    <mergeCell ref="EW236:FC236"/>
    <mergeCell ref="FE236:FK236"/>
    <mergeCell ref="CI236:CO236"/>
    <mergeCell ref="CP236:CU236"/>
    <mergeCell ref="CV236:DA236"/>
    <mergeCell ref="DB236:DG236"/>
    <mergeCell ref="DH236:DN236"/>
    <mergeCell ref="DS236:DW236"/>
    <mergeCell ref="FL235:FQ235"/>
    <mergeCell ref="FR235:FW235"/>
    <mergeCell ref="FX235:GC235"/>
    <mergeCell ref="GD235:GJ235"/>
    <mergeCell ref="AW236:BA236"/>
    <mergeCell ref="BB236:BH236"/>
    <mergeCell ref="BI236:BN236"/>
    <mergeCell ref="BO236:BT236"/>
    <mergeCell ref="BU236:BZ236"/>
    <mergeCell ref="CA236:CG236"/>
    <mergeCell ref="DX235:ED235"/>
    <mergeCell ref="EE235:EJ235"/>
    <mergeCell ref="EK235:EP235"/>
    <mergeCell ref="EQ235:EV235"/>
    <mergeCell ref="EW235:FC235"/>
    <mergeCell ref="FE235:FK235"/>
    <mergeCell ref="CI235:CO235"/>
    <mergeCell ref="CP235:CU235"/>
    <mergeCell ref="CV235:DA235"/>
    <mergeCell ref="DB235:DG235"/>
    <mergeCell ref="DH235:DN235"/>
    <mergeCell ref="DS235:DW235"/>
    <mergeCell ref="FL234:FQ234"/>
    <mergeCell ref="FR234:FW234"/>
    <mergeCell ref="FX234:GC234"/>
    <mergeCell ref="GD234:GJ234"/>
    <mergeCell ref="AW235:BA235"/>
    <mergeCell ref="BB235:BH235"/>
    <mergeCell ref="BI235:BN235"/>
    <mergeCell ref="BO235:BT235"/>
    <mergeCell ref="BU235:BZ235"/>
    <mergeCell ref="CA235:CG235"/>
    <mergeCell ref="DX234:ED234"/>
    <mergeCell ref="EE234:EJ234"/>
    <mergeCell ref="EK234:EP234"/>
    <mergeCell ref="EQ234:EV234"/>
    <mergeCell ref="EW234:FC234"/>
    <mergeCell ref="FE234:FK234"/>
    <mergeCell ref="CI234:CO234"/>
    <mergeCell ref="CP234:CU234"/>
    <mergeCell ref="CV234:DA234"/>
    <mergeCell ref="DB234:DG234"/>
    <mergeCell ref="DH234:DN234"/>
    <mergeCell ref="DS234:DW234"/>
    <mergeCell ref="FL233:FQ233"/>
    <mergeCell ref="FR233:FW233"/>
    <mergeCell ref="FX233:GC233"/>
    <mergeCell ref="GD233:GJ233"/>
    <mergeCell ref="AW234:BA234"/>
    <mergeCell ref="BB234:BH234"/>
    <mergeCell ref="BI234:BN234"/>
    <mergeCell ref="BO234:BT234"/>
    <mergeCell ref="BU234:BZ234"/>
    <mergeCell ref="CA234:CG234"/>
    <mergeCell ref="DX233:ED233"/>
    <mergeCell ref="EE233:EJ233"/>
    <mergeCell ref="EK233:EP233"/>
    <mergeCell ref="EQ233:EV233"/>
    <mergeCell ref="EW233:FC233"/>
    <mergeCell ref="FE233:FK233"/>
    <mergeCell ref="CI233:CO233"/>
    <mergeCell ref="CP233:CU233"/>
    <mergeCell ref="CV233:DA233"/>
    <mergeCell ref="DB233:DG233"/>
    <mergeCell ref="DH233:DN233"/>
    <mergeCell ref="DS233:DW233"/>
    <mergeCell ref="FL232:FQ232"/>
    <mergeCell ref="FR232:FW232"/>
    <mergeCell ref="FX232:GC232"/>
    <mergeCell ref="GD232:GJ232"/>
    <mergeCell ref="AW233:BA233"/>
    <mergeCell ref="BB233:BH233"/>
    <mergeCell ref="BI233:BN233"/>
    <mergeCell ref="BO233:BT233"/>
    <mergeCell ref="BU233:BZ233"/>
    <mergeCell ref="CA233:CG233"/>
    <mergeCell ref="DX232:ED232"/>
    <mergeCell ref="EE232:EJ232"/>
    <mergeCell ref="EK232:EP232"/>
    <mergeCell ref="EQ232:EV232"/>
    <mergeCell ref="EW232:FC232"/>
    <mergeCell ref="FE232:FK232"/>
    <mergeCell ref="CI232:CO232"/>
    <mergeCell ref="CP232:CU232"/>
    <mergeCell ref="CV232:DA232"/>
    <mergeCell ref="DB232:DG232"/>
    <mergeCell ref="DH232:DN232"/>
    <mergeCell ref="DS232:DW232"/>
    <mergeCell ref="FL231:FQ231"/>
    <mergeCell ref="FR231:FW231"/>
    <mergeCell ref="FX231:GC231"/>
    <mergeCell ref="GD231:GJ231"/>
    <mergeCell ref="AW232:BA232"/>
    <mergeCell ref="BB232:BH232"/>
    <mergeCell ref="BI232:BN232"/>
    <mergeCell ref="BO232:BT232"/>
    <mergeCell ref="BU232:BZ232"/>
    <mergeCell ref="CA232:CG232"/>
    <mergeCell ref="DX231:ED231"/>
    <mergeCell ref="EE231:EJ231"/>
    <mergeCell ref="EK231:EP231"/>
    <mergeCell ref="EQ231:EV231"/>
    <mergeCell ref="EW231:FC231"/>
    <mergeCell ref="FE231:FK231"/>
    <mergeCell ref="CI231:CO231"/>
    <mergeCell ref="CP231:CU231"/>
    <mergeCell ref="CV231:DA231"/>
    <mergeCell ref="DB231:DG231"/>
    <mergeCell ref="DH231:DN231"/>
    <mergeCell ref="DS231:DW231"/>
    <mergeCell ref="FL230:FQ230"/>
    <mergeCell ref="FR230:FW230"/>
    <mergeCell ref="FX230:GC230"/>
    <mergeCell ref="GD230:GJ230"/>
    <mergeCell ref="AW231:BA231"/>
    <mergeCell ref="BB231:BH231"/>
    <mergeCell ref="BI231:BN231"/>
    <mergeCell ref="BO231:BT231"/>
    <mergeCell ref="BU231:BZ231"/>
    <mergeCell ref="CA231:CG231"/>
    <mergeCell ref="DX230:ED230"/>
    <mergeCell ref="EE230:EJ230"/>
    <mergeCell ref="EK230:EP230"/>
    <mergeCell ref="EQ230:EV230"/>
    <mergeCell ref="EW230:FC230"/>
    <mergeCell ref="FE230:FK230"/>
    <mergeCell ref="CI230:CO230"/>
    <mergeCell ref="CP230:CU230"/>
    <mergeCell ref="CV230:DA230"/>
    <mergeCell ref="DB230:DG230"/>
    <mergeCell ref="DH230:DN230"/>
    <mergeCell ref="DS230:DW230"/>
    <mergeCell ref="FL229:FQ229"/>
    <mergeCell ref="FR229:FW229"/>
    <mergeCell ref="FX229:GC229"/>
    <mergeCell ref="GD229:GJ229"/>
    <mergeCell ref="AW230:BA230"/>
    <mergeCell ref="BB230:BH230"/>
    <mergeCell ref="BI230:BN230"/>
    <mergeCell ref="BO230:BT230"/>
    <mergeCell ref="BU230:BZ230"/>
    <mergeCell ref="CA230:CG230"/>
    <mergeCell ref="DX229:ED229"/>
    <mergeCell ref="EE229:EJ229"/>
    <mergeCell ref="EK229:EP229"/>
    <mergeCell ref="EQ229:EV229"/>
    <mergeCell ref="EW229:FC229"/>
    <mergeCell ref="FE229:FK229"/>
    <mergeCell ref="CI229:CO229"/>
    <mergeCell ref="CP229:CU229"/>
    <mergeCell ref="CV229:DA229"/>
    <mergeCell ref="DB229:DG229"/>
    <mergeCell ref="DH229:DN229"/>
    <mergeCell ref="DS229:DW229"/>
    <mergeCell ref="FL228:FQ228"/>
    <mergeCell ref="FR228:FW228"/>
    <mergeCell ref="FX228:GC228"/>
    <mergeCell ref="GD228:GJ228"/>
    <mergeCell ref="AW229:BA229"/>
    <mergeCell ref="BB229:BH229"/>
    <mergeCell ref="BI229:BN229"/>
    <mergeCell ref="BO229:BT229"/>
    <mergeCell ref="BU229:BZ229"/>
    <mergeCell ref="CA229:CG229"/>
    <mergeCell ref="DX228:ED228"/>
    <mergeCell ref="EE228:EJ228"/>
    <mergeCell ref="EK228:EP228"/>
    <mergeCell ref="EQ228:EV228"/>
    <mergeCell ref="EW228:FC228"/>
    <mergeCell ref="FE228:FK228"/>
    <mergeCell ref="CI228:CO228"/>
    <mergeCell ref="CP228:CU228"/>
    <mergeCell ref="CV228:DA228"/>
    <mergeCell ref="DB228:DG228"/>
    <mergeCell ref="DH228:DN228"/>
    <mergeCell ref="DS228:DW228"/>
    <mergeCell ref="FL227:FQ227"/>
    <mergeCell ref="FR227:FW227"/>
    <mergeCell ref="FX227:GC227"/>
    <mergeCell ref="GD227:GJ227"/>
    <mergeCell ref="AW228:BA228"/>
    <mergeCell ref="BB228:BH228"/>
    <mergeCell ref="BI228:BN228"/>
    <mergeCell ref="BO228:BT228"/>
    <mergeCell ref="BU228:BZ228"/>
    <mergeCell ref="CA228:CG228"/>
    <mergeCell ref="DX227:ED227"/>
    <mergeCell ref="EE227:EJ227"/>
    <mergeCell ref="EK227:EP227"/>
    <mergeCell ref="EQ227:EV227"/>
    <mergeCell ref="EW227:FC227"/>
    <mergeCell ref="FE227:FK227"/>
    <mergeCell ref="CI227:CO227"/>
    <mergeCell ref="CP227:CU227"/>
    <mergeCell ref="CV227:DA227"/>
    <mergeCell ref="DB227:DG227"/>
    <mergeCell ref="DH227:DN227"/>
    <mergeCell ref="DS227:DW227"/>
    <mergeCell ref="FL226:FQ226"/>
    <mergeCell ref="FR226:FW226"/>
    <mergeCell ref="FX226:GC226"/>
    <mergeCell ref="GD226:GJ226"/>
    <mergeCell ref="AW227:BA227"/>
    <mergeCell ref="BB227:BH227"/>
    <mergeCell ref="BI227:BN227"/>
    <mergeCell ref="BO227:BT227"/>
    <mergeCell ref="BU227:BZ227"/>
    <mergeCell ref="CA227:CG227"/>
    <mergeCell ref="DX226:ED226"/>
    <mergeCell ref="EE226:EJ226"/>
    <mergeCell ref="EK226:EP226"/>
    <mergeCell ref="EQ226:EV226"/>
    <mergeCell ref="EW226:FC226"/>
    <mergeCell ref="FE226:FK226"/>
    <mergeCell ref="CI226:CO226"/>
    <mergeCell ref="CP226:CU226"/>
    <mergeCell ref="CV226:DA226"/>
    <mergeCell ref="DB226:DG226"/>
    <mergeCell ref="DH226:DN226"/>
    <mergeCell ref="DS226:DW226"/>
    <mergeCell ref="FL225:FQ225"/>
    <mergeCell ref="FR225:FW225"/>
    <mergeCell ref="FX225:GC225"/>
    <mergeCell ref="GD225:GJ225"/>
    <mergeCell ref="AW226:BA226"/>
    <mergeCell ref="BB226:BH226"/>
    <mergeCell ref="BI226:BN226"/>
    <mergeCell ref="BO226:BT226"/>
    <mergeCell ref="BU226:BZ226"/>
    <mergeCell ref="CA226:CG226"/>
    <mergeCell ref="DX225:ED225"/>
    <mergeCell ref="EE225:EJ225"/>
    <mergeCell ref="EK225:EP225"/>
    <mergeCell ref="EQ225:EV225"/>
    <mergeCell ref="EW225:FC225"/>
    <mergeCell ref="FE225:FK225"/>
    <mergeCell ref="CI225:CO225"/>
    <mergeCell ref="CP225:CU225"/>
    <mergeCell ref="CV225:DA225"/>
    <mergeCell ref="DB225:DG225"/>
    <mergeCell ref="DH225:DN225"/>
    <mergeCell ref="DS225:DW225"/>
    <mergeCell ref="FL224:FQ224"/>
    <mergeCell ref="FR224:FW224"/>
    <mergeCell ref="FX224:GC224"/>
    <mergeCell ref="GD224:GJ224"/>
    <mergeCell ref="AW225:BA225"/>
    <mergeCell ref="BB225:BH225"/>
    <mergeCell ref="BI225:BN225"/>
    <mergeCell ref="BO225:BT225"/>
    <mergeCell ref="BU225:BZ225"/>
    <mergeCell ref="CA225:CG225"/>
    <mergeCell ref="DX224:ED224"/>
    <mergeCell ref="EE224:EJ224"/>
    <mergeCell ref="EK224:EP224"/>
    <mergeCell ref="EQ224:EV224"/>
    <mergeCell ref="EW224:FC224"/>
    <mergeCell ref="FE224:FK224"/>
    <mergeCell ref="CI224:CO224"/>
    <mergeCell ref="CP224:CU224"/>
    <mergeCell ref="CV224:DA224"/>
    <mergeCell ref="DB224:DG224"/>
    <mergeCell ref="DH224:DN224"/>
    <mergeCell ref="DS224:DW224"/>
    <mergeCell ref="FL223:FQ223"/>
    <mergeCell ref="FR223:FW223"/>
    <mergeCell ref="FX223:GC223"/>
    <mergeCell ref="GD223:GJ223"/>
    <mergeCell ref="AW224:BA224"/>
    <mergeCell ref="BB224:BH224"/>
    <mergeCell ref="BI224:BN224"/>
    <mergeCell ref="BO224:BT224"/>
    <mergeCell ref="BU224:BZ224"/>
    <mergeCell ref="CA224:CG224"/>
    <mergeCell ref="DX223:ED223"/>
    <mergeCell ref="EE223:EJ223"/>
    <mergeCell ref="EK223:EP223"/>
    <mergeCell ref="EQ223:EV223"/>
    <mergeCell ref="EW223:FC223"/>
    <mergeCell ref="FE223:FK223"/>
    <mergeCell ref="CI223:CO223"/>
    <mergeCell ref="CP223:CU223"/>
    <mergeCell ref="CV223:DA223"/>
    <mergeCell ref="DB223:DG223"/>
    <mergeCell ref="DH223:DN223"/>
    <mergeCell ref="DS223:DW223"/>
    <mergeCell ref="FL222:FQ222"/>
    <mergeCell ref="FR222:FW222"/>
    <mergeCell ref="FX222:GC222"/>
    <mergeCell ref="GD222:GJ222"/>
    <mergeCell ref="AW223:BA223"/>
    <mergeCell ref="BB223:BH223"/>
    <mergeCell ref="BI223:BN223"/>
    <mergeCell ref="BO223:BT223"/>
    <mergeCell ref="BU223:BZ223"/>
    <mergeCell ref="CA223:CG223"/>
    <mergeCell ref="DX222:ED222"/>
    <mergeCell ref="EE222:EJ222"/>
    <mergeCell ref="EK222:EP222"/>
    <mergeCell ref="EQ222:EV222"/>
    <mergeCell ref="EW222:FC222"/>
    <mergeCell ref="FE222:FK222"/>
    <mergeCell ref="CI222:CO222"/>
    <mergeCell ref="CP222:CU222"/>
    <mergeCell ref="CV222:DA222"/>
    <mergeCell ref="DB222:DG222"/>
    <mergeCell ref="DH222:DN222"/>
    <mergeCell ref="DS222:DW222"/>
    <mergeCell ref="FL221:FQ221"/>
    <mergeCell ref="FR221:FW221"/>
    <mergeCell ref="FX221:GC221"/>
    <mergeCell ref="GD221:GJ221"/>
    <mergeCell ref="AW222:BA222"/>
    <mergeCell ref="BB222:BH222"/>
    <mergeCell ref="BI222:BN222"/>
    <mergeCell ref="BO222:BT222"/>
    <mergeCell ref="BU222:BZ222"/>
    <mergeCell ref="CA222:CG222"/>
    <mergeCell ref="DX221:ED221"/>
    <mergeCell ref="EE221:EJ221"/>
    <mergeCell ref="EK221:EP221"/>
    <mergeCell ref="EQ221:EV221"/>
    <mergeCell ref="EW221:FC221"/>
    <mergeCell ref="FE221:FK221"/>
    <mergeCell ref="CI221:CO221"/>
    <mergeCell ref="CP221:CU221"/>
    <mergeCell ref="CV221:DA221"/>
    <mergeCell ref="DB221:DG221"/>
    <mergeCell ref="DH221:DN221"/>
    <mergeCell ref="DS221:DW221"/>
    <mergeCell ref="FL220:FQ220"/>
    <mergeCell ref="FR220:FW220"/>
    <mergeCell ref="FX220:GC220"/>
    <mergeCell ref="GD220:GJ220"/>
    <mergeCell ref="AW221:BA221"/>
    <mergeCell ref="BB221:BH221"/>
    <mergeCell ref="BI221:BN221"/>
    <mergeCell ref="BO221:BT221"/>
    <mergeCell ref="BU221:BZ221"/>
    <mergeCell ref="CA221:CG221"/>
    <mergeCell ref="DX220:ED220"/>
    <mergeCell ref="EE220:EJ220"/>
    <mergeCell ref="EK220:EP220"/>
    <mergeCell ref="EQ220:EV220"/>
    <mergeCell ref="EW220:FC220"/>
    <mergeCell ref="FE220:FK220"/>
    <mergeCell ref="CI220:CO220"/>
    <mergeCell ref="CP220:CU220"/>
    <mergeCell ref="CV220:DA220"/>
    <mergeCell ref="DB220:DG220"/>
    <mergeCell ref="DH220:DN220"/>
    <mergeCell ref="DS220:DW220"/>
    <mergeCell ref="FL219:FQ219"/>
    <mergeCell ref="FR219:FW219"/>
    <mergeCell ref="FX219:GC219"/>
    <mergeCell ref="GD219:GJ219"/>
    <mergeCell ref="AW220:BA220"/>
    <mergeCell ref="BB220:BH220"/>
    <mergeCell ref="BI220:BN220"/>
    <mergeCell ref="BO220:BT220"/>
    <mergeCell ref="BU220:BZ220"/>
    <mergeCell ref="CA220:CG220"/>
    <mergeCell ref="DX219:ED219"/>
    <mergeCell ref="EE219:EJ219"/>
    <mergeCell ref="EK219:EP219"/>
    <mergeCell ref="EQ219:EV219"/>
    <mergeCell ref="EW219:FC219"/>
    <mergeCell ref="FE219:FK219"/>
    <mergeCell ref="CI219:CO219"/>
    <mergeCell ref="CP219:CU219"/>
    <mergeCell ref="CV219:DA219"/>
    <mergeCell ref="DB219:DG219"/>
    <mergeCell ref="DH219:DN219"/>
    <mergeCell ref="DS219:DW219"/>
    <mergeCell ref="FL218:FQ218"/>
    <mergeCell ref="FR218:FW218"/>
    <mergeCell ref="FX218:GC218"/>
    <mergeCell ref="GD218:GJ218"/>
    <mergeCell ref="AW219:BA219"/>
    <mergeCell ref="BB219:BH219"/>
    <mergeCell ref="BI219:BN219"/>
    <mergeCell ref="BO219:BT219"/>
    <mergeCell ref="BU219:BZ219"/>
    <mergeCell ref="CA219:CG219"/>
    <mergeCell ref="DX218:ED218"/>
    <mergeCell ref="EE218:EJ218"/>
    <mergeCell ref="EK218:EP218"/>
    <mergeCell ref="EQ218:EV218"/>
    <mergeCell ref="EW218:FC218"/>
    <mergeCell ref="FE218:FK218"/>
    <mergeCell ref="CI218:CO218"/>
    <mergeCell ref="CP218:CU218"/>
    <mergeCell ref="CV218:DA218"/>
    <mergeCell ref="DB218:DG218"/>
    <mergeCell ref="DH218:DN218"/>
    <mergeCell ref="DS218:DW218"/>
    <mergeCell ref="FL217:FQ217"/>
    <mergeCell ref="FR217:FW217"/>
    <mergeCell ref="FX217:GC217"/>
    <mergeCell ref="GD217:GJ217"/>
    <mergeCell ref="AW218:BA218"/>
    <mergeCell ref="BB218:BH218"/>
    <mergeCell ref="BI218:BN218"/>
    <mergeCell ref="BO218:BT218"/>
    <mergeCell ref="BU218:BZ218"/>
    <mergeCell ref="CA218:CG218"/>
    <mergeCell ref="DX217:ED217"/>
    <mergeCell ref="EE217:EJ217"/>
    <mergeCell ref="EK217:EP217"/>
    <mergeCell ref="EQ217:EV217"/>
    <mergeCell ref="EW217:FC217"/>
    <mergeCell ref="FE217:FK217"/>
    <mergeCell ref="CI217:CO217"/>
    <mergeCell ref="CP217:CU217"/>
    <mergeCell ref="CV217:DA217"/>
    <mergeCell ref="DB217:DG217"/>
    <mergeCell ref="DH217:DN217"/>
    <mergeCell ref="DS217:DW217"/>
    <mergeCell ref="FL216:FQ216"/>
    <mergeCell ref="FR216:FW216"/>
    <mergeCell ref="FX216:GC216"/>
    <mergeCell ref="GD216:GJ216"/>
    <mergeCell ref="AW217:BA217"/>
    <mergeCell ref="BB217:BH217"/>
    <mergeCell ref="BI217:BN217"/>
    <mergeCell ref="BO217:BT217"/>
    <mergeCell ref="BU217:BZ217"/>
    <mergeCell ref="CA217:CG217"/>
    <mergeCell ref="DX216:ED216"/>
    <mergeCell ref="EE216:EJ216"/>
    <mergeCell ref="EK216:EP216"/>
    <mergeCell ref="EQ216:EV216"/>
    <mergeCell ref="EW216:FC216"/>
    <mergeCell ref="FE216:FK216"/>
    <mergeCell ref="CI216:CO216"/>
    <mergeCell ref="CP216:CU216"/>
    <mergeCell ref="CV216:DA216"/>
    <mergeCell ref="DB216:DG216"/>
    <mergeCell ref="DH216:DN216"/>
    <mergeCell ref="DS216:DW216"/>
    <mergeCell ref="FL215:FQ215"/>
    <mergeCell ref="FR215:FW215"/>
    <mergeCell ref="FX215:GC215"/>
    <mergeCell ref="GD215:GJ215"/>
    <mergeCell ref="AW216:BA216"/>
    <mergeCell ref="BB216:BH216"/>
    <mergeCell ref="BI216:BN216"/>
    <mergeCell ref="BO216:BT216"/>
    <mergeCell ref="BU216:BZ216"/>
    <mergeCell ref="CA216:CG216"/>
    <mergeCell ref="DX215:ED215"/>
    <mergeCell ref="EE215:EJ215"/>
    <mergeCell ref="EK215:EP215"/>
    <mergeCell ref="EQ215:EV215"/>
    <mergeCell ref="EW215:FC215"/>
    <mergeCell ref="FE215:FK215"/>
    <mergeCell ref="CI215:CO215"/>
    <mergeCell ref="CP215:CU215"/>
    <mergeCell ref="CV215:DA215"/>
    <mergeCell ref="DB215:DG215"/>
    <mergeCell ref="DH215:DN215"/>
    <mergeCell ref="DS215:DW215"/>
    <mergeCell ref="FL214:FQ214"/>
    <mergeCell ref="FR214:FW214"/>
    <mergeCell ref="FX214:GC214"/>
    <mergeCell ref="GD214:GJ214"/>
    <mergeCell ref="AW215:BA215"/>
    <mergeCell ref="BB215:BH215"/>
    <mergeCell ref="BI215:BN215"/>
    <mergeCell ref="BO215:BT215"/>
    <mergeCell ref="BU215:BZ215"/>
    <mergeCell ref="CA215:CG215"/>
    <mergeCell ref="DX214:ED214"/>
    <mergeCell ref="EE214:EJ214"/>
    <mergeCell ref="EK214:EP214"/>
    <mergeCell ref="EQ214:EV214"/>
    <mergeCell ref="EW214:FC214"/>
    <mergeCell ref="FE214:FK214"/>
    <mergeCell ref="CI214:CO214"/>
    <mergeCell ref="CP214:CU214"/>
    <mergeCell ref="CV214:DA214"/>
    <mergeCell ref="DB214:DG214"/>
    <mergeCell ref="DH214:DN214"/>
    <mergeCell ref="DS214:DW214"/>
    <mergeCell ref="FL213:FQ213"/>
    <mergeCell ref="FR213:FW213"/>
    <mergeCell ref="FX213:GC213"/>
    <mergeCell ref="GD213:GJ213"/>
    <mergeCell ref="AW214:BA214"/>
    <mergeCell ref="BB214:BH214"/>
    <mergeCell ref="BI214:BN214"/>
    <mergeCell ref="BO214:BT214"/>
    <mergeCell ref="BU214:BZ214"/>
    <mergeCell ref="CA214:CG214"/>
    <mergeCell ref="DX213:ED213"/>
    <mergeCell ref="EE213:EJ213"/>
    <mergeCell ref="EK213:EP213"/>
    <mergeCell ref="EQ213:EV213"/>
    <mergeCell ref="EW213:FC213"/>
    <mergeCell ref="FE213:FK213"/>
    <mergeCell ref="CI213:CO213"/>
    <mergeCell ref="CP213:CU213"/>
    <mergeCell ref="CV213:DA213"/>
    <mergeCell ref="DB213:DG213"/>
    <mergeCell ref="DH213:DN213"/>
    <mergeCell ref="DS213:DW213"/>
    <mergeCell ref="FL212:FQ212"/>
    <mergeCell ref="FR212:FW212"/>
    <mergeCell ref="FX212:GC212"/>
    <mergeCell ref="GD212:GJ212"/>
    <mergeCell ref="AW213:BA213"/>
    <mergeCell ref="BB213:BH213"/>
    <mergeCell ref="BI213:BN213"/>
    <mergeCell ref="BO213:BT213"/>
    <mergeCell ref="BU213:BZ213"/>
    <mergeCell ref="CA213:CG213"/>
    <mergeCell ref="DX212:ED212"/>
    <mergeCell ref="EE212:EJ212"/>
    <mergeCell ref="EK212:EP212"/>
    <mergeCell ref="EQ212:EV212"/>
    <mergeCell ref="EW212:FC212"/>
    <mergeCell ref="FE212:FK212"/>
    <mergeCell ref="CI212:CO212"/>
    <mergeCell ref="CP212:CU212"/>
    <mergeCell ref="CV212:DA212"/>
    <mergeCell ref="DB212:DG212"/>
    <mergeCell ref="DH212:DN212"/>
    <mergeCell ref="DS212:DW212"/>
    <mergeCell ref="FL211:FQ211"/>
    <mergeCell ref="FR211:FW211"/>
    <mergeCell ref="FX211:GC211"/>
    <mergeCell ref="GD211:GJ211"/>
    <mergeCell ref="AW212:BA212"/>
    <mergeCell ref="BB212:BH212"/>
    <mergeCell ref="BI212:BN212"/>
    <mergeCell ref="BO212:BT212"/>
    <mergeCell ref="BU212:BZ212"/>
    <mergeCell ref="CA212:CG212"/>
    <mergeCell ref="DX211:ED211"/>
    <mergeCell ref="EE211:EJ211"/>
    <mergeCell ref="EK211:EP211"/>
    <mergeCell ref="EQ211:EV211"/>
    <mergeCell ref="EW211:FC211"/>
    <mergeCell ref="FE211:FK211"/>
    <mergeCell ref="CI211:CO211"/>
    <mergeCell ref="CP211:CU211"/>
    <mergeCell ref="CV211:DA211"/>
    <mergeCell ref="DB211:DG211"/>
    <mergeCell ref="DH211:DN211"/>
    <mergeCell ref="DS211:DW211"/>
    <mergeCell ref="FL210:FQ210"/>
    <mergeCell ref="FR210:FW210"/>
    <mergeCell ref="FX210:GC210"/>
    <mergeCell ref="GD210:GJ210"/>
    <mergeCell ref="AW211:BA211"/>
    <mergeCell ref="BB211:BH211"/>
    <mergeCell ref="BI211:BN211"/>
    <mergeCell ref="BO211:BT211"/>
    <mergeCell ref="BU211:BZ211"/>
    <mergeCell ref="CA211:CG211"/>
    <mergeCell ref="DX210:ED210"/>
    <mergeCell ref="EE210:EJ210"/>
    <mergeCell ref="EK210:EP210"/>
    <mergeCell ref="EQ210:EV210"/>
    <mergeCell ref="EW210:FC210"/>
    <mergeCell ref="FE210:FK210"/>
    <mergeCell ref="CI210:CO210"/>
    <mergeCell ref="CP210:CU210"/>
    <mergeCell ref="CV210:DA210"/>
    <mergeCell ref="DB210:DG210"/>
    <mergeCell ref="DH210:DN210"/>
    <mergeCell ref="DS210:DW210"/>
    <mergeCell ref="FL209:FQ209"/>
    <mergeCell ref="FR209:FW209"/>
    <mergeCell ref="FX209:GC209"/>
    <mergeCell ref="GD209:GJ209"/>
    <mergeCell ref="AW210:BA210"/>
    <mergeCell ref="BB210:BH210"/>
    <mergeCell ref="BI210:BN210"/>
    <mergeCell ref="BO210:BT210"/>
    <mergeCell ref="BU210:BZ210"/>
    <mergeCell ref="CA210:CG210"/>
    <mergeCell ref="DX209:ED209"/>
    <mergeCell ref="EE209:EJ209"/>
    <mergeCell ref="EK209:EP209"/>
    <mergeCell ref="EQ209:EV209"/>
    <mergeCell ref="EW209:FC209"/>
    <mergeCell ref="FE209:FK209"/>
    <mergeCell ref="CI209:CO209"/>
    <mergeCell ref="CP209:CU209"/>
    <mergeCell ref="CV209:DA209"/>
    <mergeCell ref="DB209:DG209"/>
    <mergeCell ref="DH209:DN209"/>
    <mergeCell ref="DS209:DW209"/>
    <mergeCell ref="FL208:FQ208"/>
    <mergeCell ref="FR208:FW208"/>
    <mergeCell ref="FX208:GC208"/>
    <mergeCell ref="GD208:GJ208"/>
    <mergeCell ref="AW209:BA209"/>
    <mergeCell ref="BB209:BH209"/>
    <mergeCell ref="BI209:BN209"/>
    <mergeCell ref="BO209:BT209"/>
    <mergeCell ref="BU209:BZ209"/>
    <mergeCell ref="CA209:CG209"/>
    <mergeCell ref="DX208:ED208"/>
    <mergeCell ref="EE208:EJ208"/>
    <mergeCell ref="EK208:EP208"/>
    <mergeCell ref="EQ208:EV208"/>
    <mergeCell ref="EW208:FC208"/>
    <mergeCell ref="FE208:FK208"/>
    <mergeCell ref="CI208:CO208"/>
    <mergeCell ref="CP208:CU208"/>
    <mergeCell ref="CV208:DA208"/>
    <mergeCell ref="DB208:DG208"/>
    <mergeCell ref="DH208:DN208"/>
    <mergeCell ref="DS208:DW208"/>
    <mergeCell ref="FL207:FQ207"/>
    <mergeCell ref="FR207:FW207"/>
    <mergeCell ref="FX207:GC207"/>
    <mergeCell ref="GD207:GJ207"/>
    <mergeCell ref="AW208:BA208"/>
    <mergeCell ref="BB208:BH208"/>
    <mergeCell ref="BI208:BN208"/>
    <mergeCell ref="BO208:BT208"/>
    <mergeCell ref="BU208:BZ208"/>
    <mergeCell ref="CA208:CG208"/>
    <mergeCell ref="DX207:ED207"/>
    <mergeCell ref="EE207:EJ207"/>
    <mergeCell ref="EK207:EP207"/>
    <mergeCell ref="EQ207:EV207"/>
    <mergeCell ref="EW207:FC207"/>
    <mergeCell ref="FE207:FK207"/>
    <mergeCell ref="CI207:CO207"/>
    <mergeCell ref="CP207:CU207"/>
    <mergeCell ref="CV207:DA207"/>
    <mergeCell ref="DB207:DG207"/>
    <mergeCell ref="DH207:DN207"/>
    <mergeCell ref="DS207:DW207"/>
    <mergeCell ref="FL206:FQ206"/>
    <mergeCell ref="FR206:FW206"/>
    <mergeCell ref="FX206:GC206"/>
    <mergeCell ref="GD206:GJ206"/>
    <mergeCell ref="AW207:BA207"/>
    <mergeCell ref="BB207:BH207"/>
    <mergeCell ref="BI207:BN207"/>
    <mergeCell ref="BO207:BT207"/>
    <mergeCell ref="BU207:BZ207"/>
    <mergeCell ref="CA207:CG207"/>
    <mergeCell ref="DX206:ED206"/>
    <mergeCell ref="EE206:EJ206"/>
    <mergeCell ref="EK206:EP206"/>
    <mergeCell ref="EQ206:EV206"/>
    <mergeCell ref="EW206:FC206"/>
    <mergeCell ref="FE206:FK206"/>
    <mergeCell ref="CI206:CO206"/>
    <mergeCell ref="CP206:CU206"/>
    <mergeCell ref="CV206:DA206"/>
    <mergeCell ref="DB206:DG206"/>
    <mergeCell ref="DH206:DN206"/>
    <mergeCell ref="DS206:DW206"/>
    <mergeCell ref="FL205:FQ205"/>
    <mergeCell ref="FR205:FW205"/>
    <mergeCell ref="FX205:GC205"/>
    <mergeCell ref="GD205:GJ205"/>
    <mergeCell ref="AW206:BA206"/>
    <mergeCell ref="BB206:BH206"/>
    <mergeCell ref="BI206:BN206"/>
    <mergeCell ref="BO206:BT206"/>
    <mergeCell ref="BU206:BZ206"/>
    <mergeCell ref="CA206:CG206"/>
    <mergeCell ref="DX205:ED205"/>
    <mergeCell ref="EE205:EJ205"/>
    <mergeCell ref="EK205:EP205"/>
    <mergeCell ref="EQ205:EV205"/>
    <mergeCell ref="EW205:FC205"/>
    <mergeCell ref="FE205:FK205"/>
    <mergeCell ref="CI205:CO205"/>
    <mergeCell ref="CP205:CU205"/>
    <mergeCell ref="CV205:DA205"/>
    <mergeCell ref="DB205:DG205"/>
    <mergeCell ref="DH205:DN205"/>
    <mergeCell ref="DS205:DW205"/>
    <mergeCell ref="FL204:FQ204"/>
    <mergeCell ref="FR204:FW204"/>
    <mergeCell ref="FX204:GC204"/>
    <mergeCell ref="GD204:GJ204"/>
    <mergeCell ref="AW205:BA205"/>
    <mergeCell ref="BB205:BH205"/>
    <mergeCell ref="BI205:BN205"/>
    <mergeCell ref="BO205:BT205"/>
    <mergeCell ref="BU205:BZ205"/>
    <mergeCell ref="CA205:CG205"/>
    <mergeCell ref="DX204:ED204"/>
    <mergeCell ref="EE204:EJ204"/>
    <mergeCell ref="EK204:EP204"/>
    <mergeCell ref="EQ204:EV204"/>
    <mergeCell ref="EW204:FC204"/>
    <mergeCell ref="FE204:FK204"/>
    <mergeCell ref="CI204:CO204"/>
    <mergeCell ref="CP204:CU204"/>
    <mergeCell ref="CV204:DA204"/>
    <mergeCell ref="DB204:DG204"/>
    <mergeCell ref="DH204:DN204"/>
    <mergeCell ref="DS204:DW204"/>
    <mergeCell ref="FL203:FQ203"/>
    <mergeCell ref="FR203:FW203"/>
    <mergeCell ref="FX203:GC203"/>
    <mergeCell ref="GD203:GJ203"/>
    <mergeCell ref="AW204:BA204"/>
    <mergeCell ref="BB204:BH204"/>
    <mergeCell ref="BI204:BN204"/>
    <mergeCell ref="BO204:BT204"/>
    <mergeCell ref="BU204:BZ204"/>
    <mergeCell ref="CA204:CG204"/>
    <mergeCell ref="DX203:ED203"/>
    <mergeCell ref="EE203:EJ203"/>
    <mergeCell ref="EK203:EP203"/>
    <mergeCell ref="EQ203:EV203"/>
    <mergeCell ref="EW203:FC203"/>
    <mergeCell ref="FE203:FK203"/>
    <mergeCell ref="CI203:CO203"/>
    <mergeCell ref="CP203:CU203"/>
    <mergeCell ref="CV203:DA203"/>
    <mergeCell ref="DB203:DG203"/>
    <mergeCell ref="DH203:DN203"/>
    <mergeCell ref="DS203:DW203"/>
    <mergeCell ref="FL202:FQ202"/>
    <mergeCell ref="FR202:FW202"/>
    <mergeCell ref="FX202:GC202"/>
    <mergeCell ref="GD202:GJ202"/>
    <mergeCell ref="AW203:BA203"/>
    <mergeCell ref="BB203:BH203"/>
    <mergeCell ref="BI203:BN203"/>
    <mergeCell ref="BO203:BT203"/>
    <mergeCell ref="BU203:BZ203"/>
    <mergeCell ref="CA203:CG203"/>
    <mergeCell ref="DX202:ED202"/>
    <mergeCell ref="EE202:EJ202"/>
    <mergeCell ref="EK202:EP202"/>
    <mergeCell ref="EQ202:EV202"/>
    <mergeCell ref="EW202:FC202"/>
    <mergeCell ref="FE202:FK202"/>
    <mergeCell ref="CI202:CO202"/>
    <mergeCell ref="CP202:CU202"/>
    <mergeCell ref="CV202:DA202"/>
    <mergeCell ref="DB202:DG202"/>
    <mergeCell ref="DH202:DN202"/>
    <mergeCell ref="DS202:DW202"/>
    <mergeCell ref="FL201:FQ201"/>
    <mergeCell ref="FR201:FW201"/>
    <mergeCell ref="FX201:GC201"/>
    <mergeCell ref="GD201:GJ201"/>
    <mergeCell ref="AW202:BA202"/>
    <mergeCell ref="BB202:BH202"/>
    <mergeCell ref="BI202:BN202"/>
    <mergeCell ref="BO202:BT202"/>
    <mergeCell ref="BU202:BZ202"/>
    <mergeCell ref="CA202:CG202"/>
    <mergeCell ref="DX201:ED201"/>
    <mergeCell ref="EE201:EJ201"/>
    <mergeCell ref="EK201:EP201"/>
    <mergeCell ref="EQ201:EV201"/>
    <mergeCell ref="EW201:FC201"/>
    <mergeCell ref="FE201:FK201"/>
    <mergeCell ref="CI201:CO201"/>
    <mergeCell ref="CP201:CU201"/>
    <mergeCell ref="CV201:DA201"/>
    <mergeCell ref="DB201:DG201"/>
    <mergeCell ref="DH201:DN201"/>
    <mergeCell ref="DS201:DW201"/>
    <mergeCell ref="FL200:FQ200"/>
    <mergeCell ref="FR200:FW200"/>
    <mergeCell ref="FX200:GC200"/>
    <mergeCell ref="GD200:GJ200"/>
    <mergeCell ref="AW201:BA201"/>
    <mergeCell ref="BB201:BH201"/>
    <mergeCell ref="BI201:BN201"/>
    <mergeCell ref="BO201:BT201"/>
    <mergeCell ref="BU201:BZ201"/>
    <mergeCell ref="CA201:CG201"/>
    <mergeCell ref="DX200:ED200"/>
    <mergeCell ref="EE200:EJ200"/>
    <mergeCell ref="EK200:EP200"/>
    <mergeCell ref="EQ200:EV200"/>
    <mergeCell ref="EW200:FC200"/>
    <mergeCell ref="FE200:FK200"/>
    <mergeCell ref="CI200:CO200"/>
    <mergeCell ref="CP200:CU200"/>
    <mergeCell ref="CV200:DA200"/>
    <mergeCell ref="DB200:DG200"/>
    <mergeCell ref="DH200:DN200"/>
    <mergeCell ref="DS200:DW200"/>
    <mergeCell ref="FL199:FQ199"/>
    <mergeCell ref="FR199:FW199"/>
    <mergeCell ref="FX199:GC199"/>
    <mergeCell ref="GD199:GJ199"/>
    <mergeCell ref="AW200:BA200"/>
    <mergeCell ref="BB200:BH200"/>
    <mergeCell ref="BI200:BN200"/>
    <mergeCell ref="BO200:BT200"/>
    <mergeCell ref="BU200:BZ200"/>
    <mergeCell ref="CA200:CG200"/>
    <mergeCell ref="DX199:ED199"/>
    <mergeCell ref="EE199:EJ199"/>
    <mergeCell ref="EK199:EP199"/>
    <mergeCell ref="EQ199:EV199"/>
    <mergeCell ref="EW199:FC199"/>
    <mergeCell ref="FE199:FK199"/>
    <mergeCell ref="CI199:CO199"/>
    <mergeCell ref="CP199:CU199"/>
    <mergeCell ref="CV199:DA199"/>
    <mergeCell ref="DB199:DG199"/>
    <mergeCell ref="DH199:DN199"/>
    <mergeCell ref="DS199:DW199"/>
    <mergeCell ref="FL198:FQ198"/>
    <mergeCell ref="FR198:FW198"/>
    <mergeCell ref="FX198:GC198"/>
    <mergeCell ref="GD198:GJ198"/>
    <mergeCell ref="AW199:BA199"/>
    <mergeCell ref="BB199:BH199"/>
    <mergeCell ref="BI199:BN199"/>
    <mergeCell ref="BO199:BT199"/>
    <mergeCell ref="BU199:BZ199"/>
    <mergeCell ref="CA199:CG199"/>
    <mergeCell ref="DX198:ED198"/>
    <mergeCell ref="EE198:EJ198"/>
    <mergeCell ref="EK198:EP198"/>
    <mergeCell ref="EQ198:EV198"/>
    <mergeCell ref="EW198:FC198"/>
    <mergeCell ref="FE198:FK198"/>
    <mergeCell ref="CI198:CO198"/>
    <mergeCell ref="CP198:CU198"/>
    <mergeCell ref="CV198:DA198"/>
    <mergeCell ref="DB198:DG198"/>
    <mergeCell ref="DH198:DN198"/>
    <mergeCell ref="DS198:DW198"/>
    <mergeCell ref="FL197:FQ197"/>
    <mergeCell ref="FR197:FW197"/>
    <mergeCell ref="FX197:GC197"/>
    <mergeCell ref="GD197:GJ197"/>
    <mergeCell ref="AW198:BA198"/>
    <mergeCell ref="BB198:BH198"/>
    <mergeCell ref="BI198:BN198"/>
    <mergeCell ref="BO198:BT198"/>
    <mergeCell ref="BU198:BZ198"/>
    <mergeCell ref="CA198:CG198"/>
    <mergeCell ref="DX197:ED197"/>
    <mergeCell ref="EE197:EJ197"/>
    <mergeCell ref="EK197:EP197"/>
    <mergeCell ref="EQ197:EV197"/>
    <mergeCell ref="EW197:FC197"/>
    <mergeCell ref="FE197:FK197"/>
    <mergeCell ref="CI197:CO197"/>
    <mergeCell ref="CP197:CU197"/>
    <mergeCell ref="CV197:DA197"/>
    <mergeCell ref="DB197:DG197"/>
    <mergeCell ref="DH197:DN197"/>
    <mergeCell ref="DS197:DW197"/>
    <mergeCell ref="FL196:FQ196"/>
    <mergeCell ref="FR196:FW196"/>
    <mergeCell ref="FX196:GC196"/>
    <mergeCell ref="GD196:GJ196"/>
    <mergeCell ref="AW197:BA197"/>
    <mergeCell ref="BB197:BH197"/>
    <mergeCell ref="BI197:BN197"/>
    <mergeCell ref="BO197:BT197"/>
    <mergeCell ref="BU197:BZ197"/>
    <mergeCell ref="CA197:CG197"/>
    <mergeCell ref="DX196:ED196"/>
    <mergeCell ref="EE196:EJ196"/>
    <mergeCell ref="EK196:EP196"/>
    <mergeCell ref="EQ196:EV196"/>
    <mergeCell ref="EW196:FC196"/>
    <mergeCell ref="FE196:FK196"/>
    <mergeCell ref="CI196:CO196"/>
    <mergeCell ref="CP196:CU196"/>
    <mergeCell ref="CV196:DA196"/>
    <mergeCell ref="DB196:DG196"/>
    <mergeCell ref="DH196:DN196"/>
    <mergeCell ref="DS196:DW196"/>
    <mergeCell ref="FL195:FQ195"/>
    <mergeCell ref="FR195:FW195"/>
    <mergeCell ref="FX195:GC195"/>
    <mergeCell ref="GD195:GJ195"/>
    <mergeCell ref="AW196:BA196"/>
    <mergeCell ref="BB196:BH196"/>
    <mergeCell ref="BI196:BN196"/>
    <mergeCell ref="BO196:BT196"/>
    <mergeCell ref="BU196:BZ196"/>
    <mergeCell ref="CA196:CG196"/>
    <mergeCell ref="DX195:ED195"/>
    <mergeCell ref="EE195:EJ195"/>
    <mergeCell ref="EK195:EP195"/>
    <mergeCell ref="EQ195:EV195"/>
    <mergeCell ref="EW195:FC195"/>
    <mergeCell ref="FE195:FK195"/>
    <mergeCell ref="CI195:CO195"/>
    <mergeCell ref="CP195:CU195"/>
    <mergeCell ref="CV195:DA195"/>
    <mergeCell ref="DB195:DG195"/>
    <mergeCell ref="DH195:DN195"/>
    <mergeCell ref="DS195:DW195"/>
    <mergeCell ref="FL194:FQ194"/>
    <mergeCell ref="FR194:FW194"/>
    <mergeCell ref="FX194:GC194"/>
    <mergeCell ref="GD194:GJ194"/>
    <mergeCell ref="AW195:BA195"/>
    <mergeCell ref="BB195:BH195"/>
    <mergeCell ref="BI195:BN195"/>
    <mergeCell ref="BO195:BT195"/>
    <mergeCell ref="BU195:BZ195"/>
    <mergeCell ref="CA195:CG195"/>
    <mergeCell ref="DX194:ED194"/>
    <mergeCell ref="EE194:EJ194"/>
    <mergeCell ref="EK194:EP194"/>
    <mergeCell ref="EQ194:EV194"/>
    <mergeCell ref="EW194:FC194"/>
    <mergeCell ref="FE194:FK194"/>
    <mergeCell ref="CI194:CO194"/>
    <mergeCell ref="CP194:CU194"/>
    <mergeCell ref="CV194:DA194"/>
    <mergeCell ref="DB194:DG194"/>
    <mergeCell ref="DH194:DN194"/>
    <mergeCell ref="DS194:DW194"/>
    <mergeCell ref="FL193:FQ193"/>
    <mergeCell ref="FR193:FW193"/>
    <mergeCell ref="FX193:GC193"/>
    <mergeCell ref="GD193:GJ193"/>
    <mergeCell ref="AW194:BA194"/>
    <mergeCell ref="BB194:BH194"/>
    <mergeCell ref="BI194:BN194"/>
    <mergeCell ref="BO194:BT194"/>
    <mergeCell ref="BU194:BZ194"/>
    <mergeCell ref="CA194:CG194"/>
    <mergeCell ref="DX193:ED193"/>
    <mergeCell ref="EE193:EJ193"/>
    <mergeCell ref="EK193:EP193"/>
    <mergeCell ref="EQ193:EV193"/>
    <mergeCell ref="EW193:FC193"/>
    <mergeCell ref="FE193:FK193"/>
    <mergeCell ref="CI193:CO193"/>
    <mergeCell ref="CP193:CU193"/>
    <mergeCell ref="CV193:DA193"/>
    <mergeCell ref="DB193:DG193"/>
    <mergeCell ref="DH193:DN193"/>
    <mergeCell ref="DS193:DW193"/>
    <mergeCell ref="FL192:FQ192"/>
    <mergeCell ref="FR192:FW192"/>
    <mergeCell ref="FX192:GC192"/>
    <mergeCell ref="GD192:GJ192"/>
    <mergeCell ref="AW193:BA193"/>
    <mergeCell ref="BB193:BH193"/>
    <mergeCell ref="BI193:BN193"/>
    <mergeCell ref="BO193:BT193"/>
    <mergeCell ref="BU193:BZ193"/>
    <mergeCell ref="CA193:CG193"/>
    <mergeCell ref="DX192:ED192"/>
    <mergeCell ref="EE192:EJ192"/>
    <mergeCell ref="EK192:EP192"/>
    <mergeCell ref="EQ192:EV192"/>
    <mergeCell ref="EW192:FC192"/>
    <mergeCell ref="FE192:FK192"/>
    <mergeCell ref="CI192:CO192"/>
    <mergeCell ref="CP192:CU192"/>
    <mergeCell ref="CV192:DA192"/>
    <mergeCell ref="DB192:DG192"/>
    <mergeCell ref="DH192:DN192"/>
    <mergeCell ref="DS192:DW192"/>
    <mergeCell ref="FL191:FQ191"/>
    <mergeCell ref="FR191:FW191"/>
    <mergeCell ref="FX191:GC191"/>
    <mergeCell ref="GD191:GJ191"/>
    <mergeCell ref="AW192:BA192"/>
    <mergeCell ref="BB192:BH192"/>
    <mergeCell ref="BI192:BN192"/>
    <mergeCell ref="BO192:BT192"/>
    <mergeCell ref="BU192:BZ192"/>
    <mergeCell ref="CA192:CG192"/>
    <mergeCell ref="DX191:ED191"/>
    <mergeCell ref="EE191:EJ191"/>
    <mergeCell ref="EK191:EP191"/>
    <mergeCell ref="EQ191:EV191"/>
    <mergeCell ref="EW191:FC191"/>
    <mergeCell ref="FE191:FK191"/>
    <mergeCell ref="CI191:CO191"/>
    <mergeCell ref="CP191:CU191"/>
    <mergeCell ref="CV191:DA191"/>
    <mergeCell ref="DB191:DG191"/>
    <mergeCell ref="DH191:DN191"/>
    <mergeCell ref="DS191:DW191"/>
    <mergeCell ref="FL190:FQ190"/>
    <mergeCell ref="FR190:FW190"/>
    <mergeCell ref="FX190:GC190"/>
    <mergeCell ref="GD190:GJ190"/>
    <mergeCell ref="AW191:BA191"/>
    <mergeCell ref="BB191:BH191"/>
    <mergeCell ref="BI191:BN191"/>
    <mergeCell ref="BO191:BT191"/>
    <mergeCell ref="BU191:BZ191"/>
    <mergeCell ref="CA191:CG191"/>
    <mergeCell ref="DX190:ED190"/>
    <mergeCell ref="EE190:EJ190"/>
    <mergeCell ref="EK190:EP190"/>
    <mergeCell ref="EQ190:EV190"/>
    <mergeCell ref="EW190:FC190"/>
    <mergeCell ref="FE190:FK190"/>
    <mergeCell ref="CI190:CO190"/>
    <mergeCell ref="CP190:CU190"/>
    <mergeCell ref="CV190:DA190"/>
    <mergeCell ref="DB190:DG190"/>
    <mergeCell ref="DH190:DN190"/>
    <mergeCell ref="DS190:DW190"/>
    <mergeCell ref="FL189:FQ189"/>
    <mergeCell ref="FR189:FW189"/>
    <mergeCell ref="FX189:GC189"/>
    <mergeCell ref="GD189:GJ189"/>
    <mergeCell ref="AW190:BA190"/>
    <mergeCell ref="BB190:BH190"/>
    <mergeCell ref="BI190:BN190"/>
    <mergeCell ref="BO190:BT190"/>
    <mergeCell ref="BU190:BZ190"/>
    <mergeCell ref="CA190:CG190"/>
    <mergeCell ref="DX189:ED189"/>
    <mergeCell ref="EE189:EJ189"/>
    <mergeCell ref="EK189:EP189"/>
    <mergeCell ref="EQ189:EV189"/>
    <mergeCell ref="EW189:FC189"/>
    <mergeCell ref="FE189:FK189"/>
    <mergeCell ref="CI189:CO189"/>
    <mergeCell ref="CP189:CU189"/>
    <mergeCell ref="CV189:DA189"/>
    <mergeCell ref="DB189:DG189"/>
    <mergeCell ref="DH189:DN189"/>
    <mergeCell ref="DS189:DW189"/>
    <mergeCell ref="FL188:FQ188"/>
    <mergeCell ref="FR188:FW188"/>
    <mergeCell ref="FX188:GC188"/>
    <mergeCell ref="GD188:GJ188"/>
    <mergeCell ref="AW189:BA189"/>
    <mergeCell ref="BB189:BH189"/>
    <mergeCell ref="BI189:BN189"/>
    <mergeCell ref="BO189:BT189"/>
    <mergeCell ref="BU189:BZ189"/>
    <mergeCell ref="CA189:CG189"/>
    <mergeCell ref="DX188:ED188"/>
    <mergeCell ref="EE188:EJ188"/>
    <mergeCell ref="EK188:EP188"/>
    <mergeCell ref="EQ188:EV188"/>
    <mergeCell ref="EW188:FC188"/>
    <mergeCell ref="FE188:FK188"/>
    <mergeCell ref="CI188:CO188"/>
    <mergeCell ref="CP188:CU188"/>
    <mergeCell ref="CV188:DA188"/>
    <mergeCell ref="DB188:DG188"/>
    <mergeCell ref="DH188:DN188"/>
    <mergeCell ref="DS188:DW188"/>
    <mergeCell ref="FL187:FQ187"/>
    <mergeCell ref="FR187:FW187"/>
    <mergeCell ref="FX187:GC187"/>
    <mergeCell ref="GD187:GJ187"/>
    <mergeCell ref="AW188:BA188"/>
    <mergeCell ref="BB188:BH188"/>
    <mergeCell ref="BI188:BN188"/>
    <mergeCell ref="BO188:BT188"/>
    <mergeCell ref="BU188:BZ188"/>
    <mergeCell ref="CA188:CG188"/>
    <mergeCell ref="DX187:ED187"/>
    <mergeCell ref="EE187:EJ187"/>
    <mergeCell ref="EK187:EP187"/>
    <mergeCell ref="EQ187:EV187"/>
    <mergeCell ref="EW187:FC187"/>
    <mergeCell ref="FE187:FK187"/>
    <mergeCell ref="CI187:CO187"/>
    <mergeCell ref="CP187:CU187"/>
    <mergeCell ref="CV187:DA187"/>
    <mergeCell ref="DB187:DG187"/>
    <mergeCell ref="DH187:DN187"/>
    <mergeCell ref="DS187:DW187"/>
    <mergeCell ref="FL186:FQ186"/>
    <mergeCell ref="FR186:FW186"/>
    <mergeCell ref="FX186:GC186"/>
    <mergeCell ref="GD186:GJ186"/>
    <mergeCell ref="AW187:BA187"/>
    <mergeCell ref="BB187:BH187"/>
    <mergeCell ref="BI187:BN187"/>
    <mergeCell ref="BO187:BT187"/>
    <mergeCell ref="BU187:BZ187"/>
    <mergeCell ref="CA187:CG187"/>
    <mergeCell ref="DX186:ED186"/>
    <mergeCell ref="EE186:EJ186"/>
    <mergeCell ref="EK186:EP186"/>
    <mergeCell ref="EQ186:EV186"/>
    <mergeCell ref="EW186:FC186"/>
    <mergeCell ref="FE186:FK186"/>
    <mergeCell ref="CI186:CO186"/>
    <mergeCell ref="CP186:CU186"/>
    <mergeCell ref="CV186:DA186"/>
    <mergeCell ref="DB186:DG186"/>
    <mergeCell ref="DH186:DN186"/>
    <mergeCell ref="DS186:DW186"/>
    <mergeCell ref="FL185:FQ185"/>
    <mergeCell ref="FR185:FW185"/>
    <mergeCell ref="FX185:GC185"/>
    <mergeCell ref="GD185:GJ185"/>
    <mergeCell ref="AW186:BA186"/>
    <mergeCell ref="BB186:BH186"/>
    <mergeCell ref="BI186:BN186"/>
    <mergeCell ref="BO186:BT186"/>
    <mergeCell ref="BU186:BZ186"/>
    <mergeCell ref="CA186:CG186"/>
    <mergeCell ref="DX185:ED185"/>
    <mergeCell ref="EE185:EJ185"/>
    <mergeCell ref="EK185:EP185"/>
    <mergeCell ref="EQ185:EV185"/>
    <mergeCell ref="EW185:FC185"/>
    <mergeCell ref="FE185:FK185"/>
    <mergeCell ref="CI185:CO185"/>
    <mergeCell ref="CP185:CU185"/>
    <mergeCell ref="CV185:DA185"/>
    <mergeCell ref="DB185:DG185"/>
    <mergeCell ref="DH185:DN185"/>
    <mergeCell ref="DS185:DW185"/>
    <mergeCell ref="FL184:FQ184"/>
    <mergeCell ref="FR184:FW184"/>
    <mergeCell ref="FX184:GC184"/>
    <mergeCell ref="GD184:GJ184"/>
    <mergeCell ref="AW185:BA185"/>
    <mergeCell ref="BB185:BH185"/>
    <mergeCell ref="BI185:BN185"/>
    <mergeCell ref="BO185:BT185"/>
    <mergeCell ref="BU185:BZ185"/>
    <mergeCell ref="CA185:CG185"/>
    <mergeCell ref="DX184:ED184"/>
    <mergeCell ref="EE184:EJ184"/>
    <mergeCell ref="EK184:EP184"/>
    <mergeCell ref="EQ184:EV184"/>
    <mergeCell ref="EW184:FC184"/>
    <mergeCell ref="FE184:FK184"/>
    <mergeCell ref="CI184:CO184"/>
    <mergeCell ref="CP184:CU184"/>
    <mergeCell ref="CV184:DA184"/>
    <mergeCell ref="DB184:DG184"/>
    <mergeCell ref="DH184:DN184"/>
    <mergeCell ref="DS184:DW184"/>
    <mergeCell ref="FL183:FQ183"/>
    <mergeCell ref="FR183:FW183"/>
    <mergeCell ref="FX183:GC183"/>
    <mergeCell ref="GD183:GJ183"/>
    <mergeCell ref="AW184:BA184"/>
    <mergeCell ref="BB184:BH184"/>
    <mergeCell ref="BI184:BN184"/>
    <mergeCell ref="BO184:BT184"/>
    <mergeCell ref="BU184:BZ184"/>
    <mergeCell ref="CA184:CG184"/>
    <mergeCell ref="DX183:ED183"/>
    <mergeCell ref="EE183:EJ183"/>
    <mergeCell ref="EK183:EP183"/>
    <mergeCell ref="EQ183:EV183"/>
    <mergeCell ref="EW183:FC183"/>
    <mergeCell ref="FE183:FK183"/>
    <mergeCell ref="CI183:CO183"/>
    <mergeCell ref="CP183:CU183"/>
    <mergeCell ref="CV183:DA183"/>
    <mergeCell ref="DB183:DG183"/>
    <mergeCell ref="DH183:DN183"/>
    <mergeCell ref="DS183:DW183"/>
    <mergeCell ref="FL182:FQ182"/>
    <mergeCell ref="FR182:FW182"/>
    <mergeCell ref="FX182:GC182"/>
    <mergeCell ref="GD182:GJ182"/>
    <mergeCell ref="AW183:BA183"/>
    <mergeCell ref="BB183:BH183"/>
    <mergeCell ref="BI183:BN183"/>
    <mergeCell ref="BO183:BT183"/>
    <mergeCell ref="BU183:BZ183"/>
    <mergeCell ref="CA183:CG183"/>
    <mergeCell ref="DX182:ED182"/>
    <mergeCell ref="EE182:EJ182"/>
    <mergeCell ref="EK182:EP182"/>
    <mergeCell ref="EQ182:EV182"/>
    <mergeCell ref="EW182:FC182"/>
    <mergeCell ref="FE182:FK182"/>
    <mergeCell ref="CI182:CO182"/>
    <mergeCell ref="CP182:CU182"/>
    <mergeCell ref="CV182:DA182"/>
    <mergeCell ref="DB182:DG182"/>
    <mergeCell ref="DH182:DN182"/>
    <mergeCell ref="DS182:DW182"/>
    <mergeCell ref="FL181:FQ181"/>
    <mergeCell ref="FR181:FW181"/>
    <mergeCell ref="FX181:GC181"/>
    <mergeCell ref="GD181:GJ181"/>
    <mergeCell ref="AW182:BA182"/>
    <mergeCell ref="BB182:BH182"/>
    <mergeCell ref="BI182:BN182"/>
    <mergeCell ref="BO182:BT182"/>
    <mergeCell ref="BU182:BZ182"/>
    <mergeCell ref="CA182:CG182"/>
    <mergeCell ref="DX181:ED181"/>
    <mergeCell ref="EE181:EJ181"/>
    <mergeCell ref="EK181:EP181"/>
    <mergeCell ref="EQ181:EV181"/>
    <mergeCell ref="EW181:FC181"/>
    <mergeCell ref="FE181:FK181"/>
    <mergeCell ref="CI181:CO181"/>
    <mergeCell ref="CP181:CU181"/>
    <mergeCell ref="CV181:DA181"/>
    <mergeCell ref="DB181:DG181"/>
    <mergeCell ref="DH181:DN181"/>
    <mergeCell ref="DS181:DW181"/>
    <mergeCell ref="FL180:FQ180"/>
    <mergeCell ref="FR180:FW180"/>
    <mergeCell ref="FX180:GC180"/>
    <mergeCell ref="GD180:GJ180"/>
    <mergeCell ref="AW181:BA181"/>
    <mergeCell ref="BB181:BH181"/>
    <mergeCell ref="BI181:BN181"/>
    <mergeCell ref="BO181:BT181"/>
    <mergeCell ref="BU181:BZ181"/>
    <mergeCell ref="CA181:CG181"/>
    <mergeCell ref="DX180:ED180"/>
    <mergeCell ref="EE180:EJ180"/>
    <mergeCell ref="EK180:EP180"/>
    <mergeCell ref="EQ180:EV180"/>
    <mergeCell ref="EW180:FC180"/>
    <mergeCell ref="FE180:FK180"/>
    <mergeCell ref="CI180:CO180"/>
    <mergeCell ref="CP180:CU180"/>
    <mergeCell ref="CV180:DA180"/>
    <mergeCell ref="DB180:DG180"/>
    <mergeCell ref="DH180:DN180"/>
    <mergeCell ref="DS180:DW180"/>
    <mergeCell ref="FL179:FQ179"/>
    <mergeCell ref="FR179:FW179"/>
    <mergeCell ref="FX179:GC179"/>
    <mergeCell ref="GD179:GJ179"/>
    <mergeCell ref="AW180:BA180"/>
    <mergeCell ref="BB180:BH180"/>
    <mergeCell ref="BI180:BN180"/>
    <mergeCell ref="BO180:BT180"/>
    <mergeCell ref="BU180:BZ180"/>
    <mergeCell ref="CA180:CG180"/>
    <mergeCell ref="DX179:ED179"/>
    <mergeCell ref="EE179:EJ179"/>
    <mergeCell ref="EK179:EP179"/>
    <mergeCell ref="EQ179:EV179"/>
    <mergeCell ref="EW179:FC179"/>
    <mergeCell ref="FE179:FK179"/>
    <mergeCell ref="CI179:CO179"/>
    <mergeCell ref="CP179:CU179"/>
    <mergeCell ref="CV179:DA179"/>
    <mergeCell ref="DB179:DG179"/>
    <mergeCell ref="DH179:DN179"/>
    <mergeCell ref="DS179:DW179"/>
    <mergeCell ref="FL178:FQ178"/>
    <mergeCell ref="FR178:FW178"/>
    <mergeCell ref="FX178:GC178"/>
    <mergeCell ref="GD178:GJ178"/>
    <mergeCell ref="AW179:BA179"/>
    <mergeCell ref="BB179:BH179"/>
    <mergeCell ref="BI179:BN179"/>
    <mergeCell ref="BO179:BT179"/>
    <mergeCell ref="BU179:BZ179"/>
    <mergeCell ref="CA179:CG179"/>
    <mergeCell ref="DX178:ED178"/>
    <mergeCell ref="EE178:EJ178"/>
    <mergeCell ref="EK178:EP178"/>
    <mergeCell ref="EQ178:EV178"/>
    <mergeCell ref="EW178:FC178"/>
    <mergeCell ref="FE178:FK178"/>
    <mergeCell ref="CI178:CO178"/>
    <mergeCell ref="CP178:CU178"/>
    <mergeCell ref="CV178:DA178"/>
    <mergeCell ref="DB178:DG178"/>
    <mergeCell ref="DH178:DN178"/>
    <mergeCell ref="DS178:DW178"/>
    <mergeCell ref="FL177:FQ177"/>
    <mergeCell ref="FR177:FW177"/>
    <mergeCell ref="FX177:GC177"/>
    <mergeCell ref="GD177:GJ177"/>
    <mergeCell ref="AW178:BA178"/>
    <mergeCell ref="BB178:BH178"/>
    <mergeCell ref="BI178:BN178"/>
    <mergeCell ref="BO178:BT178"/>
    <mergeCell ref="BU178:BZ178"/>
    <mergeCell ref="CA178:CG178"/>
    <mergeCell ref="DX177:ED177"/>
    <mergeCell ref="EE177:EJ177"/>
    <mergeCell ref="EK177:EP177"/>
    <mergeCell ref="EQ177:EV177"/>
    <mergeCell ref="EW177:FC177"/>
    <mergeCell ref="FE177:FK177"/>
    <mergeCell ref="CI177:CO177"/>
    <mergeCell ref="CP177:CU177"/>
    <mergeCell ref="CV177:DA177"/>
    <mergeCell ref="DB177:DG177"/>
    <mergeCell ref="DH177:DN177"/>
    <mergeCell ref="DS177:DW177"/>
    <mergeCell ref="FL176:FQ176"/>
    <mergeCell ref="FR176:FW176"/>
    <mergeCell ref="FX176:GC176"/>
    <mergeCell ref="GD176:GJ176"/>
    <mergeCell ref="AW177:BA177"/>
    <mergeCell ref="BB177:BH177"/>
    <mergeCell ref="BI177:BN177"/>
    <mergeCell ref="BO177:BT177"/>
    <mergeCell ref="BU177:BZ177"/>
    <mergeCell ref="CA177:CG177"/>
    <mergeCell ref="DX176:ED176"/>
    <mergeCell ref="EE176:EJ176"/>
    <mergeCell ref="EK176:EP176"/>
    <mergeCell ref="EQ176:EV176"/>
    <mergeCell ref="EW176:FC176"/>
    <mergeCell ref="FE176:FK176"/>
    <mergeCell ref="CI176:CO176"/>
    <mergeCell ref="CP176:CU176"/>
    <mergeCell ref="CV176:DA176"/>
    <mergeCell ref="DB176:DG176"/>
    <mergeCell ref="DH176:DN176"/>
    <mergeCell ref="DS176:DW176"/>
    <mergeCell ref="FL175:FQ175"/>
    <mergeCell ref="FR175:FW175"/>
    <mergeCell ref="FX175:GC175"/>
    <mergeCell ref="GD175:GJ175"/>
    <mergeCell ref="AW176:BA176"/>
    <mergeCell ref="BB176:BH176"/>
    <mergeCell ref="BI176:BN176"/>
    <mergeCell ref="BO176:BT176"/>
    <mergeCell ref="BU176:BZ176"/>
    <mergeCell ref="CA176:CG176"/>
    <mergeCell ref="DX175:ED175"/>
    <mergeCell ref="EE175:EJ175"/>
    <mergeCell ref="EK175:EP175"/>
    <mergeCell ref="EQ175:EV175"/>
    <mergeCell ref="EW175:FC175"/>
    <mergeCell ref="FE175:FK175"/>
    <mergeCell ref="CI175:CO175"/>
    <mergeCell ref="CP175:CU175"/>
    <mergeCell ref="CV175:DA175"/>
    <mergeCell ref="DB175:DG175"/>
    <mergeCell ref="DH175:DN175"/>
    <mergeCell ref="DS175:DW175"/>
    <mergeCell ref="FL174:FQ174"/>
    <mergeCell ref="FR174:FW174"/>
    <mergeCell ref="FX174:GC174"/>
    <mergeCell ref="GD174:GJ174"/>
    <mergeCell ref="AW175:BA175"/>
    <mergeCell ref="BB175:BH175"/>
    <mergeCell ref="BI175:BN175"/>
    <mergeCell ref="BO175:BT175"/>
    <mergeCell ref="BU175:BZ175"/>
    <mergeCell ref="CA175:CG175"/>
    <mergeCell ref="DX174:ED174"/>
    <mergeCell ref="EE174:EJ174"/>
    <mergeCell ref="EK174:EP174"/>
    <mergeCell ref="EQ174:EV174"/>
    <mergeCell ref="EW174:FC174"/>
    <mergeCell ref="FE174:FK174"/>
    <mergeCell ref="CI174:CO174"/>
    <mergeCell ref="CP174:CU174"/>
    <mergeCell ref="CV174:DA174"/>
    <mergeCell ref="DB174:DG174"/>
    <mergeCell ref="DH174:DN174"/>
    <mergeCell ref="DS174:DW174"/>
    <mergeCell ref="FL173:FQ173"/>
    <mergeCell ref="FR173:FW173"/>
    <mergeCell ref="FX173:GC173"/>
    <mergeCell ref="GD173:GJ173"/>
    <mergeCell ref="AW174:BA174"/>
    <mergeCell ref="BB174:BH174"/>
    <mergeCell ref="BI174:BN174"/>
    <mergeCell ref="BO174:BT174"/>
    <mergeCell ref="BU174:BZ174"/>
    <mergeCell ref="CA174:CG174"/>
    <mergeCell ref="DX173:ED173"/>
    <mergeCell ref="EE173:EJ173"/>
    <mergeCell ref="EK173:EP173"/>
    <mergeCell ref="EQ173:EV173"/>
    <mergeCell ref="EW173:FC173"/>
    <mergeCell ref="FE173:FK173"/>
    <mergeCell ref="CI173:CO173"/>
    <mergeCell ref="CP173:CU173"/>
    <mergeCell ref="CV173:DA173"/>
    <mergeCell ref="DB173:DG173"/>
    <mergeCell ref="DH173:DN173"/>
    <mergeCell ref="DS173:DW173"/>
    <mergeCell ref="FL172:FQ172"/>
    <mergeCell ref="FR172:FW172"/>
    <mergeCell ref="FX172:GC172"/>
    <mergeCell ref="GD172:GJ172"/>
    <mergeCell ref="AW173:BA173"/>
    <mergeCell ref="BB173:BH173"/>
    <mergeCell ref="BI173:BN173"/>
    <mergeCell ref="BO173:BT173"/>
    <mergeCell ref="BU173:BZ173"/>
    <mergeCell ref="CA173:CG173"/>
    <mergeCell ref="DX172:ED172"/>
    <mergeCell ref="EE172:EJ172"/>
    <mergeCell ref="EK172:EP172"/>
    <mergeCell ref="EQ172:EV172"/>
    <mergeCell ref="EW172:FC172"/>
    <mergeCell ref="FE172:FK172"/>
    <mergeCell ref="CI172:CO172"/>
    <mergeCell ref="CP172:CU172"/>
    <mergeCell ref="CV172:DA172"/>
    <mergeCell ref="DB172:DG172"/>
    <mergeCell ref="DH172:DN172"/>
    <mergeCell ref="DS172:DW172"/>
    <mergeCell ref="FL171:FQ171"/>
    <mergeCell ref="FR171:FW171"/>
    <mergeCell ref="FX171:GC171"/>
    <mergeCell ref="GD171:GJ171"/>
    <mergeCell ref="AW172:BA172"/>
    <mergeCell ref="BB172:BH172"/>
    <mergeCell ref="BI172:BN172"/>
    <mergeCell ref="BO172:BT172"/>
    <mergeCell ref="BU172:BZ172"/>
    <mergeCell ref="CA172:CG172"/>
    <mergeCell ref="DX171:ED171"/>
    <mergeCell ref="EE171:EJ171"/>
    <mergeCell ref="EK171:EP171"/>
    <mergeCell ref="EQ171:EV171"/>
    <mergeCell ref="EW171:FC171"/>
    <mergeCell ref="FE171:FK171"/>
    <mergeCell ref="CI171:CO171"/>
    <mergeCell ref="CP171:CU171"/>
    <mergeCell ref="CV171:DA171"/>
    <mergeCell ref="DB171:DG171"/>
    <mergeCell ref="DH171:DN171"/>
    <mergeCell ref="DS171:DW171"/>
    <mergeCell ref="FL170:FQ170"/>
    <mergeCell ref="FR170:FW170"/>
    <mergeCell ref="FX170:GC170"/>
    <mergeCell ref="GD170:GJ170"/>
    <mergeCell ref="AW171:BA171"/>
    <mergeCell ref="BB171:BH171"/>
    <mergeCell ref="BI171:BN171"/>
    <mergeCell ref="BO171:BT171"/>
    <mergeCell ref="BU171:BZ171"/>
    <mergeCell ref="CA171:CG171"/>
    <mergeCell ref="DX170:ED170"/>
    <mergeCell ref="EE170:EJ170"/>
    <mergeCell ref="EK170:EP170"/>
    <mergeCell ref="EQ170:EV170"/>
    <mergeCell ref="EW170:FC170"/>
    <mergeCell ref="FE170:FK170"/>
    <mergeCell ref="CI170:CO170"/>
    <mergeCell ref="CP170:CU170"/>
    <mergeCell ref="CV170:DA170"/>
    <mergeCell ref="DB170:DG170"/>
    <mergeCell ref="DH170:DN170"/>
    <mergeCell ref="DS170:DW170"/>
    <mergeCell ref="FL169:FQ169"/>
    <mergeCell ref="FR169:FW169"/>
    <mergeCell ref="FX169:GC169"/>
    <mergeCell ref="GD169:GJ169"/>
    <mergeCell ref="AW170:BA170"/>
    <mergeCell ref="BB170:BH170"/>
    <mergeCell ref="BI170:BN170"/>
    <mergeCell ref="BO170:BT170"/>
    <mergeCell ref="BU170:BZ170"/>
    <mergeCell ref="CA170:CG170"/>
    <mergeCell ref="DX169:ED169"/>
    <mergeCell ref="EE169:EJ169"/>
    <mergeCell ref="EK169:EP169"/>
    <mergeCell ref="EQ169:EV169"/>
    <mergeCell ref="EW169:FC169"/>
    <mergeCell ref="FE169:FK169"/>
    <mergeCell ref="CI169:CO169"/>
    <mergeCell ref="CP169:CU169"/>
    <mergeCell ref="CV169:DA169"/>
    <mergeCell ref="DB169:DG169"/>
    <mergeCell ref="DH169:DN169"/>
    <mergeCell ref="DS169:DW169"/>
    <mergeCell ref="FL168:FQ168"/>
    <mergeCell ref="FR168:FW168"/>
    <mergeCell ref="FX168:GC168"/>
    <mergeCell ref="GD168:GJ168"/>
    <mergeCell ref="AW169:BA169"/>
    <mergeCell ref="BB169:BH169"/>
    <mergeCell ref="BI169:BN169"/>
    <mergeCell ref="BO169:BT169"/>
    <mergeCell ref="BU169:BZ169"/>
    <mergeCell ref="CA169:CG169"/>
    <mergeCell ref="DX168:ED168"/>
    <mergeCell ref="EE168:EJ168"/>
    <mergeCell ref="EK168:EP168"/>
    <mergeCell ref="EQ168:EV168"/>
    <mergeCell ref="EW168:FC168"/>
    <mergeCell ref="FE168:FK168"/>
    <mergeCell ref="CI168:CO168"/>
    <mergeCell ref="CP168:CU168"/>
    <mergeCell ref="CV168:DA168"/>
    <mergeCell ref="DB168:DG168"/>
    <mergeCell ref="DH168:DN168"/>
    <mergeCell ref="DS168:DW168"/>
    <mergeCell ref="FL167:FQ167"/>
    <mergeCell ref="FR167:FW167"/>
    <mergeCell ref="FX167:GC167"/>
    <mergeCell ref="GD167:GJ167"/>
    <mergeCell ref="AW168:BA168"/>
    <mergeCell ref="BB168:BH168"/>
    <mergeCell ref="BI168:BN168"/>
    <mergeCell ref="BO168:BT168"/>
    <mergeCell ref="BU168:BZ168"/>
    <mergeCell ref="CA168:CG168"/>
    <mergeCell ref="DX167:ED167"/>
    <mergeCell ref="EE167:EJ167"/>
    <mergeCell ref="EK167:EP167"/>
    <mergeCell ref="EQ167:EV167"/>
    <mergeCell ref="EW167:FC167"/>
    <mergeCell ref="FE167:FK167"/>
    <mergeCell ref="CI167:CO167"/>
    <mergeCell ref="CP167:CU167"/>
    <mergeCell ref="CV167:DA167"/>
    <mergeCell ref="DB167:DG167"/>
    <mergeCell ref="DH167:DN167"/>
    <mergeCell ref="DS167:DW167"/>
    <mergeCell ref="FL166:FQ166"/>
    <mergeCell ref="FR166:FW166"/>
    <mergeCell ref="FX166:GC166"/>
    <mergeCell ref="GD166:GJ166"/>
    <mergeCell ref="AW167:BA167"/>
    <mergeCell ref="BB167:BH167"/>
    <mergeCell ref="BI167:BN167"/>
    <mergeCell ref="BO167:BT167"/>
    <mergeCell ref="BU167:BZ167"/>
    <mergeCell ref="CA167:CG167"/>
    <mergeCell ref="DX166:ED166"/>
    <mergeCell ref="EE166:EJ166"/>
    <mergeCell ref="EK166:EP166"/>
    <mergeCell ref="EQ166:EV166"/>
    <mergeCell ref="EW166:FC166"/>
    <mergeCell ref="FE166:FK166"/>
    <mergeCell ref="CI166:CO166"/>
    <mergeCell ref="CP166:CU166"/>
    <mergeCell ref="CV166:DA166"/>
    <mergeCell ref="DB166:DG166"/>
    <mergeCell ref="DH166:DN166"/>
    <mergeCell ref="DS166:DW166"/>
    <mergeCell ref="FL165:FQ165"/>
    <mergeCell ref="FR165:FW165"/>
    <mergeCell ref="FX165:GC165"/>
    <mergeCell ref="GD165:GJ165"/>
    <mergeCell ref="AW166:BA166"/>
    <mergeCell ref="BB166:BH166"/>
    <mergeCell ref="BI166:BN166"/>
    <mergeCell ref="BO166:BT166"/>
    <mergeCell ref="BU166:BZ166"/>
    <mergeCell ref="CA166:CG166"/>
    <mergeCell ref="DX165:ED165"/>
    <mergeCell ref="EE165:EJ165"/>
    <mergeCell ref="EK165:EP165"/>
    <mergeCell ref="EQ165:EV165"/>
    <mergeCell ref="EW165:FC165"/>
    <mergeCell ref="FE165:FK165"/>
    <mergeCell ref="CI165:CO165"/>
    <mergeCell ref="CP165:CU165"/>
    <mergeCell ref="CV165:DA165"/>
    <mergeCell ref="DB165:DG165"/>
    <mergeCell ref="DH165:DN165"/>
    <mergeCell ref="DS165:DW165"/>
    <mergeCell ref="FL164:FQ164"/>
    <mergeCell ref="FR164:FW164"/>
    <mergeCell ref="FX164:GC164"/>
    <mergeCell ref="GD164:GJ164"/>
    <mergeCell ref="AW165:BA165"/>
    <mergeCell ref="BB165:BH165"/>
    <mergeCell ref="BI165:BN165"/>
    <mergeCell ref="BO165:BT165"/>
    <mergeCell ref="BU165:BZ165"/>
    <mergeCell ref="CA165:CG165"/>
    <mergeCell ref="DX164:ED164"/>
    <mergeCell ref="EE164:EJ164"/>
    <mergeCell ref="EK164:EP164"/>
    <mergeCell ref="EQ164:EV164"/>
    <mergeCell ref="EW164:FC164"/>
    <mergeCell ref="FE164:FK164"/>
    <mergeCell ref="CI164:CO164"/>
    <mergeCell ref="CP164:CU164"/>
    <mergeCell ref="CV164:DA164"/>
    <mergeCell ref="DB164:DG164"/>
    <mergeCell ref="DH164:DN164"/>
    <mergeCell ref="DS164:DW164"/>
    <mergeCell ref="FL163:FQ163"/>
    <mergeCell ref="FR163:FW163"/>
    <mergeCell ref="FX163:GC163"/>
    <mergeCell ref="GD163:GJ163"/>
    <mergeCell ref="AW164:BA164"/>
    <mergeCell ref="BB164:BH164"/>
    <mergeCell ref="BI164:BN164"/>
    <mergeCell ref="BO164:BT164"/>
    <mergeCell ref="BU164:BZ164"/>
    <mergeCell ref="CA164:CG164"/>
    <mergeCell ref="DX163:ED163"/>
    <mergeCell ref="EE163:EJ163"/>
    <mergeCell ref="EK163:EP163"/>
    <mergeCell ref="EQ163:EV163"/>
    <mergeCell ref="EW163:FC163"/>
    <mergeCell ref="FE163:FK163"/>
    <mergeCell ref="CI163:CO163"/>
    <mergeCell ref="CP163:CU163"/>
    <mergeCell ref="CV163:DA163"/>
    <mergeCell ref="DB163:DG163"/>
    <mergeCell ref="DH163:DN163"/>
    <mergeCell ref="DS163:DW163"/>
    <mergeCell ref="FL162:FQ162"/>
    <mergeCell ref="FR162:FW162"/>
    <mergeCell ref="FX162:GC162"/>
    <mergeCell ref="GD162:GJ162"/>
    <mergeCell ref="AW163:BA163"/>
    <mergeCell ref="BB163:BH163"/>
    <mergeCell ref="BI163:BN163"/>
    <mergeCell ref="BO163:BT163"/>
    <mergeCell ref="BU163:BZ163"/>
    <mergeCell ref="CA163:CG163"/>
    <mergeCell ref="DX162:ED162"/>
    <mergeCell ref="EE162:EJ162"/>
    <mergeCell ref="EK162:EP162"/>
    <mergeCell ref="EQ162:EV162"/>
    <mergeCell ref="EW162:FC162"/>
    <mergeCell ref="FE162:FK162"/>
    <mergeCell ref="CI162:CO162"/>
    <mergeCell ref="CP162:CU162"/>
    <mergeCell ref="CV162:DA162"/>
    <mergeCell ref="DB162:DG162"/>
    <mergeCell ref="DH162:DN162"/>
    <mergeCell ref="DS162:DW162"/>
    <mergeCell ref="FL161:FQ161"/>
    <mergeCell ref="FR161:FW161"/>
    <mergeCell ref="FX161:GC161"/>
    <mergeCell ref="GD161:GJ161"/>
    <mergeCell ref="AW162:BA162"/>
    <mergeCell ref="BB162:BH162"/>
    <mergeCell ref="BI162:BN162"/>
    <mergeCell ref="BO162:BT162"/>
    <mergeCell ref="BU162:BZ162"/>
    <mergeCell ref="CA162:CG162"/>
    <mergeCell ref="DX161:ED161"/>
    <mergeCell ref="EE161:EJ161"/>
    <mergeCell ref="EK161:EP161"/>
    <mergeCell ref="EQ161:EV161"/>
    <mergeCell ref="EW161:FC161"/>
    <mergeCell ref="FE161:FK161"/>
    <mergeCell ref="CI161:CO161"/>
    <mergeCell ref="CP161:CU161"/>
    <mergeCell ref="CV161:DA161"/>
    <mergeCell ref="DB161:DG161"/>
    <mergeCell ref="DH161:DN161"/>
    <mergeCell ref="DS161:DW161"/>
    <mergeCell ref="FL160:FQ160"/>
    <mergeCell ref="FR160:FW160"/>
    <mergeCell ref="FX160:GC160"/>
    <mergeCell ref="GD160:GJ160"/>
    <mergeCell ref="AW161:BA161"/>
    <mergeCell ref="BB161:BH161"/>
    <mergeCell ref="BI161:BN161"/>
    <mergeCell ref="BO161:BT161"/>
    <mergeCell ref="BU161:BZ161"/>
    <mergeCell ref="CA161:CG161"/>
    <mergeCell ref="DX160:ED160"/>
    <mergeCell ref="EE160:EJ160"/>
    <mergeCell ref="EK160:EP160"/>
    <mergeCell ref="EQ160:EV160"/>
    <mergeCell ref="EW160:FC160"/>
    <mergeCell ref="FE160:FK160"/>
    <mergeCell ref="CI160:CO160"/>
    <mergeCell ref="CP160:CU160"/>
    <mergeCell ref="CV160:DA160"/>
    <mergeCell ref="DB160:DG160"/>
    <mergeCell ref="DH160:DN160"/>
    <mergeCell ref="DS160:DW160"/>
    <mergeCell ref="FL159:FQ159"/>
    <mergeCell ref="FR159:FW159"/>
    <mergeCell ref="FX159:GC159"/>
    <mergeCell ref="GD159:GJ159"/>
    <mergeCell ref="AW160:BA160"/>
    <mergeCell ref="BB160:BH160"/>
    <mergeCell ref="BI160:BN160"/>
    <mergeCell ref="BO160:BT160"/>
    <mergeCell ref="BU160:BZ160"/>
    <mergeCell ref="CA160:CG160"/>
    <mergeCell ref="DX159:ED159"/>
    <mergeCell ref="EE159:EJ159"/>
    <mergeCell ref="EK159:EP159"/>
    <mergeCell ref="EQ159:EV159"/>
    <mergeCell ref="EW159:FC159"/>
    <mergeCell ref="FE159:FK159"/>
    <mergeCell ref="CI159:CO159"/>
    <mergeCell ref="CP159:CU159"/>
    <mergeCell ref="CV159:DA159"/>
    <mergeCell ref="DB159:DG159"/>
    <mergeCell ref="DH159:DN159"/>
    <mergeCell ref="DS159:DW159"/>
    <mergeCell ref="FL158:FQ158"/>
    <mergeCell ref="FR158:FW158"/>
    <mergeCell ref="FX158:GC158"/>
    <mergeCell ref="GD158:GJ158"/>
    <mergeCell ref="AW159:BA159"/>
    <mergeCell ref="BB159:BH159"/>
    <mergeCell ref="BI159:BN159"/>
    <mergeCell ref="BO159:BT159"/>
    <mergeCell ref="BU159:BZ159"/>
    <mergeCell ref="CA159:CG159"/>
    <mergeCell ref="DX158:ED158"/>
    <mergeCell ref="EE158:EJ158"/>
    <mergeCell ref="EK158:EP158"/>
    <mergeCell ref="EQ158:EV158"/>
    <mergeCell ref="EW158:FC158"/>
    <mergeCell ref="FE158:FK158"/>
    <mergeCell ref="CI158:CO158"/>
    <mergeCell ref="CP158:CU158"/>
    <mergeCell ref="CV158:DA158"/>
    <mergeCell ref="DB158:DG158"/>
    <mergeCell ref="DH158:DN158"/>
    <mergeCell ref="DS158:DW158"/>
    <mergeCell ref="FL157:FQ157"/>
    <mergeCell ref="FR157:FW157"/>
    <mergeCell ref="FX157:GC157"/>
    <mergeCell ref="GD157:GJ157"/>
    <mergeCell ref="AW158:BA158"/>
    <mergeCell ref="BB158:BH158"/>
    <mergeCell ref="BI158:BN158"/>
    <mergeCell ref="BO158:BT158"/>
    <mergeCell ref="BU158:BZ158"/>
    <mergeCell ref="CA158:CG158"/>
    <mergeCell ref="DX157:ED157"/>
    <mergeCell ref="EE157:EJ157"/>
    <mergeCell ref="EK157:EP157"/>
    <mergeCell ref="EQ157:EV157"/>
    <mergeCell ref="EW157:FC157"/>
    <mergeCell ref="FE157:FK157"/>
    <mergeCell ref="CI157:CO157"/>
    <mergeCell ref="CP157:CU157"/>
    <mergeCell ref="CV157:DA157"/>
    <mergeCell ref="DB157:DG157"/>
    <mergeCell ref="DH157:DN157"/>
    <mergeCell ref="DS157:DW157"/>
    <mergeCell ref="FL156:FQ156"/>
    <mergeCell ref="FR156:FW156"/>
    <mergeCell ref="FX156:GC156"/>
    <mergeCell ref="GD156:GJ156"/>
    <mergeCell ref="AW157:BA157"/>
    <mergeCell ref="BB157:BH157"/>
    <mergeCell ref="BI157:BN157"/>
    <mergeCell ref="BO157:BT157"/>
    <mergeCell ref="BU157:BZ157"/>
    <mergeCell ref="CA157:CG157"/>
    <mergeCell ref="DX156:ED156"/>
    <mergeCell ref="EE156:EJ156"/>
    <mergeCell ref="EK156:EP156"/>
    <mergeCell ref="EQ156:EV156"/>
    <mergeCell ref="EW156:FC156"/>
    <mergeCell ref="FE156:FK156"/>
    <mergeCell ref="CI156:CO156"/>
    <mergeCell ref="CP156:CU156"/>
    <mergeCell ref="CV156:DA156"/>
    <mergeCell ref="DB156:DG156"/>
    <mergeCell ref="DH156:DN156"/>
    <mergeCell ref="DS156:DW156"/>
    <mergeCell ref="FL155:FQ155"/>
    <mergeCell ref="FR155:FW155"/>
    <mergeCell ref="FX155:GC155"/>
    <mergeCell ref="GD155:GJ155"/>
    <mergeCell ref="AW156:BA156"/>
    <mergeCell ref="BB156:BH156"/>
    <mergeCell ref="BI156:BN156"/>
    <mergeCell ref="BO156:BT156"/>
    <mergeCell ref="BU156:BZ156"/>
    <mergeCell ref="CA156:CG156"/>
    <mergeCell ref="DX155:ED155"/>
    <mergeCell ref="EE155:EJ155"/>
    <mergeCell ref="EK155:EP155"/>
    <mergeCell ref="EQ155:EV155"/>
    <mergeCell ref="EW155:FC155"/>
    <mergeCell ref="FE155:FK155"/>
    <mergeCell ref="CI155:CO155"/>
    <mergeCell ref="CP155:CU155"/>
    <mergeCell ref="CV155:DA155"/>
    <mergeCell ref="DB155:DG155"/>
    <mergeCell ref="DH155:DN155"/>
    <mergeCell ref="DS155:DW155"/>
    <mergeCell ref="FL154:FQ154"/>
    <mergeCell ref="FR154:FW154"/>
    <mergeCell ref="FX154:GC154"/>
    <mergeCell ref="GD154:GJ154"/>
    <mergeCell ref="AW155:BA155"/>
    <mergeCell ref="BB155:BH155"/>
    <mergeCell ref="BI155:BN155"/>
    <mergeCell ref="BO155:BT155"/>
    <mergeCell ref="BU155:BZ155"/>
    <mergeCell ref="CA155:CG155"/>
    <mergeCell ref="DX154:ED154"/>
    <mergeCell ref="EE154:EJ154"/>
    <mergeCell ref="EK154:EP154"/>
    <mergeCell ref="EQ154:EV154"/>
    <mergeCell ref="EW154:FC154"/>
    <mergeCell ref="FE154:FK154"/>
    <mergeCell ref="CI154:CO154"/>
    <mergeCell ref="CP154:CU154"/>
    <mergeCell ref="CV154:DA154"/>
    <mergeCell ref="DB154:DG154"/>
    <mergeCell ref="DH154:DN154"/>
    <mergeCell ref="DS154:DW154"/>
    <mergeCell ref="FL153:FQ153"/>
    <mergeCell ref="FR153:FW153"/>
    <mergeCell ref="FX153:GC153"/>
    <mergeCell ref="GD153:GJ153"/>
    <mergeCell ref="AW154:BA154"/>
    <mergeCell ref="BB154:BH154"/>
    <mergeCell ref="BI154:BN154"/>
    <mergeCell ref="BO154:BT154"/>
    <mergeCell ref="BU154:BZ154"/>
    <mergeCell ref="CA154:CG154"/>
    <mergeCell ref="DX153:ED153"/>
    <mergeCell ref="EE153:EJ153"/>
    <mergeCell ref="EK153:EP153"/>
    <mergeCell ref="EQ153:EV153"/>
    <mergeCell ref="EW153:FC153"/>
    <mergeCell ref="FE153:FK153"/>
    <mergeCell ref="CI153:CO153"/>
    <mergeCell ref="CP153:CU153"/>
    <mergeCell ref="CV153:DA153"/>
    <mergeCell ref="DB153:DG153"/>
    <mergeCell ref="DH153:DN153"/>
    <mergeCell ref="DS153:DW153"/>
    <mergeCell ref="FL152:FQ152"/>
    <mergeCell ref="FR152:FW152"/>
    <mergeCell ref="FX152:GC152"/>
    <mergeCell ref="GD152:GJ152"/>
    <mergeCell ref="AW153:BA153"/>
    <mergeCell ref="BB153:BH153"/>
    <mergeCell ref="BI153:BN153"/>
    <mergeCell ref="BO153:BT153"/>
    <mergeCell ref="BU153:BZ153"/>
    <mergeCell ref="CA153:CG153"/>
    <mergeCell ref="DX152:ED152"/>
    <mergeCell ref="EE152:EJ152"/>
    <mergeCell ref="EK152:EP152"/>
    <mergeCell ref="EQ152:EV152"/>
    <mergeCell ref="EW152:FC152"/>
    <mergeCell ref="FE152:FK152"/>
    <mergeCell ref="CI152:CO152"/>
    <mergeCell ref="CP152:CU152"/>
    <mergeCell ref="CV152:DA152"/>
    <mergeCell ref="DB152:DG152"/>
    <mergeCell ref="DH152:DN152"/>
    <mergeCell ref="DS152:DW152"/>
    <mergeCell ref="FL151:FQ151"/>
    <mergeCell ref="FR151:FW151"/>
    <mergeCell ref="FX151:GC151"/>
    <mergeCell ref="GD151:GJ151"/>
    <mergeCell ref="AW152:BA152"/>
    <mergeCell ref="BB152:BH152"/>
    <mergeCell ref="BI152:BN152"/>
    <mergeCell ref="BO152:BT152"/>
    <mergeCell ref="BU152:BZ152"/>
    <mergeCell ref="CA152:CG152"/>
    <mergeCell ref="DX151:ED151"/>
    <mergeCell ref="EE151:EJ151"/>
    <mergeCell ref="EK151:EP151"/>
    <mergeCell ref="EQ151:EV151"/>
    <mergeCell ref="EW151:FC151"/>
    <mergeCell ref="FE151:FK151"/>
    <mergeCell ref="CI151:CO151"/>
    <mergeCell ref="CP151:CU151"/>
    <mergeCell ref="CV151:DA151"/>
    <mergeCell ref="DB151:DG151"/>
    <mergeCell ref="DH151:DN151"/>
    <mergeCell ref="DS151:DW151"/>
    <mergeCell ref="FL150:FQ150"/>
    <mergeCell ref="FR150:FW150"/>
    <mergeCell ref="FX150:GC150"/>
    <mergeCell ref="GD150:GJ150"/>
    <mergeCell ref="AW151:BA151"/>
    <mergeCell ref="BB151:BH151"/>
    <mergeCell ref="BI151:BN151"/>
    <mergeCell ref="BO151:BT151"/>
    <mergeCell ref="BU151:BZ151"/>
    <mergeCell ref="CA151:CG151"/>
    <mergeCell ref="DX150:ED150"/>
    <mergeCell ref="EE150:EJ150"/>
    <mergeCell ref="EK150:EP150"/>
    <mergeCell ref="EQ150:EV150"/>
    <mergeCell ref="EW150:FC150"/>
    <mergeCell ref="FE150:FK150"/>
    <mergeCell ref="CI150:CO150"/>
    <mergeCell ref="CP150:CU150"/>
    <mergeCell ref="CV150:DA150"/>
    <mergeCell ref="DB150:DG150"/>
    <mergeCell ref="DH150:DN150"/>
    <mergeCell ref="DS150:DW150"/>
    <mergeCell ref="FL149:FQ149"/>
    <mergeCell ref="FR149:FW149"/>
    <mergeCell ref="FX149:GC149"/>
    <mergeCell ref="GD149:GJ149"/>
    <mergeCell ref="AW150:BA150"/>
    <mergeCell ref="BB150:BH150"/>
    <mergeCell ref="BI150:BN150"/>
    <mergeCell ref="BO150:BT150"/>
    <mergeCell ref="BU150:BZ150"/>
    <mergeCell ref="CA150:CG150"/>
    <mergeCell ref="DX149:ED149"/>
    <mergeCell ref="EE149:EJ149"/>
    <mergeCell ref="EK149:EP149"/>
    <mergeCell ref="EQ149:EV149"/>
    <mergeCell ref="EW149:FC149"/>
    <mergeCell ref="FE149:FK149"/>
    <mergeCell ref="CI149:CO149"/>
    <mergeCell ref="CP149:CU149"/>
    <mergeCell ref="CV149:DA149"/>
    <mergeCell ref="DB149:DG149"/>
    <mergeCell ref="DH149:DN149"/>
    <mergeCell ref="DS149:DW149"/>
    <mergeCell ref="FL148:FQ148"/>
    <mergeCell ref="FR148:FW148"/>
    <mergeCell ref="FX148:GC148"/>
    <mergeCell ref="GD148:GJ148"/>
    <mergeCell ref="AW149:BA149"/>
    <mergeCell ref="BB149:BH149"/>
    <mergeCell ref="BI149:BN149"/>
    <mergeCell ref="BO149:BT149"/>
    <mergeCell ref="BU149:BZ149"/>
    <mergeCell ref="CA149:CG149"/>
    <mergeCell ref="DX148:ED148"/>
    <mergeCell ref="EE148:EJ148"/>
    <mergeCell ref="EK148:EP148"/>
    <mergeCell ref="EQ148:EV148"/>
    <mergeCell ref="EW148:FC148"/>
    <mergeCell ref="FE148:FK148"/>
    <mergeCell ref="CI148:CO148"/>
    <mergeCell ref="CP148:CU148"/>
    <mergeCell ref="CV148:DA148"/>
    <mergeCell ref="DB148:DG148"/>
    <mergeCell ref="DH148:DN148"/>
    <mergeCell ref="DS148:DW148"/>
    <mergeCell ref="FL147:FQ147"/>
    <mergeCell ref="FR147:FW147"/>
    <mergeCell ref="FX147:GC147"/>
    <mergeCell ref="GD147:GJ147"/>
    <mergeCell ref="AW148:BA148"/>
    <mergeCell ref="BB148:BH148"/>
    <mergeCell ref="BI148:BN148"/>
    <mergeCell ref="BO148:BT148"/>
    <mergeCell ref="BU148:BZ148"/>
    <mergeCell ref="CA148:CG148"/>
    <mergeCell ref="DX147:ED147"/>
    <mergeCell ref="EE147:EJ147"/>
    <mergeCell ref="EK147:EP147"/>
    <mergeCell ref="EQ147:EV147"/>
    <mergeCell ref="EW147:FC147"/>
    <mergeCell ref="FE147:FK147"/>
    <mergeCell ref="CI147:CO147"/>
    <mergeCell ref="CP147:CU147"/>
    <mergeCell ref="CV147:DA147"/>
    <mergeCell ref="DB147:DG147"/>
    <mergeCell ref="DH147:DN147"/>
    <mergeCell ref="DS147:DW147"/>
    <mergeCell ref="FL146:FQ146"/>
    <mergeCell ref="FR146:FW146"/>
    <mergeCell ref="FX146:GC146"/>
    <mergeCell ref="GD146:GJ146"/>
    <mergeCell ref="AW147:BA147"/>
    <mergeCell ref="BB147:BH147"/>
    <mergeCell ref="BI147:BN147"/>
    <mergeCell ref="BO147:BT147"/>
    <mergeCell ref="BU147:BZ147"/>
    <mergeCell ref="CA147:CG147"/>
    <mergeCell ref="DX146:ED146"/>
    <mergeCell ref="EE146:EJ146"/>
    <mergeCell ref="EK146:EP146"/>
    <mergeCell ref="EQ146:EV146"/>
    <mergeCell ref="EW146:FC146"/>
    <mergeCell ref="FE146:FK146"/>
    <mergeCell ref="CI146:CO146"/>
    <mergeCell ref="CP146:CU146"/>
    <mergeCell ref="CV146:DA146"/>
    <mergeCell ref="DB146:DG146"/>
    <mergeCell ref="DH146:DN146"/>
    <mergeCell ref="DS146:DW146"/>
    <mergeCell ref="FL145:FQ145"/>
    <mergeCell ref="FR145:FW145"/>
    <mergeCell ref="FX145:GC145"/>
    <mergeCell ref="GD145:GJ145"/>
    <mergeCell ref="AW146:BA146"/>
    <mergeCell ref="BB146:BH146"/>
    <mergeCell ref="BI146:BN146"/>
    <mergeCell ref="BO146:BT146"/>
    <mergeCell ref="BU146:BZ146"/>
    <mergeCell ref="CA146:CG146"/>
    <mergeCell ref="DX145:ED145"/>
    <mergeCell ref="EE145:EJ145"/>
    <mergeCell ref="EK145:EP145"/>
    <mergeCell ref="EQ145:EV145"/>
    <mergeCell ref="EW145:FC145"/>
    <mergeCell ref="FE145:FK145"/>
    <mergeCell ref="CI145:CO145"/>
    <mergeCell ref="CP145:CU145"/>
    <mergeCell ref="CV145:DA145"/>
    <mergeCell ref="DB145:DG145"/>
    <mergeCell ref="DH145:DN145"/>
    <mergeCell ref="DS145:DW145"/>
    <mergeCell ref="FL144:FQ144"/>
    <mergeCell ref="FR144:FW144"/>
    <mergeCell ref="FX144:GC144"/>
    <mergeCell ref="GD144:GJ144"/>
    <mergeCell ref="AW145:BA145"/>
    <mergeCell ref="BB145:BH145"/>
    <mergeCell ref="BI145:BN145"/>
    <mergeCell ref="BO145:BT145"/>
    <mergeCell ref="BU145:BZ145"/>
    <mergeCell ref="CA145:CG145"/>
    <mergeCell ref="DX144:ED144"/>
    <mergeCell ref="EE144:EJ144"/>
    <mergeCell ref="EK144:EP144"/>
    <mergeCell ref="EQ144:EV144"/>
    <mergeCell ref="EW144:FC144"/>
    <mergeCell ref="FE144:FK144"/>
    <mergeCell ref="CI144:CO144"/>
    <mergeCell ref="CP144:CU144"/>
    <mergeCell ref="CV144:DA144"/>
    <mergeCell ref="DB144:DG144"/>
    <mergeCell ref="DH144:DN144"/>
    <mergeCell ref="DS144:DW144"/>
    <mergeCell ref="FL143:FQ143"/>
    <mergeCell ref="FR143:FW143"/>
    <mergeCell ref="FX143:GC143"/>
    <mergeCell ref="GD143:GJ143"/>
    <mergeCell ref="AW144:BA144"/>
    <mergeCell ref="BB144:BH144"/>
    <mergeCell ref="BI144:BN144"/>
    <mergeCell ref="BO144:BT144"/>
    <mergeCell ref="BU144:BZ144"/>
    <mergeCell ref="CA144:CG144"/>
    <mergeCell ref="DX143:ED143"/>
    <mergeCell ref="EE143:EJ143"/>
    <mergeCell ref="EK143:EP143"/>
    <mergeCell ref="EQ143:EV143"/>
    <mergeCell ref="EW143:FC143"/>
    <mergeCell ref="FE143:FK143"/>
    <mergeCell ref="CI143:CO143"/>
    <mergeCell ref="CP143:CU143"/>
    <mergeCell ref="CV143:DA143"/>
    <mergeCell ref="DB143:DG143"/>
    <mergeCell ref="DH143:DN143"/>
    <mergeCell ref="DS143:DW143"/>
    <mergeCell ref="FL142:FQ142"/>
    <mergeCell ref="FR142:FW142"/>
    <mergeCell ref="FX142:GC142"/>
    <mergeCell ref="GD142:GJ142"/>
    <mergeCell ref="AW143:BA143"/>
    <mergeCell ref="BB143:BH143"/>
    <mergeCell ref="BI143:BN143"/>
    <mergeCell ref="BO143:BT143"/>
    <mergeCell ref="BU143:BZ143"/>
    <mergeCell ref="CA143:CG143"/>
    <mergeCell ref="DX142:ED142"/>
    <mergeCell ref="EE142:EJ142"/>
    <mergeCell ref="EK142:EP142"/>
    <mergeCell ref="EQ142:EV142"/>
    <mergeCell ref="EW142:FC142"/>
    <mergeCell ref="FE142:FK142"/>
    <mergeCell ref="CI142:CO142"/>
    <mergeCell ref="CP142:CU142"/>
    <mergeCell ref="CV142:DA142"/>
    <mergeCell ref="DB142:DG142"/>
    <mergeCell ref="DH142:DN142"/>
    <mergeCell ref="DS142:DW142"/>
    <mergeCell ref="FL141:FQ141"/>
    <mergeCell ref="FR141:FW141"/>
    <mergeCell ref="FX141:GC141"/>
    <mergeCell ref="GD141:GJ141"/>
    <mergeCell ref="AW142:BA142"/>
    <mergeCell ref="BB142:BH142"/>
    <mergeCell ref="BI142:BN142"/>
    <mergeCell ref="BO142:BT142"/>
    <mergeCell ref="BU142:BZ142"/>
    <mergeCell ref="CA142:CG142"/>
    <mergeCell ref="DX141:ED141"/>
    <mergeCell ref="EE141:EJ141"/>
    <mergeCell ref="EK141:EP141"/>
    <mergeCell ref="EQ141:EV141"/>
    <mergeCell ref="EW141:FC141"/>
    <mergeCell ref="FE141:FK141"/>
    <mergeCell ref="CI141:CO141"/>
    <mergeCell ref="CP141:CU141"/>
    <mergeCell ref="CV141:DA141"/>
    <mergeCell ref="DB141:DG141"/>
    <mergeCell ref="DH141:DN141"/>
    <mergeCell ref="DS141:DW141"/>
    <mergeCell ref="FL140:FQ140"/>
    <mergeCell ref="FR140:FW140"/>
    <mergeCell ref="FX140:GC140"/>
    <mergeCell ref="GD140:GJ140"/>
    <mergeCell ref="AW141:BA141"/>
    <mergeCell ref="BB141:BH141"/>
    <mergeCell ref="BI141:BN141"/>
    <mergeCell ref="BO141:BT141"/>
    <mergeCell ref="BU141:BZ141"/>
    <mergeCell ref="CA141:CG141"/>
    <mergeCell ref="DX140:ED140"/>
    <mergeCell ref="EE140:EJ140"/>
    <mergeCell ref="EK140:EP140"/>
    <mergeCell ref="EQ140:EV140"/>
    <mergeCell ref="EW140:FC140"/>
    <mergeCell ref="FE140:FK140"/>
    <mergeCell ref="CI140:CO140"/>
    <mergeCell ref="CP140:CU140"/>
    <mergeCell ref="CV140:DA140"/>
    <mergeCell ref="DB140:DG140"/>
    <mergeCell ref="DH140:DN140"/>
    <mergeCell ref="DS140:DW140"/>
    <mergeCell ref="FL139:FQ139"/>
    <mergeCell ref="FR139:FW139"/>
    <mergeCell ref="FX139:GC139"/>
    <mergeCell ref="GD139:GJ139"/>
    <mergeCell ref="AW140:BA140"/>
    <mergeCell ref="BB140:BH140"/>
    <mergeCell ref="BI140:BN140"/>
    <mergeCell ref="BO140:BT140"/>
    <mergeCell ref="BU140:BZ140"/>
    <mergeCell ref="CA140:CG140"/>
    <mergeCell ref="DX139:ED139"/>
    <mergeCell ref="EE139:EJ139"/>
    <mergeCell ref="EK139:EP139"/>
    <mergeCell ref="EQ139:EV139"/>
    <mergeCell ref="EW139:FC139"/>
    <mergeCell ref="FE139:FK139"/>
    <mergeCell ref="CI139:CO139"/>
    <mergeCell ref="CP139:CU139"/>
    <mergeCell ref="CV139:DA139"/>
    <mergeCell ref="DB139:DG139"/>
    <mergeCell ref="DH139:DN139"/>
    <mergeCell ref="DS139:DW139"/>
    <mergeCell ref="FL138:FQ138"/>
    <mergeCell ref="FR138:FW138"/>
    <mergeCell ref="FX138:GC138"/>
    <mergeCell ref="GD138:GJ138"/>
    <mergeCell ref="AW139:BA139"/>
    <mergeCell ref="BB139:BH139"/>
    <mergeCell ref="BI139:BN139"/>
    <mergeCell ref="BO139:BT139"/>
    <mergeCell ref="BU139:BZ139"/>
    <mergeCell ref="CA139:CG139"/>
    <mergeCell ref="DX138:ED138"/>
    <mergeCell ref="EE138:EJ138"/>
    <mergeCell ref="EK138:EP138"/>
    <mergeCell ref="EQ138:EV138"/>
    <mergeCell ref="EW138:FC138"/>
    <mergeCell ref="FE138:FK138"/>
    <mergeCell ref="CI138:CO138"/>
    <mergeCell ref="CP138:CU138"/>
    <mergeCell ref="CV138:DA138"/>
    <mergeCell ref="DB138:DG138"/>
    <mergeCell ref="DH138:DN138"/>
    <mergeCell ref="DS138:DW138"/>
    <mergeCell ref="FL137:FQ137"/>
    <mergeCell ref="FR137:FW137"/>
    <mergeCell ref="FX137:GC137"/>
    <mergeCell ref="GD137:GJ137"/>
    <mergeCell ref="AW138:BA138"/>
    <mergeCell ref="BB138:BH138"/>
    <mergeCell ref="BI138:BN138"/>
    <mergeCell ref="BO138:BT138"/>
    <mergeCell ref="BU138:BZ138"/>
    <mergeCell ref="CA138:CG138"/>
    <mergeCell ref="DX137:ED137"/>
    <mergeCell ref="EE137:EJ137"/>
    <mergeCell ref="EK137:EP137"/>
    <mergeCell ref="EQ137:EV137"/>
    <mergeCell ref="EW137:FC137"/>
    <mergeCell ref="FE137:FK137"/>
    <mergeCell ref="CI137:CO137"/>
    <mergeCell ref="CP137:CU137"/>
    <mergeCell ref="CV137:DA137"/>
    <mergeCell ref="DB137:DG137"/>
    <mergeCell ref="DH137:DN137"/>
    <mergeCell ref="DS137:DW137"/>
    <mergeCell ref="FL136:FQ136"/>
    <mergeCell ref="FR136:FW136"/>
    <mergeCell ref="FX136:GC136"/>
    <mergeCell ref="GD136:GJ136"/>
    <mergeCell ref="AW137:BA137"/>
    <mergeCell ref="BB137:BH137"/>
    <mergeCell ref="BI137:BN137"/>
    <mergeCell ref="BO137:BT137"/>
    <mergeCell ref="BU137:BZ137"/>
    <mergeCell ref="CA137:CG137"/>
    <mergeCell ref="DX136:ED136"/>
    <mergeCell ref="EE136:EJ136"/>
    <mergeCell ref="EK136:EP136"/>
    <mergeCell ref="EQ136:EV136"/>
    <mergeCell ref="EW136:FC136"/>
    <mergeCell ref="FE136:FK136"/>
    <mergeCell ref="CI136:CO136"/>
    <mergeCell ref="CP136:CU136"/>
    <mergeCell ref="CV136:DA136"/>
    <mergeCell ref="DB136:DG136"/>
    <mergeCell ref="DH136:DN136"/>
    <mergeCell ref="DS136:DW136"/>
    <mergeCell ref="FL135:FQ135"/>
    <mergeCell ref="FR135:FW135"/>
    <mergeCell ref="FX135:GC135"/>
    <mergeCell ref="GD135:GJ135"/>
    <mergeCell ref="AW136:BA136"/>
    <mergeCell ref="BB136:BH136"/>
    <mergeCell ref="BI136:BN136"/>
    <mergeCell ref="BO136:BT136"/>
    <mergeCell ref="BU136:BZ136"/>
    <mergeCell ref="CA136:CG136"/>
    <mergeCell ref="DX135:ED135"/>
    <mergeCell ref="EE135:EJ135"/>
    <mergeCell ref="EK135:EP135"/>
    <mergeCell ref="EQ135:EV135"/>
    <mergeCell ref="EW135:FC135"/>
    <mergeCell ref="FE135:FK135"/>
    <mergeCell ref="CI135:CO135"/>
    <mergeCell ref="CP135:CU135"/>
    <mergeCell ref="CV135:DA135"/>
    <mergeCell ref="DB135:DG135"/>
    <mergeCell ref="DH135:DN135"/>
    <mergeCell ref="DS135:DW135"/>
    <mergeCell ref="FL134:FQ134"/>
    <mergeCell ref="FR134:FW134"/>
    <mergeCell ref="FX134:GC134"/>
    <mergeCell ref="GD134:GJ134"/>
    <mergeCell ref="AW135:BA135"/>
    <mergeCell ref="BB135:BH135"/>
    <mergeCell ref="BI135:BN135"/>
    <mergeCell ref="BO135:BT135"/>
    <mergeCell ref="BU135:BZ135"/>
    <mergeCell ref="CA135:CG135"/>
    <mergeCell ref="DX134:ED134"/>
    <mergeCell ref="EE134:EJ134"/>
    <mergeCell ref="EK134:EP134"/>
    <mergeCell ref="EQ134:EV134"/>
    <mergeCell ref="EW134:FC134"/>
    <mergeCell ref="FE134:FK134"/>
    <mergeCell ref="CI134:CO134"/>
    <mergeCell ref="CP134:CU134"/>
    <mergeCell ref="CV134:DA134"/>
    <mergeCell ref="DB134:DG134"/>
    <mergeCell ref="DH134:DN134"/>
    <mergeCell ref="DS134:DW134"/>
    <mergeCell ref="FL133:FQ133"/>
    <mergeCell ref="FR133:FW133"/>
    <mergeCell ref="FX133:GC133"/>
    <mergeCell ref="GD133:GJ133"/>
    <mergeCell ref="AW134:BA134"/>
    <mergeCell ref="BB134:BH134"/>
    <mergeCell ref="BI134:BN134"/>
    <mergeCell ref="BO134:BT134"/>
    <mergeCell ref="BU134:BZ134"/>
    <mergeCell ref="CA134:CG134"/>
    <mergeCell ref="DX133:ED133"/>
    <mergeCell ref="EE133:EJ133"/>
    <mergeCell ref="EK133:EP133"/>
    <mergeCell ref="EQ133:EV133"/>
    <mergeCell ref="EW133:FC133"/>
    <mergeCell ref="FE133:FK133"/>
    <mergeCell ref="CI133:CO133"/>
    <mergeCell ref="CP133:CU133"/>
    <mergeCell ref="CV133:DA133"/>
    <mergeCell ref="DB133:DG133"/>
    <mergeCell ref="DH133:DN133"/>
    <mergeCell ref="DS133:DW133"/>
    <mergeCell ref="FL132:FQ132"/>
    <mergeCell ref="FR132:FW132"/>
    <mergeCell ref="FX132:GC132"/>
    <mergeCell ref="GD132:GJ132"/>
    <mergeCell ref="AW133:BA133"/>
    <mergeCell ref="BB133:BH133"/>
    <mergeCell ref="BI133:BN133"/>
    <mergeCell ref="BO133:BT133"/>
    <mergeCell ref="BU133:BZ133"/>
    <mergeCell ref="CA133:CG133"/>
    <mergeCell ref="DX132:ED132"/>
    <mergeCell ref="EE132:EJ132"/>
    <mergeCell ref="EK132:EP132"/>
    <mergeCell ref="EQ132:EV132"/>
    <mergeCell ref="EW132:FC132"/>
    <mergeCell ref="FE132:FK132"/>
    <mergeCell ref="CI132:CO132"/>
    <mergeCell ref="CP132:CU132"/>
    <mergeCell ref="CV132:DA132"/>
    <mergeCell ref="DB132:DG132"/>
    <mergeCell ref="DH132:DN132"/>
    <mergeCell ref="DS132:DW132"/>
    <mergeCell ref="FL131:FQ131"/>
    <mergeCell ref="FR131:FW131"/>
    <mergeCell ref="FX131:GC131"/>
    <mergeCell ref="GD131:GJ131"/>
    <mergeCell ref="AW132:BA132"/>
    <mergeCell ref="BB132:BH132"/>
    <mergeCell ref="BI132:BN132"/>
    <mergeCell ref="BO132:BT132"/>
    <mergeCell ref="BU132:BZ132"/>
    <mergeCell ref="CA132:CG132"/>
    <mergeCell ref="DX131:ED131"/>
    <mergeCell ref="EE131:EJ131"/>
    <mergeCell ref="EK131:EP131"/>
    <mergeCell ref="EQ131:EV131"/>
    <mergeCell ref="EW131:FC131"/>
    <mergeCell ref="FE131:FK131"/>
    <mergeCell ref="CI131:CO131"/>
    <mergeCell ref="CP131:CU131"/>
    <mergeCell ref="CV131:DA131"/>
    <mergeCell ref="DB131:DG131"/>
    <mergeCell ref="DH131:DN131"/>
    <mergeCell ref="DS131:DW131"/>
    <mergeCell ref="FL130:FQ130"/>
    <mergeCell ref="FR130:FW130"/>
    <mergeCell ref="FX130:GC130"/>
    <mergeCell ref="GD130:GJ130"/>
    <mergeCell ref="AW131:BA131"/>
    <mergeCell ref="BB131:BH131"/>
    <mergeCell ref="BI131:BN131"/>
    <mergeCell ref="BO131:BT131"/>
    <mergeCell ref="BU131:BZ131"/>
    <mergeCell ref="CA131:CG131"/>
    <mergeCell ref="DX130:ED130"/>
    <mergeCell ref="EE130:EJ130"/>
    <mergeCell ref="EK130:EP130"/>
    <mergeCell ref="EQ130:EV130"/>
    <mergeCell ref="EW130:FC130"/>
    <mergeCell ref="FE130:FK130"/>
    <mergeCell ref="CI130:CO130"/>
    <mergeCell ref="CP130:CU130"/>
    <mergeCell ref="CV130:DA130"/>
    <mergeCell ref="DB130:DG130"/>
    <mergeCell ref="DH130:DN130"/>
    <mergeCell ref="DS130:DW130"/>
    <mergeCell ref="FL129:FQ129"/>
    <mergeCell ref="FR129:FW129"/>
    <mergeCell ref="FX129:GC129"/>
    <mergeCell ref="GD129:GJ129"/>
    <mergeCell ref="AW130:BA130"/>
    <mergeCell ref="BB130:BH130"/>
    <mergeCell ref="BI130:BN130"/>
    <mergeCell ref="BO130:BT130"/>
    <mergeCell ref="BU130:BZ130"/>
    <mergeCell ref="CA130:CG130"/>
    <mergeCell ref="DX129:ED129"/>
    <mergeCell ref="EE129:EJ129"/>
    <mergeCell ref="EK129:EP129"/>
    <mergeCell ref="EQ129:EV129"/>
    <mergeCell ref="EW129:FC129"/>
    <mergeCell ref="FE129:FK129"/>
    <mergeCell ref="CI129:CO129"/>
    <mergeCell ref="CP129:CU129"/>
    <mergeCell ref="CV129:DA129"/>
    <mergeCell ref="DB129:DG129"/>
    <mergeCell ref="DH129:DN129"/>
    <mergeCell ref="DS129:DW129"/>
    <mergeCell ref="FL128:FQ128"/>
    <mergeCell ref="FR128:FW128"/>
    <mergeCell ref="FX128:GC128"/>
    <mergeCell ref="GD128:GJ128"/>
    <mergeCell ref="AW129:BA129"/>
    <mergeCell ref="BB129:BH129"/>
    <mergeCell ref="BI129:BN129"/>
    <mergeCell ref="BO129:BT129"/>
    <mergeCell ref="BU129:BZ129"/>
    <mergeCell ref="CA129:CG129"/>
    <mergeCell ref="DX128:ED128"/>
    <mergeCell ref="EE128:EJ128"/>
    <mergeCell ref="EK128:EP128"/>
    <mergeCell ref="EQ128:EV128"/>
    <mergeCell ref="EW128:FC128"/>
    <mergeCell ref="FE128:FK128"/>
    <mergeCell ref="CI128:CO128"/>
    <mergeCell ref="CP128:CU128"/>
    <mergeCell ref="CV128:DA128"/>
    <mergeCell ref="DB128:DG128"/>
    <mergeCell ref="DH128:DN128"/>
    <mergeCell ref="DS128:DW128"/>
    <mergeCell ref="FL127:FQ127"/>
    <mergeCell ref="FR127:FW127"/>
    <mergeCell ref="FX127:GC127"/>
    <mergeCell ref="GD127:GJ127"/>
    <mergeCell ref="AW128:BA128"/>
    <mergeCell ref="BB128:BH128"/>
    <mergeCell ref="BI128:BN128"/>
    <mergeCell ref="BO128:BT128"/>
    <mergeCell ref="BU128:BZ128"/>
    <mergeCell ref="CA128:CG128"/>
    <mergeCell ref="DX127:ED127"/>
    <mergeCell ref="EE127:EJ127"/>
    <mergeCell ref="EK127:EP127"/>
    <mergeCell ref="EQ127:EV127"/>
    <mergeCell ref="EW127:FC127"/>
    <mergeCell ref="FE127:FK127"/>
    <mergeCell ref="CI127:CO127"/>
    <mergeCell ref="CP127:CU127"/>
    <mergeCell ref="CV127:DA127"/>
    <mergeCell ref="DB127:DG127"/>
    <mergeCell ref="DH127:DN127"/>
    <mergeCell ref="DS127:DW127"/>
    <mergeCell ref="FL126:FQ126"/>
    <mergeCell ref="FR126:FW126"/>
    <mergeCell ref="FX126:GC126"/>
    <mergeCell ref="GD126:GJ126"/>
    <mergeCell ref="AW127:BA127"/>
    <mergeCell ref="BB127:BH127"/>
    <mergeCell ref="BI127:BN127"/>
    <mergeCell ref="BO127:BT127"/>
    <mergeCell ref="BU127:BZ127"/>
    <mergeCell ref="CA127:CG127"/>
    <mergeCell ref="DX126:ED126"/>
    <mergeCell ref="EE126:EJ126"/>
    <mergeCell ref="EK126:EP126"/>
    <mergeCell ref="EQ126:EV126"/>
    <mergeCell ref="EW126:FC126"/>
    <mergeCell ref="FE126:FK126"/>
    <mergeCell ref="CI126:CO126"/>
    <mergeCell ref="CP126:CU126"/>
    <mergeCell ref="CV126:DA126"/>
    <mergeCell ref="DB126:DG126"/>
    <mergeCell ref="DH126:DN126"/>
    <mergeCell ref="DS126:DW126"/>
    <mergeCell ref="FL125:FQ125"/>
    <mergeCell ref="FR125:FW125"/>
    <mergeCell ref="FX125:GC125"/>
    <mergeCell ref="GD125:GJ125"/>
    <mergeCell ref="AW126:BA126"/>
    <mergeCell ref="BB126:BH126"/>
    <mergeCell ref="BI126:BN126"/>
    <mergeCell ref="BO126:BT126"/>
    <mergeCell ref="BU126:BZ126"/>
    <mergeCell ref="CA126:CG126"/>
    <mergeCell ref="DX125:ED125"/>
    <mergeCell ref="EE125:EJ125"/>
    <mergeCell ref="EK125:EP125"/>
    <mergeCell ref="EQ125:EV125"/>
    <mergeCell ref="EW125:FC125"/>
    <mergeCell ref="FE125:FK125"/>
    <mergeCell ref="CI125:CO125"/>
    <mergeCell ref="CP125:CU125"/>
    <mergeCell ref="CV125:DA125"/>
    <mergeCell ref="DB125:DG125"/>
    <mergeCell ref="DH125:DN125"/>
    <mergeCell ref="DS125:DW125"/>
    <mergeCell ref="FL124:FQ124"/>
    <mergeCell ref="FR124:FW124"/>
    <mergeCell ref="FX124:GC124"/>
    <mergeCell ref="GD124:GJ124"/>
    <mergeCell ref="AW125:BA125"/>
    <mergeCell ref="BB125:BH125"/>
    <mergeCell ref="BI125:BN125"/>
    <mergeCell ref="BO125:BT125"/>
    <mergeCell ref="BU125:BZ125"/>
    <mergeCell ref="CA125:CG125"/>
    <mergeCell ref="DX124:ED124"/>
    <mergeCell ref="EE124:EJ124"/>
    <mergeCell ref="EK124:EP124"/>
    <mergeCell ref="EQ124:EV124"/>
    <mergeCell ref="EW124:FC124"/>
    <mergeCell ref="FE124:FK124"/>
    <mergeCell ref="CI124:CO124"/>
    <mergeCell ref="CP124:CU124"/>
    <mergeCell ref="CV124:DA124"/>
    <mergeCell ref="DB124:DG124"/>
    <mergeCell ref="DH124:DN124"/>
    <mergeCell ref="DS124:DW124"/>
    <mergeCell ref="FL123:FQ123"/>
    <mergeCell ref="FR123:FW123"/>
    <mergeCell ref="FX123:GC123"/>
    <mergeCell ref="GD123:GJ123"/>
    <mergeCell ref="AW124:BA124"/>
    <mergeCell ref="BB124:BH124"/>
    <mergeCell ref="BI124:BN124"/>
    <mergeCell ref="BO124:BT124"/>
    <mergeCell ref="BU124:BZ124"/>
    <mergeCell ref="CA124:CG124"/>
    <mergeCell ref="DX123:ED123"/>
    <mergeCell ref="EE123:EJ123"/>
    <mergeCell ref="EK123:EP123"/>
    <mergeCell ref="EQ123:EV123"/>
    <mergeCell ref="EW123:FC123"/>
    <mergeCell ref="FE123:FK123"/>
    <mergeCell ref="CI123:CO123"/>
    <mergeCell ref="CP123:CU123"/>
    <mergeCell ref="CV123:DA123"/>
    <mergeCell ref="DB123:DG123"/>
    <mergeCell ref="DH123:DN123"/>
    <mergeCell ref="DS123:DW123"/>
    <mergeCell ref="FL122:FQ122"/>
    <mergeCell ref="FR122:FW122"/>
    <mergeCell ref="FX122:GC122"/>
    <mergeCell ref="GD122:GJ122"/>
    <mergeCell ref="AW123:BA123"/>
    <mergeCell ref="BB123:BH123"/>
    <mergeCell ref="BI123:BN123"/>
    <mergeCell ref="BO123:BT123"/>
    <mergeCell ref="BU123:BZ123"/>
    <mergeCell ref="CA123:CG123"/>
    <mergeCell ref="DX122:ED122"/>
    <mergeCell ref="EE122:EJ122"/>
    <mergeCell ref="EK122:EP122"/>
    <mergeCell ref="EQ122:EV122"/>
    <mergeCell ref="EW122:FC122"/>
    <mergeCell ref="FE122:FK122"/>
    <mergeCell ref="CI122:CO122"/>
    <mergeCell ref="CP122:CU122"/>
    <mergeCell ref="CV122:DA122"/>
    <mergeCell ref="DB122:DG122"/>
    <mergeCell ref="DH122:DN122"/>
    <mergeCell ref="DS122:DW122"/>
    <mergeCell ref="FL121:FQ121"/>
    <mergeCell ref="FR121:FW121"/>
    <mergeCell ref="FX121:GC121"/>
    <mergeCell ref="GD121:GJ121"/>
    <mergeCell ref="AW122:BA122"/>
    <mergeCell ref="BB122:BH122"/>
    <mergeCell ref="BI122:BN122"/>
    <mergeCell ref="BO122:BT122"/>
    <mergeCell ref="BU122:BZ122"/>
    <mergeCell ref="CA122:CG122"/>
    <mergeCell ref="DX121:ED121"/>
    <mergeCell ref="EE121:EJ121"/>
    <mergeCell ref="EK121:EP121"/>
    <mergeCell ref="EQ121:EV121"/>
    <mergeCell ref="EW121:FC121"/>
    <mergeCell ref="FE121:FK121"/>
    <mergeCell ref="CI121:CO121"/>
    <mergeCell ref="CP121:CU121"/>
    <mergeCell ref="CV121:DA121"/>
    <mergeCell ref="DB121:DG121"/>
    <mergeCell ref="DH121:DN121"/>
    <mergeCell ref="DS121:DW121"/>
    <mergeCell ref="FL120:FQ120"/>
    <mergeCell ref="FR120:FW120"/>
    <mergeCell ref="FX120:GC120"/>
    <mergeCell ref="GD120:GJ120"/>
    <mergeCell ref="AW121:BA121"/>
    <mergeCell ref="BB121:BH121"/>
    <mergeCell ref="BI121:BN121"/>
    <mergeCell ref="BO121:BT121"/>
    <mergeCell ref="BU121:BZ121"/>
    <mergeCell ref="CA121:CG121"/>
    <mergeCell ref="DX120:ED120"/>
    <mergeCell ref="EE120:EJ120"/>
    <mergeCell ref="EK120:EP120"/>
    <mergeCell ref="EQ120:EV120"/>
    <mergeCell ref="EW120:FC120"/>
    <mergeCell ref="FE120:FK120"/>
    <mergeCell ref="CI120:CO120"/>
    <mergeCell ref="CP120:CU120"/>
    <mergeCell ref="CV120:DA120"/>
    <mergeCell ref="DB120:DG120"/>
    <mergeCell ref="DH120:DN120"/>
    <mergeCell ref="DS120:DW120"/>
    <mergeCell ref="FL119:FQ119"/>
    <mergeCell ref="FR119:FW119"/>
    <mergeCell ref="FX119:GC119"/>
    <mergeCell ref="GD119:GJ119"/>
    <mergeCell ref="AW120:BA120"/>
    <mergeCell ref="BB120:BH120"/>
    <mergeCell ref="BI120:BN120"/>
    <mergeCell ref="BO120:BT120"/>
    <mergeCell ref="BU120:BZ120"/>
    <mergeCell ref="CA120:CG120"/>
    <mergeCell ref="DX119:ED119"/>
    <mergeCell ref="EE119:EJ119"/>
    <mergeCell ref="EK119:EP119"/>
    <mergeCell ref="EQ119:EV119"/>
    <mergeCell ref="EW119:FC119"/>
    <mergeCell ref="FE119:FK119"/>
    <mergeCell ref="CI119:CO119"/>
    <mergeCell ref="CP119:CU119"/>
    <mergeCell ref="CV119:DA119"/>
    <mergeCell ref="DB119:DG119"/>
    <mergeCell ref="DH119:DN119"/>
    <mergeCell ref="DS119:DW119"/>
    <mergeCell ref="FL118:FQ118"/>
    <mergeCell ref="FR118:FW118"/>
    <mergeCell ref="FX118:GC118"/>
    <mergeCell ref="GD118:GJ118"/>
    <mergeCell ref="AW119:BA119"/>
    <mergeCell ref="BB119:BH119"/>
    <mergeCell ref="BI119:BN119"/>
    <mergeCell ref="BO119:BT119"/>
    <mergeCell ref="BU119:BZ119"/>
    <mergeCell ref="CA119:CG119"/>
    <mergeCell ref="DX118:ED118"/>
    <mergeCell ref="EE118:EJ118"/>
    <mergeCell ref="EK118:EP118"/>
    <mergeCell ref="EQ118:EV118"/>
    <mergeCell ref="EW118:FC118"/>
    <mergeCell ref="FE118:FK118"/>
    <mergeCell ref="CI118:CO118"/>
    <mergeCell ref="CP118:CU118"/>
    <mergeCell ref="CV118:DA118"/>
    <mergeCell ref="DB118:DG118"/>
    <mergeCell ref="DH118:DN118"/>
    <mergeCell ref="DS118:DW118"/>
    <mergeCell ref="FL117:FQ117"/>
    <mergeCell ref="FR117:FW117"/>
    <mergeCell ref="FX117:GC117"/>
    <mergeCell ref="GD117:GJ117"/>
    <mergeCell ref="AW118:BA118"/>
    <mergeCell ref="BB118:BH118"/>
    <mergeCell ref="BI118:BN118"/>
    <mergeCell ref="BO118:BT118"/>
    <mergeCell ref="BU118:BZ118"/>
    <mergeCell ref="CA118:CG118"/>
    <mergeCell ref="DX117:ED117"/>
    <mergeCell ref="EE117:EJ117"/>
    <mergeCell ref="EK117:EP117"/>
    <mergeCell ref="EQ117:EV117"/>
    <mergeCell ref="EW117:FC117"/>
    <mergeCell ref="FE117:FK117"/>
    <mergeCell ref="CI117:CO117"/>
    <mergeCell ref="CP117:CU117"/>
    <mergeCell ref="CV117:DA117"/>
    <mergeCell ref="DB117:DG117"/>
    <mergeCell ref="DH117:DN117"/>
    <mergeCell ref="DS117:DW117"/>
    <mergeCell ref="FL116:FQ116"/>
    <mergeCell ref="FR116:FW116"/>
    <mergeCell ref="FX116:GC116"/>
    <mergeCell ref="GD116:GJ116"/>
    <mergeCell ref="AW117:BA117"/>
    <mergeCell ref="BB117:BH117"/>
    <mergeCell ref="BI117:BN117"/>
    <mergeCell ref="BO117:BT117"/>
    <mergeCell ref="BU117:BZ117"/>
    <mergeCell ref="CA117:CG117"/>
    <mergeCell ref="DX116:ED116"/>
    <mergeCell ref="EE116:EJ116"/>
    <mergeCell ref="EK116:EP116"/>
    <mergeCell ref="EQ116:EV116"/>
    <mergeCell ref="EW116:FC116"/>
    <mergeCell ref="FE116:FK116"/>
    <mergeCell ref="CI116:CO116"/>
    <mergeCell ref="CP116:CU116"/>
    <mergeCell ref="CV116:DA116"/>
    <mergeCell ref="DB116:DG116"/>
    <mergeCell ref="DH116:DN116"/>
    <mergeCell ref="DS116:DW116"/>
    <mergeCell ref="FL115:FQ115"/>
    <mergeCell ref="FR115:FW115"/>
    <mergeCell ref="FX115:GC115"/>
    <mergeCell ref="GD115:GJ115"/>
    <mergeCell ref="AW116:BA116"/>
    <mergeCell ref="BB116:BH116"/>
    <mergeCell ref="BI116:BN116"/>
    <mergeCell ref="BO116:BT116"/>
    <mergeCell ref="BU116:BZ116"/>
    <mergeCell ref="CA116:CG116"/>
    <mergeCell ref="DX115:ED115"/>
    <mergeCell ref="EE115:EJ115"/>
    <mergeCell ref="EK115:EP115"/>
    <mergeCell ref="EQ115:EV115"/>
    <mergeCell ref="EW115:FC115"/>
    <mergeCell ref="FE115:FK115"/>
    <mergeCell ref="CI115:CO115"/>
    <mergeCell ref="CP115:CU115"/>
    <mergeCell ref="CV115:DA115"/>
    <mergeCell ref="DB115:DG115"/>
    <mergeCell ref="DH115:DN115"/>
    <mergeCell ref="DS115:DW115"/>
    <mergeCell ref="FL114:FQ114"/>
    <mergeCell ref="FR114:FW114"/>
    <mergeCell ref="FX114:GC114"/>
    <mergeCell ref="GD114:GJ114"/>
    <mergeCell ref="AW115:BA115"/>
    <mergeCell ref="BB115:BH115"/>
    <mergeCell ref="BI115:BN115"/>
    <mergeCell ref="BO115:BT115"/>
    <mergeCell ref="BU115:BZ115"/>
    <mergeCell ref="CA115:CG115"/>
    <mergeCell ref="DX114:ED114"/>
    <mergeCell ref="EE114:EJ114"/>
    <mergeCell ref="EK114:EP114"/>
    <mergeCell ref="EQ114:EV114"/>
    <mergeCell ref="EW114:FC114"/>
    <mergeCell ref="FE114:FK114"/>
    <mergeCell ref="CI114:CO114"/>
    <mergeCell ref="CP114:CU114"/>
    <mergeCell ref="CV114:DA114"/>
    <mergeCell ref="DB114:DG114"/>
    <mergeCell ref="DH114:DN114"/>
    <mergeCell ref="DS114:DW114"/>
    <mergeCell ref="FL113:FQ113"/>
    <mergeCell ref="FR113:FW113"/>
    <mergeCell ref="FX113:GC113"/>
    <mergeCell ref="GD113:GJ113"/>
    <mergeCell ref="AW114:BA114"/>
    <mergeCell ref="BB114:BH114"/>
    <mergeCell ref="BI114:BN114"/>
    <mergeCell ref="BO114:BT114"/>
    <mergeCell ref="BU114:BZ114"/>
    <mergeCell ref="CA114:CG114"/>
    <mergeCell ref="DX113:ED113"/>
    <mergeCell ref="EE113:EJ113"/>
    <mergeCell ref="EK113:EP113"/>
    <mergeCell ref="EQ113:EV113"/>
    <mergeCell ref="EW113:FC113"/>
    <mergeCell ref="FE113:FK113"/>
    <mergeCell ref="CI113:CO113"/>
    <mergeCell ref="CP113:CU113"/>
    <mergeCell ref="CV113:DA113"/>
    <mergeCell ref="DB113:DG113"/>
    <mergeCell ref="DH113:DN113"/>
    <mergeCell ref="DS113:DW113"/>
    <mergeCell ref="FL112:FQ112"/>
    <mergeCell ref="FR112:FW112"/>
    <mergeCell ref="FX112:GC112"/>
    <mergeCell ref="GD112:GJ112"/>
    <mergeCell ref="AW113:BA113"/>
    <mergeCell ref="BB113:BH113"/>
    <mergeCell ref="BI113:BN113"/>
    <mergeCell ref="BO113:BT113"/>
    <mergeCell ref="BU113:BZ113"/>
    <mergeCell ref="CA113:CG113"/>
    <mergeCell ref="DX112:ED112"/>
    <mergeCell ref="EE112:EJ112"/>
    <mergeCell ref="EK112:EP112"/>
    <mergeCell ref="EQ112:EV112"/>
    <mergeCell ref="EW112:FC112"/>
    <mergeCell ref="FE112:FK112"/>
    <mergeCell ref="CI112:CO112"/>
    <mergeCell ref="CP112:CU112"/>
    <mergeCell ref="CV112:DA112"/>
    <mergeCell ref="DB112:DG112"/>
    <mergeCell ref="DH112:DN112"/>
    <mergeCell ref="DS112:DW112"/>
    <mergeCell ref="FL111:FQ111"/>
    <mergeCell ref="FR111:FW111"/>
    <mergeCell ref="FX111:GC111"/>
    <mergeCell ref="GD111:GJ111"/>
    <mergeCell ref="AW112:BA112"/>
    <mergeCell ref="BB112:BH112"/>
    <mergeCell ref="BI112:BN112"/>
    <mergeCell ref="BO112:BT112"/>
    <mergeCell ref="BU112:BZ112"/>
    <mergeCell ref="CA112:CG112"/>
    <mergeCell ref="DX111:ED111"/>
    <mergeCell ref="EE111:EJ111"/>
    <mergeCell ref="EK111:EP111"/>
    <mergeCell ref="EQ111:EV111"/>
    <mergeCell ref="EW111:FC111"/>
    <mergeCell ref="FE111:FK111"/>
    <mergeCell ref="CI111:CO111"/>
    <mergeCell ref="CP111:CU111"/>
    <mergeCell ref="CV111:DA111"/>
    <mergeCell ref="DB111:DG111"/>
    <mergeCell ref="DH111:DN111"/>
    <mergeCell ref="DS111:DW111"/>
    <mergeCell ref="FL110:FQ110"/>
    <mergeCell ref="FR110:FW110"/>
    <mergeCell ref="FX110:GC110"/>
    <mergeCell ref="GD110:GJ110"/>
    <mergeCell ref="AW111:BA111"/>
    <mergeCell ref="BB111:BH111"/>
    <mergeCell ref="BI111:BN111"/>
    <mergeCell ref="BO111:BT111"/>
    <mergeCell ref="BU111:BZ111"/>
    <mergeCell ref="CA111:CG111"/>
    <mergeCell ref="DX110:ED110"/>
    <mergeCell ref="EE110:EJ110"/>
    <mergeCell ref="EK110:EP110"/>
    <mergeCell ref="EQ110:EV110"/>
    <mergeCell ref="EW110:FC110"/>
    <mergeCell ref="FE110:FK110"/>
    <mergeCell ref="CI110:CO110"/>
    <mergeCell ref="CP110:CU110"/>
    <mergeCell ref="CV110:DA110"/>
    <mergeCell ref="DB110:DG110"/>
    <mergeCell ref="DH110:DN110"/>
    <mergeCell ref="DS110:DW110"/>
    <mergeCell ref="FL109:FQ109"/>
    <mergeCell ref="FR109:FW109"/>
    <mergeCell ref="FX109:GC109"/>
    <mergeCell ref="GD109:GJ109"/>
    <mergeCell ref="AW110:BA110"/>
    <mergeCell ref="BB110:BH110"/>
    <mergeCell ref="BI110:BN110"/>
    <mergeCell ref="BO110:BT110"/>
    <mergeCell ref="BU110:BZ110"/>
    <mergeCell ref="CA110:CG110"/>
    <mergeCell ref="DX109:ED109"/>
    <mergeCell ref="EE109:EJ109"/>
    <mergeCell ref="EK109:EP109"/>
    <mergeCell ref="EQ109:EV109"/>
    <mergeCell ref="EW109:FC109"/>
    <mergeCell ref="FE109:FK109"/>
    <mergeCell ref="CI109:CO109"/>
    <mergeCell ref="CP109:CU109"/>
    <mergeCell ref="CV109:DA109"/>
    <mergeCell ref="DB109:DG109"/>
    <mergeCell ref="DH109:DN109"/>
    <mergeCell ref="DS109:DW109"/>
    <mergeCell ref="FL108:FQ108"/>
    <mergeCell ref="FR108:FW108"/>
    <mergeCell ref="FX108:GC108"/>
    <mergeCell ref="GD108:GJ108"/>
    <mergeCell ref="AW109:BA109"/>
    <mergeCell ref="BB109:BH109"/>
    <mergeCell ref="BI109:BN109"/>
    <mergeCell ref="BO109:BT109"/>
    <mergeCell ref="BU109:BZ109"/>
    <mergeCell ref="CA109:CG109"/>
    <mergeCell ref="DX108:ED108"/>
    <mergeCell ref="EE108:EJ108"/>
    <mergeCell ref="EK108:EP108"/>
    <mergeCell ref="EQ108:EV108"/>
    <mergeCell ref="EW108:FC108"/>
    <mergeCell ref="FE108:FK108"/>
    <mergeCell ref="CI108:CO108"/>
    <mergeCell ref="CP108:CU108"/>
    <mergeCell ref="CV108:DA108"/>
    <mergeCell ref="DB108:DG108"/>
    <mergeCell ref="DH108:DN108"/>
    <mergeCell ref="DS108:DW108"/>
    <mergeCell ref="FL107:FQ107"/>
    <mergeCell ref="FR107:FW107"/>
    <mergeCell ref="FX107:GC107"/>
    <mergeCell ref="GD107:GJ107"/>
    <mergeCell ref="AW108:BA108"/>
    <mergeCell ref="BB108:BH108"/>
    <mergeCell ref="BI108:BN108"/>
    <mergeCell ref="BO108:BT108"/>
    <mergeCell ref="BU108:BZ108"/>
    <mergeCell ref="CA108:CG108"/>
    <mergeCell ref="DX107:ED107"/>
    <mergeCell ref="EE107:EJ107"/>
    <mergeCell ref="EK107:EP107"/>
    <mergeCell ref="EQ107:EV107"/>
    <mergeCell ref="EW107:FC107"/>
    <mergeCell ref="FE107:FK107"/>
    <mergeCell ref="CI107:CO107"/>
    <mergeCell ref="CP107:CU107"/>
    <mergeCell ref="CV107:DA107"/>
    <mergeCell ref="DB107:DG107"/>
    <mergeCell ref="DH107:DN107"/>
    <mergeCell ref="DS107:DW107"/>
    <mergeCell ref="FL106:FQ106"/>
    <mergeCell ref="FR106:FW106"/>
    <mergeCell ref="FX106:GC106"/>
    <mergeCell ref="GD106:GJ106"/>
    <mergeCell ref="AW107:BA107"/>
    <mergeCell ref="BB107:BH107"/>
    <mergeCell ref="BI107:BN107"/>
    <mergeCell ref="BO107:BT107"/>
    <mergeCell ref="BU107:BZ107"/>
    <mergeCell ref="CA107:CG107"/>
    <mergeCell ref="DX106:ED106"/>
    <mergeCell ref="EE106:EJ106"/>
    <mergeCell ref="EK106:EP106"/>
    <mergeCell ref="EQ106:EV106"/>
    <mergeCell ref="EW106:FC106"/>
    <mergeCell ref="FE106:FK106"/>
    <mergeCell ref="CI106:CO106"/>
    <mergeCell ref="CP106:CU106"/>
    <mergeCell ref="CV106:DA106"/>
    <mergeCell ref="DB106:DG106"/>
    <mergeCell ref="DH106:DN106"/>
    <mergeCell ref="DS106:DW106"/>
    <mergeCell ref="FL105:FQ105"/>
    <mergeCell ref="FR105:FW105"/>
    <mergeCell ref="FX105:GC105"/>
    <mergeCell ref="GD105:GJ105"/>
    <mergeCell ref="AW106:BA106"/>
    <mergeCell ref="BB106:BH106"/>
    <mergeCell ref="BI106:BN106"/>
    <mergeCell ref="BO106:BT106"/>
    <mergeCell ref="BU106:BZ106"/>
    <mergeCell ref="CA106:CG106"/>
    <mergeCell ref="DX105:ED105"/>
    <mergeCell ref="EE105:EJ105"/>
    <mergeCell ref="EK105:EP105"/>
    <mergeCell ref="EQ105:EV105"/>
    <mergeCell ref="EW105:FC105"/>
    <mergeCell ref="FE105:FK105"/>
    <mergeCell ref="CI105:CO105"/>
    <mergeCell ref="CP105:CU105"/>
    <mergeCell ref="CV105:DA105"/>
    <mergeCell ref="DB105:DG105"/>
    <mergeCell ref="DH105:DN105"/>
    <mergeCell ref="DS105:DW105"/>
    <mergeCell ref="FL104:FQ104"/>
    <mergeCell ref="FR104:FW104"/>
    <mergeCell ref="FX104:GC104"/>
    <mergeCell ref="GD104:GJ104"/>
    <mergeCell ref="AW105:BA105"/>
    <mergeCell ref="BB105:BH105"/>
    <mergeCell ref="BI105:BN105"/>
    <mergeCell ref="BO105:BT105"/>
    <mergeCell ref="BU105:BZ105"/>
    <mergeCell ref="CA105:CG105"/>
    <mergeCell ref="DX104:ED104"/>
    <mergeCell ref="EE104:EJ104"/>
    <mergeCell ref="EK104:EP104"/>
    <mergeCell ref="EQ104:EV104"/>
    <mergeCell ref="EW104:FC104"/>
    <mergeCell ref="FE104:FK104"/>
    <mergeCell ref="CI104:CO104"/>
    <mergeCell ref="CP104:CU104"/>
    <mergeCell ref="CV104:DA104"/>
    <mergeCell ref="DB104:DG104"/>
    <mergeCell ref="DH104:DN104"/>
    <mergeCell ref="DS104:DW104"/>
    <mergeCell ref="FL103:FQ103"/>
    <mergeCell ref="FR103:FW103"/>
    <mergeCell ref="FX103:GC103"/>
    <mergeCell ref="GD103:GJ103"/>
    <mergeCell ref="AW104:BA104"/>
    <mergeCell ref="BB104:BH104"/>
    <mergeCell ref="BI104:BN104"/>
    <mergeCell ref="BO104:BT104"/>
    <mergeCell ref="BU104:BZ104"/>
    <mergeCell ref="CA104:CG104"/>
    <mergeCell ref="DX103:ED103"/>
    <mergeCell ref="EE103:EJ103"/>
    <mergeCell ref="EK103:EP103"/>
    <mergeCell ref="EQ103:EV103"/>
    <mergeCell ref="EW103:FC103"/>
    <mergeCell ref="FE103:FK103"/>
    <mergeCell ref="CI103:CO103"/>
    <mergeCell ref="CP103:CU103"/>
    <mergeCell ref="CV103:DA103"/>
    <mergeCell ref="DB103:DG103"/>
    <mergeCell ref="DH103:DN103"/>
    <mergeCell ref="DS103:DW103"/>
    <mergeCell ref="FL102:FQ102"/>
    <mergeCell ref="FR102:FW102"/>
    <mergeCell ref="FX102:GC102"/>
    <mergeCell ref="GD102:GJ102"/>
    <mergeCell ref="AW103:BA103"/>
    <mergeCell ref="BB103:BH103"/>
    <mergeCell ref="BI103:BN103"/>
    <mergeCell ref="BO103:BT103"/>
    <mergeCell ref="BU103:BZ103"/>
    <mergeCell ref="CA103:CG103"/>
    <mergeCell ref="DX102:ED102"/>
    <mergeCell ref="EE102:EJ102"/>
    <mergeCell ref="EK102:EP102"/>
    <mergeCell ref="EQ102:EV102"/>
    <mergeCell ref="EW102:FC102"/>
    <mergeCell ref="FE102:FK102"/>
    <mergeCell ref="CI102:CO102"/>
    <mergeCell ref="CP102:CU102"/>
    <mergeCell ref="CV102:DA102"/>
    <mergeCell ref="DB102:DG102"/>
    <mergeCell ref="DH102:DN102"/>
    <mergeCell ref="DS102:DW102"/>
    <mergeCell ref="FL101:FQ101"/>
    <mergeCell ref="FR101:FW101"/>
    <mergeCell ref="FX101:GC101"/>
    <mergeCell ref="GD101:GJ101"/>
    <mergeCell ref="AW102:BA102"/>
    <mergeCell ref="BB102:BH102"/>
    <mergeCell ref="BI102:BN102"/>
    <mergeCell ref="BO102:BT102"/>
    <mergeCell ref="BU102:BZ102"/>
    <mergeCell ref="CA102:CG102"/>
    <mergeCell ref="DX101:ED101"/>
    <mergeCell ref="EE101:EJ101"/>
    <mergeCell ref="EK101:EP101"/>
    <mergeCell ref="EQ101:EV101"/>
    <mergeCell ref="EW101:FC101"/>
    <mergeCell ref="FE101:FK101"/>
    <mergeCell ref="CI101:CO101"/>
    <mergeCell ref="CP101:CU101"/>
    <mergeCell ref="CV101:DA101"/>
    <mergeCell ref="DB101:DG101"/>
    <mergeCell ref="DH101:DN101"/>
    <mergeCell ref="DS101:DW101"/>
    <mergeCell ref="FL100:FQ100"/>
    <mergeCell ref="FR100:FW100"/>
    <mergeCell ref="FX100:GC100"/>
    <mergeCell ref="GD100:GJ100"/>
    <mergeCell ref="AW101:BA101"/>
    <mergeCell ref="BB101:BH101"/>
    <mergeCell ref="BI101:BN101"/>
    <mergeCell ref="BO101:BT101"/>
    <mergeCell ref="BU101:BZ101"/>
    <mergeCell ref="CA101:CG101"/>
    <mergeCell ref="DX100:ED100"/>
    <mergeCell ref="EE100:EJ100"/>
    <mergeCell ref="EK100:EP100"/>
    <mergeCell ref="EQ100:EV100"/>
    <mergeCell ref="EW100:FC100"/>
    <mergeCell ref="FE100:FK100"/>
    <mergeCell ref="CI100:CO100"/>
    <mergeCell ref="CP100:CU100"/>
    <mergeCell ref="CV100:DA100"/>
    <mergeCell ref="DB100:DG100"/>
    <mergeCell ref="DH100:DN100"/>
    <mergeCell ref="DS100:DW100"/>
    <mergeCell ref="FL99:FQ99"/>
    <mergeCell ref="FR99:FW99"/>
    <mergeCell ref="FX99:GC99"/>
    <mergeCell ref="GD99:GJ99"/>
    <mergeCell ref="AW100:BA100"/>
    <mergeCell ref="BB100:BH100"/>
    <mergeCell ref="BI100:BN100"/>
    <mergeCell ref="BO100:BT100"/>
    <mergeCell ref="BU100:BZ100"/>
    <mergeCell ref="CA100:CG100"/>
    <mergeCell ref="DX99:ED99"/>
    <mergeCell ref="EE99:EJ99"/>
    <mergeCell ref="EK99:EP99"/>
    <mergeCell ref="EQ99:EV99"/>
    <mergeCell ref="EW99:FC99"/>
    <mergeCell ref="FE99:FK99"/>
    <mergeCell ref="CI99:CO99"/>
    <mergeCell ref="CP99:CU99"/>
    <mergeCell ref="CV99:DA99"/>
    <mergeCell ref="DB99:DG99"/>
    <mergeCell ref="DH99:DN99"/>
    <mergeCell ref="DS99:DW99"/>
    <mergeCell ref="FL98:FQ98"/>
    <mergeCell ref="FR98:FW98"/>
    <mergeCell ref="FX98:GC98"/>
    <mergeCell ref="GD98:GJ98"/>
    <mergeCell ref="AW99:BA99"/>
    <mergeCell ref="BB99:BH99"/>
    <mergeCell ref="BI99:BN99"/>
    <mergeCell ref="BO99:BT99"/>
    <mergeCell ref="BU99:BZ99"/>
    <mergeCell ref="CA99:CG99"/>
    <mergeCell ref="DX98:ED98"/>
    <mergeCell ref="EE98:EJ98"/>
    <mergeCell ref="EK98:EP98"/>
    <mergeCell ref="EQ98:EV98"/>
    <mergeCell ref="EW98:FC98"/>
    <mergeCell ref="FE98:FK98"/>
    <mergeCell ref="CI98:CO98"/>
    <mergeCell ref="CP98:CU98"/>
    <mergeCell ref="CV98:DA98"/>
    <mergeCell ref="DB98:DG98"/>
    <mergeCell ref="DH98:DN98"/>
    <mergeCell ref="DS98:DW98"/>
    <mergeCell ref="FL97:FQ97"/>
    <mergeCell ref="FR97:FW97"/>
    <mergeCell ref="FX97:GC97"/>
    <mergeCell ref="GD97:GJ97"/>
    <mergeCell ref="AW98:BA98"/>
    <mergeCell ref="BB98:BH98"/>
    <mergeCell ref="BI98:BN98"/>
    <mergeCell ref="BO98:BT98"/>
    <mergeCell ref="BU98:BZ98"/>
    <mergeCell ref="CA98:CG98"/>
    <mergeCell ref="DX97:ED97"/>
    <mergeCell ref="EE97:EJ97"/>
    <mergeCell ref="EK97:EP97"/>
    <mergeCell ref="EQ97:EV97"/>
    <mergeCell ref="EW97:FC97"/>
    <mergeCell ref="FE97:FK97"/>
    <mergeCell ref="CI97:CO97"/>
    <mergeCell ref="CP97:CU97"/>
    <mergeCell ref="CV97:DA97"/>
    <mergeCell ref="DB97:DG97"/>
    <mergeCell ref="DH97:DN97"/>
    <mergeCell ref="DS97:DW97"/>
    <mergeCell ref="FL96:FQ96"/>
    <mergeCell ref="FR96:FW96"/>
    <mergeCell ref="FX96:GC96"/>
    <mergeCell ref="GD96:GJ96"/>
    <mergeCell ref="AW97:BA97"/>
    <mergeCell ref="BB97:BH97"/>
    <mergeCell ref="BI97:BN97"/>
    <mergeCell ref="BO97:BT97"/>
    <mergeCell ref="BU97:BZ97"/>
    <mergeCell ref="CA97:CG97"/>
    <mergeCell ref="DX96:ED96"/>
    <mergeCell ref="EE96:EJ96"/>
    <mergeCell ref="EK96:EP96"/>
    <mergeCell ref="EQ96:EV96"/>
    <mergeCell ref="EW96:FC96"/>
    <mergeCell ref="FE96:FK96"/>
    <mergeCell ref="CI96:CO96"/>
    <mergeCell ref="CP96:CU96"/>
    <mergeCell ref="CV96:DA96"/>
    <mergeCell ref="DB96:DG96"/>
    <mergeCell ref="DH96:DN96"/>
    <mergeCell ref="DS96:DW96"/>
    <mergeCell ref="FL95:FQ95"/>
    <mergeCell ref="FR95:FW95"/>
    <mergeCell ref="FX95:GC95"/>
    <mergeCell ref="GD95:GJ95"/>
    <mergeCell ref="AW96:BA96"/>
    <mergeCell ref="BB96:BH96"/>
    <mergeCell ref="BI96:BN96"/>
    <mergeCell ref="BO96:BT96"/>
    <mergeCell ref="BU96:BZ96"/>
    <mergeCell ref="CA96:CG96"/>
    <mergeCell ref="DX95:ED95"/>
    <mergeCell ref="EE95:EJ95"/>
    <mergeCell ref="EK95:EP95"/>
    <mergeCell ref="EQ95:EV95"/>
    <mergeCell ref="EW95:FC95"/>
    <mergeCell ref="FE95:FK95"/>
    <mergeCell ref="CI95:CO95"/>
    <mergeCell ref="CP95:CU95"/>
    <mergeCell ref="CV95:DA95"/>
    <mergeCell ref="DB95:DG95"/>
    <mergeCell ref="DH95:DN95"/>
    <mergeCell ref="DS95:DW95"/>
    <mergeCell ref="FL94:FQ94"/>
    <mergeCell ref="FR94:FW94"/>
    <mergeCell ref="FX94:GC94"/>
    <mergeCell ref="GD94:GJ94"/>
    <mergeCell ref="AW95:BA95"/>
    <mergeCell ref="BB95:BH95"/>
    <mergeCell ref="BI95:BN95"/>
    <mergeCell ref="BO95:BT95"/>
    <mergeCell ref="BU95:BZ95"/>
    <mergeCell ref="CA95:CG95"/>
    <mergeCell ref="DX94:ED94"/>
    <mergeCell ref="EE94:EJ94"/>
    <mergeCell ref="EK94:EP94"/>
    <mergeCell ref="EQ94:EV94"/>
    <mergeCell ref="EW94:FC94"/>
    <mergeCell ref="FE94:FK94"/>
    <mergeCell ref="CI94:CO94"/>
    <mergeCell ref="CP94:CU94"/>
    <mergeCell ref="CV94:DA94"/>
    <mergeCell ref="DB94:DG94"/>
    <mergeCell ref="DH94:DN94"/>
    <mergeCell ref="DS94:DW94"/>
    <mergeCell ref="FL93:FQ93"/>
    <mergeCell ref="FR93:FW93"/>
    <mergeCell ref="FX93:GC93"/>
    <mergeCell ref="GD93:GJ93"/>
    <mergeCell ref="AW94:BA94"/>
    <mergeCell ref="BB94:BH94"/>
    <mergeCell ref="BI94:BN94"/>
    <mergeCell ref="BO94:BT94"/>
    <mergeCell ref="BU94:BZ94"/>
    <mergeCell ref="CA94:CG94"/>
    <mergeCell ref="DX93:ED93"/>
    <mergeCell ref="EE93:EJ93"/>
    <mergeCell ref="EK93:EP93"/>
    <mergeCell ref="EQ93:EV93"/>
    <mergeCell ref="EW93:FC93"/>
    <mergeCell ref="FE93:FK93"/>
    <mergeCell ref="CI93:CO93"/>
    <mergeCell ref="CP93:CU93"/>
    <mergeCell ref="CV93:DA93"/>
    <mergeCell ref="DB93:DG93"/>
    <mergeCell ref="DH93:DN93"/>
    <mergeCell ref="DS93:DW93"/>
    <mergeCell ref="FL92:FQ92"/>
    <mergeCell ref="FR92:FW92"/>
    <mergeCell ref="FX92:GC92"/>
    <mergeCell ref="GD92:GJ92"/>
    <mergeCell ref="AW93:BA93"/>
    <mergeCell ref="BB93:BH93"/>
    <mergeCell ref="BI93:BN93"/>
    <mergeCell ref="BO93:BT93"/>
    <mergeCell ref="BU93:BZ93"/>
    <mergeCell ref="CA93:CG93"/>
    <mergeCell ref="DX92:ED92"/>
    <mergeCell ref="EE92:EJ92"/>
    <mergeCell ref="EK92:EP92"/>
    <mergeCell ref="EQ92:EV92"/>
    <mergeCell ref="EW92:FC92"/>
    <mergeCell ref="FE92:FK92"/>
    <mergeCell ref="CI92:CO92"/>
    <mergeCell ref="CP92:CU92"/>
    <mergeCell ref="CV92:DA92"/>
    <mergeCell ref="DB92:DG92"/>
    <mergeCell ref="DH92:DN92"/>
    <mergeCell ref="DS92:DW92"/>
    <mergeCell ref="AW92:BA92"/>
    <mergeCell ref="BB92:BH92"/>
    <mergeCell ref="BI92:BN92"/>
    <mergeCell ref="BO92:BT92"/>
    <mergeCell ref="BU92:BZ92"/>
    <mergeCell ref="CA92:CG92"/>
    <mergeCell ref="FE19:GJ20"/>
    <mergeCell ref="AW21:BA24"/>
    <mergeCell ref="BB21:BH24"/>
    <mergeCell ref="BI21:BN24"/>
    <mergeCell ref="BO21:BT24"/>
    <mergeCell ref="BU21:BZ24"/>
    <mergeCell ref="CA21:CG24"/>
    <mergeCell ref="CI21:CO24"/>
    <mergeCell ref="CP21:CU24"/>
    <mergeCell ref="GD21:GJ24"/>
    <mergeCell ref="BA15:BH16"/>
    <mergeCell ref="BI15:BP16"/>
    <mergeCell ref="BQ15:BX16"/>
    <mergeCell ref="DW15:ED16"/>
    <mergeCell ref="EW14:GK15"/>
    <mergeCell ref="EM13:ET14"/>
    <mergeCell ref="EM15:ET16"/>
    <mergeCell ref="BI13:BP14"/>
    <mergeCell ref="BQ13:BX14"/>
    <mergeCell ref="DW13:ED14"/>
    <mergeCell ref="EE13:EL14"/>
    <mergeCell ref="CA14:DO15"/>
    <mergeCell ref="A63:Q64"/>
    <mergeCell ref="R63:T63"/>
    <mergeCell ref="U63:X63"/>
    <mergeCell ref="Y63:AA63"/>
    <mergeCell ref="AB63:AE63"/>
    <mergeCell ref="AM63:AS64"/>
    <mergeCell ref="R64:X64"/>
    <mergeCell ref="Y64:AE64"/>
    <mergeCell ref="AM60:AS62"/>
    <mergeCell ref="A61:Q61"/>
    <mergeCell ref="R61:X61"/>
    <mergeCell ref="Y61:AE61"/>
    <mergeCell ref="A62:Q62"/>
    <mergeCell ref="R62:X62"/>
    <mergeCell ref="Y62:AE62"/>
    <mergeCell ref="A59:Q59"/>
    <mergeCell ref="R59:X59"/>
    <mergeCell ref="Y59:AE59"/>
    <mergeCell ref="A60:Q60"/>
    <mergeCell ref="R60:X60"/>
    <mergeCell ref="Y60:AE60"/>
    <mergeCell ref="Y55:AE55"/>
    <mergeCell ref="AM55:AS56"/>
    <mergeCell ref="R56:X56"/>
    <mergeCell ref="Y56:AE56"/>
    <mergeCell ref="A57:AS57"/>
    <mergeCell ref="A58:Q58"/>
    <mergeCell ref="R58:X58"/>
    <mergeCell ref="Y58:AE58"/>
    <mergeCell ref="AF58:AL64"/>
    <mergeCell ref="AM58:AS59"/>
    <mergeCell ref="A49:Q50"/>
    <mergeCell ref="R49:X50"/>
    <mergeCell ref="Y49:AE50"/>
    <mergeCell ref="AM49:AS50"/>
    <mergeCell ref="A51:Q52"/>
    <mergeCell ref="R51:X52"/>
    <mergeCell ref="Y51:AE52"/>
    <mergeCell ref="AM51:AS52"/>
    <mergeCell ref="A44:AS44"/>
    <mergeCell ref="A45:Q46"/>
    <mergeCell ref="R45:X46"/>
    <mergeCell ref="Y45:AE46"/>
    <mergeCell ref="AF45:AL56"/>
    <mergeCell ref="AM45:AS46"/>
    <mergeCell ref="A47:Q48"/>
    <mergeCell ref="R47:X48"/>
    <mergeCell ref="Y47:AE48"/>
    <mergeCell ref="AM47:AS48"/>
    <mergeCell ref="A42:Q43"/>
    <mergeCell ref="R42:X42"/>
    <mergeCell ref="Y42:AE42"/>
    <mergeCell ref="AF42:AL42"/>
    <mergeCell ref="AM42:AS43"/>
    <mergeCell ref="R43:X43"/>
    <mergeCell ref="Y43:AE43"/>
    <mergeCell ref="AF43:AL43"/>
    <mergeCell ref="AS38:AS39"/>
    <mergeCell ref="A40:Q41"/>
    <mergeCell ref="R40:X41"/>
    <mergeCell ref="Y40:AE41"/>
    <mergeCell ref="AF40:AL41"/>
    <mergeCell ref="AM40:AS41"/>
    <mergeCell ref="A38:Q39"/>
    <mergeCell ref="R38:V39"/>
    <mergeCell ref="W38:X39"/>
    <mergeCell ref="Y38:AC39"/>
    <mergeCell ref="A36:Q37"/>
    <mergeCell ref="R36:X37"/>
    <mergeCell ref="Y36:AE37"/>
    <mergeCell ref="AD38:AE39"/>
    <mergeCell ref="AM38:AR39"/>
    <mergeCell ref="A32:Q33"/>
    <mergeCell ref="R32:X33"/>
    <mergeCell ref="Y32:AE33"/>
    <mergeCell ref="AM36:AS37"/>
    <mergeCell ref="AM32:AS33"/>
    <mergeCell ref="A34:Q35"/>
    <mergeCell ref="R34:X35"/>
    <mergeCell ref="Y34:AE35"/>
    <mergeCell ref="R28:X29"/>
    <mergeCell ref="Y28:AE29"/>
    <mergeCell ref="AM28:AS29"/>
    <mergeCell ref="A30:Q31"/>
    <mergeCell ref="R30:X31"/>
    <mergeCell ref="Y30:AE31"/>
    <mergeCell ref="A24:Q25"/>
    <mergeCell ref="R24:X25"/>
    <mergeCell ref="Y24:AE25"/>
    <mergeCell ref="AF24:AL39"/>
    <mergeCell ref="AM24:AS25"/>
    <mergeCell ref="A26:Q27"/>
    <mergeCell ref="R26:X27"/>
    <mergeCell ref="Y26:AE27"/>
    <mergeCell ref="AM26:AS27"/>
    <mergeCell ref="A28:Q29"/>
    <mergeCell ref="A21:Q22"/>
    <mergeCell ref="R21:X22"/>
    <mergeCell ref="Y21:AE22"/>
    <mergeCell ref="AF21:AL22"/>
    <mergeCell ref="AM21:AS22"/>
    <mergeCell ref="A23:AS23"/>
    <mergeCell ref="B111:AS111"/>
    <mergeCell ref="B117:AS117"/>
    <mergeCell ref="B77:AS78"/>
    <mergeCell ref="B79:AS80"/>
    <mergeCell ref="B93:AS93"/>
    <mergeCell ref="B94:AS94"/>
    <mergeCell ref="L89:Q89"/>
    <mergeCell ref="D84:K85"/>
    <mergeCell ref="L84:Q85"/>
    <mergeCell ref="B95:AS96"/>
    <mergeCell ref="B70:AS70"/>
    <mergeCell ref="FR91:FW91"/>
    <mergeCell ref="DS91:DW91"/>
    <mergeCell ref="DX91:ED91"/>
    <mergeCell ref="EE91:EJ91"/>
    <mergeCell ref="EK91:EP91"/>
    <mergeCell ref="CV91:DA91"/>
    <mergeCell ref="DB91:DG91"/>
    <mergeCell ref="D87:K87"/>
    <mergeCell ref="EW91:FC91"/>
    <mergeCell ref="FX91:GC91"/>
    <mergeCell ref="GD91:GJ91"/>
    <mergeCell ref="EQ91:EV91"/>
    <mergeCell ref="FE91:FK91"/>
    <mergeCell ref="FL91:FQ91"/>
    <mergeCell ref="D86:K86"/>
    <mergeCell ref="L86:Q86"/>
    <mergeCell ref="CI91:CO91"/>
    <mergeCell ref="CP91:CU91"/>
    <mergeCell ref="FE90:FK90"/>
    <mergeCell ref="CI90:CO90"/>
    <mergeCell ref="CP90:CU90"/>
    <mergeCell ref="DH91:DN91"/>
    <mergeCell ref="GD90:GJ90"/>
    <mergeCell ref="AW91:BA91"/>
    <mergeCell ref="BB91:BH91"/>
    <mergeCell ref="BI91:BN91"/>
    <mergeCell ref="BO91:BT91"/>
    <mergeCell ref="BU91:BZ91"/>
    <mergeCell ref="CA91:CG91"/>
    <mergeCell ref="FR90:FW90"/>
    <mergeCell ref="FX90:GC90"/>
    <mergeCell ref="EE90:EJ90"/>
    <mergeCell ref="EK90:EP90"/>
    <mergeCell ref="EQ90:EV90"/>
    <mergeCell ref="EW90:FC90"/>
    <mergeCell ref="FL90:FQ90"/>
    <mergeCell ref="CV90:DA90"/>
    <mergeCell ref="DB90:DG90"/>
    <mergeCell ref="DS89:DW89"/>
    <mergeCell ref="DX89:ED89"/>
    <mergeCell ref="EE89:EJ89"/>
    <mergeCell ref="EK89:EP89"/>
    <mergeCell ref="DX90:ED90"/>
    <mergeCell ref="DH90:DN90"/>
    <mergeCell ref="DS90:DW90"/>
    <mergeCell ref="AW90:BA90"/>
    <mergeCell ref="BB90:BH90"/>
    <mergeCell ref="BI90:BN90"/>
    <mergeCell ref="BO90:BT90"/>
    <mergeCell ref="BU90:BZ90"/>
    <mergeCell ref="CA90:CG90"/>
    <mergeCell ref="DB89:DG89"/>
    <mergeCell ref="DH89:DN89"/>
    <mergeCell ref="GD89:GJ89"/>
    <mergeCell ref="FR89:FW89"/>
    <mergeCell ref="FX89:GC89"/>
    <mergeCell ref="FE89:FK89"/>
    <mergeCell ref="FL89:FQ89"/>
    <mergeCell ref="EQ89:EV89"/>
    <mergeCell ref="EW89:FC89"/>
    <mergeCell ref="GD88:GJ88"/>
    <mergeCell ref="AW89:BA89"/>
    <mergeCell ref="BB89:BH89"/>
    <mergeCell ref="BI89:BN89"/>
    <mergeCell ref="BO89:BT89"/>
    <mergeCell ref="BU89:BZ89"/>
    <mergeCell ref="CA89:CG89"/>
    <mergeCell ref="CI89:CO89"/>
    <mergeCell ref="CP89:CU89"/>
    <mergeCell ref="CV89:DA89"/>
    <mergeCell ref="EQ88:EV88"/>
    <mergeCell ref="EW88:FC88"/>
    <mergeCell ref="FE88:FK88"/>
    <mergeCell ref="FL88:FQ88"/>
    <mergeCell ref="FR88:FW88"/>
    <mergeCell ref="FX88:GC88"/>
    <mergeCell ref="DB88:DG88"/>
    <mergeCell ref="DH88:DN88"/>
    <mergeCell ref="DS88:DW88"/>
    <mergeCell ref="DX88:ED88"/>
    <mergeCell ref="EE88:EJ88"/>
    <mergeCell ref="EK88:EP88"/>
    <mergeCell ref="GD87:GJ87"/>
    <mergeCell ref="AW88:BA88"/>
    <mergeCell ref="BB88:BH88"/>
    <mergeCell ref="BI88:BN88"/>
    <mergeCell ref="BO88:BT88"/>
    <mergeCell ref="BU88:BZ88"/>
    <mergeCell ref="CA88:CG88"/>
    <mergeCell ref="CI88:CO88"/>
    <mergeCell ref="CP88:CU88"/>
    <mergeCell ref="CV88:DA88"/>
    <mergeCell ref="EQ87:EV87"/>
    <mergeCell ref="EW87:FC87"/>
    <mergeCell ref="FE87:FK87"/>
    <mergeCell ref="FL87:FQ87"/>
    <mergeCell ref="FR87:FW87"/>
    <mergeCell ref="FX87:GC87"/>
    <mergeCell ref="DB87:DG87"/>
    <mergeCell ref="DH87:DN87"/>
    <mergeCell ref="DS87:DW87"/>
    <mergeCell ref="DX87:ED87"/>
    <mergeCell ref="EE87:EJ87"/>
    <mergeCell ref="EK87:EP87"/>
    <mergeCell ref="GD86:GJ86"/>
    <mergeCell ref="AW87:BA87"/>
    <mergeCell ref="BB87:BH87"/>
    <mergeCell ref="BI87:BN87"/>
    <mergeCell ref="BO87:BT87"/>
    <mergeCell ref="BU87:BZ87"/>
    <mergeCell ref="CA87:CG87"/>
    <mergeCell ref="CI87:CO87"/>
    <mergeCell ref="CP87:CU87"/>
    <mergeCell ref="CV87:DA87"/>
    <mergeCell ref="EQ86:EV86"/>
    <mergeCell ref="EW86:FC86"/>
    <mergeCell ref="FE86:FK86"/>
    <mergeCell ref="FL86:FQ86"/>
    <mergeCell ref="FR86:FW86"/>
    <mergeCell ref="FX86:GC86"/>
    <mergeCell ref="DB86:DG86"/>
    <mergeCell ref="DH86:DN86"/>
    <mergeCell ref="DS86:DW86"/>
    <mergeCell ref="DX86:ED86"/>
    <mergeCell ref="EE86:EJ86"/>
    <mergeCell ref="EK86:EP86"/>
    <mergeCell ref="GD85:GJ85"/>
    <mergeCell ref="AW86:BA86"/>
    <mergeCell ref="BB86:BH86"/>
    <mergeCell ref="BI86:BN86"/>
    <mergeCell ref="BO86:BT86"/>
    <mergeCell ref="BU86:BZ86"/>
    <mergeCell ref="CA86:CG86"/>
    <mergeCell ref="CI86:CO86"/>
    <mergeCell ref="CP86:CU86"/>
    <mergeCell ref="CV86:DA86"/>
    <mergeCell ref="EQ85:EV85"/>
    <mergeCell ref="EW85:FC85"/>
    <mergeCell ref="FE85:FK85"/>
    <mergeCell ref="FL85:FQ85"/>
    <mergeCell ref="FR85:FW85"/>
    <mergeCell ref="FX85:GC85"/>
    <mergeCell ref="DB85:DG85"/>
    <mergeCell ref="DH85:DN85"/>
    <mergeCell ref="DS85:DW85"/>
    <mergeCell ref="DX85:ED85"/>
    <mergeCell ref="EE85:EJ85"/>
    <mergeCell ref="EK85:EP85"/>
    <mergeCell ref="GD84:GJ84"/>
    <mergeCell ref="AW85:BA85"/>
    <mergeCell ref="BB85:BH85"/>
    <mergeCell ref="BI85:BN85"/>
    <mergeCell ref="BO85:BT85"/>
    <mergeCell ref="BU85:BZ85"/>
    <mergeCell ref="CA85:CG85"/>
    <mergeCell ref="CI85:CO85"/>
    <mergeCell ref="CP85:CU85"/>
    <mergeCell ref="CV85:DA85"/>
    <mergeCell ref="EQ84:EV84"/>
    <mergeCell ref="EW84:FC84"/>
    <mergeCell ref="FE84:FK84"/>
    <mergeCell ref="FL84:FQ84"/>
    <mergeCell ref="FR84:FW84"/>
    <mergeCell ref="FX84:GC84"/>
    <mergeCell ref="DB84:DG84"/>
    <mergeCell ref="DH84:DN84"/>
    <mergeCell ref="DS84:DW84"/>
    <mergeCell ref="DX84:ED84"/>
    <mergeCell ref="EE84:EJ84"/>
    <mergeCell ref="EK84:EP84"/>
    <mergeCell ref="GD83:GJ83"/>
    <mergeCell ref="AW84:BA84"/>
    <mergeCell ref="BB84:BH84"/>
    <mergeCell ref="BI84:BN84"/>
    <mergeCell ref="BO84:BT84"/>
    <mergeCell ref="BU84:BZ84"/>
    <mergeCell ref="CA84:CG84"/>
    <mergeCell ref="CI84:CO84"/>
    <mergeCell ref="CP84:CU84"/>
    <mergeCell ref="CV84:DA84"/>
    <mergeCell ref="EQ83:EV83"/>
    <mergeCell ref="EW83:FC83"/>
    <mergeCell ref="FE83:FK83"/>
    <mergeCell ref="FL83:FQ83"/>
    <mergeCell ref="FR83:FW83"/>
    <mergeCell ref="FX83:GC83"/>
    <mergeCell ref="DB83:DG83"/>
    <mergeCell ref="DH83:DN83"/>
    <mergeCell ref="DS83:DW83"/>
    <mergeCell ref="DX83:ED83"/>
    <mergeCell ref="EE83:EJ83"/>
    <mergeCell ref="EK83:EP83"/>
    <mergeCell ref="GD82:GJ82"/>
    <mergeCell ref="AW83:BA83"/>
    <mergeCell ref="BB83:BH83"/>
    <mergeCell ref="BI83:BN83"/>
    <mergeCell ref="BO83:BT83"/>
    <mergeCell ref="BU83:BZ83"/>
    <mergeCell ref="CA83:CG83"/>
    <mergeCell ref="CI83:CO83"/>
    <mergeCell ref="CP83:CU83"/>
    <mergeCell ref="CV83:DA83"/>
    <mergeCell ref="EQ82:EV82"/>
    <mergeCell ref="EW82:FC82"/>
    <mergeCell ref="FE82:FK82"/>
    <mergeCell ref="FL82:FQ82"/>
    <mergeCell ref="FR82:FW82"/>
    <mergeCell ref="FX82:GC82"/>
    <mergeCell ref="DB82:DG82"/>
    <mergeCell ref="DH82:DN82"/>
    <mergeCell ref="DS82:DW82"/>
    <mergeCell ref="DX82:ED82"/>
    <mergeCell ref="EE82:EJ82"/>
    <mergeCell ref="EK82:EP82"/>
    <mergeCell ref="GD81:GJ81"/>
    <mergeCell ref="AW82:BA82"/>
    <mergeCell ref="BB82:BH82"/>
    <mergeCell ref="BI82:BN82"/>
    <mergeCell ref="BO82:BT82"/>
    <mergeCell ref="BU82:BZ82"/>
    <mergeCell ref="CA82:CG82"/>
    <mergeCell ref="CI82:CO82"/>
    <mergeCell ref="CP82:CU82"/>
    <mergeCell ref="CV82:DA82"/>
    <mergeCell ref="EQ81:EV81"/>
    <mergeCell ref="EW81:FC81"/>
    <mergeCell ref="FE81:FK81"/>
    <mergeCell ref="FL81:FQ81"/>
    <mergeCell ref="FR81:FW81"/>
    <mergeCell ref="FX81:GC81"/>
    <mergeCell ref="DB81:DG81"/>
    <mergeCell ref="DH81:DN81"/>
    <mergeCell ref="DS81:DW81"/>
    <mergeCell ref="DX81:ED81"/>
    <mergeCell ref="EE81:EJ81"/>
    <mergeCell ref="EK81:EP81"/>
    <mergeCell ref="GD80:GJ80"/>
    <mergeCell ref="AW81:BA81"/>
    <mergeCell ref="BB81:BH81"/>
    <mergeCell ref="BI81:BN81"/>
    <mergeCell ref="BO81:BT81"/>
    <mergeCell ref="BU81:BZ81"/>
    <mergeCell ref="CA81:CG81"/>
    <mergeCell ref="CI81:CO81"/>
    <mergeCell ref="CP81:CU81"/>
    <mergeCell ref="CV81:DA81"/>
    <mergeCell ref="EQ80:EV80"/>
    <mergeCell ref="EW80:FC80"/>
    <mergeCell ref="FE80:FK80"/>
    <mergeCell ref="FL80:FQ80"/>
    <mergeCell ref="FR80:FW80"/>
    <mergeCell ref="FX80:GC80"/>
    <mergeCell ref="DB80:DG80"/>
    <mergeCell ref="DH80:DN80"/>
    <mergeCell ref="DS80:DW80"/>
    <mergeCell ref="DX80:ED80"/>
    <mergeCell ref="EE80:EJ80"/>
    <mergeCell ref="EK80:EP80"/>
    <mergeCell ref="GD79:GJ79"/>
    <mergeCell ref="AW80:BA80"/>
    <mergeCell ref="BB80:BH80"/>
    <mergeCell ref="BI80:BN80"/>
    <mergeCell ref="BO80:BT80"/>
    <mergeCell ref="BU80:BZ80"/>
    <mergeCell ref="CA80:CG80"/>
    <mergeCell ref="CI80:CO80"/>
    <mergeCell ref="CP80:CU80"/>
    <mergeCell ref="CV80:DA80"/>
    <mergeCell ref="EQ79:EV79"/>
    <mergeCell ref="EW79:FC79"/>
    <mergeCell ref="FE79:FK79"/>
    <mergeCell ref="FL79:FQ79"/>
    <mergeCell ref="FR79:FW79"/>
    <mergeCell ref="FX79:GC79"/>
    <mergeCell ref="DB79:DG79"/>
    <mergeCell ref="DH79:DN79"/>
    <mergeCell ref="DS79:DW79"/>
    <mergeCell ref="DX79:ED79"/>
    <mergeCell ref="EE79:EJ79"/>
    <mergeCell ref="EK79:EP79"/>
    <mergeCell ref="GD78:GJ78"/>
    <mergeCell ref="AW79:BA79"/>
    <mergeCell ref="BB79:BH79"/>
    <mergeCell ref="BI79:BN79"/>
    <mergeCell ref="BO79:BT79"/>
    <mergeCell ref="BU79:BZ79"/>
    <mergeCell ref="CA79:CG79"/>
    <mergeCell ref="CI79:CO79"/>
    <mergeCell ref="CP79:CU79"/>
    <mergeCell ref="CV79:DA79"/>
    <mergeCell ref="EQ78:EV78"/>
    <mergeCell ref="EW78:FC78"/>
    <mergeCell ref="FE78:FK78"/>
    <mergeCell ref="FL78:FQ78"/>
    <mergeCell ref="FR78:FW78"/>
    <mergeCell ref="FX78:GC78"/>
    <mergeCell ref="DB78:DG78"/>
    <mergeCell ref="DH78:DN78"/>
    <mergeCell ref="DS78:DW78"/>
    <mergeCell ref="DX78:ED78"/>
    <mergeCell ref="EE78:EJ78"/>
    <mergeCell ref="EK78:EP78"/>
    <mergeCell ref="GD77:GJ77"/>
    <mergeCell ref="AW78:BA78"/>
    <mergeCell ref="BB78:BH78"/>
    <mergeCell ref="BI78:BN78"/>
    <mergeCell ref="BO78:BT78"/>
    <mergeCell ref="BU78:BZ78"/>
    <mergeCell ref="CA78:CG78"/>
    <mergeCell ref="CI78:CO78"/>
    <mergeCell ref="CP78:CU78"/>
    <mergeCell ref="CV78:DA78"/>
    <mergeCell ref="EQ77:EV77"/>
    <mergeCell ref="EW77:FC77"/>
    <mergeCell ref="FE77:FK77"/>
    <mergeCell ref="FL77:FQ77"/>
    <mergeCell ref="FR77:FW77"/>
    <mergeCell ref="FX77:GC77"/>
    <mergeCell ref="DB77:DG77"/>
    <mergeCell ref="DH77:DN77"/>
    <mergeCell ref="DS77:DW77"/>
    <mergeCell ref="DX77:ED77"/>
    <mergeCell ref="EE77:EJ77"/>
    <mergeCell ref="EK77:EP77"/>
    <mergeCell ref="GD76:GJ76"/>
    <mergeCell ref="AW77:BA77"/>
    <mergeCell ref="BB77:BH77"/>
    <mergeCell ref="BI77:BN77"/>
    <mergeCell ref="BO77:BT77"/>
    <mergeCell ref="BU77:BZ77"/>
    <mergeCell ref="CA77:CG77"/>
    <mergeCell ref="CI77:CO77"/>
    <mergeCell ref="CP77:CU77"/>
    <mergeCell ref="CV77:DA77"/>
    <mergeCell ref="EQ76:EV76"/>
    <mergeCell ref="EW76:FC76"/>
    <mergeCell ref="FE76:FK76"/>
    <mergeCell ref="FL76:FQ76"/>
    <mergeCell ref="FR76:FW76"/>
    <mergeCell ref="FX76:GC76"/>
    <mergeCell ref="DB76:DG76"/>
    <mergeCell ref="DH76:DN76"/>
    <mergeCell ref="DS76:DW76"/>
    <mergeCell ref="DX76:ED76"/>
    <mergeCell ref="EE76:EJ76"/>
    <mergeCell ref="EK76:EP76"/>
    <mergeCell ref="GD75:GJ75"/>
    <mergeCell ref="AW76:BA76"/>
    <mergeCell ref="BB76:BH76"/>
    <mergeCell ref="BI76:BN76"/>
    <mergeCell ref="BO76:BT76"/>
    <mergeCell ref="BU76:BZ76"/>
    <mergeCell ref="CA76:CG76"/>
    <mergeCell ref="CI76:CO76"/>
    <mergeCell ref="CP76:CU76"/>
    <mergeCell ref="CV76:DA76"/>
    <mergeCell ref="EQ75:EV75"/>
    <mergeCell ref="EW75:FC75"/>
    <mergeCell ref="FE75:FK75"/>
    <mergeCell ref="FL75:FQ75"/>
    <mergeCell ref="FR75:FW75"/>
    <mergeCell ref="FX75:GC75"/>
    <mergeCell ref="DB75:DG75"/>
    <mergeCell ref="DH75:DN75"/>
    <mergeCell ref="DS75:DW75"/>
    <mergeCell ref="DX75:ED75"/>
    <mergeCell ref="EE75:EJ75"/>
    <mergeCell ref="EK75:EP75"/>
    <mergeCell ref="GD74:GJ74"/>
    <mergeCell ref="AW75:BA75"/>
    <mergeCell ref="BB75:BH75"/>
    <mergeCell ref="BI75:BN75"/>
    <mergeCell ref="BO75:BT75"/>
    <mergeCell ref="BU75:BZ75"/>
    <mergeCell ref="CA75:CG75"/>
    <mergeCell ref="CI75:CO75"/>
    <mergeCell ref="CP75:CU75"/>
    <mergeCell ref="CV75:DA75"/>
    <mergeCell ref="EQ74:EV74"/>
    <mergeCell ref="EW74:FC74"/>
    <mergeCell ref="FE74:FK74"/>
    <mergeCell ref="FL74:FQ74"/>
    <mergeCell ref="FR74:FW74"/>
    <mergeCell ref="FX74:GC74"/>
    <mergeCell ref="DB74:DG74"/>
    <mergeCell ref="DH74:DN74"/>
    <mergeCell ref="DS74:DW74"/>
    <mergeCell ref="DX74:ED74"/>
    <mergeCell ref="EE74:EJ74"/>
    <mergeCell ref="EK74:EP74"/>
    <mergeCell ref="GD73:GJ73"/>
    <mergeCell ref="AW74:BA74"/>
    <mergeCell ref="BB74:BH74"/>
    <mergeCell ref="BI74:BN74"/>
    <mergeCell ref="BO74:BT74"/>
    <mergeCell ref="BU74:BZ74"/>
    <mergeCell ref="CA74:CG74"/>
    <mergeCell ref="CI74:CO74"/>
    <mergeCell ref="CP74:CU74"/>
    <mergeCell ref="CV74:DA74"/>
    <mergeCell ref="EQ73:EV73"/>
    <mergeCell ref="EW73:FC73"/>
    <mergeCell ref="FE73:FK73"/>
    <mergeCell ref="FL73:FQ73"/>
    <mergeCell ref="FR73:FW73"/>
    <mergeCell ref="FX73:GC73"/>
    <mergeCell ref="DB73:DG73"/>
    <mergeCell ref="DH73:DN73"/>
    <mergeCell ref="DS73:DW73"/>
    <mergeCell ref="DX73:ED73"/>
    <mergeCell ref="EE73:EJ73"/>
    <mergeCell ref="EK73:EP73"/>
    <mergeCell ref="GD72:GJ72"/>
    <mergeCell ref="AW73:BA73"/>
    <mergeCell ref="BB73:BH73"/>
    <mergeCell ref="BI73:BN73"/>
    <mergeCell ref="BO73:BT73"/>
    <mergeCell ref="BU73:BZ73"/>
    <mergeCell ref="CA73:CG73"/>
    <mergeCell ref="CI73:CO73"/>
    <mergeCell ref="CP73:CU73"/>
    <mergeCell ref="CV73:DA73"/>
    <mergeCell ref="EQ72:EV72"/>
    <mergeCell ref="EW72:FC72"/>
    <mergeCell ref="FE72:FK72"/>
    <mergeCell ref="FL72:FQ72"/>
    <mergeCell ref="FR72:FW72"/>
    <mergeCell ref="FX72:GC72"/>
    <mergeCell ref="DB72:DG72"/>
    <mergeCell ref="DH72:DN72"/>
    <mergeCell ref="DS72:DW72"/>
    <mergeCell ref="DX72:ED72"/>
    <mergeCell ref="EE72:EJ72"/>
    <mergeCell ref="EK72:EP72"/>
    <mergeCell ref="GD71:GJ71"/>
    <mergeCell ref="AW72:BA72"/>
    <mergeCell ref="BB72:BH72"/>
    <mergeCell ref="BI72:BN72"/>
    <mergeCell ref="BO72:BT72"/>
    <mergeCell ref="BU72:BZ72"/>
    <mergeCell ref="CA72:CG72"/>
    <mergeCell ref="CI72:CO72"/>
    <mergeCell ref="CP72:CU72"/>
    <mergeCell ref="CV72:DA72"/>
    <mergeCell ref="EQ71:EV71"/>
    <mergeCell ref="EW71:FC71"/>
    <mergeCell ref="FE71:FK71"/>
    <mergeCell ref="FL71:FQ71"/>
    <mergeCell ref="FR71:FW71"/>
    <mergeCell ref="FX71:GC71"/>
    <mergeCell ref="DB71:DG71"/>
    <mergeCell ref="DH71:DN71"/>
    <mergeCell ref="DS71:DW71"/>
    <mergeCell ref="DX71:ED71"/>
    <mergeCell ref="EE71:EJ71"/>
    <mergeCell ref="EK71:EP71"/>
    <mergeCell ref="GD70:GJ70"/>
    <mergeCell ref="AW71:BA71"/>
    <mergeCell ref="BB71:BH71"/>
    <mergeCell ref="BI71:BN71"/>
    <mergeCell ref="BO71:BT71"/>
    <mergeCell ref="BU71:BZ71"/>
    <mergeCell ref="CA71:CG71"/>
    <mergeCell ref="CI71:CO71"/>
    <mergeCell ref="CP71:CU71"/>
    <mergeCell ref="CV71:DA71"/>
    <mergeCell ref="EQ70:EV70"/>
    <mergeCell ref="EW70:FC70"/>
    <mergeCell ref="FE70:FK70"/>
    <mergeCell ref="FL70:FQ70"/>
    <mergeCell ref="FR70:FW70"/>
    <mergeCell ref="FX70:GC70"/>
    <mergeCell ref="DB70:DG70"/>
    <mergeCell ref="DH70:DN70"/>
    <mergeCell ref="DS70:DW70"/>
    <mergeCell ref="DX70:ED70"/>
    <mergeCell ref="EE70:EJ70"/>
    <mergeCell ref="EK70:EP70"/>
    <mergeCell ref="GD69:GJ69"/>
    <mergeCell ref="AW70:BA70"/>
    <mergeCell ref="BB70:BH70"/>
    <mergeCell ref="BI70:BN70"/>
    <mergeCell ref="BO70:BT70"/>
    <mergeCell ref="BU70:BZ70"/>
    <mergeCell ref="CA70:CG70"/>
    <mergeCell ref="CI70:CO70"/>
    <mergeCell ref="CP70:CU70"/>
    <mergeCell ref="CV70:DA70"/>
    <mergeCell ref="EQ69:EV69"/>
    <mergeCell ref="EW69:FC69"/>
    <mergeCell ref="FE69:FK69"/>
    <mergeCell ref="FL69:FQ69"/>
    <mergeCell ref="FR69:FW69"/>
    <mergeCell ref="FX69:GC69"/>
    <mergeCell ref="DB69:DG69"/>
    <mergeCell ref="DH69:DN69"/>
    <mergeCell ref="DS69:DW69"/>
    <mergeCell ref="DX69:ED69"/>
    <mergeCell ref="EE69:EJ69"/>
    <mergeCell ref="EK69:EP69"/>
    <mergeCell ref="GD68:GJ68"/>
    <mergeCell ref="AW69:BA69"/>
    <mergeCell ref="BB69:BH69"/>
    <mergeCell ref="BI69:BN69"/>
    <mergeCell ref="BO69:BT69"/>
    <mergeCell ref="BU69:BZ69"/>
    <mergeCell ref="CA69:CG69"/>
    <mergeCell ref="CI69:CO69"/>
    <mergeCell ref="CP69:CU69"/>
    <mergeCell ref="CV69:DA69"/>
    <mergeCell ref="EQ68:EV68"/>
    <mergeCell ref="EW68:FC68"/>
    <mergeCell ref="FE68:FK68"/>
    <mergeCell ref="FL68:FQ68"/>
    <mergeCell ref="FR68:FW68"/>
    <mergeCell ref="FX68:GC68"/>
    <mergeCell ref="DB68:DG68"/>
    <mergeCell ref="DH68:DN68"/>
    <mergeCell ref="DS68:DW68"/>
    <mergeCell ref="DX68:ED68"/>
    <mergeCell ref="EE68:EJ68"/>
    <mergeCell ref="EK68:EP68"/>
    <mergeCell ref="GD67:GJ67"/>
    <mergeCell ref="AW68:BA68"/>
    <mergeCell ref="BB68:BH68"/>
    <mergeCell ref="BI68:BN68"/>
    <mergeCell ref="BO68:BT68"/>
    <mergeCell ref="BU68:BZ68"/>
    <mergeCell ref="CA68:CG68"/>
    <mergeCell ref="CI68:CO68"/>
    <mergeCell ref="CP68:CU68"/>
    <mergeCell ref="CV68:DA68"/>
    <mergeCell ref="EQ67:EV67"/>
    <mergeCell ref="EW67:FC67"/>
    <mergeCell ref="FE67:FK67"/>
    <mergeCell ref="FL67:FQ67"/>
    <mergeCell ref="FR67:FW67"/>
    <mergeCell ref="FX67:GC67"/>
    <mergeCell ref="DB67:DG67"/>
    <mergeCell ref="DH67:DN67"/>
    <mergeCell ref="DS67:DW67"/>
    <mergeCell ref="DX67:ED67"/>
    <mergeCell ref="EE67:EJ67"/>
    <mergeCell ref="EK67:EP67"/>
    <mergeCell ref="GD66:GJ66"/>
    <mergeCell ref="AW67:BA67"/>
    <mergeCell ref="BB67:BH67"/>
    <mergeCell ref="BI67:BN67"/>
    <mergeCell ref="BO67:BT67"/>
    <mergeCell ref="BU67:BZ67"/>
    <mergeCell ref="CA67:CG67"/>
    <mergeCell ref="CI67:CO67"/>
    <mergeCell ref="CP67:CU67"/>
    <mergeCell ref="CV67:DA67"/>
    <mergeCell ref="EQ66:EV66"/>
    <mergeCell ref="EW66:FC66"/>
    <mergeCell ref="FE66:FK66"/>
    <mergeCell ref="FL66:FQ66"/>
    <mergeCell ref="FR66:FW66"/>
    <mergeCell ref="FX66:GC66"/>
    <mergeCell ref="CP66:CU66"/>
    <mergeCell ref="DH66:DN66"/>
    <mergeCell ref="DS66:DW66"/>
    <mergeCell ref="DX66:ED66"/>
    <mergeCell ref="EE66:EJ66"/>
    <mergeCell ref="EK66:EP66"/>
    <mergeCell ref="DB65:DG65"/>
    <mergeCell ref="DS65:DW65"/>
    <mergeCell ref="DX65:ED65"/>
    <mergeCell ref="EE65:EJ65"/>
    <mergeCell ref="EK65:EP65"/>
    <mergeCell ref="CV66:DA66"/>
    <mergeCell ref="DB66:DG66"/>
    <mergeCell ref="AW65:BA65"/>
    <mergeCell ref="BB65:BH65"/>
    <mergeCell ref="BI65:BN65"/>
    <mergeCell ref="CP65:CU65"/>
    <mergeCell ref="DH65:DN65"/>
    <mergeCell ref="BO65:BT65"/>
    <mergeCell ref="BU65:BZ65"/>
    <mergeCell ref="CA65:CG65"/>
    <mergeCell ref="CI65:CO65"/>
    <mergeCell ref="CV65:DA65"/>
    <mergeCell ref="AW66:BA66"/>
    <mergeCell ref="BB66:BH66"/>
    <mergeCell ref="BI66:BN66"/>
    <mergeCell ref="CI66:CO66"/>
    <mergeCell ref="BO66:BT66"/>
    <mergeCell ref="BU66:BZ66"/>
    <mergeCell ref="CA66:CG66"/>
    <mergeCell ref="GD65:GJ65"/>
    <mergeCell ref="EQ65:EV65"/>
    <mergeCell ref="EW65:FC65"/>
    <mergeCell ref="FE65:FK65"/>
    <mergeCell ref="FL65:FQ65"/>
    <mergeCell ref="FR65:FW65"/>
    <mergeCell ref="FX65:GC65"/>
    <mergeCell ref="FR64:FW64"/>
    <mergeCell ref="FX64:GC64"/>
    <mergeCell ref="GD64:GJ64"/>
    <mergeCell ref="EQ64:EV64"/>
    <mergeCell ref="EW64:FC64"/>
    <mergeCell ref="FE64:FK64"/>
    <mergeCell ref="FL64:FQ64"/>
    <mergeCell ref="DB64:DG64"/>
    <mergeCell ref="DH64:DN64"/>
    <mergeCell ref="DS64:DW64"/>
    <mergeCell ref="DX64:ED64"/>
    <mergeCell ref="EE64:EJ64"/>
    <mergeCell ref="EK64:EP64"/>
    <mergeCell ref="GD63:GJ63"/>
    <mergeCell ref="AW64:BA64"/>
    <mergeCell ref="BB64:BH64"/>
    <mergeCell ref="BI64:BN64"/>
    <mergeCell ref="BO64:BT64"/>
    <mergeCell ref="BU64:BZ64"/>
    <mergeCell ref="CA64:CG64"/>
    <mergeCell ref="CI64:CO64"/>
    <mergeCell ref="CP64:CU64"/>
    <mergeCell ref="CV64:DA64"/>
    <mergeCell ref="EQ63:EV63"/>
    <mergeCell ref="EW63:FC63"/>
    <mergeCell ref="FE63:FK63"/>
    <mergeCell ref="FL63:FQ63"/>
    <mergeCell ref="FR63:FW63"/>
    <mergeCell ref="FX63:GC63"/>
    <mergeCell ref="DB63:DG63"/>
    <mergeCell ref="DH63:DN63"/>
    <mergeCell ref="DS63:DW63"/>
    <mergeCell ref="DX63:ED63"/>
    <mergeCell ref="EE63:EJ63"/>
    <mergeCell ref="EK63:EP63"/>
    <mergeCell ref="GD62:GJ62"/>
    <mergeCell ref="AW63:BA63"/>
    <mergeCell ref="BB63:BH63"/>
    <mergeCell ref="BI63:BN63"/>
    <mergeCell ref="BO63:BT63"/>
    <mergeCell ref="BU63:BZ63"/>
    <mergeCell ref="CA63:CG63"/>
    <mergeCell ref="CI63:CO63"/>
    <mergeCell ref="CP63:CU63"/>
    <mergeCell ref="CV63:DA63"/>
    <mergeCell ref="EQ62:EV62"/>
    <mergeCell ref="EW62:FC62"/>
    <mergeCell ref="FE62:FK62"/>
    <mergeCell ref="FL62:FQ62"/>
    <mergeCell ref="FR62:FW62"/>
    <mergeCell ref="FX62:GC62"/>
    <mergeCell ref="DB62:DG62"/>
    <mergeCell ref="DH62:DN62"/>
    <mergeCell ref="DS62:DW62"/>
    <mergeCell ref="DX62:ED62"/>
    <mergeCell ref="EE62:EJ62"/>
    <mergeCell ref="EK62:EP62"/>
    <mergeCell ref="GD61:GJ61"/>
    <mergeCell ref="AW62:BA62"/>
    <mergeCell ref="BB62:BH62"/>
    <mergeCell ref="BI62:BN62"/>
    <mergeCell ref="BO62:BT62"/>
    <mergeCell ref="BU62:BZ62"/>
    <mergeCell ref="CA62:CG62"/>
    <mergeCell ref="CI62:CO62"/>
    <mergeCell ref="CP62:CU62"/>
    <mergeCell ref="CV62:DA62"/>
    <mergeCell ref="EQ61:EV61"/>
    <mergeCell ref="EW61:FC61"/>
    <mergeCell ref="FE61:FK61"/>
    <mergeCell ref="FL61:FQ61"/>
    <mergeCell ref="FR61:FW61"/>
    <mergeCell ref="FX61:GC61"/>
    <mergeCell ref="DB61:DG61"/>
    <mergeCell ref="DH61:DN61"/>
    <mergeCell ref="DS61:DW61"/>
    <mergeCell ref="DX61:ED61"/>
    <mergeCell ref="EE61:EJ61"/>
    <mergeCell ref="EK61:EP61"/>
    <mergeCell ref="GD60:GJ60"/>
    <mergeCell ref="AW61:BA61"/>
    <mergeCell ref="BB61:BH61"/>
    <mergeCell ref="BI61:BN61"/>
    <mergeCell ref="BO61:BT61"/>
    <mergeCell ref="BU61:BZ61"/>
    <mergeCell ref="CA61:CG61"/>
    <mergeCell ref="CI61:CO61"/>
    <mergeCell ref="CP61:CU61"/>
    <mergeCell ref="CV61:DA61"/>
    <mergeCell ref="EQ60:EV60"/>
    <mergeCell ref="EW60:FC60"/>
    <mergeCell ref="FE60:FK60"/>
    <mergeCell ref="FL60:FQ60"/>
    <mergeCell ref="FR60:FW60"/>
    <mergeCell ref="FX60:GC60"/>
    <mergeCell ref="DB60:DG60"/>
    <mergeCell ref="DH60:DN60"/>
    <mergeCell ref="DS60:DW60"/>
    <mergeCell ref="DX60:ED60"/>
    <mergeCell ref="EE60:EJ60"/>
    <mergeCell ref="EK60:EP60"/>
    <mergeCell ref="GD59:GJ59"/>
    <mergeCell ref="AW60:BA60"/>
    <mergeCell ref="BB60:BH60"/>
    <mergeCell ref="BI60:BN60"/>
    <mergeCell ref="BO60:BT60"/>
    <mergeCell ref="BU60:BZ60"/>
    <mergeCell ref="CA60:CG60"/>
    <mergeCell ref="CI60:CO60"/>
    <mergeCell ref="CP60:CU60"/>
    <mergeCell ref="CV60:DA60"/>
    <mergeCell ref="EQ59:EV59"/>
    <mergeCell ref="EW59:FC59"/>
    <mergeCell ref="FE59:FK59"/>
    <mergeCell ref="FL59:FQ59"/>
    <mergeCell ref="FR59:FW59"/>
    <mergeCell ref="FX59:GC59"/>
    <mergeCell ref="DB59:DG59"/>
    <mergeCell ref="DH59:DN59"/>
    <mergeCell ref="DS59:DW59"/>
    <mergeCell ref="DX59:ED59"/>
    <mergeCell ref="EE59:EJ59"/>
    <mergeCell ref="EK59:EP59"/>
    <mergeCell ref="GD58:GJ58"/>
    <mergeCell ref="AW59:BA59"/>
    <mergeCell ref="BB59:BH59"/>
    <mergeCell ref="BI59:BN59"/>
    <mergeCell ref="BO59:BT59"/>
    <mergeCell ref="BU59:BZ59"/>
    <mergeCell ref="CA59:CG59"/>
    <mergeCell ref="CI59:CO59"/>
    <mergeCell ref="CP59:CU59"/>
    <mergeCell ref="CV59:DA59"/>
    <mergeCell ref="EQ58:EV58"/>
    <mergeCell ref="EW58:FC58"/>
    <mergeCell ref="FE58:FK58"/>
    <mergeCell ref="FL58:FQ58"/>
    <mergeCell ref="FR58:FW58"/>
    <mergeCell ref="FX58:GC58"/>
    <mergeCell ref="DB58:DG58"/>
    <mergeCell ref="DH58:DN58"/>
    <mergeCell ref="DS58:DW58"/>
    <mergeCell ref="DX58:ED58"/>
    <mergeCell ref="EE58:EJ58"/>
    <mergeCell ref="EK58:EP58"/>
    <mergeCell ref="CP57:CU57"/>
    <mergeCell ref="CV57:DA57"/>
    <mergeCell ref="BI58:BN58"/>
    <mergeCell ref="BO58:BT58"/>
    <mergeCell ref="BU58:BZ58"/>
    <mergeCell ref="CA58:CG58"/>
    <mergeCell ref="CI58:CO58"/>
    <mergeCell ref="CP58:CU58"/>
    <mergeCell ref="CV58:DA58"/>
    <mergeCell ref="GD57:GJ57"/>
    <mergeCell ref="EK57:EP57"/>
    <mergeCell ref="EQ57:EV57"/>
    <mergeCell ref="EW57:FC57"/>
    <mergeCell ref="FE57:FK57"/>
    <mergeCell ref="BB58:BH58"/>
    <mergeCell ref="FL57:FQ57"/>
    <mergeCell ref="DS57:DW57"/>
    <mergeCell ref="DX57:ED57"/>
    <mergeCell ref="EE57:EJ57"/>
    <mergeCell ref="GD56:GJ56"/>
    <mergeCell ref="BI57:BN57"/>
    <mergeCell ref="DB57:DG57"/>
    <mergeCell ref="DH57:DN57"/>
    <mergeCell ref="BO57:BT57"/>
    <mergeCell ref="BU57:BZ57"/>
    <mergeCell ref="CA57:CG57"/>
    <mergeCell ref="CI57:CO57"/>
    <mergeCell ref="FR57:FW57"/>
    <mergeCell ref="FX57:GC57"/>
    <mergeCell ref="EQ56:EV56"/>
    <mergeCell ref="EW56:FC56"/>
    <mergeCell ref="FE56:FK56"/>
    <mergeCell ref="FL56:FQ56"/>
    <mergeCell ref="FR56:FW56"/>
    <mergeCell ref="FX56:GC56"/>
    <mergeCell ref="DB56:DG56"/>
    <mergeCell ref="DH56:DN56"/>
    <mergeCell ref="DS56:DW56"/>
    <mergeCell ref="DX56:ED56"/>
    <mergeCell ref="EE56:EJ56"/>
    <mergeCell ref="EK56:EP56"/>
    <mergeCell ref="BO56:BT56"/>
    <mergeCell ref="BU56:BZ56"/>
    <mergeCell ref="CA56:CG56"/>
    <mergeCell ref="CI56:CO56"/>
    <mergeCell ref="CP56:CU56"/>
    <mergeCell ref="CV56:DA56"/>
    <mergeCell ref="EW55:FC55"/>
    <mergeCell ref="FE55:FK55"/>
    <mergeCell ref="FL55:FQ55"/>
    <mergeCell ref="FR55:FW55"/>
    <mergeCell ref="FX55:GC55"/>
    <mergeCell ref="GD55:GJ55"/>
    <mergeCell ref="DH55:DN55"/>
    <mergeCell ref="DS55:DW55"/>
    <mergeCell ref="DX55:ED55"/>
    <mergeCell ref="EE55:EJ55"/>
    <mergeCell ref="EK55:EP55"/>
    <mergeCell ref="EQ55:EV55"/>
    <mergeCell ref="BO55:BT55"/>
    <mergeCell ref="BU55:BZ55"/>
    <mergeCell ref="FE54:FK54"/>
    <mergeCell ref="FL54:FQ54"/>
    <mergeCell ref="FR54:FW54"/>
    <mergeCell ref="CA55:CG55"/>
    <mergeCell ref="CI55:CO55"/>
    <mergeCell ref="CP55:CU55"/>
    <mergeCell ref="CV55:DA55"/>
    <mergeCell ref="DB55:DG55"/>
    <mergeCell ref="FX54:GC54"/>
    <mergeCell ref="EE54:EJ54"/>
    <mergeCell ref="EK54:EP54"/>
    <mergeCell ref="EQ54:EV54"/>
    <mergeCell ref="EW54:FC54"/>
    <mergeCell ref="GD54:GJ54"/>
    <mergeCell ref="CP54:CU54"/>
    <mergeCell ref="CV54:DA54"/>
    <mergeCell ref="DB54:DG54"/>
    <mergeCell ref="DH54:DN54"/>
    <mergeCell ref="DS54:DW54"/>
    <mergeCell ref="DX54:ED54"/>
    <mergeCell ref="AW57:BA57"/>
    <mergeCell ref="BB57:BH57"/>
    <mergeCell ref="BI54:BN54"/>
    <mergeCell ref="AW56:BA56"/>
    <mergeCell ref="BB56:BH56"/>
    <mergeCell ref="BI56:BN56"/>
    <mergeCell ref="AW55:BA55"/>
    <mergeCell ref="BB55:BH55"/>
    <mergeCell ref="BI55:BN55"/>
    <mergeCell ref="EE53:EJ53"/>
    <mergeCell ref="EK53:EP53"/>
    <mergeCell ref="CV53:DA53"/>
    <mergeCell ref="DB53:DG53"/>
    <mergeCell ref="AW54:BA54"/>
    <mergeCell ref="BB54:BH54"/>
    <mergeCell ref="BO54:BT54"/>
    <mergeCell ref="BU54:BZ54"/>
    <mergeCell ref="CA54:CG54"/>
    <mergeCell ref="CI54:CO54"/>
    <mergeCell ref="GD53:GJ53"/>
    <mergeCell ref="EQ53:EV53"/>
    <mergeCell ref="EW53:FC53"/>
    <mergeCell ref="FE53:FK53"/>
    <mergeCell ref="FL53:FQ53"/>
    <mergeCell ref="AW58:BA58"/>
    <mergeCell ref="FR53:FW53"/>
    <mergeCell ref="FX53:GC53"/>
    <mergeCell ref="DS53:DW53"/>
    <mergeCell ref="DX53:ED53"/>
    <mergeCell ref="BO53:BT53"/>
    <mergeCell ref="DH53:DN53"/>
    <mergeCell ref="BU53:BZ53"/>
    <mergeCell ref="CA53:CG53"/>
    <mergeCell ref="CI53:CO53"/>
    <mergeCell ref="CP53:CU53"/>
    <mergeCell ref="R53:X54"/>
    <mergeCell ref="Y53:AE54"/>
    <mergeCell ref="AM53:AS54"/>
    <mergeCell ref="AW53:BA53"/>
    <mergeCell ref="BB53:BH53"/>
    <mergeCell ref="BI53:BN53"/>
    <mergeCell ref="A55:Q56"/>
    <mergeCell ref="R55:X55"/>
    <mergeCell ref="FL52:FQ52"/>
    <mergeCell ref="FR52:FW52"/>
    <mergeCell ref="DS52:DW52"/>
    <mergeCell ref="DX52:ED52"/>
    <mergeCell ref="EE52:EJ52"/>
    <mergeCell ref="CP52:CU52"/>
    <mergeCell ref="CV52:DA52"/>
    <mergeCell ref="A53:Q54"/>
    <mergeCell ref="BU52:BZ52"/>
    <mergeCell ref="CA52:CG52"/>
    <mergeCell ref="CI52:CO52"/>
    <mergeCell ref="FX52:GC52"/>
    <mergeCell ref="GD52:GJ52"/>
    <mergeCell ref="EK52:EP52"/>
    <mergeCell ref="EQ52:EV52"/>
    <mergeCell ref="EW52:FC52"/>
    <mergeCell ref="FE52:FK52"/>
    <mergeCell ref="AW52:BA52"/>
    <mergeCell ref="BB52:BH52"/>
    <mergeCell ref="BI52:BN52"/>
    <mergeCell ref="FE51:FK51"/>
    <mergeCell ref="FL51:FQ51"/>
    <mergeCell ref="FR51:FW51"/>
    <mergeCell ref="EE51:EJ51"/>
    <mergeCell ref="DB52:DG52"/>
    <mergeCell ref="DH52:DN52"/>
    <mergeCell ref="BO52:BT52"/>
    <mergeCell ref="EQ51:EV51"/>
    <mergeCell ref="EW51:FC51"/>
    <mergeCell ref="DH51:DN51"/>
    <mergeCell ref="DS51:DW51"/>
    <mergeCell ref="DX51:ED51"/>
    <mergeCell ref="GD51:GJ51"/>
    <mergeCell ref="FX51:GC51"/>
    <mergeCell ref="CA51:CG51"/>
    <mergeCell ref="CI51:CO51"/>
    <mergeCell ref="CP51:CU51"/>
    <mergeCell ref="CV51:DA51"/>
    <mergeCell ref="DB51:DG51"/>
    <mergeCell ref="EK51:EP51"/>
    <mergeCell ref="FE50:FK50"/>
    <mergeCell ref="FL50:FQ50"/>
    <mergeCell ref="FR50:FW50"/>
    <mergeCell ref="FX50:GC50"/>
    <mergeCell ref="GD50:GJ50"/>
    <mergeCell ref="AW51:BA51"/>
    <mergeCell ref="BB51:BH51"/>
    <mergeCell ref="BI51:BN51"/>
    <mergeCell ref="BO51:BT51"/>
    <mergeCell ref="BU51:BZ51"/>
    <mergeCell ref="DS50:DW50"/>
    <mergeCell ref="DX50:ED50"/>
    <mergeCell ref="EE50:EJ50"/>
    <mergeCell ref="EK50:EP50"/>
    <mergeCell ref="EQ50:EV50"/>
    <mergeCell ref="EW50:FC50"/>
    <mergeCell ref="CA50:CG50"/>
    <mergeCell ref="CI50:CO50"/>
    <mergeCell ref="CP50:CU50"/>
    <mergeCell ref="CV50:DA50"/>
    <mergeCell ref="DB50:DG50"/>
    <mergeCell ref="DH50:DN50"/>
    <mergeCell ref="GD49:GJ49"/>
    <mergeCell ref="AW50:BA50"/>
    <mergeCell ref="BB50:BH50"/>
    <mergeCell ref="BI50:BN50"/>
    <mergeCell ref="FE49:FK49"/>
    <mergeCell ref="FL49:FQ49"/>
    <mergeCell ref="FR49:FW49"/>
    <mergeCell ref="FX49:GC49"/>
    <mergeCell ref="EE49:EJ49"/>
    <mergeCell ref="BU50:BZ50"/>
    <mergeCell ref="CP49:CU49"/>
    <mergeCell ref="CV49:DA49"/>
    <mergeCell ref="DB49:DG49"/>
    <mergeCell ref="EK49:EP49"/>
    <mergeCell ref="EQ49:EV49"/>
    <mergeCell ref="EW49:FC49"/>
    <mergeCell ref="DH49:DN49"/>
    <mergeCell ref="DS49:DW49"/>
    <mergeCell ref="DX49:ED49"/>
    <mergeCell ref="FX48:GC48"/>
    <mergeCell ref="GD48:GJ48"/>
    <mergeCell ref="AW49:BA49"/>
    <mergeCell ref="BB49:BH49"/>
    <mergeCell ref="BI49:BN49"/>
    <mergeCell ref="BO49:BT49"/>
    <mergeCell ref="BU49:BZ49"/>
    <mergeCell ref="CA49:CG49"/>
    <mergeCell ref="EW48:FC48"/>
    <mergeCell ref="CI49:CO49"/>
    <mergeCell ref="FE48:FK48"/>
    <mergeCell ref="FL48:FQ48"/>
    <mergeCell ref="FR48:FW48"/>
    <mergeCell ref="DX48:ED48"/>
    <mergeCell ref="EE48:EJ48"/>
    <mergeCell ref="EK48:EP48"/>
    <mergeCell ref="EQ48:EV48"/>
    <mergeCell ref="CI48:CO48"/>
    <mergeCell ref="CP48:CU48"/>
    <mergeCell ref="CV48:DA48"/>
    <mergeCell ref="DB48:DG48"/>
    <mergeCell ref="DH48:DN48"/>
    <mergeCell ref="DS48:DW48"/>
    <mergeCell ref="FX47:GC47"/>
    <mergeCell ref="GD47:GJ47"/>
    <mergeCell ref="AW48:BA48"/>
    <mergeCell ref="BB48:BH48"/>
    <mergeCell ref="BI48:BN48"/>
    <mergeCell ref="BO48:BT48"/>
    <mergeCell ref="EW47:FC47"/>
    <mergeCell ref="FE47:FK47"/>
    <mergeCell ref="FL47:FQ47"/>
    <mergeCell ref="CA48:CG48"/>
    <mergeCell ref="CV47:DA47"/>
    <mergeCell ref="DB47:DG47"/>
    <mergeCell ref="DH47:DN47"/>
    <mergeCell ref="DS47:DW47"/>
    <mergeCell ref="FR47:FW47"/>
    <mergeCell ref="DX47:ED47"/>
    <mergeCell ref="EE47:EJ47"/>
    <mergeCell ref="EK47:EP47"/>
    <mergeCell ref="EQ47:EV47"/>
    <mergeCell ref="FR46:FW46"/>
    <mergeCell ref="FX46:GC46"/>
    <mergeCell ref="GD46:GJ46"/>
    <mergeCell ref="AW47:BA47"/>
    <mergeCell ref="EQ46:EV46"/>
    <mergeCell ref="EW46:FC46"/>
    <mergeCell ref="FE46:FK46"/>
    <mergeCell ref="FL46:FQ46"/>
    <mergeCell ref="DS46:DW46"/>
    <mergeCell ref="CA47:CG47"/>
    <mergeCell ref="DX46:ED46"/>
    <mergeCell ref="EE46:EJ46"/>
    <mergeCell ref="EK46:EP46"/>
    <mergeCell ref="CV46:DA46"/>
    <mergeCell ref="DB46:DG46"/>
    <mergeCell ref="DH46:DN46"/>
    <mergeCell ref="FL45:FQ45"/>
    <mergeCell ref="FR45:FW45"/>
    <mergeCell ref="FX45:GC45"/>
    <mergeCell ref="GD45:GJ45"/>
    <mergeCell ref="AW46:BA46"/>
    <mergeCell ref="BB46:BH46"/>
    <mergeCell ref="BI46:BN46"/>
    <mergeCell ref="BO46:BT46"/>
    <mergeCell ref="BU46:BZ46"/>
    <mergeCell ref="CA46:CG46"/>
    <mergeCell ref="DX45:ED45"/>
    <mergeCell ref="EE45:EJ45"/>
    <mergeCell ref="EK45:EP45"/>
    <mergeCell ref="EQ45:EV45"/>
    <mergeCell ref="EW45:FC45"/>
    <mergeCell ref="FE45:FK45"/>
    <mergeCell ref="BB47:BH47"/>
    <mergeCell ref="BI47:BN47"/>
    <mergeCell ref="BO47:BT47"/>
    <mergeCell ref="BU47:BZ47"/>
    <mergeCell ref="DH45:DN45"/>
    <mergeCell ref="DS45:DW45"/>
    <mergeCell ref="CI46:CO46"/>
    <mergeCell ref="CP46:CU46"/>
    <mergeCell ref="CI47:CO47"/>
    <mergeCell ref="CP47:CU47"/>
    <mergeCell ref="BU45:BZ45"/>
    <mergeCell ref="BU48:BZ48"/>
    <mergeCell ref="BO50:BT50"/>
    <mergeCell ref="FX44:GC44"/>
    <mergeCell ref="GD44:GJ44"/>
    <mergeCell ref="CI45:CO45"/>
    <mergeCell ref="CP45:CU45"/>
    <mergeCell ref="CV45:DA45"/>
    <mergeCell ref="DB45:DG45"/>
    <mergeCell ref="EW44:FC44"/>
    <mergeCell ref="FR44:FW44"/>
    <mergeCell ref="DX44:ED44"/>
    <mergeCell ref="EE44:EJ44"/>
    <mergeCell ref="EK44:EP44"/>
    <mergeCell ref="EQ44:EV44"/>
    <mergeCell ref="AW45:BA45"/>
    <mergeCell ref="BB45:BH45"/>
    <mergeCell ref="CA45:CG45"/>
    <mergeCell ref="BI45:BN45"/>
    <mergeCell ref="BO45:BT45"/>
    <mergeCell ref="CP44:CU44"/>
    <mergeCell ref="CV44:DA44"/>
    <mergeCell ref="DB44:DG44"/>
    <mergeCell ref="DH44:DN44"/>
    <mergeCell ref="DS44:DW44"/>
    <mergeCell ref="FL44:FQ44"/>
    <mergeCell ref="FE44:FK44"/>
    <mergeCell ref="BB44:BH44"/>
    <mergeCell ref="BI44:BN44"/>
    <mergeCell ref="BO44:BT44"/>
    <mergeCell ref="BU44:BZ44"/>
    <mergeCell ref="CA44:CG44"/>
    <mergeCell ref="CI44:CO44"/>
    <mergeCell ref="EW43:FC43"/>
    <mergeCell ref="FE43:FK43"/>
    <mergeCell ref="FL43:FQ43"/>
    <mergeCell ref="FR43:FW43"/>
    <mergeCell ref="FX43:GC43"/>
    <mergeCell ref="GD43:GJ43"/>
    <mergeCell ref="DH43:DN43"/>
    <mergeCell ref="DS43:DW43"/>
    <mergeCell ref="DX43:ED43"/>
    <mergeCell ref="EE43:EJ43"/>
    <mergeCell ref="EK43:EP43"/>
    <mergeCell ref="EQ43:EV43"/>
    <mergeCell ref="BU43:BZ43"/>
    <mergeCell ref="CA43:CG43"/>
    <mergeCell ref="CI43:CO43"/>
    <mergeCell ref="CP43:CU43"/>
    <mergeCell ref="CV43:DA43"/>
    <mergeCell ref="DB43:DG43"/>
    <mergeCell ref="GD42:GJ42"/>
    <mergeCell ref="AW43:BA43"/>
    <mergeCell ref="BB43:BH43"/>
    <mergeCell ref="BI43:BN43"/>
    <mergeCell ref="FE42:FK42"/>
    <mergeCell ref="FL42:FQ42"/>
    <mergeCell ref="FR42:FW42"/>
    <mergeCell ref="FX42:GC42"/>
    <mergeCell ref="EE42:EJ42"/>
    <mergeCell ref="BO43:BT43"/>
    <mergeCell ref="CV42:DA42"/>
    <mergeCell ref="DB42:DG42"/>
    <mergeCell ref="EK42:EP42"/>
    <mergeCell ref="EQ42:EV42"/>
    <mergeCell ref="EW42:FC42"/>
    <mergeCell ref="DH42:DN42"/>
    <mergeCell ref="DS42:DW42"/>
    <mergeCell ref="DX42:ED42"/>
    <mergeCell ref="FX41:GC41"/>
    <mergeCell ref="GD41:GJ41"/>
    <mergeCell ref="AW42:BA42"/>
    <mergeCell ref="BB42:BH42"/>
    <mergeCell ref="BI42:BN42"/>
    <mergeCell ref="BO42:BT42"/>
    <mergeCell ref="BU42:BZ42"/>
    <mergeCell ref="CA42:CG42"/>
    <mergeCell ref="CI42:CO42"/>
    <mergeCell ref="CP42:CU42"/>
    <mergeCell ref="EK41:EP41"/>
    <mergeCell ref="EQ41:EV41"/>
    <mergeCell ref="EW41:FC41"/>
    <mergeCell ref="FE41:FK41"/>
    <mergeCell ref="FL41:FQ41"/>
    <mergeCell ref="FR41:FW41"/>
    <mergeCell ref="CV41:DA41"/>
    <mergeCell ref="DB41:DG41"/>
    <mergeCell ref="DH41:DN41"/>
    <mergeCell ref="DS41:DW41"/>
    <mergeCell ref="DX41:ED41"/>
    <mergeCell ref="EE41:EJ41"/>
    <mergeCell ref="FX40:GC40"/>
    <mergeCell ref="GD40:GJ40"/>
    <mergeCell ref="AW41:BA41"/>
    <mergeCell ref="BB41:BH41"/>
    <mergeCell ref="BI41:BN41"/>
    <mergeCell ref="BO41:BT41"/>
    <mergeCell ref="BU41:BZ41"/>
    <mergeCell ref="CA41:CG41"/>
    <mergeCell ref="CI41:CO41"/>
    <mergeCell ref="CP41:CU41"/>
    <mergeCell ref="EK40:EP40"/>
    <mergeCell ref="EQ40:EV40"/>
    <mergeCell ref="EW40:FC40"/>
    <mergeCell ref="FE40:FK40"/>
    <mergeCell ref="FL40:FQ40"/>
    <mergeCell ref="FR40:FW40"/>
    <mergeCell ref="CV40:DA40"/>
    <mergeCell ref="DB40:DG40"/>
    <mergeCell ref="DH40:DN40"/>
    <mergeCell ref="DS40:DW40"/>
    <mergeCell ref="DX40:ED40"/>
    <mergeCell ref="EE40:EJ40"/>
    <mergeCell ref="BI40:BN40"/>
    <mergeCell ref="BO40:BT40"/>
    <mergeCell ref="BU40:BZ40"/>
    <mergeCell ref="CA40:CG40"/>
    <mergeCell ref="CI40:CO40"/>
    <mergeCell ref="CP40:CU40"/>
    <mergeCell ref="EW39:FC39"/>
    <mergeCell ref="FE39:FK39"/>
    <mergeCell ref="FL39:FQ39"/>
    <mergeCell ref="FR39:FW39"/>
    <mergeCell ref="FX39:GC39"/>
    <mergeCell ref="GD39:GJ39"/>
    <mergeCell ref="DH39:DN39"/>
    <mergeCell ref="DS39:DW39"/>
    <mergeCell ref="DX39:ED39"/>
    <mergeCell ref="EE39:EJ39"/>
    <mergeCell ref="EK39:EP39"/>
    <mergeCell ref="EQ39:EV39"/>
    <mergeCell ref="FR38:FW38"/>
    <mergeCell ref="FX38:GC38"/>
    <mergeCell ref="EE38:EJ38"/>
    <mergeCell ref="BO39:BT39"/>
    <mergeCell ref="BU39:BZ39"/>
    <mergeCell ref="CA39:CG39"/>
    <mergeCell ref="CI39:CO39"/>
    <mergeCell ref="CP39:CU39"/>
    <mergeCell ref="CV39:DA39"/>
    <mergeCell ref="DB39:DG39"/>
    <mergeCell ref="EW38:FC38"/>
    <mergeCell ref="DH38:DN38"/>
    <mergeCell ref="DS38:DW38"/>
    <mergeCell ref="DX38:ED38"/>
    <mergeCell ref="GD38:GJ38"/>
    <mergeCell ref="AW39:BA39"/>
    <mergeCell ref="BB39:BH39"/>
    <mergeCell ref="BI39:BN39"/>
    <mergeCell ref="FE38:FK38"/>
    <mergeCell ref="FL38:FQ38"/>
    <mergeCell ref="CI38:CO38"/>
    <mergeCell ref="CP38:CU38"/>
    <mergeCell ref="CV38:DA38"/>
    <mergeCell ref="DB38:DG38"/>
    <mergeCell ref="EK38:EP38"/>
    <mergeCell ref="EQ38:EV38"/>
    <mergeCell ref="EW37:FC37"/>
    <mergeCell ref="FE37:FK37"/>
    <mergeCell ref="FL37:FQ37"/>
    <mergeCell ref="FR37:FW37"/>
    <mergeCell ref="FX37:GC37"/>
    <mergeCell ref="GD37:GJ37"/>
    <mergeCell ref="DH37:DN37"/>
    <mergeCell ref="DS37:DW37"/>
    <mergeCell ref="DX37:ED37"/>
    <mergeCell ref="EE37:EJ37"/>
    <mergeCell ref="EK37:EP37"/>
    <mergeCell ref="EQ37:EV37"/>
    <mergeCell ref="FR36:FW36"/>
    <mergeCell ref="FX36:GC36"/>
    <mergeCell ref="EE36:EJ36"/>
    <mergeCell ref="BO37:BT37"/>
    <mergeCell ref="BU37:BZ37"/>
    <mergeCell ref="CA37:CG37"/>
    <mergeCell ref="CI37:CO37"/>
    <mergeCell ref="CP37:CU37"/>
    <mergeCell ref="CV37:DA37"/>
    <mergeCell ref="DB37:DG37"/>
    <mergeCell ref="EW36:FC36"/>
    <mergeCell ref="DH36:DN36"/>
    <mergeCell ref="DS36:DW36"/>
    <mergeCell ref="DX36:ED36"/>
    <mergeCell ref="GD36:GJ36"/>
    <mergeCell ref="AW37:BA37"/>
    <mergeCell ref="BB37:BH37"/>
    <mergeCell ref="BI37:BN37"/>
    <mergeCell ref="FE36:FK36"/>
    <mergeCell ref="FL36:FQ36"/>
    <mergeCell ref="CI36:CO36"/>
    <mergeCell ref="CP36:CU36"/>
    <mergeCell ref="CV36:DA36"/>
    <mergeCell ref="DB36:DG36"/>
    <mergeCell ref="EK36:EP36"/>
    <mergeCell ref="EQ36:EV36"/>
    <mergeCell ref="AW38:BA38"/>
    <mergeCell ref="BB38:BH38"/>
    <mergeCell ref="BI36:BN36"/>
    <mergeCell ref="BO36:BT36"/>
    <mergeCell ref="BU36:BZ36"/>
    <mergeCell ref="CA36:CG36"/>
    <mergeCell ref="BI38:BN38"/>
    <mergeCell ref="BO38:BT38"/>
    <mergeCell ref="BU38:BZ38"/>
    <mergeCell ref="CA38:CG38"/>
    <mergeCell ref="AW40:BA40"/>
    <mergeCell ref="BB40:BH40"/>
    <mergeCell ref="FL35:FQ35"/>
    <mergeCell ref="DS35:DW35"/>
    <mergeCell ref="DX35:ED35"/>
    <mergeCell ref="EE35:EJ35"/>
    <mergeCell ref="CP35:CU35"/>
    <mergeCell ref="CV35:DA35"/>
    <mergeCell ref="AW36:BA36"/>
    <mergeCell ref="BB36:BH36"/>
    <mergeCell ref="FX35:GC35"/>
    <mergeCell ref="GD35:GJ35"/>
    <mergeCell ref="EK35:EP35"/>
    <mergeCell ref="EQ35:EV35"/>
    <mergeCell ref="EW35:FC35"/>
    <mergeCell ref="FE35:FK35"/>
    <mergeCell ref="FR34:FW34"/>
    <mergeCell ref="FX34:GC34"/>
    <mergeCell ref="GD34:GJ34"/>
    <mergeCell ref="DB35:DG35"/>
    <mergeCell ref="DH35:DN35"/>
    <mergeCell ref="BO35:BT35"/>
    <mergeCell ref="BU35:BZ35"/>
    <mergeCell ref="CA35:CG35"/>
    <mergeCell ref="CI35:CO35"/>
    <mergeCell ref="FR35:FW35"/>
    <mergeCell ref="EE34:EJ34"/>
    <mergeCell ref="EK34:EP34"/>
    <mergeCell ref="EQ34:EV34"/>
    <mergeCell ref="EW34:FC34"/>
    <mergeCell ref="FE34:FK34"/>
    <mergeCell ref="FL34:FQ34"/>
    <mergeCell ref="CP34:CU34"/>
    <mergeCell ref="CV34:DA34"/>
    <mergeCell ref="DB34:DG34"/>
    <mergeCell ref="DH34:DN34"/>
    <mergeCell ref="DS34:DW34"/>
    <mergeCell ref="DX34:ED34"/>
    <mergeCell ref="BO34:BT34"/>
    <mergeCell ref="BU34:BZ34"/>
    <mergeCell ref="BI34:BN34"/>
    <mergeCell ref="BI35:BN35"/>
    <mergeCell ref="CA34:CG34"/>
    <mergeCell ref="CI34:CO34"/>
    <mergeCell ref="FR33:FW33"/>
    <mergeCell ref="DS33:DW33"/>
    <mergeCell ref="DX33:ED33"/>
    <mergeCell ref="EE33:EJ33"/>
    <mergeCell ref="CP33:CU33"/>
    <mergeCell ref="CV33:DA33"/>
    <mergeCell ref="EK33:EP33"/>
    <mergeCell ref="EQ33:EV33"/>
    <mergeCell ref="EW33:FC33"/>
    <mergeCell ref="FE33:FK33"/>
    <mergeCell ref="AW44:BA44"/>
    <mergeCell ref="FL33:FQ33"/>
    <mergeCell ref="AW34:BA34"/>
    <mergeCell ref="BB34:BH34"/>
    <mergeCell ref="AW35:BA35"/>
    <mergeCell ref="BB35:BH35"/>
    <mergeCell ref="FX32:GC32"/>
    <mergeCell ref="GD32:GJ32"/>
    <mergeCell ref="DB33:DG33"/>
    <mergeCell ref="DH33:DN33"/>
    <mergeCell ref="BO33:BT33"/>
    <mergeCell ref="BU33:BZ33"/>
    <mergeCell ref="CA33:CG33"/>
    <mergeCell ref="CI33:CO33"/>
    <mergeCell ref="FX33:GC33"/>
    <mergeCell ref="GD33:GJ33"/>
    <mergeCell ref="EK32:EP32"/>
    <mergeCell ref="EQ32:EV32"/>
    <mergeCell ref="EW32:FC32"/>
    <mergeCell ref="FE32:FK32"/>
    <mergeCell ref="FL32:FQ32"/>
    <mergeCell ref="FR32:FW32"/>
    <mergeCell ref="AW33:BA33"/>
    <mergeCell ref="BB33:BH33"/>
    <mergeCell ref="BI33:BN33"/>
    <mergeCell ref="CP32:CU32"/>
    <mergeCell ref="CA32:CG32"/>
    <mergeCell ref="CI32:CO32"/>
    <mergeCell ref="AW32:BA32"/>
    <mergeCell ref="BB32:BH32"/>
    <mergeCell ref="BO32:BT32"/>
    <mergeCell ref="BU32:BZ32"/>
    <mergeCell ref="EK31:EP31"/>
    <mergeCell ref="FR31:FW31"/>
    <mergeCell ref="FX31:GC31"/>
    <mergeCell ref="FE31:FK31"/>
    <mergeCell ref="FL31:FQ31"/>
    <mergeCell ref="EQ31:EV31"/>
    <mergeCell ref="EW31:FC31"/>
    <mergeCell ref="DX32:ED32"/>
    <mergeCell ref="EE32:EJ32"/>
    <mergeCell ref="DS31:DW31"/>
    <mergeCell ref="DX31:ED31"/>
    <mergeCell ref="DS32:DW32"/>
    <mergeCell ref="EE31:EJ31"/>
    <mergeCell ref="CA31:CG31"/>
    <mergeCell ref="CI31:CO31"/>
    <mergeCell ref="BI32:BN32"/>
    <mergeCell ref="CV31:DA31"/>
    <mergeCell ref="DB31:DG31"/>
    <mergeCell ref="DH31:DN31"/>
    <mergeCell ref="CP31:CU31"/>
    <mergeCell ref="CV32:DA32"/>
    <mergeCell ref="DB32:DG32"/>
    <mergeCell ref="DH32:DN32"/>
    <mergeCell ref="FL30:FQ30"/>
    <mergeCell ref="FR30:FW30"/>
    <mergeCell ref="GD31:GJ31"/>
    <mergeCell ref="FX30:GC30"/>
    <mergeCell ref="GD30:GJ30"/>
    <mergeCell ref="AW31:BA31"/>
    <mergeCell ref="BB31:BH31"/>
    <mergeCell ref="BI31:BN31"/>
    <mergeCell ref="BO31:BT31"/>
    <mergeCell ref="BU31:BZ31"/>
    <mergeCell ref="DX30:ED30"/>
    <mergeCell ref="EE30:EJ30"/>
    <mergeCell ref="EK30:EP30"/>
    <mergeCell ref="EQ30:EV30"/>
    <mergeCell ref="EW30:FC30"/>
    <mergeCell ref="FE30:FK30"/>
    <mergeCell ref="CI30:CO30"/>
    <mergeCell ref="CP30:CU30"/>
    <mergeCell ref="CV30:DA30"/>
    <mergeCell ref="DB30:DG30"/>
    <mergeCell ref="DH30:DN30"/>
    <mergeCell ref="DS30:DW30"/>
    <mergeCell ref="FR29:FW29"/>
    <mergeCell ref="FX29:GC29"/>
    <mergeCell ref="FE29:FK29"/>
    <mergeCell ref="FL29:FQ29"/>
    <mergeCell ref="DS29:DW29"/>
    <mergeCell ref="DX29:ED29"/>
    <mergeCell ref="EE29:EJ29"/>
    <mergeCell ref="EK29:EP29"/>
    <mergeCell ref="FX28:GC28"/>
    <mergeCell ref="GD28:GJ28"/>
    <mergeCell ref="BU29:BZ29"/>
    <mergeCell ref="CA29:CG29"/>
    <mergeCell ref="CI29:CO29"/>
    <mergeCell ref="CP29:CU29"/>
    <mergeCell ref="GD29:GJ29"/>
    <mergeCell ref="EQ29:EV29"/>
    <mergeCell ref="EW29:FC29"/>
    <mergeCell ref="CV29:DA29"/>
    <mergeCell ref="EK28:EP28"/>
    <mergeCell ref="EQ28:EV28"/>
    <mergeCell ref="EW28:FC28"/>
    <mergeCell ref="FE28:FK28"/>
    <mergeCell ref="FL28:FQ28"/>
    <mergeCell ref="FR28:FW28"/>
    <mergeCell ref="BI30:BN30"/>
    <mergeCell ref="BO30:BT30"/>
    <mergeCell ref="DH28:DN28"/>
    <mergeCell ref="DS28:DW28"/>
    <mergeCell ref="DX28:ED28"/>
    <mergeCell ref="EE28:EJ28"/>
    <mergeCell ref="DB29:DG29"/>
    <mergeCell ref="DH29:DN29"/>
    <mergeCell ref="BU30:BZ30"/>
    <mergeCell ref="CA30:CG30"/>
    <mergeCell ref="CV28:DA28"/>
    <mergeCell ref="DB28:DG28"/>
    <mergeCell ref="AW30:BA30"/>
    <mergeCell ref="BB30:BH30"/>
    <mergeCell ref="BI28:BN28"/>
    <mergeCell ref="BO28:BT28"/>
    <mergeCell ref="AW29:BA29"/>
    <mergeCell ref="BB29:BH29"/>
    <mergeCell ref="BI29:BN29"/>
    <mergeCell ref="BO29:BT29"/>
    <mergeCell ref="FL27:FQ27"/>
    <mergeCell ref="FR27:FW27"/>
    <mergeCell ref="FX27:GC27"/>
    <mergeCell ref="GD27:GJ27"/>
    <mergeCell ref="AW28:BA28"/>
    <mergeCell ref="BB28:BH28"/>
    <mergeCell ref="BU28:BZ28"/>
    <mergeCell ref="CA28:CG28"/>
    <mergeCell ref="CI28:CO28"/>
    <mergeCell ref="CP28:CU28"/>
    <mergeCell ref="DX27:ED27"/>
    <mergeCell ref="EE27:EJ27"/>
    <mergeCell ref="EK27:EP27"/>
    <mergeCell ref="EQ27:EV27"/>
    <mergeCell ref="EW27:FC27"/>
    <mergeCell ref="FE27:FK27"/>
    <mergeCell ref="CI27:CO27"/>
    <mergeCell ref="CP27:CU27"/>
    <mergeCell ref="CV27:DA27"/>
    <mergeCell ref="DB27:DG27"/>
    <mergeCell ref="DH27:DN27"/>
    <mergeCell ref="DS27:DW27"/>
    <mergeCell ref="FL26:FQ26"/>
    <mergeCell ref="FR26:FW26"/>
    <mergeCell ref="FX26:GC26"/>
    <mergeCell ref="GD26:GJ26"/>
    <mergeCell ref="AW27:BA27"/>
    <mergeCell ref="BB27:BH27"/>
    <mergeCell ref="BI27:BN27"/>
    <mergeCell ref="BO27:BT27"/>
    <mergeCell ref="BU27:BZ27"/>
    <mergeCell ref="CA27:CG27"/>
    <mergeCell ref="DX26:ED26"/>
    <mergeCell ref="EE26:EJ26"/>
    <mergeCell ref="EK26:EP26"/>
    <mergeCell ref="EQ26:EV26"/>
    <mergeCell ref="EW26:FC26"/>
    <mergeCell ref="FE26:FK26"/>
    <mergeCell ref="CI26:CO26"/>
    <mergeCell ref="CP26:CU26"/>
    <mergeCell ref="CV26:DA26"/>
    <mergeCell ref="DB26:DG26"/>
    <mergeCell ref="DH26:DN26"/>
    <mergeCell ref="DS26:DW26"/>
    <mergeCell ref="FR25:FW25"/>
    <mergeCell ref="FX25:GC25"/>
    <mergeCell ref="GD25:GJ25"/>
    <mergeCell ref="AW26:BA26"/>
    <mergeCell ref="BB26:BH26"/>
    <mergeCell ref="BI26:BN26"/>
    <mergeCell ref="BO26:BT26"/>
    <mergeCell ref="BU26:BZ26"/>
    <mergeCell ref="EQ25:EV25"/>
    <mergeCell ref="CA26:CG26"/>
    <mergeCell ref="DH25:DN25"/>
    <mergeCell ref="EW25:FC25"/>
    <mergeCell ref="FE25:FK25"/>
    <mergeCell ref="FL25:FQ25"/>
    <mergeCell ref="DS25:DW25"/>
    <mergeCell ref="DX25:ED25"/>
    <mergeCell ref="EE25:EJ25"/>
    <mergeCell ref="EK25:EP25"/>
    <mergeCell ref="AW25:BA25"/>
    <mergeCell ref="BB25:BH25"/>
    <mergeCell ref="BI25:BN25"/>
    <mergeCell ref="CV25:DA25"/>
    <mergeCell ref="BO25:BT25"/>
    <mergeCell ref="BU25:BZ25"/>
    <mergeCell ref="CA25:CG25"/>
    <mergeCell ref="CI25:CO25"/>
    <mergeCell ref="CP25:CU25"/>
    <mergeCell ref="FE21:FK24"/>
    <mergeCell ref="FL21:FQ24"/>
    <mergeCell ref="FR21:FW24"/>
    <mergeCell ref="DH21:DN24"/>
    <mergeCell ref="DS21:DW24"/>
    <mergeCell ref="DX21:ED24"/>
    <mergeCell ref="EM12:ET12"/>
    <mergeCell ref="BA13:BH14"/>
    <mergeCell ref="CV21:DA24"/>
    <mergeCell ref="DB21:DG24"/>
    <mergeCell ref="DB25:DG25"/>
    <mergeCell ref="FX21:GC24"/>
    <mergeCell ref="EE21:EJ24"/>
    <mergeCell ref="EK21:EP24"/>
    <mergeCell ref="EQ21:EV24"/>
    <mergeCell ref="EW21:FC24"/>
    <mergeCell ref="A15:AR19"/>
    <mergeCell ref="C12:P12"/>
    <mergeCell ref="Q12:T12"/>
    <mergeCell ref="U12:X12"/>
    <mergeCell ref="BQ12:BX12"/>
    <mergeCell ref="EE12:EL12"/>
    <mergeCell ref="EE15:EL16"/>
    <mergeCell ref="AW19:CG20"/>
    <mergeCell ref="CI19:DN20"/>
    <mergeCell ref="DS19:FC20"/>
    <mergeCell ref="C11:P11"/>
    <mergeCell ref="Q11:T11"/>
    <mergeCell ref="U11:X11"/>
    <mergeCell ref="AB11:AF11"/>
    <mergeCell ref="EE11:EL11"/>
    <mergeCell ref="EM11:ET11"/>
    <mergeCell ref="DW11:ED12"/>
    <mergeCell ref="BQ9:BX10"/>
    <mergeCell ref="BQ11:BX11"/>
    <mergeCell ref="BI12:BP12"/>
    <mergeCell ref="AG11:AK11"/>
    <mergeCell ref="AL11:AP11"/>
    <mergeCell ref="BA11:BH12"/>
    <mergeCell ref="BI11:BP11"/>
    <mergeCell ref="AL10:AP10"/>
    <mergeCell ref="AL9:AP9"/>
    <mergeCell ref="BA9:BH10"/>
    <mergeCell ref="BI9:BP10"/>
    <mergeCell ref="AG9:AK9"/>
    <mergeCell ref="DW9:ED10"/>
    <mergeCell ref="AB7:AF8"/>
    <mergeCell ref="C9:P9"/>
    <mergeCell ref="Q9:T9"/>
    <mergeCell ref="U9:X9"/>
    <mergeCell ref="EE9:EL10"/>
    <mergeCell ref="EM9:ET10"/>
    <mergeCell ref="C10:P10"/>
    <mergeCell ref="Q10:T10"/>
    <mergeCell ref="U10:X10"/>
    <mergeCell ref="AG10:AK10"/>
    <mergeCell ref="DW7:ED8"/>
    <mergeCell ref="EE7:EL8"/>
    <mergeCell ref="EM7:ET8"/>
    <mergeCell ref="EE3:EL4"/>
    <mergeCell ref="EM3:ET4"/>
    <mergeCell ref="DW5:ED6"/>
    <mergeCell ref="EE5:EL6"/>
    <mergeCell ref="EM5:ET6"/>
    <mergeCell ref="DS1:FE1"/>
    <mergeCell ref="A2:AS2"/>
    <mergeCell ref="M3:Z3"/>
    <mergeCell ref="AJ3:AS3"/>
    <mergeCell ref="BA3:BH4"/>
    <mergeCell ref="BI3:BP4"/>
    <mergeCell ref="M4:Z4"/>
    <mergeCell ref="AJ4:AS4"/>
    <mergeCell ref="BQ3:BX4"/>
    <mergeCell ref="DW3:ED4"/>
    <mergeCell ref="AW1:CI1"/>
    <mergeCell ref="BQ7:BX8"/>
    <mergeCell ref="AG7:AK8"/>
    <mergeCell ref="AL7:AP8"/>
    <mergeCell ref="BA7:BH8"/>
    <mergeCell ref="BI7:BP8"/>
    <mergeCell ref="BA5:BH6"/>
    <mergeCell ref="BI5:BP6"/>
    <mergeCell ref="BQ5:BX6"/>
    <mergeCell ref="CA5:DO6"/>
    <mergeCell ref="L90:Q90"/>
    <mergeCell ref="B92:AS92"/>
    <mergeCell ref="D89:K89"/>
    <mergeCell ref="B71:AS71"/>
    <mergeCell ref="B81:AS82"/>
    <mergeCell ref="A1:AS1"/>
    <mergeCell ref="C7:P8"/>
    <mergeCell ref="M5:Z5"/>
    <mergeCell ref="Q7:T8"/>
    <mergeCell ref="U7:X8"/>
    <mergeCell ref="EW5:GK6"/>
    <mergeCell ref="EW7:GK8"/>
    <mergeCell ref="EW9:GK11"/>
    <mergeCell ref="EW12:GK13"/>
    <mergeCell ref="B97:AS99"/>
    <mergeCell ref="B101:AS103"/>
    <mergeCell ref="L87:Q87"/>
    <mergeCell ref="D88:K88"/>
    <mergeCell ref="L88:Q88"/>
    <mergeCell ref="D90:K90"/>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1" manualBreakCount="1">
    <brk id="44" max="255" man="1"/>
  </rowBreaks>
</worksheet>
</file>

<file path=xl/worksheets/sheet13.xml><?xml version="1.0" encoding="utf-8"?>
<worksheet xmlns="http://schemas.openxmlformats.org/spreadsheetml/2006/main" xmlns:r="http://schemas.openxmlformats.org/officeDocument/2006/relationships">
  <dimension ref="A1:AV129"/>
  <sheetViews>
    <sheetView zoomScalePageLayoutView="0" workbookViewId="0" topLeftCell="A1">
      <selection activeCell="A1" sqref="A1:AS1"/>
    </sheetView>
  </sheetViews>
  <sheetFormatPr defaultColWidth="9.140625" defaultRowHeight="12.75"/>
  <cols>
    <col min="1" max="1" width="2.28125" style="38" customWidth="1"/>
    <col min="2" max="48" width="2.00390625" style="38" customWidth="1"/>
    <col min="49" max="16384" width="9.140625" style="38" customWidth="1"/>
  </cols>
  <sheetData>
    <row r="1" spans="1:48" ht="19.5" thickBot="1">
      <c r="A1" s="245" t="s">
        <v>328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10"/>
      <c r="AU1" s="110"/>
      <c r="AV1" s="110"/>
    </row>
    <row r="2" spans="1:45" ht="13.5" thickTop="1">
      <c r="A2" s="1188" t="s">
        <v>329</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c r="Z2" s="1188"/>
      <c r="AA2" s="1188"/>
      <c r="AB2" s="1188"/>
      <c r="AC2" s="1188"/>
      <c r="AD2" s="1188"/>
      <c r="AE2" s="1188"/>
      <c r="AF2" s="1188"/>
      <c r="AG2" s="1188"/>
      <c r="AH2" s="1188"/>
      <c r="AI2" s="1188"/>
      <c r="AJ2" s="1188"/>
      <c r="AK2" s="1188"/>
      <c r="AL2" s="1188"/>
      <c r="AM2" s="1188"/>
      <c r="AN2" s="1188"/>
      <c r="AO2" s="1188"/>
      <c r="AP2" s="1188"/>
      <c r="AQ2" s="1188"/>
      <c r="AR2" s="1188"/>
      <c r="AS2" s="1188"/>
    </row>
    <row r="3" spans="3:48" ht="12.75">
      <c r="C3" s="37"/>
      <c r="D3" s="37"/>
      <c r="E3" s="37"/>
      <c r="F3" s="37"/>
      <c r="G3" s="37"/>
      <c r="AT3" s="105"/>
      <c r="AU3" s="105"/>
      <c r="AV3" s="105"/>
    </row>
    <row r="4" spans="1:45" ht="12.75">
      <c r="A4" s="100" t="s">
        <v>419</v>
      </c>
      <c r="M4" s="453" t="str">
        <f>'Development Information'!M4:Z4</f>
        <v>HM-007-099</v>
      </c>
      <c r="N4" s="453"/>
      <c r="O4" s="453"/>
      <c r="P4" s="453"/>
      <c r="Q4" s="453"/>
      <c r="R4" s="453"/>
      <c r="S4" s="453"/>
      <c r="T4" s="453"/>
      <c r="U4" s="453"/>
      <c r="V4" s="453"/>
      <c r="W4" s="453"/>
      <c r="X4" s="453"/>
      <c r="Y4" s="453"/>
      <c r="Z4" s="453"/>
      <c r="AB4" s="39" t="s">
        <v>488</v>
      </c>
      <c r="AJ4" s="455" t="str">
        <f>'Development Information'!M8</f>
        <v>Brian Philps</v>
      </c>
      <c r="AK4" s="455"/>
      <c r="AL4" s="455"/>
      <c r="AM4" s="455"/>
      <c r="AN4" s="455"/>
      <c r="AO4" s="455"/>
      <c r="AP4" s="455"/>
      <c r="AQ4" s="455"/>
      <c r="AR4" s="455"/>
      <c r="AS4" s="455"/>
    </row>
    <row r="5" spans="1:45" ht="12.75">
      <c r="A5" s="100" t="s">
        <v>520</v>
      </c>
      <c r="M5" s="454" t="str">
        <f>'Development Information'!M5:Z5</f>
        <v>Swipler Valley Apartments</v>
      </c>
      <c r="N5" s="454"/>
      <c r="O5" s="454"/>
      <c r="P5" s="454"/>
      <c r="Q5" s="454"/>
      <c r="R5" s="454"/>
      <c r="S5" s="454"/>
      <c r="T5" s="454"/>
      <c r="U5" s="454"/>
      <c r="V5" s="454"/>
      <c r="W5" s="454"/>
      <c r="X5" s="454"/>
      <c r="Y5" s="454"/>
      <c r="Z5" s="454"/>
      <c r="AB5" s="39" t="s">
        <v>489</v>
      </c>
      <c r="AJ5" s="455" t="str">
        <f>'Development Information'!M9</f>
        <v>Whitney Simic</v>
      </c>
      <c r="AK5" s="455"/>
      <c r="AL5" s="455"/>
      <c r="AM5" s="455"/>
      <c r="AN5" s="455"/>
      <c r="AO5" s="455"/>
      <c r="AP5" s="455"/>
      <c r="AQ5" s="455"/>
      <c r="AR5" s="455"/>
      <c r="AS5" s="455"/>
    </row>
    <row r="6" spans="1:26" ht="12.75">
      <c r="A6" s="100" t="s">
        <v>521</v>
      </c>
      <c r="M6" s="454" t="str">
        <f>'Development Information'!M6:Z6</f>
        <v>Swipler Services, Inc.</v>
      </c>
      <c r="N6" s="454"/>
      <c r="O6" s="454"/>
      <c r="P6" s="454"/>
      <c r="Q6" s="454"/>
      <c r="R6" s="454"/>
      <c r="S6" s="454"/>
      <c r="T6" s="454"/>
      <c r="U6" s="454"/>
      <c r="V6" s="454"/>
      <c r="W6" s="454"/>
      <c r="X6" s="454"/>
      <c r="Y6" s="454"/>
      <c r="Z6" s="454"/>
    </row>
    <row r="7" spans="13:15" ht="12.75">
      <c r="M7" s="101"/>
      <c r="N7" s="101"/>
      <c r="O7" s="101"/>
    </row>
    <row r="8" spans="3:42" ht="12.75" customHeight="1">
      <c r="C8" s="457" t="s">
        <v>596</v>
      </c>
      <c r="D8" s="458"/>
      <c r="E8" s="458"/>
      <c r="F8" s="458"/>
      <c r="G8" s="458"/>
      <c r="H8" s="458"/>
      <c r="I8" s="458"/>
      <c r="J8" s="458"/>
      <c r="K8" s="458"/>
      <c r="L8" s="458"/>
      <c r="M8" s="458"/>
      <c r="N8" s="458"/>
      <c r="O8" s="458"/>
      <c r="P8" s="459"/>
      <c r="Q8" s="531" t="s">
        <v>592</v>
      </c>
      <c r="R8" s="531"/>
      <c r="S8" s="531"/>
      <c r="T8" s="531"/>
      <c r="U8" s="531" t="s">
        <v>572</v>
      </c>
      <c r="V8" s="531"/>
      <c r="W8" s="531"/>
      <c r="X8" s="531"/>
      <c r="AB8" s="531" t="s">
        <v>607</v>
      </c>
      <c r="AC8" s="531"/>
      <c r="AD8" s="531"/>
      <c r="AE8" s="531"/>
      <c r="AF8" s="531"/>
      <c r="AG8" s="532" t="s">
        <v>599</v>
      </c>
      <c r="AH8" s="532"/>
      <c r="AI8" s="532"/>
      <c r="AJ8" s="532"/>
      <c r="AK8" s="532"/>
      <c r="AL8" s="532" t="s">
        <v>600</v>
      </c>
      <c r="AM8" s="533"/>
      <c r="AN8" s="533"/>
      <c r="AO8" s="533"/>
      <c r="AP8" s="533"/>
    </row>
    <row r="9" spans="3:42" ht="12.75">
      <c r="C9" s="460"/>
      <c r="D9" s="461"/>
      <c r="E9" s="461"/>
      <c r="F9" s="461"/>
      <c r="G9" s="461"/>
      <c r="H9" s="461"/>
      <c r="I9" s="461"/>
      <c r="J9" s="461"/>
      <c r="K9" s="461"/>
      <c r="L9" s="461"/>
      <c r="M9" s="461"/>
      <c r="N9" s="461"/>
      <c r="O9" s="461"/>
      <c r="P9" s="462"/>
      <c r="Q9" s="531"/>
      <c r="R9" s="531"/>
      <c r="S9" s="531"/>
      <c r="T9" s="531"/>
      <c r="U9" s="531"/>
      <c r="V9" s="531"/>
      <c r="W9" s="531"/>
      <c r="X9" s="531"/>
      <c r="AB9" s="531"/>
      <c r="AC9" s="531"/>
      <c r="AD9" s="531"/>
      <c r="AE9" s="531"/>
      <c r="AF9" s="531"/>
      <c r="AG9" s="532"/>
      <c r="AH9" s="532"/>
      <c r="AI9" s="532"/>
      <c r="AJ9" s="532"/>
      <c r="AK9" s="532"/>
      <c r="AL9" s="533"/>
      <c r="AM9" s="533"/>
      <c r="AN9" s="533"/>
      <c r="AO9" s="533"/>
      <c r="AP9" s="533"/>
    </row>
    <row r="10" spans="3:42" ht="12.75">
      <c r="C10" s="539" t="s">
        <v>588</v>
      </c>
      <c r="D10" s="539"/>
      <c r="E10" s="539"/>
      <c r="F10" s="539"/>
      <c r="G10" s="539"/>
      <c r="H10" s="539"/>
      <c r="I10" s="539"/>
      <c r="J10" s="539"/>
      <c r="K10" s="539"/>
      <c r="L10" s="539"/>
      <c r="M10" s="539"/>
      <c r="N10" s="539"/>
      <c r="O10" s="539"/>
      <c r="P10" s="539"/>
      <c r="Q10" s="258">
        <f>'Development Information'!AI31</f>
        <v>11</v>
      </c>
      <c r="R10" s="258"/>
      <c r="S10" s="258"/>
      <c r="T10" s="258"/>
      <c r="U10" s="538">
        <f>Q10/$Q$13</f>
        <v>1</v>
      </c>
      <c r="V10" s="538"/>
      <c r="W10" s="538"/>
      <c r="X10" s="538"/>
      <c r="AB10" s="112" t="s">
        <v>598</v>
      </c>
      <c r="AC10" s="112"/>
      <c r="AD10" s="112"/>
      <c r="AE10" s="112"/>
      <c r="AF10" s="112"/>
      <c r="AG10" s="536">
        <f>'Development Information'!H44</f>
        <v>7500</v>
      </c>
      <c r="AH10" s="258"/>
      <c r="AI10" s="258"/>
      <c r="AJ10" s="258"/>
      <c r="AK10" s="258"/>
      <c r="AL10" s="535">
        <f>AG10/AG12</f>
        <v>0.75</v>
      </c>
      <c r="AM10" s="535"/>
      <c r="AN10" s="535"/>
      <c r="AO10" s="535"/>
      <c r="AP10" s="535"/>
    </row>
    <row r="11" spans="3:42" ht="12.75">
      <c r="C11" s="537" t="s">
        <v>608</v>
      </c>
      <c r="D11" s="537"/>
      <c r="E11" s="537"/>
      <c r="F11" s="537"/>
      <c r="G11" s="537"/>
      <c r="H11" s="537"/>
      <c r="I11" s="537"/>
      <c r="J11" s="537"/>
      <c r="K11" s="537"/>
      <c r="L11" s="537"/>
      <c r="M11" s="537"/>
      <c r="N11" s="537"/>
      <c r="O11" s="537"/>
      <c r="P11" s="537"/>
      <c r="Q11" s="258">
        <f>'Development Information'!AI33</f>
        <v>0</v>
      </c>
      <c r="R11" s="258"/>
      <c r="S11" s="258"/>
      <c r="T11" s="258"/>
      <c r="U11" s="538">
        <f>Q11/$Q$13</f>
        <v>0</v>
      </c>
      <c r="V11" s="538"/>
      <c r="W11" s="538"/>
      <c r="X11" s="538"/>
      <c r="AB11" s="112" t="s">
        <v>597</v>
      </c>
      <c r="AC11" s="112"/>
      <c r="AD11" s="112"/>
      <c r="AE11" s="112"/>
      <c r="AF11" s="112"/>
      <c r="AG11" s="536">
        <f>'Development Information'!H46</f>
        <v>2500</v>
      </c>
      <c r="AH11" s="258"/>
      <c r="AI11" s="258"/>
      <c r="AJ11" s="258"/>
      <c r="AK11" s="258"/>
      <c r="AL11" s="535">
        <f>AG11/AG12</f>
        <v>0.25</v>
      </c>
      <c r="AM11" s="535"/>
      <c r="AN11" s="535"/>
      <c r="AO11" s="535"/>
      <c r="AP11" s="535"/>
    </row>
    <row r="12" spans="3:42" ht="12.75">
      <c r="C12" s="540" t="s">
        <v>595</v>
      </c>
      <c r="D12" s="540"/>
      <c r="E12" s="540"/>
      <c r="F12" s="540"/>
      <c r="G12" s="540"/>
      <c r="H12" s="540"/>
      <c r="I12" s="540"/>
      <c r="J12" s="540"/>
      <c r="K12" s="540"/>
      <c r="L12" s="540"/>
      <c r="M12" s="540"/>
      <c r="N12" s="540"/>
      <c r="O12" s="540"/>
      <c r="P12" s="540"/>
      <c r="Q12" s="258">
        <f>'Development Information'!AI35</f>
        <v>0</v>
      </c>
      <c r="R12" s="258"/>
      <c r="S12" s="258"/>
      <c r="T12" s="258"/>
      <c r="U12" s="538">
        <f>Q12/$Q$13</f>
        <v>0</v>
      </c>
      <c r="V12" s="538"/>
      <c r="W12" s="538"/>
      <c r="X12" s="538"/>
      <c r="AB12" s="531" t="s">
        <v>542</v>
      </c>
      <c r="AC12" s="531"/>
      <c r="AD12" s="531"/>
      <c r="AE12" s="531"/>
      <c r="AF12" s="531"/>
      <c r="AG12" s="536">
        <f>'Development Information'!H48</f>
        <v>10000</v>
      </c>
      <c r="AH12" s="258"/>
      <c r="AI12" s="258"/>
      <c r="AJ12" s="258"/>
      <c r="AK12" s="258"/>
      <c r="AL12" s="535">
        <f>AG12/AG12</f>
        <v>1</v>
      </c>
      <c r="AM12" s="535"/>
      <c r="AN12" s="535"/>
      <c r="AO12" s="535"/>
      <c r="AP12" s="535"/>
    </row>
    <row r="13" spans="1:24" ht="12.75">
      <c r="A13" s="113"/>
      <c r="C13" s="547" t="s">
        <v>481</v>
      </c>
      <c r="D13" s="547"/>
      <c r="E13" s="547"/>
      <c r="F13" s="547"/>
      <c r="G13" s="547"/>
      <c r="H13" s="547"/>
      <c r="I13" s="547"/>
      <c r="J13" s="547"/>
      <c r="K13" s="547"/>
      <c r="L13" s="547"/>
      <c r="M13" s="547"/>
      <c r="N13" s="547"/>
      <c r="O13" s="547"/>
      <c r="P13" s="547"/>
      <c r="Q13" s="548">
        <f>'Development Information'!AI37</f>
        <v>11</v>
      </c>
      <c r="R13" s="548"/>
      <c r="S13" s="548"/>
      <c r="T13" s="548"/>
      <c r="U13" s="538">
        <f>Q13/$Q$13</f>
        <v>1</v>
      </c>
      <c r="V13" s="538"/>
      <c r="W13" s="538"/>
      <c r="X13" s="538"/>
    </row>
    <row r="14" spans="1:24" ht="12.75">
      <c r="A14" s="113"/>
      <c r="C14" s="114"/>
      <c r="D14" s="114"/>
      <c r="E14" s="114"/>
      <c r="F14" s="114"/>
      <c r="G14" s="114"/>
      <c r="H14" s="114"/>
      <c r="I14" s="114"/>
      <c r="J14" s="114"/>
      <c r="K14" s="114"/>
      <c r="L14" s="114"/>
      <c r="M14" s="114"/>
      <c r="N14" s="114"/>
      <c r="O14" s="114"/>
      <c r="P14" s="114"/>
      <c r="Q14" s="115"/>
      <c r="R14" s="115"/>
      <c r="S14" s="115"/>
      <c r="T14" s="115"/>
      <c r="U14" s="106"/>
      <c r="V14" s="106"/>
      <c r="W14" s="106"/>
      <c r="X14" s="106"/>
    </row>
    <row r="15" spans="1:7" ht="12.75">
      <c r="A15" s="116" t="s">
        <v>57</v>
      </c>
      <c r="G15" s="101"/>
    </row>
    <row r="16" spans="1:45" ht="12.75" customHeight="1">
      <c r="A16" s="444" t="s">
        <v>326</v>
      </c>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6"/>
    </row>
    <row r="17" spans="1:45" ht="12.75">
      <c r="A17" s="447"/>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9"/>
    </row>
    <row r="18" spans="1:45" ht="12.75">
      <c r="A18" s="447"/>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9"/>
    </row>
    <row r="19" spans="1:45" ht="12.75" customHeight="1">
      <c r="A19" s="450"/>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2"/>
    </row>
    <row r="20" spans="1:24" ht="12.75">
      <c r="A20" s="113"/>
      <c r="C20" s="114"/>
      <c r="D20" s="114"/>
      <c r="E20" s="114"/>
      <c r="F20" s="114"/>
      <c r="G20" s="114"/>
      <c r="H20" s="114"/>
      <c r="I20" s="114"/>
      <c r="J20" s="114"/>
      <c r="K20" s="114"/>
      <c r="L20" s="114"/>
      <c r="M20" s="114"/>
      <c r="N20" s="114"/>
      <c r="O20" s="114"/>
      <c r="P20" s="114"/>
      <c r="Q20" s="115"/>
      <c r="R20" s="115"/>
      <c r="S20" s="115"/>
      <c r="T20" s="115"/>
      <c r="U20" s="106"/>
      <c r="V20" s="106"/>
      <c r="W20" s="106"/>
      <c r="X20" s="106"/>
    </row>
    <row r="21" spans="1:43" ht="12.75" customHeight="1">
      <c r="A21" s="510"/>
      <c r="B21" s="511"/>
      <c r="C21" s="511"/>
      <c r="D21" s="511"/>
      <c r="E21" s="511"/>
      <c r="F21" s="511"/>
      <c r="G21" s="511"/>
      <c r="H21" s="511"/>
      <c r="I21" s="511"/>
      <c r="J21" s="511"/>
      <c r="K21" s="511"/>
      <c r="L21" s="511"/>
      <c r="M21" s="511"/>
      <c r="N21" s="511"/>
      <c r="O21" s="579"/>
      <c r="P21" s="525" t="s">
        <v>388</v>
      </c>
      <c r="Q21" s="526"/>
      <c r="R21" s="526"/>
      <c r="S21" s="526"/>
      <c r="T21" s="526"/>
      <c r="U21" s="526"/>
      <c r="V21" s="527"/>
      <c r="W21" s="525" t="s">
        <v>389</v>
      </c>
      <c r="X21" s="526"/>
      <c r="Y21" s="526"/>
      <c r="Z21" s="526"/>
      <c r="AA21" s="526"/>
      <c r="AB21" s="526"/>
      <c r="AC21" s="527"/>
      <c r="AD21" s="525" t="s">
        <v>390</v>
      </c>
      <c r="AE21" s="526"/>
      <c r="AF21" s="526"/>
      <c r="AG21" s="526"/>
      <c r="AH21" s="526"/>
      <c r="AI21" s="526"/>
      <c r="AJ21" s="527"/>
      <c r="AK21" s="510" t="s">
        <v>542</v>
      </c>
      <c r="AL21" s="511"/>
      <c r="AM21" s="511"/>
      <c r="AN21" s="511"/>
      <c r="AO21" s="511"/>
      <c r="AP21" s="511"/>
      <c r="AQ21" s="579"/>
    </row>
    <row r="22" spans="1:43" ht="12.75">
      <c r="A22" s="1050"/>
      <c r="B22" s="1051"/>
      <c r="C22" s="1051"/>
      <c r="D22" s="1051"/>
      <c r="E22" s="1051"/>
      <c r="F22" s="1051"/>
      <c r="G22" s="1051"/>
      <c r="H22" s="1051"/>
      <c r="I22" s="1051"/>
      <c r="J22" s="1051"/>
      <c r="K22" s="1051"/>
      <c r="L22" s="1051"/>
      <c r="M22" s="1051"/>
      <c r="N22" s="1051"/>
      <c r="O22" s="1052"/>
      <c r="P22" s="1053"/>
      <c r="Q22" s="1054"/>
      <c r="R22" s="1054"/>
      <c r="S22" s="1054"/>
      <c r="T22" s="1054"/>
      <c r="U22" s="1054"/>
      <c r="V22" s="1055"/>
      <c r="W22" s="1053"/>
      <c r="X22" s="1054"/>
      <c r="Y22" s="1054"/>
      <c r="Z22" s="1054"/>
      <c r="AA22" s="1054"/>
      <c r="AB22" s="1054"/>
      <c r="AC22" s="1055"/>
      <c r="AD22" s="1053"/>
      <c r="AE22" s="1054"/>
      <c r="AF22" s="1054"/>
      <c r="AG22" s="1054"/>
      <c r="AH22" s="1054"/>
      <c r="AI22" s="1054"/>
      <c r="AJ22" s="1055"/>
      <c r="AK22" s="1050"/>
      <c r="AL22" s="1051"/>
      <c r="AM22" s="1051"/>
      <c r="AN22" s="1051"/>
      <c r="AO22" s="1051"/>
      <c r="AP22" s="1051"/>
      <c r="AQ22" s="1052"/>
    </row>
    <row r="23" spans="1:43" ht="12.75" customHeight="1">
      <c r="A23" s="549" t="s">
        <v>392</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804"/>
    </row>
    <row r="24" spans="1:43" ht="12.75">
      <c r="A24" s="1058" t="s">
        <v>228</v>
      </c>
      <c r="B24" s="1059"/>
      <c r="C24" s="1059"/>
      <c r="D24" s="1059"/>
      <c r="E24" s="1059"/>
      <c r="F24" s="1059"/>
      <c r="G24" s="1059"/>
      <c r="H24" s="1059"/>
      <c r="I24" s="1059"/>
      <c r="J24" s="1059"/>
      <c r="K24" s="1059"/>
      <c r="L24" s="1059"/>
      <c r="M24" s="1059"/>
      <c r="N24" s="1059"/>
      <c r="O24" s="1060"/>
      <c r="P24" s="1090" t="s">
        <v>324</v>
      </c>
      <c r="Q24" s="1091"/>
      <c r="R24" s="1091"/>
      <c r="S24" s="1091"/>
      <c r="T24" s="1091"/>
      <c r="U24" s="1091"/>
      <c r="V24" s="1092"/>
      <c r="W24" s="1096"/>
      <c r="X24" s="1097"/>
      <c r="Y24" s="1097"/>
      <c r="Z24" s="1097"/>
      <c r="AA24" s="1097"/>
      <c r="AB24" s="1097"/>
      <c r="AC24" s="1098"/>
      <c r="AD24" s="1090"/>
      <c r="AE24" s="1091"/>
      <c r="AF24" s="1091"/>
      <c r="AG24" s="1091"/>
      <c r="AH24" s="1091"/>
      <c r="AI24" s="1091"/>
      <c r="AJ24" s="1092"/>
      <c r="AK24" s="559"/>
      <c r="AL24" s="560"/>
      <c r="AM24" s="560"/>
      <c r="AN24" s="560"/>
      <c r="AO24" s="560"/>
      <c r="AP24" s="560"/>
      <c r="AQ24" s="561"/>
    </row>
    <row r="25" spans="1:43" ht="12.75" customHeight="1">
      <c r="A25" s="1061"/>
      <c r="B25" s="1062"/>
      <c r="C25" s="1062"/>
      <c r="D25" s="1062"/>
      <c r="E25" s="1062"/>
      <c r="F25" s="1062"/>
      <c r="G25" s="1062"/>
      <c r="H25" s="1062"/>
      <c r="I25" s="1062"/>
      <c r="J25" s="1062"/>
      <c r="K25" s="1062"/>
      <c r="L25" s="1062"/>
      <c r="M25" s="1062"/>
      <c r="N25" s="1062"/>
      <c r="O25" s="1063"/>
      <c r="P25" s="1093"/>
      <c r="Q25" s="1094"/>
      <c r="R25" s="1094"/>
      <c r="S25" s="1094"/>
      <c r="T25" s="1094"/>
      <c r="U25" s="1094"/>
      <c r="V25" s="1095"/>
      <c r="W25" s="1099"/>
      <c r="X25" s="1100"/>
      <c r="Y25" s="1100"/>
      <c r="Z25" s="1100"/>
      <c r="AA25" s="1100"/>
      <c r="AB25" s="1100"/>
      <c r="AC25" s="1101"/>
      <c r="AD25" s="1093"/>
      <c r="AE25" s="1094"/>
      <c r="AF25" s="1094"/>
      <c r="AG25" s="1094"/>
      <c r="AH25" s="1094"/>
      <c r="AI25" s="1094"/>
      <c r="AJ25" s="1095"/>
      <c r="AK25" s="562"/>
      <c r="AL25" s="563"/>
      <c r="AM25" s="563"/>
      <c r="AN25" s="563"/>
      <c r="AO25" s="563"/>
      <c r="AP25" s="563"/>
      <c r="AQ25" s="564"/>
    </row>
    <row r="26" spans="1:43" ht="12.75">
      <c r="A26" s="1058" t="s">
        <v>229</v>
      </c>
      <c r="B26" s="1059"/>
      <c r="C26" s="1059"/>
      <c r="D26" s="1059"/>
      <c r="E26" s="1059"/>
      <c r="F26" s="1059"/>
      <c r="G26" s="1059"/>
      <c r="H26" s="1059"/>
      <c r="I26" s="1059"/>
      <c r="J26" s="1059"/>
      <c r="K26" s="1059"/>
      <c r="L26" s="1059"/>
      <c r="M26" s="1059"/>
      <c r="N26" s="1059"/>
      <c r="O26" s="1060"/>
      <c r="P26" s="567">
        <v>125000</v>
      </c>
      <c r="Q26" s="568"/>
      <c r="R26" s="568"/>
      <c r="S26" s="568"/>
      <c r="T26" s="568"/>
      <c r="U26" s="568"/>
      <c r="V26" s="1064"/>
      <c r="W26" s="567"/>
      <c r="X26" s="568"/>
      <c r="Y26" s="568"/>
      <c r="Z26" s="568"/>
      <c r="AA26" s="568"/>
      <c r="AB26" s="568"/>
      <c r="AC26" s="1064"/>
      <c r="AD26" s="567"/>
      <c r="AE26" s="568"/>
      <c r="AF26" s="568"/>
      <c r="AG26" s="568"/>
      <c r="AH26" s="568"/>
      <c r="AI26" s="568"/>
      <c r="AJ26" s="1064"/>
      <c r="AK26" s="559"/>
      <c r="AL26" s="560"/>
      <c r="AM26" s="560"/>
      <c r="AN26" s="560"/>
      <c r="AO26" s="560"/>
      <c r="AP26" s="560"/>
      <c r="AQ26" s="561"/>
    </row>
    <row r="27" spans="1:43" ht="12.75" customHeight="1">
      <c r="A27" s="1061"/>
      <c r="B27" s="1062"/>
      <c r="C27" s="1062"/>
      <c r="D27" s="1062"/>
      <c r="E27" s="1062"/>
      <c r="F27" s="1062"/>
      <c r="G27" s="1062"/>
      <c r="H27" s="1062"/>
      <c r="I27" s="1062"/>
      <c r="J27" s="1062"/>
      <c r="K27" s="1062"/>
      <c r="L27" s="1062"/>
      <c r="M27" s="1062"/>
      <c r="N27" s="1062"/>
      <c r="O27" s="1063"/>
      <c r="P27" s="569"/>
      <c r="Q27" s="570"/>
      <c r="R27" s="570"/>
      <c r="S27" s="570"/>
      <c r="T27" s="570"/>
      <c r="U27" s="570"/>
      <c r="V27" s="1065"/>
      <c r="W27" s="569"/>
      <c r="X27" s="570"/>
      <c r="Y27" s="570"/>
      <c r="Z27" s="570"/>
      <c r="AA27" s="570"/>
      <c r="AB27" s="570"/>
      <c r="AC27" s="1065"/>
      <c r="AD27" s="569"/>
      <c r="AE27" s="570"/>
      <c r="AF27" s="570"/>
      <c r="AG27" s="570"/>
      <c r="AH27" s="570"/>
      <c r="AI27" s="570"/>
      <c r="AJ27" s="1065"/>
      <c r="AK27" s="562"/>
      <c r="AL27" s="563"/>
      <c r="AM27" s="563"/>
      <c r="AN27" s="563"/>
      <c r="AO27" s="563"/>
      <c r="AP27" s="563"/>
      <c r="AQ27" s="564"/>
    </row>
    <row r="28" spans="1:43" ht="12.75">
      <c r="A28" s="1058" t="s">
        <v>230</v>
      </c>
      <c r="B28" s="1059"/>
      <c r="C28" s="1059"/>
      <c r="D28" s="1059"/>
      <c r="E28" s="1059"/>
      <c r="F28" s="1059"/>
      <c r="G28" s="1059"/>
      <c r="H28" s="1059"/>
      <c r="I28" s="1059"/>
      <c r="J28" s="1059"/>
      <c r="K28" s="1059"/>
      <c r="L28" s="1059"/>
      <c r="M28" s="1059"/>
      <c r="N28" s="1059"/>
      <c r="O28" s="1060"/>
      <c r="P28" s="567" t="s">
        <v>319</v>
      </c>
      <c r="Q28" s="568"/>
      <c r="R28" s="568"/>
      <c r="S28" s="568"/>
      <c r="T28" s="568"/>
      <c r="U28" s="568"/>
      <c r="V28" s="1064"/>
      <c r="W28" s="567"/>
      <c r="X28" s="568"/>
      <c r="Y28" s="568"/>
      <c r="Z28" s="568"/>
      <c r="AA28" s="568"/>
      <c r="AB28" s="568"/>
      <c r="AC28" s="1064"/>
      <c r="AD28" s="567"/>
      <c r="AE28" s="568"/>
      <c r="AF28" s="568"/>
      <c r="AG28" s="568"/>
      <c r="AH28" s="568"/>
      <c r="AI28" s="568"/>
      <c r="AJ28" s="1064"/>
      <c r="AK28" s="132"/>
      <c r="AL28" s="133"/>
      <c r="AM28" s="133"/>
      <c r="AN28" s="133"/>
      <c r="AO28" s="133"/>
      <c r="AP28" s="133"/>
      <c r="AQ28" s="134"/>
    </row>
    <row r="29" spans="1:43" ht="12.75" customHeight="1">
      <c r="A29" s="1061"/>
      <c r="B29" s="1062"/>
      <c r="C29" s="1062"/>
      <c r="D29" s="1062"/>
      <c r="E29" s="1062"/>
      <c r="F29" s="1062"/>
      <c r="G29" s="1062"/>
      <c r="H29" s="1062"/>
      <c r="I29" s="1062"/>
      <c r="J29" s="1062"/>
      <c r="K29" s="1062"/>
      <c r="L29" s="1062"/>
      <c r="M29" s="1062"/>
      <c r="N29" s="1062"/>
      <c r="O29" s="1063"/>
      <c r="P29" s="569"/>
      <c r="Q29" s="570"/>
      <c r="R29" s="570"/>
      <c r="S29" s="570"/>
      <c r="T29" s="570"/>
      <c r="U29" s="570"/>
      <c r="V29" s="1065"/>
      <c r="W29" s="569"/>
      <c r="X29" s="570"/>
      <c r="Y29" s="570"/>
      <c r="Z29" s="570"/>
      <c r="AA29" s="570"/>
      <c r="AB29" s="570"/>
      <c r="AC29" s="1065"/>
      <c r="AD29" s="569"/>
      <c r="AE29" s="570"/>
      <c r="AF29" s="570"/>
      <c r="AG29" s="570"/>
      <c r="AH29" s="570"/>
      <c r="AI29" s="570"/>
      <c r="AJ29" s="1065"/>
      <c r="AK29" s="132"/>
      <c r="AL29" s="133"/>
      <c r="AM29" s="133"/>
      <c r="AN29" s="133"/>
      <c r="AO29" s="133"/>
      <c r="AP29" s="133"/>
      <c r="AQ29" s="134"/>
    </row>
    <row r="30" spans="1:43" ht="12.75">
      <c r="A30" s="1058" t="s">
        <v>232</v>
      </c>
      <c r="B30" s="1059"/>
      <c r="C30" s="1059"/>
      <c r="D30" s="1059"/>
      <c r="E30" s="1059"/>
      <c r="F30" s="1059"/>
      <c r="G30" s="1059"/>
      <c r="H30" s="1059"/>
      <c r="I30" s="1059"/>
      <c r="J30" s="1059"/>
      <c r="K30" s="1059"/>
      <c r="L30" s="1059"/>
      <c r="M30" s="1059"/>
      <c r="N30" s="1059"/>
      <c r="O30" s="1060"/>
      <c r="P30" s="1077">
        <v>0.0375</v>
      </c>
      <c r="Q30" s="1078"/>
      <c r="R30" s="1078"/>
      <c r="S30" s="1078"/>
      <c r="T30" s="1078"/>
      <c r="U30" s="1078"/>
      <c r="V30" s="1079"/>
      <c r="W30" s="1077"/>
      <c r="X30" s="1078"/>
      <c r="Y30" s="1078"/>
      <c r="Z30" s="1078"/>
      <c r="AA30" s="1078"/>
      <c r="AB30" s="1078"/>
      <c r="AC30" s="1079"/>
      <c r="AD30" s="1077"/>
      <c r="AE30" s="1078"/>
      <c r="AF30" s="1078"/>
      <c r="AG30" s="1078"/>
      <c r="AH30" s="1078"/>
      <c r="AI30" s="1078"/>
      <c r="AJ30" s="1079"/>
      <c r="AK30" s="1083"/>
      <c r="AL30" s="1084"/>
      <c r="AM30" s="1084"/>
      <c r="AN30" s="1084"/>
      <c r="AO30" s="1084"/>
      <c r="AP30" s="1084"/>
      <c r="AQ30" s="1056"/>
    </row>
    <row r="31" spans="1:43" ht="12.75" customHeight="1">
      <c r="A31" s="1061"/>
      <c r="B31" s="1062"/>
      <c r="C31" s="1062"/>
      <c r="D31" s="1062"/>
      <c r="E31" s="1062"/>
      <c r="F31" s="1062"/>
      <c r="G31" s="1062"/>
      <c r="H31" s="1062"/>
      <c r="I31" s="1062"/>
      <c r="J31" s="1062"/>
      <c r="K31" s="1062"/>
      <c r="L31" s="1062"/>
      <c r="M31" s="1062"/>
      <c r="N31" s="1062"/>
      <c r="O31" s="1063"/>
      <c r="P31" s="1080"/>
      <c r="Q31" s="1081"/>
      <c r="R31" s="1081"/>
      <c r="S31" s="1081"/>
      <c r="T31" s="1081"/>
      <c r="U31" s="1081"/>
      <c r="V31" s="1082"/>
      <c r="W31" s="1080"/>
      <c r="X31" s="1081"/>
      <c r="Y31" s="1081"/>
      <c r="Z31" s="1081"/>
      <c r="AA31" s="1081"/>
      <c r="AB31" s="1081"/>
      <c r="AC31" s="1082"/>
      <c r="AD31" s="1080"/>
      <c r="AE31" s="1081"/>
      <c r="AF31" s="1081"/>
      <c r="AG31" s="1081"/>
      <c r="AH31" s="1081"/>
      <c r="AI31" s="1081"/>
      <c r="AJ31" s="1082"/>
      <c r="AK31" s="1085"/>
      <c r="AL31" s="1086"/>
      <c r="AM31" s="1086"/>
      <c r="AN31" s="1086"/>
      <c r="AO31" s="1086"/>
      <c r="AP31" s="1086"/>
      <c r="AQ31" s="1057"/>
    </row>
    <row r="32" spans="1:43" ht="12.75">
      <c r="A32" s="1058" t="s">
        <v>327</v>
      </c>
      <c r="B32" s="1059"/>
      <c r="C32" s="1059"/>
      <c r="D32" s="1059"/>
      <c r="E32" s="1059"/>
      <c r="F32" s="1059"/>
      <c r="G32" s="1059"/>
      <c r="H32" s="1059"/>
      <c r="I32" s="1059"/>
      <c r="J32" s="1059"/>
      <c r="K32" s="1059"/>
      <c r="L32" s="1059"/>
      <c r="M32" s="1059"/>
      <c r="N32" s="1059"/>
      <c r="O32" s="1060"/>
      <c r="P32" s="1102">
        <v>15</v>
      </c>
      <c r="Q32" s="1103"/>
      <c r="R32" s="1103"/>
      <c r="S32" s="1103"/>
      <c r="T32" s="1103"/>
      <c r="U32" s="1103"/>
      <c r="V32" s="1104"/>
      <c r="W32" s="1102"/>
      <c r="X32" s="1103"/>
      <c r="Y32" s="1103"/>
      <c r="Z32" s="1103"/>
      <c r="AA32" s="1103"/>
      <c r="AB32" s="1103"/>
      <c r="AC32" s="1104"/>
      <c r="AD32" s="1102"/>
      <c r="AE32" s="1103"/>
      <c r="AF32" s="1103"/>
      <c r="AG32" s="1103"/>
      <c r="AH32" s="1103"/>
      <c r="AI32" s="1103"/>
      <c r="AJ32" s="1104"/>
      <c r="AK32" s="1083"/>
      <c r="AL32" s="1084"/>
      <c r="AM32" s="1084"/>
      <c r="AN32" s="1084"/>
      <c r="AO32" s="1084"/>
      <c r="AP32" s="1084"/>
      <c r="AQ32" s="1056"/>
    </row>
    <row r="33" spans="1:43" ht="12.75" customHeight="1">
      <c r="A33" s="1061"/>
      <c r="B33" s="1062"/>
      <c r="C33" s="1062"/>
      <c r="D33" s="1062"/>
      <c r="E33" s="1062"/>
      <c r="F33" s="1062"/>
      <c r="G33" s="1062"/>
      <c r="H33" s="1062"/>
      <c r="I33" s="1062"/>
      <c r="J33" s="1062"/>
      <c r="K33" s="1062"/>
      <c r="L33" s="1062"/>
      <c r="M33" s="1062"/>
      <c r="N33" s="1062"/>
      <c r="O33" s="1063"/>
      <c r="P33" s="1105"/>
      <c r="Q33" s="1106"/>
      <c r="R33" s="1106"/>
      <c r="S33" s="1106"/>
      <c r="T33" s="1106"/>
      <c r="U33" s="1106"/>
      <c r="V33" s="1107"/>
      <c r="W33" s="1105"/>
      <c r="X33" s="1106"/>
      <c r="Y33" s="1106"/>
      <c r="Z33" s="1106"/>
      <c r="AA33" s="1106"/>
      <c r="AB33" s="1106"/>
      <c r="AC33" s="1107"/>
      <c r="AD33" s="1105"/>
      <c r="AE33" s="1106"/>
      <c r="AF33" s="1106"/>
      <c r="AG33" s="1106"/>
      <c r="AH33" s="1106"/>
      <c r="AI33" s="1106"/>
      <c r="AJ33" s="1107"/>
      <c r="AK33" s="1085"/>
      <c r="AL33" s="1086"/>
      <c r="AM33" s="1086"/>
      <c r="AN33" s="1086"/>
      <c r="AO33" s="1086"/>
      <c r="AP33" s="1086"/>
      <c r="AQ33" s="1057"/>
    </row>
    <row r="34" spans="1:43" ht="12.75">
      <c r="A34" s="1058" t="s">
        <v>233</v>
      </c>
      <c r="B34" s="1059"/>
      <c r="C34" s="1059"/>
      <c r="D34" s="1059"/>
      <c r="E34" s="1059"/>
      <c r="F34" s="1059"/>
      <c r="G34" s="1059"/>
      <c r="H34" s="1059"/>
      <c r="I34" s="1059"/>
      <c r="J34" s="1059"/>
      <c r="K34" s="1059"/>
      <c r="L34" s="1059"/>
      <c r="M34" s="1059"/>
      <c r="N34" s="1059"/>
      <c r="O34" s="1060"/>
      <c r="P34" s="783" t="s">
        <v>358</v>
      </c>
      <c r="Q34" s="784"/>
      <c r="R34" s="784"/>
      <c r="S34" s="784"/>
      <c r="T34" s="784"/>
      <c r="U34" s="783">
        <v>12</v>
      </c>
      <c r="V34" s="785"/>
      <c r="W34" s="783"/>
      <c r="X34" s="784"/>
      <c r="Y34" s="784"/>
      <c r="Z34" s="784"/>
      <c r="AA34" s="784"/>
      <c r="AB34" s="783"/>
      <c r="AC34" s="785"/>
      <c r="AD34" s="783"/>
      <c r="AE34" s="784"/>
      <c r="AF34" s="784"/>
      <c r="AG34" s="784"/>
      <c r="AH34" s="784"/>
      <c r="AI34" s="783"/>
      <c r="AJ34" s="785"/>
      <c r="AK34" s="1083"/>
      <c r="AL34" s="1084"/>
      <c r="AM34" s="1084"/>
      <c r="AN34" s="1084"/>
      <c r="AO34" s="1084"/>
      <c r="AP34" s="1084"/>
      <c r="AQ34" s="1056"/>
    </row>
    <row r="35" spans="1:43" ht="12.75">
      <c r="A35" s="1061"/>
      <c r="B35" s="1062"/>
      <c r="C35" s="1062"/>
      <c r="D35" s="1062"/>
      <c r="E35" s="1062"/>
      <c r="F35" s="1062"/>
      <c r="G35" s="1062"/>
      <c r="H35" s="1062"/>
      <c r="I35" s="1062"/>
      <c r="J35" s="1062"/>
      <c r="K35" s="1062"/>
      <c r="L35" s="1062"/>
      <c r="M35" s="1062"/>
      <c r="N35" s="1062"/>
      <c r="O35" s="1063"/>
      <c r="P35" s="786"/>
      <c r="Q35" s="257"/>
      <c r="R35" s="257"/>
      <c r="S35" s="257"/>
      <c r="T35" s="257"/>
      <c r="U35" s="786"/>
      <c r="V35" s="787"/>
      <c r="W35" s="786"/>
      <c r="X35" s="257"/>
      <c r="Y35" s="257"/>
      <c r="Z35" s="257"/>
      <c r="AA35" s="257"/>
      <c r="AB35" s="786"/>
      <c r="AC35" s="787"/>
      <c r="AD35" s="786"/>
      <c r="AE35" s="257"/>
      <c r="AF35" s="257"/>
      <c r="AG35" s="257"/>
      <c r="AH35" s="257"/>
      <c r="AI35" s="786"/>
      <c r="AJ35" s="787"/>
      <c r="AK35" s="1085"/>
      <c r="AL35" s="1086"/>
      <c r="AM35" s="1086"/>
      <c r="AN35" s="1086"/>
      <c r="AO35" s="1086"/>
      <c r="AP35" s="1086"/>
      <c r="AQ35" s="1057"/>
    </row>
    <row r="36" spans="1:43" ht="12.75" customHeight="1">
      <c r="A36" s="1058" t="s">
        <v>234</v>
      </c>
      <c r="B36" s="1059"/>
      <c r="C36" s="1059"/>
      <c r="D36" s="1059"/>
      <c r="E36" s="1059"/>
      <c r="F36" s="1059"/>
      <c r="G36" s="1059"/>
      <c r="H36" s="1059"/>
      <c r="I36" s="1059"/>
      <c r="J36" s="1059"/>
      <c r="K36" s="1059"/>
      <c r="L36" s="1059"/>
      <c r="M36" s="1059"/>
      <c r="N36" s="1059"/>
      <c r="O36" s="1060"/>
      <c r="P36" s="1112">
        <f>U34*P32</f>
        <v>180</v>
      </c>
      <c r="Q36" s="1108"/>
      <c r="R36" s="1108"/>
      <c r="S36" s="1108"/>
      <c r="T36" s="1108"/>
      <c r="U36" s="1108"/>
      <c r="V36" s="1109"/>
      <c r="W36" s="1112"/>
      <c r="X36" s="1108"/>
      <c r="Y36" s="1108"/>
      <c r="Z36" s="1108"/>
      <c r="AA36" s="1108"/>
      <c r="AB36" s="1108"/>
      <c r="AC36" s="1109"/>
      <c r="AD36" s="1112"/>
      <c r="AE36" s="1108"/>
      <c r="AF36" s="1108"/>
      <c r="AG36" s="1108"/>
      <c r="AH36" s="1108"/>
      <c r="AI36" s="1108"/>
      <c r="AJ36" s="1109"/>
      <c r="AK36" s="1083"/>
      <c r="AL36" s="1084"/>
      <c r="AM36" s="1084"/>
      <c r="AN36" s="1084"/>
      <c r="AO36" s="1084"/>
      <c r="AP36" s="1084"/>
      <c r="AQ36" s="1056"/>
    </row>
    <row r="37" spans="1:43" ht="12.75">
      <c r="A37" s="1061"/>
      <c r="B37" s="1062"/>
      <c r="C37" s="1062"/>
      <c r="D37" s="1062"/>
      <c r="E37" s="1062"/>
      <c r="F37" s="1062"/>
      <c r="G37" s="1062"/>
      <c r="H37" s="1062"/>
      <c r="I37" s="1062"/>
      <c r="J37" s="1062"/>
      <c r="K37" s="1062"/>
      <c r="L37" s="1062"/>
      <c r="M37" s="1062"/>
      <c r="N37" s="1062"/>
      <c r="O37" s="1063"/>
      <c r="P37" s="1110"/>
      <c r="Q37" s="455"/>
      <c r="R37" s="455"/>
      <c r="S37" s="455"/>
      <c r="T37" s="455"/>
      <c r="U37" s="455"/>
      <c r="V37" s="1111"/>
      <c r="W37" s="1110"/>
      <c r="X37" s="455"/>
      <c r="Y37" s="455"/>
      <c r="Z37" s="455"/>
      <c r="AA37" s="455"/>
      <c r="AB37" s="455"/>
      <c r="AC37" s="1111"/>
      <c r="AD37" s="1110"/>
      <c r="AE37" s="455"/>
      <c r="AF37" s="455"/>
      <c r="AG37" s="455"/>
      <c r="AH37" s="455"/>
      <c r="AI37" s="455"/>
      <c r="AJ37" s="1111"/>
      <c r="AK37" s="1085"/>
      <c r="AL37" s="1086"/>
      <c r="AM37" s="1086"/>
      <c r="AN37" s="1086"/>
      <c r="AO37" s="1086"/>
      <c r="AP37" s="1086"/>
      <c r="AQ37" s="1057"/>
    </row>
    <row r="38" spans="1:43" ht="12.75" customHeight="1">
      <c r="A38" s="1058" t="s">
        <v>235</v>
      </c>
      <c r="B38" s="1059"/>
      <c r="C38" s="1059"/>
      <c r="D38" s="1059"/>
      <c r="E38" s="1059"/>
      <c r="F38" s="1059"/>
      <c r="G38" s="1059"/>
      <c r="H38" s="1059"/>
      <c r="I38" s="1059"/>
      <c r="J38" s="1059"/>
      <c r="K38" s="1059"/>
      <c r="L38" s="1059"/>
      <c r="M38" s="1059"/>
      <c r="N38" s="1059"/>
      <c r="O38" s="1060"/>
      <c r="P38" s="1069">
        <f>((1+(P30/U34))^P36)*P26</f>
        <v>219189.50117473913</v>
      </c>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793">
        <f>SUM(P38:AJ39)</f>
        <v>219189.50117473913</v>
      </c>
      <c r="AL38" s="1108"/>
      <c r="AM38" s="1108"/>
      <c r="AN38" s="1108"/>
      <c r="AO38" s="1108"/>
      <c r="AP38" s="1108"/>
      <c r="AQ38" s="1109"/>
    </row>
    <row r="39" spans="1:43" ht="12.75">
      <c r="A39" s="1061"/>
      <c r="B39" s="1062"/>
      <c r="C39" s="1062"/>
      <c r="D39" s="1062"/>
      <c r="E39" s="1062"/>
      <c r="F39" s="1062"/>
      <c r="G39" s="1062"/>
      <c r="H39" s="1062"/>
      <c r="I39" s="1062"/>
      <c r="J39" s="1062"/>
      <c r="K39" s="1062"/>
      <c r="L39" s="1062"/>
      <c r="M39" s="1062"/>
      <c r="N39" s="1062"/>
      <c r="O39" s="1063"/>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110"/>
      <c r="AL39" s="455"/>
      <c r="AM39" s="455"/>
      <c r="AN39" s="455"/>
      <c r="AO39" s="455"/>
      <c r="AP39" s="455"/>
      <c r="AQ39" s="1111"/>
    </row>
    <row r="40" spans="1:43" ht="12.75" customHeight="1">
      <c r="A40" s="1113" t="s">
        <v>393</v>
      </c>
      <c r="B40" s="1114"/>
      <c r="C40" s="1114"/>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4"/>
      <c r="AH40" s="1114"/>
      <c r="AI40" s="1114"/>
      <c r="AJ40" s="1114"/>
      <c r="AK40" s="1114"/>
      <c r="AL40" s="1114"/>
      <c r="AM40" s="1114"/>
      <c r="AN40" s="1114"/>
      <c r="AO40" s="1114"/>
      <c r="AP40" s="1114"/>
      <c r="AQ40" s="1115"/>
    </row>
    <row r="41" spans="1:43" ht="12.75">
      <c r="A41" s="1070" t="s">
        <v>236</v>
      </c>
      <c r="B41" s="1070"/>
      <c r="C41" s="1070"/>
      <c r="D41" s="1070"/>
      <c r="E41" s="1070"/>
      <c r="F41" s="1070"/>
      <c r="G41" s="1070"/>
      <c r="H41" s="1070"/>
      <c r="I41" s="1070"/>
      <c r="J41" s="1070"/>
      <c r="K41" s="1070"/>
      <c r="L41" s="1070"/>
      <c r="M41" s="1070"/>
      <c r="N41" s="1070"/>
      <c r="O41" s="1070"/>
      <c r="P41" s="1071">
        <v>39197</v>
      </c>
      <c r="Q41" s="1072"/>
      <c r="R41" s="1072"/>
      <c r="S41" s="1072"/>
      <c r="T41" s="1072"/>
      <c r="U41" s="1072"/>
      <c r="V41" s="1073"/>
      <c r="W41" s="1071"/>
      <c r="X41" s="1072"/>
      <c r="Y41" s="1072"/>
      <c r="Z41" s="1072"/>
      <c r="AA41" s="1072"/>
      <c r="AB41" s="1072"/>
      <c r="AC41" s="1073"/>
      <c r="AD41" s="1071"/>
      <c r="AE41" s="1072"/>
      <c r="AF41" s="1072"/>
      <c r="AG41" s="1072"/>
      <c r="AH41" s="1072"/>
      <c r="AI41" s="1072"/>
      <c r="AJ41" s="1073"/>
      <c r="AK41" s="559"/>
      <c r="AL41" s="560"/>
      <c r="AM41" s="560"/>
      <c r="AN41" s="560"/>
      <c r="AO41" s="560"/>
      <c r="AP41" s="560"/>
      <c r="AQ41" s="561"/>
    </row>
    <row r="42" spans="1:43" ht="12.75" customHeight="1">
      <c r="A42" s="1070"/>
      <c r="B42" s="1070"/>
      <c r="C42" s="1070"/>
      <c r="D42" s="1070"/>
      <c r="E42" s="1070"/>
      <c r="F42" s="1070"/>
      <c r="G42" s="1070"/>
      <c r="H42" s="1070"/>
      <c r="I42" s="1070"/>
      <c r="J42" s="1070"/>
      <c r="K42" s="1070"/>
      <c r="L42" s="1070"/>
      <c r="M42" s="1070"/>
      <c r="N42" s="1070"/>
      <c r="O42" s="1070"/>
      <c r="P42" s="1074"/>
      <c r="Q42" s="1075"/>
      <c r="R42" s="1075"/>
      <c r="S42" s="1075"/>
      <c r="T42" s="1075"/>
      <c r="U42" s="1075"/>
      <c r="V42" s="1076"/>
      <c r="W42" s="1074"/>
      <c r="X42" s="1075"/>
      <c r="Y42" s="1075"/>
      <c r="Z42" s="1075"/>
      <c r="AA42" s="1075"/>
      <c r="AB42" s="1075"/>
      <c r="AC42" s="1076"/>
      <c r="AD42" s="1074"/>
      <c r="AE42" s="1075"/>
      <c r="AF42" s="1075"/>
      <c r="AG42" s="1075"/>
      <c r="AH42" s="1075"/>
      <c r="AI42" s="1075"/>
      <c r="AJ42" s="1076"/>
      <c r="AK42" s="562"/>
      <c r="AL42" s="563"/>
      <c r="AM42" s="563"/>
      <c r="AN42" s="563"/>
      <c r="AO42" s="563"/>
      <c r="AP42" s="563"/>
      <c r="AQ42" s="564"/>
    </row>
    <row r="43" spans="1:43" ht="12.75">
      <c r="A43" s="1070" t="s">
        <v>237</v>
      </c>
      <c r="B43" s="1070"/>
      <c r="C43" s="1070"/>
      <c r="D43" s="1070"/>
      <c r="E43" s="1070"/>
      <c r="F43" s="1070"/>
      <c r="G43" s="1070"/>
      <c r="H43" s="1070"/>
      <c r="I43" s="1070"/>
      <c r="J43" s="1070"/>
      <c r="K43" s="1070"/>
      <c r="L43" s="1070"/>
      <c r="M43" s="1070"/>
      <c r="N43" s="1070"/>
      <c r="O43" s="1070"/>
      <c r="P43" s="1071">
        <v>39199</v>
      </c>
      <c r="Q43" s="1072"/>
      <c r="R43" s="1072"/>
      <c r="S43" s="1072"/>
      <c r="T43" s="1072"/>
      <c r="U43" s="1072"/>
      <c r="V43" s="1073"/>
      <c r="W43" s="1071"/>
      <c r="X43" s="1072"/>
      <c r="Y43" s="1072"/>
      <c r="Z43" s="1072"/>
      <c r="AA43" s="1072"/>
      <c r="AB43" s="1072"/>
      <c r="AC43" s="1073"/>
      <c r="AD43" s="1071"/>
      <c r="AE43" s="1072"/>
      <c r="AF43" s="1072"/>
      <c r="AG43" s="1072"/>
      <c r="AH43" s="1072"/>
      <c r="AI43" s="1072"/>
      <c r="AJ43" s="1073"/>
      <c r="AK43" s="1083"/>
      <c r="AL43" s="1084"/>
      <c r="AM43" s="1084"/>
      <c r="AN43" s="1084"/>
      <c r="AO43" s="1084"/>
      <c r="AP43" s="1084"/>
      <c r="AQ43" s="1056"/>
    </row>
    <row r="44" spans="1:43" ht="12.75" customHeight="1">
      <c r="A44" s="1070"/>
      <c r="B44" s="1070"/>
      <c r="C44" s="1070"/>
      <c r="D44" s="1070"/>
      <c r="E44" s="1070"/>
      <c r="F44" s="1070"/>
      <c r="G44" s="1070"/>
      <c r="H44" s="1070"/>
      <c r="I44" s="1070"/>
      <c r="J44" s="1070"/>
      <c r="K44" s="1070"/>
      <c r="L44" s="1070"/>
      <c r="M44" s="1070"/>
      <c r="N44" s="1070"/>
      <c r="O44" s="1070"/>
      <c r="P44" s="1074"/>
      <c r="Q44" s="1075"/>
      <c r="R44" s="1075"/>
      <c r="S44" s="1075"/>
      <c r="T44" s="1075"/>
      <c r="U44" s="1075"/>
      <c r="V44" s="1076"/>
      <c r="W44" s="1074"/>
      <c r="X44" s="1075"/>
      <c r="Y44" s="1075"/>
      <c r="Z44" s="1075"/>
      <c r="AA44" s="1075"/>
      <c r="AB44" s="1075"/>
      <c r="AC44" s="1076"/>
      <c r="AD44" s="1074"/>
      <c r="AE44" s="1075"/>
      <c r="AF44" s="1075"/>
      <c r="AG44" s="1075"/>
      <c r="AH44" s="1075"/>
      <c r="AI44" s="1075"/>
      <c r="AJ44" s="1076"/>
      <c r="AK44" s="1085"/>
      <c r="AL44" s="1086"/>
      <c r="AM44" s="1086"/>
      <c r="AN44" s="1086"/>
      <c r="AO44" s="1086"/>
      <c r="AP44" s="1086"/>
      <c r="AQ44" s="1057"/>
    </row>
    <row r="45" spans="1:43" ht="12.75">
      <c r="A45" s="1070" t="s">
        <v>238</v>
      </c>
      <c r="B45" s="1070"/>
      <c r="C45" s="1070"/>
      <c r="D45" s="1070"/>
      <c r="E45" s="1070"/>
      <c r="F45" s="1070"/>
      <c r="G45" s="1070"/>
      <c r="H45" s="1070"/>
      <c r="I45" s="1070"/>
      <c r="J45" s="1070"/>
      <c r="K45" s="1070"/>
      <c r="L45" s="1070"/>
      <c r="M45" s="1070"/>
      <c r="N45" s="1070"/>
      <c r="O45" s="1070"/>
      <c r="P45" s="1077">
        <v>0.0492</v>
      </c>
      <c r="Q45" s="1078"/>
      <c r="R45" s="1078"/>
      <c r="S45" s="1078"/>
      <c r="T45" s="1078"/>
      <c r="U45" s="1078"/>
      <c r="V45" s="1079"/>
      <c r="W45" s="1077"/>
      <c r="X45" s="1078"/>
      <c r="Y45" s="1078"/>
      <c r="Z45" s="1078"/>
      <c r="AA45" s="1078"/>
      <c r="AB45" s="1078"/>
      <c r="AC45" s="1079"/>
      <c r="AD45" s="1077"/>
      <c r="AE45" s="1078"/>
      <c r="AF45" s="1078"/>
      <c r="AG45" s="1078"/>
      <c r="AH45" s="1078"/>
      <c r="AI45" s="1078"/>
      <c r="AJ45" s="1079"/>
      <c r="AK45" s="1083"/>
      <c r="AL45" s="1084"/>
      <c r="AM45" s="1084"/>
      <c r="AN45" s="1084"/>
      <c r="AO45" s="1084"/>
      <c r="AP45" s="1084"/>
      <c r="AQ45" s="1056"/>
    </row>
    <row r="46" spans="1:43" ht="12.75" customHeight="1">
      <c r="A46" s="1070"/>
      <c r="B46" s="1070"/>
      <c r="C46" s="1070"/>
      <c r="D46" s="1070"/>
      <c r="E46" s="1070"/>
      <c r="F46" s="1070"/>
      <c r="G46" s="1070"/>
      <c r="H46" s="1070"/>
      <c r="I46" s="1070"/>
      <c r="J46" s="1070"/>
      <c r="K46" s="1070"/>
      <c r="L46" s="1070"/>
      <c r="M46" s="1070"/>
      <c r="N46" s="1070"/>
      <c r="O46" s="1070"/>
      <c r="P46" s="1080"/>
      <c r="Q46" s="1081"/>
      <c r="R46" s="1081"/>
      <c r="S46" s="1081"/>
      <c r="T46" s="1081"/>
      <c r="U46" s="1081"/>
      <c r="V46" s="1082"/>
      <c r="W46" s="1080"/>
      <c r="X46" s="1081"/>
      <c r="Y46" s="1081"/>
      <c r="Z46" s="1081"/>
      <c r="AA46" s="1081"/>
      <c r="AB46" s="1081"/>
      <c r="AC46" s="1082"/>
      <c r="AD46" s="1080"/>
      <c r="AE46" s="1081"/>
      <c r="AF46" s="1081"/>
      <c r="AG46" s="1081"/>
      <c r="AH46" s="1081"/>
      <c r="AI46" s="1081"/>
      <c r="AJ46" s="1082"/>
      <c r="AK46" s="1085"/>
      <c r="AL46" s="1086"/>
      <c r="AM46" s="1086"/>
      <c r="AN46" s="1086"/>
      <c r="AO46" s="1086"/>
      <c r="AP46" s="1086"/>
      <c r="AQ46" s="1057"/>
    </row>
    <row r="47" spans="1:43" ht="12.75">
      <c r="A47" s="1070" t="s">
        <v>239</v>
      </c>
      <c r="B47" s="1070"/>
      <c r="C47" s="1070"/>
      <c r="D47" s="1070"/>
      <c r="E47" s="1070"/>
      <c r="F47" s="1070"/>
      <c r="G47" s="1070"/>
      <c r="H47" s="1070"/>
      <c r="I47" s="1070"/>
      <c r="J47" s="1070"/>
      <c r="K47" s="1070"/>
      <c r="L47" s="1070"/>
      <c r="M47" s="1070"/>
      <c r="N47" s="1070"/>
      <c r="O47" s="1070"/>
      <c r="P47" s="1077">
        <v>0.03</v>
      </c>
      <c r="Q47" s="1078"/>
      <c r="R47" s="1078"/>
      <c r="S47" s="1078"/>
      <c r="T47" s="1078"/>
      <c r="U47" s="1078"/>
      <c r="V47" s="1079"/>
      <c r="W47" s="1077"/>
      <c r="X47" s="1078"/>
      <c r="Y47" s="1078"/>
      <c r="Z47" s="1078"/>
      <c r="AA47" s="1078"/>
      <c r="AB47" s="1078"/>
      <c r="AC47" s="1079"/>
      <c r="AD47" s="1077"/>
      <c r="AE47" s="1078"/>
      <c r="AF47" s="1078"/>
      <c r="AG47" s="1078"/>
      <c r="AH47" s="1078"/>
      <c r="AI47" s="1078"/>
      <c r="AJ47" s="1079"/>
      <c r="AK47" s="1083"/>
      <c r="AL47" s="1084"/>
      <c r="AM47" s="1084"/>
      <c r="AN47" s="1084"/>
      <c r="AO47" s="1084"/>
      <c r="AP47" s="1084"/>
      <c r="AQ47" s="1056"/>
    </row>
    <row r="48" spans="1:43" ht="12.75">
      <c r="A48" s="1070"/>
      <c r="B48" s="1070"/>
      <c r="C48" s="1070"/>
      <c r="D48" s="1070"/>
      <c r="E48" s="1070"/>
      <c r="F48" s="1070"/>
      <c r="G48" s="1070"/>
      <c r="H48" s="1070"/>
      <c r="I48" s="1070"/>
      <c r="J48" s="1070"/>
      <c r="K48" s="1070"/>
      <c r="L48" s="1070"/>
      <c r="M48" s="1070"/>
      <c r="N48" s="1070"/>
      <c r="O48" s="1070"/>
      <c r="P48" s="1080"/>
      <c r="Q48" s="1081"/>
      <c r="R48" s="1081"/>
      <c r="S48" s="1081"/>
      <c r="T48" s="1081"/>
      <c r="U48" s="1081"/>
      <c r="V48" s="1082"/>
      <c r="W48" s="1080"/>
      <c r="X48" s="1081"/>
      <c r="Y48" s="1081"/>
      <c r="Z48" s="1081"/>
      <c r="AA48" s="1081"/>
      <c r="AB48" s="1081"/>
      <c r="AC48" s="1082"/>
      <c r="AD48" s="1080"/>
      <c r="AE48" s="1081"/>
      <c r="AF48" s="1081"/>
      <c r="AG48" s="1081"/>
      <c r="AH48" s="1081"/>
      <c r="AI48" s="1081"/>
      <c r="AJ48" s="1082"/>
      <c r="AK48" s="1085"/>
      <c r="AL48" s="1086"/>
      <c r="AM48" s="1086"/>
      <c r="AN48" s="1086"/>
      <c r="AO48" s="1086"/>
      <c r="AP48" s="1086"/>
      <c r="AQ48" s="1057"/>
    </row>
    <row r="49" spans="1:43" ht="12.75" customHeight="1">
      <c r="A49" s="1070" t="s">
        <v>240</v>
      </c>
      <c r="B49" s="1070"/>
      <c r="C49" s="1070"/>
      <c r="D49" s="1070"/>
      <c r="E49" s="1070"/>
      <c r="F49" s="1070"/>
      <c r="G49" s="1070"/>
      <c r="H49" s="1070"/>
      <c r="I49" s="1070"/>
      <c r="J49" s="1070"/>
      <c r="K49" s="1070"/>
      <c r="L49" s="1070"/>
      <c r="M49" s="1070"/>
      <c r="N49" s="1070"/>
      <c r="O49" s="1070"/>
      <c r="P49" s="1116">
        <f>SUM(P45:V48)</f>
        <v>0.07919999999999999</v>
      </c>
      <c r="Q49" s="1116"/>
      <c r="R49" s="1116"/>
      <c r="S49" s="1116"/>
      <c r="T49" s="1116"/>
      <c r="U49" s="1116"/>
      <c r="V49" s="1116"/>
      <c r="W49" s="1116">
        <f>SUM(W45:AC48)</f>
        <v>0</v>
      </c>
      <c r="X49" s="1116"/>
      <c r="Y49" s="1116"/>
      <c r="Z49" s="1116"/>
      <c r="AA49" s="1116"/>
      <c r="AB49" s="1116"/>
      <c r="AC49" s="1116"/>
      <c r="AD49" s="1116">
        <f>SUM(AD45:AJ48)</f>
        <v>0</v>
      </c>
      <c r="AE49" s="1116"/>
      <c r="AF49" s="1116"/>
      <c r="AG49" s="1116"/>
      <c r="AH49" s="1116"/>
      <c r="AI49" s="1116"/>
      <c r="AJ49" s="1116"/>
      <c r="AK49" s="1117"/>
      <c r="AL49" s="1117"/>
      <c r="AM49" s="1117"/>
      <c r="AN49" s="1117"/>
      <c r="AO49" s="1117"/>
      <c r="AP49" s="1117"/>
      <c r="AQ49" s="1117"/>
    </row>
    <row r="50" spans="1:43" ht="12.75">
      <c r="A50" s="1070"/>
      <c r="B50" s="1070"/>
      <c r="C50" s="1070"/>
      <c r="D50" s="1070"/>
      <c r="E50" s="1070"/>
      <c r="F50" s="1070"/>
      <c r="G50" s="1070"/>
      <c r="H50" s="1070"/>
      <c r="I50" s="1070"/>
      <c r="J50" s="1070"/>
      <c r="K50" s="1070"/>
      <c r="L50" s="1070"/>
      <c r="M50" s="1070"/>
      <c r="N50" s="1070"/>
      <c r="O50" s="1070"/>
      <c r="P50" s="1116"/>
      <c r="Q50" s="1116"/>
      <c r="R50" s="1116"/>
      <c r="S50" s="1116"/>
      <c r="T50" s="1116"/>
      <c r="U50" s="1116"/>
      <c r="V50" s="1116"/>
      <c r="W50" s="1116"/>
      <c r="X50" s="1116"/>
      <c r="Y50" s="1116"/>
      <c r="Z50" s="1116"/>
      <c r="AA50" s="1116"/>
      <c r="AB50" s="1116"/>
      <c r="AC50" s="1116"/>
      <c r="AD50" s="1116"/>
      <c r="AE50" s="1116"/>
      <c r="AF50" s="1116"/>
      <c r="AG50" s="1116"/>
      <c r="AH50" s="1116"/>
      <c r="AI50" s="1116"/>
      <c r="AJ50" s="1116"/>
      <c r="AK50" s="1117"/>
      <c r="AL50" s="1117"/>
      <c r="AM50" s="1117"/>
      <c r="AN50" s="1117"/>
      <c r="AO50" s="1117"/>
      <c r="AP50" s="1117"/>
      <c r="AQ50" s="1117"/>
    </row>
    <row r="51" spans="1:43" ht="12.75" customHeight="1">
      <c r="A51" s="1070" t="s">
        <v>241</v>
      </c>
      <c r="B51" s="1070"/>
      <c r="C51" s="1070"/>
      <c r="D51" s="1070"/>
      <c r="E51" s="1070"/>
      <c r="F51" s="1070"/>
      <c r="G51" s="1070"/>
      <c r="H51" s="1070"/>
      <c r="I51" s="1070"/>
      <c r="J51" s="1070"/>
      <c r="K51" s="1070"/>
      <c r="L51" s="1070"/>
      <c r="M51" s="1070"/>
      <c r="N51" s="1070"/>
      <c r="O51" s="1070"/>
      <c r="P51" s="1069">
        <f>((1+(P49/U34))^P36)*P26</f>
        <v>408466.7444799427</v>
      </c>
      <c r="Q51" s="1069"/>
      <c r="R51" s="1069"/>
      <c r="S51" s="1069"/>
      <c r="T51" s="1069"/>
      <c r="U51" s="1069"/>
      <c r="V51" s="1069"/>
      <c r="W51" s="1069">
        <f>IF(W49=0,0,((1+(W49/AB34))^W36)*W26)</f>
        <v>0</v>
      </c>
      <c r="X51" s="1069"/>
      <c r="Y51" s="1069"/>
      <c r="Z51" s="1069"/>
      <c r="AA51" s="1069"/>
      <c r="AB51" s="1069"/>
      <c r="AC51" s="1069"/>
      <c r="AD51" s="1069">
        <f>IF(AD49=0,0,((1+(AD49/AI34))^AD36)*AD26)</f>
        <v>0</v>
      </c>
      <c r="AE51" s="1069"/>
      <c r="AF51" s="1069"/>
      <c r="AG51" s="1069"/>
      <c r="AH51" s="1069"/>
      <c r="AI51" s="1069"/>
      <c r="AJ51" s="1069"/>
      <c r="AK51" s="1069">
        <f>SUM(P51:AJ52)</f>
        <v>408466.7444799427</v>
      </c>
      <c r="AL51" s="258"/>
      <c r="AM51" s="258"/>
      <c r="AN51" s="258"/>
      <c r="AO51" s="258"/>
      <c r="AP51" s="258"/>
      <c r="AQ51" s="258"/>
    </row>
    <row r="52" spans="1:43" ht="12.75">
      <c r="A52" s="1070"/>
      <c r="B52" s="1070"/>
      <c r="C52" s="1070"/>
      <c r="D52" s="1070"/>
      <c r="E52" s="1070"/>
      <c r="F52" s="1070"/>
      <c r="G52" s="1070"/>
      <c r="H52" s="1070"/>
      <c r="I52" s="1070"/>
      <c r="J52" s="1070"/>
      <c r="K52" s="1070"/>
      <c r="L52" s="1070"/>
      <c r="M52" s="1070"/>
      <c r="N52" s="1070"/>
      <c r="O52" s="1070"/>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258"/>
      <c r="AL52" s="258"/>
      <c r="AM52" s="258"/>
      <c r="AN52" s="258"/>
      <c r="AO52" s="258"/>
      <c r="AP52" s="258"/>
      <c r="AQ52" s="258"/>
    </row>
    <row r="53" spans="1:43" ht="12.75" customHeight="1">
      <c r="A53" s="1113" t="s">
        <v>522</v>
      </c>
      <c r="B53" s="1114"/>
      <c r="C53" s="1114"/>
      <c r="D53" s="1114"/>
      <c r="E53" s="1114"/>
      <c r="F53" s="1114"/>
      <c r="G53" s="1114"/>
      <c r="H53" s="1114"/>
      <c r="I53" s="1114"/>
      <c r="J53" s="1114"/>
      <c r="K53" s="1114"/>
      <c r="L53" s="1114"/>
      <c r="M53" s="1114"/>
      <c r="N53" s="1114"/>
      <c r="O53" s="1114"/>
      <c r="P53" s="1114"/>
      <c r="Q53" s="1114"/>
      <c r="R53" s="1114"/>
      <c r="S53" s="1114"/>
      <c r="T53" s="1114"/>
      <c r="U53" s="1114"/>
      <c r="V53" s="1114"/>
      <c r="W53" s="1114"/>
      <c r="X53" s="1114"/>
      <c r="Y53" s="1114"/>
      <c r="Z53" s="1114"/>
      <c r="AA53" s="1114"/>
      <c r="AB53" s="1114"/>
      <c r="AC53" s="1114"/>
      <c r="AD53" s="1114"/>
      <c r="AE53" s="1114"/>
      <c r="AF53" s="1114"/>
      <c r="AG53" s="1114"/>
      <c r="AH53" s="1114"/>
      <c r="AI53" s="1114"/>
      <c r="AJ53" s="1114"/>
      <c r="AK53" s="1114"/>
      <c r="AL53" s="1114"/>
      <c r="AM53" s="1114"/>
      <c r="AN53" s="1114"/>
      <c r="AO53" s="1114"/>
      <c r="AP53" s="1114"/>
      <c r="AQ53" s="1115"/>
    </row>
    <row r="54" spans="1:43" ht="12.75">
      <c r="A54" s="1070" t="s">
        <v>242</v>
      </c>
      <c r="B54" s="1070"/>
      <c r="C54" s="1070"/>
      <c r="D54" s="1070"/>
      <c r="E54" s="1070"/>
      <c r="F54" s="1070"/>
      <c r="G54" s="1070"/>
      <c r="H54" s="1070"/>
      <c r="I54" s="1070"/>
      <c r="J54" s="1070"/>
      <c r="K54" s="1070"/>
      <c r="L54" s="1070"/>
      <c r="M54" s="1070"/>
      <c r="N54" s="1070"/>
      <c r="O54" s="1070"/>
      <c r="P54" s="1069">
        <f>P51-P38</f>
        <v>189277.2433052036</v>
      </c>
      <c r="Q54" s="258"/>
      <c r="R54" s="258"/>
      <c r="S54" s="258"/>
      <c r="T54" s="258"/>
      <c r="U54" s="258"/>
      <c r="V54" s="258"/>
      <c r="W54" s="1069">
        <f>W51-W38</f>
        <v>0</v>
      </c>
      <c r="X54" s="258"/>
      <c r="Y54" s="258"/>
      <c r="Z54" s="258"/>
      <c r="AA54" s="258"/>
      <c r="AB54" s="258"/>
      <c r="AC54" s="258"/>
      <c r="AD54" s="1069">
        <f>AD51-AD38</f>
        <v>0</v>
      </c>
      <c r="AE54" s="258"/>
      <c r="AF54" s="258"/>
      <c r="AG54" s="258"/>
      <c r="AH54" s="258"/>
      <c r="AI54" s="258"/>
      <c r="AJ54" s="258"/>
      <c r="AK54" s="1069">
        <f>AK51-AK38</f>
        <v>189277.2433052036</v>
      </c>
      <c r="AL54" s="258"/>
      <c r="AM54" s="258"/>
      <c r="AN54" s="258"/>
      <c r="AO54" s="258"/>
      <c r="AP54" s="258"/>
      <c r="AQ54" s="258"/>
    </row>
    <row r="55" spans="1:48" ht="12.75">
      <c r="A55" s="1070"/>
      <c r="B55" s="1070"/>
      <c r="C55" s="1070"/>
      <c r="D55" s="1070"/>
      <c r="E55" s="1070"/>
      <c r="F55" s="1070"/>
      <c r="G55" s="1070"/>
      <c r="H55" s="1070"/>
      <c r="I55" s="1070"/>
      <c r="J55" s="1070"/>
      <c r="K55" s="1070"/>
      <c r="L55" s="1070"/>
      <c r="M55" s="1070"/>
      <c r="N55" s="1070"/>
      <c r="O55" s="1070"/>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T55" s="105"/>
      <c r="AU55" s="105"/>
      <c r="AV55" s="105"/>
    </row>
    <row r="56" spans="1:48" ht="12.75">
      <c r="A56" s="1070" t="s">
        <v>243</v>
      </c>
      <c r="B56" s="1070"/>
      <c r="C56" s="1070"/>
      <c r="D56" s="1070"/>
      <c r="E56" s="1070"/>
      <c r="F56" s="1070"/>
      <c r="G56" s="1070"/>
      <c r="H56" s="1070"/>
      <c r="I56" s="1070"/>
      <c r="J56" s="1070"/>
      <c r="K56" s="1070"/>
      <c r="L56" s="1070"/>
      <c r="M56" s="1070"/>
      <c r="N56" s="1070"/>
      <c r="O56" s="1070"/>
      <c r="P56" s="1069">
        <f>IF(P49=0,0,P54/((1+P49/U34))^P36)</f>
        <v>57923.08855712054</v>
      </c>
      <c r="Q56" s="1069"/>
      <c r="R56" s="1069"/>
      <c r="S56" s="1069"/>
      <c r="T56" s="1069"/>
      <c r="U56" s="1069"/>
      <c r="V56" s="1069"/>
      <c r="W56" s="1069">
        <f>IF(W49=0,0,W54/((1+W49))^W32)</f>
        <v>0</v>
      </c>
      <c r="X56" s="1069"/>
      <c r="Y56" s="1069"/>
      <c r="Z56" s="1069"/>
      <c r="AA56" s="1069"/>
      <c r="AB56" s="1069"/>
      <c r="AC56" s="1069"/>
      <c r="AD56" s="1069">
        <f>IF(AD49=0,0,AD54/((1+AD49/AI34))^AD36)</f>
        <v>0</v>
      </c>
      <c r="AE56" s="1069"/>
      <c r="AF56" s="1069"/>
      <c r="AG56" s="1069"/>
      <c r="AH56" s="1069"/>
      <c r="AI56" s="1069"/>
      <c r="AJ56" s="1069"/>
      <c r="AK56" s="1069">
        <f>SUM(P56:AJ57)</f>
        <v>57923.08855712054</v>
      </c>
      <c r="AL56" s="1069"/>
      <c r="AM56" s="1069"/>
      <c r="AN56" s="1069"/>
      <c r="AO56" s="1069"/>
      <c r="AP56" s="1069"/>
      <c r="AQ56" s="1069"/>
      <c r="AT56" s="105"/>
      <c r="AU56" s="105"/>
      <c r="AV56" s="105"/>
    </row>
    <row r="57" spans="1:48" ht="12.75">
      <c r="A57" s="1070"/>
      <c r="B57" s="1070"/>
      <c r="C57" s="1070"/>
      <c r="D57" s="1070"/>
      <c r="E57" s="1070"/>
      <c r="F57" s="1070"/>
      <c r="G57" s="1070"/>
      <c r="H57" s="1070"/>
      <c r="I57" s="1070"/>
      <c r="J57" s="1070"/>
      <c r="K57" s="1070"/>
      <c r="L57" s="1070"/>
      <c r="M57" s="1070"/>
      <c r="N57" s="1070"/>
      <c r="O57" s="1070"/>
      <c r="P57" s="1087"/>
      <c r="Q57" s="1087"/>
      <c r="R57" s="1087"/>
      <c r="S57" s="1087"/>
      <c r="T57" s="1087"/>
      <c r="U57" s="1087"/>
      <c r="V57" s="1087"/>
      <c r="W57" s="1087"/>
      <c r="X57" s="1087"/>
      <c r="Y57" s="1087"/>
      <c r="Z57" s="1087"/>
      <c r="AA57" s="1087"/>
      <c r="AB57" s="1087"/>
      <c r="AC57" s="1087"/>
      <c r="AD57" s="1087"/>
      <c r="AE57" s="1087"/>
      <c r="AF57" s="1087"/>
      <c r="AG57" s="1087"/>
      <c r="AH57" s="1087"/>
      <c r="AI57" s="1087"/>
      <c r="AJ57" s="1087"/>
      <c r="AK57" s="1069"/>
      <c r="AL57" s="1069"/>
      <c r="AM57" s="1069"/>
      <c r="AN57" s="1069"/>
      <c r="AO57" s="1069"/>
      <c r="AP57" s="1069"/>
      <c r="AQ57" s="1069"/>
      <c r="AT57" s="105"/>
      <c r="AU57" s="105"/>
      <c r="AV57" s="105"/>
    </row>
    <row r="58" spans="1:48" s="99" customFormat="1" ht="12.75">
      <c r="A58" s="1123" t="s">
        <v>255</v>
      </c>
      <c r="B58" s="1123"/>
      <c r="C58" s="1123"/>
      <c r="D58" s="1123"/>
      <c r="E58" s="1123"/>
      <c r="F58" s="1123"/>
      <c r="G58" s="1123"/>
      <c r="H58" s="1123"/>
      <c r="I58" s="1123"/>
      <c r="J58" s="1123"/>
      <c r="K58" s="1123"/>
      <c r="L58" s="1123"/>
      <c r="M58" s="1123"/>
      <c r="N58" s="1123"/>
      <c r="O58" s="1113"/>
      <c r="P58" s="1118">
        <f>IF($U$10&gt;=0.5,P56,P56*SUM($U$10:$X$11))</f>
        <v>57923.08855712054</v>
      </c>
      <c r="Q58" s="1119"/>
      <c r="R58" s="1119"/>
      <c r="S58" s="1119"/>
      <c r="T58" s="1119"/>
      <c r="U58" s="1119"/>
      <c r="V58" s="1120"/>
      <c r="W58" s="1118">
        <f>IF($U$10&gt;=0.5,W56,W56*SUM($U$10:$X$11))</f>
        <v>0</v>
      </c>
      <c r="X58" s="1119"/>
      <c r="Y58" s="1119"/>
      <c r="Z58" s="1119"/>
      <c r="AA58" s="1119"/>
      <c r="AB58" s="1119"/>
      <c r="AC58" s="1120"/>
      <c r="AD58" s="1118">
        <f>IF($U$10&gt;=0.5,AD56,AD56*SUM($U$10:$X$11))</f>
        <v>0</v>
      </c>
      <c r="AE58" s="1119"/>
      <c r="AF58" s="1119"/>
      <c r="AG58" s="1119"/>
      <c r="AH58" s="1119"/>
      <c r="AI58" s="1119"/>
      <c r="AJ58" s="1120"/>
      <c r="AK58" s="1121">
        <f>SUM(P59,W59,AD59,)</f>
        <v>57923.08855712054</v>
      </c>
      <c r="AL58" s="1122"/>
      <c r="AM58" s="1122"/>
      <c r="AN58" s="1122"/>
      <c r="AO58" s="1122"/>
      <c r="AP58" s="1122"/>
      <c r="AQ58" s="1122"/>
      <c r="AR58" s="38"/>
      <c r="AS58" s="38"/>
      <c r="AT58" s="105"/>
      <c r="AU58" s="105"/>
      <c r="AV58" s="105"/>
    </row>
    <row r="59" spans="1:48" s="99" customFormat="1" ht="12.75">
      <c r="A59" s="1123"/>
      <c r="B59" s="1123"/>
      <c r="C59" s="1123"/>
      <c r="D59" s="1123"/>
      <c r="E59" s="1123"/>
      <c r="F59" s="1123"/>
      <c r="G59" s="1123"/>
      <c r="H59" s="1123"/>
      <c r="I59" s="1123"/>
      <c r="J59" s="1123"/>
      <c r="K59" s="1123"/>
      <c r="L59" s="1123"/>
      <c r="M59" s="1123"/>
      <c r="N59" s="1123"/>
      <c r="O59" s="1113"/>
      <c r="P59" s="1066">
        <f>IF($AL$10&gt;=0.5,P58,P58*$AL$10)</f>
        <v>57923.08855712054</v>
      </c>
      <c r="Q59" s="1067"/>
      <c r="R59" s="1067"/>
      <c r="S59" s="1067"/>
      <c r="T59" s="1067"/>
      <c r="U59" s="1067"/>
      <c r="V59" s="1068"/>
      <c r="W59" s="1066">
        <f>IF($AL$10&gt;=0.5,W58,W58*$AL$10)</f>
        <v>0</v>
      </c>
      <c r="X59" s="1067"/>
      <c r="Y59" s="1067"/>
      <c r="Z59" s="1067"/>
      <c r="AA59" s="1067"/>
      <c r="AB59" s="1067"/>
      <c r="AC59" s="1068"/>
      <c r="AD59" s="575">
        <f>IF($AL$10&gt;=0.5,AD58,AD58*$AL$10)</f>
        <v>0</v>
      </c>
      <c r="AE59" s="576"/>
      <c r="AF59" s="576"/>
      <c r="AG59" s="576"/>
      <c r="AH59" s="576"/>
      <c r="AI59" s="576"/>
      <c r="AJ59" s="577"/>
      <c r="AK59" s="1121"/>
      <c r="AL59" s="1122"/>
      <c r="AM59" s="1122"/>
      <c r="AN59" s="1122"/>
      <c r="AO59" s="1122"/>
      <c r="AP59" s="1122"/>
      <c r="AQ59" s="1122"/>
      <c r="AR59" s="38"/>
      <c r="AS59" s="38"/>
      <c r="AT59" s="38"/>
      <c r="AU59" s="38"/>
      <c r="AV59" s="38"/>
    </row>
    <row r="60" spans="1:43" ht="12.75">
      <c r="A60" s="65"/>
      <c r="B60" s="65"/>
      <c r="C60" s="65"/>
      <c r="D60" s="65"/>
      <c r="E60" s="65"/>
      <c r="F60" s="65"/>
      <c r="G60" s="65"/>
      <c r="H60" s="65"/>
      <c r="I60" s="65"/>
      <c r="J60" s="65"/>
      <c r="K60" s="65"/>
      <c r="L60" s="65"/>
      <c r="M60" s="65"/>
      <c r="N60" s="65"/>
      <c r="O60" s="65"/>
      <c r="P60" s="550"/>
      <c r="Q60" s="550"/>
      <c r="R60" s="550"/>
      <c r="S60" s="550"/>
      <c r="T60" s="550"/>
      <c r="U60" s="550"/>
      <c r="V60" s="550"/>
      <c r="W60" s="1088"/>
      <c r="X60" s="1088"/>
      <c r="Y60" s="1088"/>
      <c r="Z60" s="1088"/>
      <c r="AA60" s="1088"/>
      <c r="AB60" s="1088"/>
      <c r="AC60" s="1088"/>
      <c r="AD60" s="65"/>
      <c r="AE60" s="65"/>
      <c r="AF60" s="65"/>
      <c r="AG60" s="65"/>
      <c r="AH60" s="65"/>
      <c r="AI60" s="65"/>
      <c r="AJ60" s="65"/>
      <c r="AK60" s="65"/>
      <c r="AL60" s="65"/>
      <c r="AM60" s="65"/>
      <c r="AN60" s="65"/>
      <c r="AO60" s="65"/>
      <c r="AP60" s="65"/>
      <c r="AQ60" s="65"/>
    </row>
    <row r="61" spans="1:48" s="99" customFormat="1" ht="12.75">
      <c r="A61" s="101"/>
      <c r="B61" s="118"/>
      <c r="C61" s="118"/>
      <c r="D61" s="118"/>
      <c r="E61" s="118"/>
      <c r="F61" s="118"/>
      <c r="G61" s="118"/>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38"/>
      <c r="AU61" s="38"/>
      <c r="AV61" s="38"/>
    </row>
    <row r="62" spans="1:43" ht="13.5" thickBot="1">
      <c r="A62" s="119" t="s">
        <v>446</v>
      </c>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row>
    <row r="63" spans="8:12" ht="13.5" thickTop="1">
      <c r="H63" s="101"/>
      <c r="I63" s="101"/>
      <c r="J63" s="101"/>
      <c r="K63" s="101"/>
      <c r="L63" s="101"/>
    </row>
    <row r="64" spans="1:12" ht="16.5" customHeight="1">
      <c r="A64" s="137">
        <v>48</v>
      </c>
      <c r="B64" s="38" t="s">
        <v>244</v>
      </c>
      <c r="H64" s="101"/>
      <c r="I64" s="101"/>
      <c r="J64" s="101"/>
      <c r="K64" s="101"/>
      <c r="L64" s="101"/>
    </row>
    <row r="65" spans="1:12" ht="15.75">
      <c r="A65" s="137">
        <v>49</v>
      </c>
      <c r="B65" s="38" t="s">
        <v>256</v>
      </c>
      <c r="H65" s="101"/>
      <c r="I65" s="101"/>
      <c r="J65" s="101"/>
      <c r="K65" s="101"/>
      <c r="L65" s="101"/>
    </row>
    <row r="66" spans="1:12" ht="15.75">
      <c r="A66" s="137">
        <v>50</v>
      </c>
      <c r="B66" s="38" t="s">
        <v>257</v>
      </c>
      <c r="H66" s="101"/>
      <c r="I66" s="101"/>
      <c r="J66" s="101"/>
      <c r="K66" s="101"/>
      <c r="L66" s="101"/>
    </row>
    <row r="67" spans="1:12" ht="15.75">
      <c r="A67" s="137"/>
      <c r="B67" s="38" t="s">
        <v>258</v>
      </c>
      <c r="H67" s="101"/>
      <c r="I67" s="101"/>
      <c r="J67" s="101"/>
      <c r="K67" s="101"/>
      <c r="L67" s="101"/>
    </row>
    <row r="68" spans="1:48" ht="15.75">
      <c r="A68" s="137">
        <v>51</v>
      </c>
      <c r="B68" s="38" t="s">
        <v>447</v>
      </c>
      <c r="H68" s="99"/>
      <c r="I68" s="99"/>
      <c r="J68" s="99"/>
      <c r="K68" s="99"/>
      <c r="L68" s="99"/>
      <c r="AT68" s="142"/>
      <c r="AU68" s="142"/>
      <c r="AV68" s="142"/>
    </row>
    <row r="69" spans="1:48" ht="56.25" customHeight="1">
      <c r="A69" s="137">
        <v>52</v>
      </c>
      <c r="B69" s="565" t="s">
        <v>325</v>
      </c>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T69" s="142"/>
      <c r="AU69" s="142"/>
      <c r="AV69" s="142"/>
    </row>
    <row r="70" spans="1:48" ht="13.5" thickBot="1">
      <c r="A70" s="1089" t="s">
        <v>265</v>
      </c>
      <c r="B70" s="1089"/>
      <c r="C70" s="1089"/>
      <c r="D70" s="1089"/>
      <c r="E70" s="1089"/>
      <c r="F70" s="1089"/>
      <c r="G70" s="1089"/>
      <c r="H70" s="1089"/>
      <c r="I70" s="1089"/>
      <c r="J70" s="1089"/>
      <c r="K70" s="1089"/>
      <c r="L70" s="1089"/>
      <c r="M70" s="1089"/>
      <c r="N70" s="1089"/>
      <c r="O70" s="1089"/>
      <c r="P70" s="1089"/>
      <c r="Q70" s="1089"/>
      <c r="R70" s="1089"/>
      <c r="S70" s="1089"/>
      <c r="T70" s="1089"/>
      <c r="U70" s="1089"/>
      <c r="V70" s="1089"/>
      <c r="W70" s="1089"/>
      <c r="X70" s="1089"/>
      <c r="Y70" s="1089"/>
      <c r="Z70" s="1089"/>
      <c r="AA70" s="1089"/>
      <c r="AB70" s="1089"/>
      <c r="AC70" s="1089"/>
      <c r="AD70" s="1089"/>
      <c r="AE70" s="1089"/>
      <c r="AF70" s="1089"/>
      <c r="AG70" s="1089"/>
      <c r="AH70" s="1089"/>
      <c r="AI70" s="1089"/>
      <c r="AJ70" s="1089"/>
      <c r="AK70" s="1089"/>
      <c r="AL70" s="1089"/>
      <c r="AM70" s="1089"/>
      <c r="AN70" s="1089"/>
      <c r="AO70" s="1089"/>
      <c r="AP70" s="1089"/>
      <c r="AQ70" s="1089"/>
      <c r="AR70" s="1089"/>
      <c r="AS70" s="142"/>
      <c r="AT70" s="142"/>
      <c r="AU70" s="142"/>
      <c r="AV70" s="142"/>
    </row>
    <row r="71" spans="1:48" ht="12.75">
      <c r="A71" s="99"/>
      <c r="B71" s="99"/>
      <c r="C71" s="99"/>
      <c r="D71" s="99"/>
      <c r="E71" s="99"/>
      <c r="F71" s="99"/>
      <c r="G71" s="99"/>
      <c r="H71" s="99"/>
      <c r="I71" s="1124" t="s">
        <v>380</v>
      </c>
      <c r="J71" s="1125"/>
      <c r="K71" s="1125"/>
      <c r="L71" s="1125"/>
      <c r="M71" s="1125"/>
      <c r="N71" s="1125"/>
      <c r="O71" s="1125"/>
      <c r="P71" s="1125"/>
      <c r="Q71" s="1125"/>
      <c r="R71" s="1125"/>
      <c r="S71" s="1126"/>
      <c r="T71" s="1130" t="s">
        <v>266</v>
      </c>
      <c r="U71" s="1125"/>
      <c r="V71" s="1125"/>
      <c r="W71" s="1125"/>
      <c r="X71" s="1125"/>
      <c r="Y71" s="1125"/>
      <c r="Z71" s="1125"/>
      <c r="AA71" s="1125"/>
      <c r="AB71" s="1125"/>
      <c r="AC71" s="1126"/>
      <c r="AD71" s="1132" t="s">
        <v>267</v>
      </c>
      <c r="AE71" s="1132"/>
      <c r="AF71" s="1132"/>
      <c r="AG71" s="1132"/>
      <c r="AH71" s="1132"/>
      <c r="AI71" s="1133"/>
      <c r="AJ71" s="99"/>
      <c r="AK71" s="99"/>
      <c r="AL71" s="99"/>
      <c r="AM71" s="99"/>
      <c r="AN71" s="99"/>
      <c r="AO71" s="99"/>
      <c r="AP71" s="99"/>
      <c r="AQ71" s="99"/>
      <c r="AR71" s="99"/>
      <c r="AS71" s="142"/>
      <c r="AT71" s="142"/>
      <c r="AU71" s="142"/>
      <c r="AV71" s="142"/>
    </row>
    <row r="72" spans="1:48" ht="13.5" thickBot="1">
      <c r="A72" s="99"/>
      <c r="B72" s="99"/>
      <c r="C72" s="99"/>
      <c r="D72" s="99"/>
      <c r="E72" s="99"/>
      <c r="F72" s="99"/>
      <c r="G72" s="99"/>
      <c r="H72" s="99"/>
      <c r="I72" s="1127"/>
      <c r="J72" s="1128"/>
      <c r="K72" s="1128"/>
      <c r="L72" s="1128"/>
      <c r="M72" s="1128"/>
      <c r="N72" s="1128"/>
      <c r="O72" s="1128"/>
      <c r="P72" s="1128"/>
      <c r="Q72" s="1128"/>
      <c r="R72" s="1128"/>
      <c r="S72" s="1129"/>
      <c r="T72" s="1131"/>
      <c r="U72" s="1128"/>
      <c r="V72" s="1128"/>
      <c r="W72" s="1128"/>
      <c r="X72" s="1128"/>
      <c r="Y72" s="1128"/>
      <c r="Z72" s="1128"/>
      <c r="AA72" s="1128"/>
      <c r="AB72" s="1128"/>
      <c r="AC72" s="1129"/>
      <c r="AD72" s="1134"/>
      <c r="AE72" s="1134"/>
      <c r="AF72" s="1134"/>
      <c r="AG72" s="1134"/>
      <c r="AH72" s="1134"/>
      <c r="AI72" s="1135"/>
      <c r="AJ72" s="99"/>
      <c r="AK72" s="99"/>
      <c r="AL72" s="99"/>
      <c r="AM72" s="99"/>
      <c r="AN72" s="99"/>
      <c r="AO72" s="99"/>
      <c r="AP72" s="99"/>
      <c r="AQ72" s="99"/>
      <c r="AR72" s="99"/>
      <c r="AS72" s="142"/>
      <c r="AT72" s="142"/>
      <c r="AU72" s="142"/>
      <c r="AV72" s="142"/>
    </row>
    <row r="73" spans="1:48" ht="13.5" thickTop="1">
      <c r="A73" s="99"/>
      <c r="B73" s="99"/>
      <c r="C73" s="99"/>
      <c r="D73" s="99"/>
      <c r="E73" s="99"/>
      <c r="F73" s="99"/>
      <c r="G73" s="99"/>
      <c r="H73" s="99"/>
      <c r="I73" s="1136" t="s">
        <v>586</v>
      </c>
      <c r="J73" s="1137"/>
      <c r="K73" s="1137"/>
      <c r="L73" s="1137"/>
      <c r="M73" s="1137"/>
      <c r="N73" s="1137"/>
      <c r="O73" s="1137"/>
      <c r="P73" s="1137"/>
      <c r="Q73" s="1137"/>
      <c r="R73" s="1137"/>
      <c r="S73" s="1138"/>
      <c r="T73" s="1139" t="s">
        <v>268</v>
      </c>
      <c r="U73" s="1137"/>
      <c r="V73" s="1137"/>
      <c r="W73" s="1137"/>
      <c r="X73" s="1137"/>
      <c r="Y73" s="1137"/>
      <c r="Z73" s="1137"/>
      <c r="AA73" s="1137"/>
      <c r="AB73" s="1137"/>
      <c r="AC73" s="1138"/>
      <c r="AD73" s="1140" t="s">
        <v>275</v>
      </c>
      <c r="AE73" s="1140"/>
      <c r="AF73" s="1140"/>
      <c r="AG73" s="1140"/>
      <c r="AH73" s="1140"/>
      <c r="AI73" s="1141"/>
      <c r="AJ73" s="99"/>
      <c r="AK73" s="99"/>
      <c r="AL73" s="99"/>
      <c r="AM73" s="99"/>
      <c r="AN73" s="99"/>
      <c r="AO73" s="99"/>
      <c r="AP73" s="99"/>
      <c r="AQ73" s="99"/>
      <c r="AR73" s="99"/>
      <c r="AS73" s="142"/>
      <c r="AT73" s="142"/>
      <c r="AU73" s="142"/>
      <c r="AV73" s="142"/>
    </row>
    <row r="74" spans="1:48" ht="12.75">
      <c r="A74" s="99"/>
      <c r="B74" s="99"/>
      <c r="C74" s="99"/>
      <c r="D74" s="99"/>
      <c r="E74" s="99"/>
      <c r="F74" s="99"/>
      <c r="G74" s="99"/>
      <c r="H74" s="99"/>
      <c r="I74" s="1142" t="s">
        <v>586</v>
      </c>
      <c r="J74" s="475"/>
      <c r="K74" s="475"/>
      <c r="L74" s="475"/>
      <c r="M74" s="475"/>
      <c r="N74" s="475"/>
      <c r="O74" s="475"/>
      <c r="P74" s="475"/>
      <c r="Q74" s="475"/>
      <c r="R74" s="475"/>
      <c r="S74" s="476"/>
      <c r="T74" s="474" t="s">
        <v>269</v>
      </c>
      <c r="U74" s="475"/>
      <c r="V74" s="475"/>
      <c r="W74" s="475"/>
      <c r="X74" s="475"/>
      <c r="Y74" s="475"/>
      <c r="Z74" s="475"/>
      <c r="AA74" s="475"/>
      <c r="AB74" s="475"/>
      <c r="AC74" s="476"/>
      <c r="AD74" s="490" t="s">
        <v>279</v>
      </c>
      <c r="AE74" s="490"/>
      <c r="AF74" s="490"/>
      <c r="AG74" s="490"/>
      <c r="AH74" s="490"/>
      <c r="AI74" s="1143"/>
      <c r="AJ74" s="99"/>
      <c r="AK74" s="99"/>
      <c r="AL74" s="99"/>
      <c r="AM74" s="99"/>
      <c r="AN74" s="99"/>
      <c r="AO74" s="99"/>
      <c r="AP74" s="99"/>
      <c r="AQ74" s="99"/>
      <c r="AR74" s="99"/>
      <c r="AS74" s="142"/>
      <c r="AT74" s="142"/>
      <c r="AU74" s="142"/>
      <c r="AV74" s="142"/>
    </row>
    <row r="75" spans="1:48" ht="12.75">
      <c r="A75" s="99"/>
      <c r="B75" s="99"/>
      <c r="C75" s="99"/>
      <c r="D75" s="99"/>
      <c r="E75" s="99"/>
      <c r="F75" s="99"/>
      <c r="G75" s="99"/>
      <c r="H75" s="99"/>
      <c r="I75" s="1142" t="s">
        <v>586</v>
      </c>
      <c r="J75" s="475"/>
      <c r="K75" s="475"/>
      <c r="L75" s="475"/>
      <c r="M75" s="475"/>
      <c r="N75" s="475"/>
      <c r="O75" s="475"/>
      <c r="P75" s="475"/>
      <c r="Q75" s="475"/>
      <c r="R75" s="475"/>
      <c r="S75" s="476"/>
      <c r="T75" s="474" t="s">
        <v>270</v>
      </c>
      <c r="U75" s="475"/>
      <c r="V75" s="475"/>
      <c r="W75" s="475"/>
      <c r="X75" s="475"/>
      <c r="Y75" s="475"/>
      <c r="Z75" s="475"/>
      <c r="AA75" s="475"/>
      <c r="AB75" s="475"/>
      <c r="AC75" s="476"/>
      <c r="AD75" s="490" t="s">
        <v>280</v>
      </c>
      <c r="AE75" s="490"/>
      <c r="AF75" s="490"/>
      <c r="AG75" s="490"/>
      <c r="AH75" s="490"/>
      <c r="AI75" s="1143"/>
      <c r="AJ75" s="99"/>
      <c r="AK75" s="99"/>
      <c r="AL75" s="99"/>
      <c r="AM75" s="99"/>
      <c r="AN75" s="99"/>
      <c r="AO75" s="99"/>
      <c r="AP75" s="99"/>
      <c r="AQ75" s="99"/>
      <c r="AR75" s="99"/>
      <c r="AS75" s="142"/>
      <c r="AT75" s="142"/>
      <c r="AU75" s="142"/>
      <c r="AV75" s="142"/>
    </row>
    <row r="76" spans="1:48" ht="12.75">
      <c r="A76" s="99"/>
      <c r="B76" s="99"/>
      <c r="C76" s="99"/>
      <c r="D76" s="99"/>
      <c r="E76" s="99"/>
      <c r="F76" s="99"/>
      <c r="G76" s="99"/>
      <c r="H76" s="99"/>
      <c r="I76" s="1142" t="s">
        <v>271</v>
      </c>
      <c r="J76" s="475"/>
      <c r="K76" s="475"/>
      <c r="L76" s="475"/>
      <c r="M76" s="475"/>
      <c r="N76" s="475"/>
      <c r="O76" s="475"/>
      <c r="P76" s="475"/>
      <c r="Q76" s="475"/>
      <c r="R76" s="475"/>
      <c r="S76" s="476"/>
      <c r="T76" s="474" t="s">
        <v>272</v>
      </c>
      <c r="U76" s="475"/>
      <c r="V76" s="475"/>
      <c r="W76" s="475"/>
      <c r="X76" s="475"/>
      <c r="Y76" s="475"/>
      <c r="Z76" s="475"/>
      <c r="AA76" s="475"/>
      <c r="AB76" s="475"/>
      <c r="AC76" s="476"/>
      <c r="AD76" s="490" t="s">
        <v>280</v>
      </c>
      <c r="AE76" s="490"/>
      <c r="AF76" s="490"/>
      <c r="AG76" s="490"/>
      <c r="AH76" s="490"/>
      <c r="AI76" s="1143"/>
      <c r="AJ76" s="99"/>
      <c r="AK76" s="99"/>
      <c r="AL76" s="99"/>
      <c r="AM76" s="99"/>
      <c r="AN76" s="99"/>
      <c r="AO76" s="99"/>
      <c r="AP76" s="99"/>
      <c r="AQ76" s="99"/>
      <c r="AR76" s="99"/>
      <c r="AS76" s="142"/>
      <c r="AT76" s="142"/>
      <c r="AU76" s="142"/>
      <c r="AV76" s="142"/>
    </row>
    <row r="77" spans="1:48" ht="12.75">
      <c r="A77" s="99"/>
      <c r="B77" s="99"/>
      <c r="C77" s="99"/>
      <c r="D77" s="99"/>
      <c r="E77" s="99"/>
      <c r="F77" s="99"/>
      <c r="G77" s="99"/>
      <c r="H77" s="99"/>
      <c r="I77" s="1142" t="s">
        <v>585</v>
      </c>
      <c r="J77" s="475"/>
      <c r="K77" s="475"/>
      <c r="L77" s="475"/>
      <c r="M77" s="475"/>
      <c r="N77" s="475"/>
      <c r="O77" s="475"/>
      <c r="P77" s="475"/>
      <c r="Q77" s="475"/>
      <c r="R77" s="475"/>
      <c r="S77" s="476"/>
      <c r="T77" s="474" t="s">
        <v>272</v>
      </c>
      <c r="U77" s="475"/>
      <c r="V77" s="475"/>
      <c r="W77" s="475"/>
      <c r="X77" s="475"/>
      <c r="Y77" s="475"/>
      <c r="Z77" s="475"/>
      <c r="AA77" s="475"/>
      <c r="AB77" s="475"/>
      <c r="AC77" s="476"/>
      <c r="AD77" s="490" t="s">
        <v>281</v>
      </c>
      <c r="AE77" s="490"/>
      <c r="AF77" s="490"/>
      <c r="AG77" s="490"/>
      <c r="AH77" s="490"/>
      <c r="AI77" s="1143"/>
      <c r="AJ77" s="99"/>
      <c r="AK77" s="99"/>
      <c r="AL77" s="99"/>
      <c r="AM77" s="99"/>
      <c r="AN77" s="99"/>
      <c r="AO77" s="99"/>
      <c r="AP77" s="99"/>
      <c r="AQ77" s="99"/>
      <c r="AR77" s="99"/>
      <c r="AS77" s="142"/>
      <c r="AT77" s="143"/>
      <c r="AU77" s="143"/>
      <c r="AV77" s="143"/>
    </row>
    <row r="78" spans="1:48" ht="15.75" customHeight="1">
      <c r="A78" s="99"/>
      <c r="B78" s="99"/>
      <c r="C78" s="99"/>
      <c r="D78" s="99"/>
      <c r="E78" s="99"/>
      <c r="F78" s="99"/>
      <c r="G78" s="99"/>
      <c r="H78" s="99"/>
      <c r="I78" s="1144" t="s">
        <v>273</v>
      </c>
      <c r="J78" s="1145"/>
      <c r="K78" s="1145"/>
      <c r="L78" s="1145"/>
      <c r="M78" s="1145"/>
      <c r="N78" s="1145"/>
      <c r="O78" s="1145"/>
      <c r="P78" s="1145"/>
      <c r="Q78" s="1145"/>
      <c r="R78" s="1145"/>
      <c r="S78" s="1146"/>
      <c r="T78" s="1153" t="s">
        <v>274</v>
      </c>
      <c r="U78" s="1145"/>
      <c r="V78" s="1145"/>
      <c r="W78" s="1145"/>
      <c r="X78" s="1145"/>
      <c r="Y78" s="1145"/>
      <c r="Z78" s="1145"/>
      <c r="AA78" s="1145"/>
      <c r="AB78" s="1145"/>
      <c r="AC78" s="1146"/>
      <c r="AD78" s="1156" t="s">
        <v>281</v>
      </c>
      <c r="AE78" s="1156"/>
      <c r="AF78" s="1156"/>
      <c r="AG78" s="1156"/>
      <c r="AH78" s="1156"/>
      <c r="AI78" s="1157"/>
      <c r="AJ78" s="99"/>
      <c r="AQ78" s="99"/>
      <c r="AR78" s="99"/>
      <c r="AS78" s="142"/>
      <c r="AT78" s="141"/>
      <c r="AU78" s="141"/>
      <c r="AV78" s="141"/>
    </row>
    <row r="79" spans="1:48" ht="12.75">
      <c r="A79" s="99"/>
      <c r="B79" s="99"/>
      <c r="C79" s="99"/>
      <c r="D79" s="99"/>
      <c r="E79" s="99"/>
      <c r="F79" s="99"/>
      <c r="G79" s="99"/>
      <c r="H79" s="99"/>
      <c r="I79" s="1147"/>
      <c r="J79" s="1148"/>
      <c r="K79" s="1148"/>
      <c r="L79" s="1148"/>
      <c r="M79" s="1148"/>
      <c r="N79" s="1148"/>
      <c r="O79" s="1148"/>
      <c r="P79" s="1148"/>
      <c r="Q79" s="1148"/>
      <c r="R79" s="1148"/>
      <c r="S79" s="1149"/>
      <c r="T79" s="1154"/>
      <c r="U79" s="1148"/>
      <c r="V79" s="1148"/>
      <c r="W79" s="1148"/>
      <c r="X79" s="1148"/>
      <c r="Y79" s="1148"/>
      <c r="Z79" s="1148"/>
      <c r="AA79" s="1148"/>
      <c r="AB79" s="1148"/>
      <c r="AC79" s="1149"/>
      <c r="AD79" s="1158"/>
      <c r="AE79" s="1158"/>
      <c r="AF79" s="1158"/>
      <c r="AG79" s="1158"/>
      <c r="AH79" s="1158"/>
      <c r="AI79" s="1159"/>
      <c r="AJ79" s="99"/>
      <c r="AK79" s="99"/>
      <c r="AL79" s="99"/>
      <c r="AM79" s="99"/>
      <c r="AN79" s="99"/>
      <c r="AO79" s="99"/>
      <c r="AP79" s="99"/>
      <c r="AQ79" s="101"/>
      <c r="AR79" s="99"/>
      <c r="AS79" s="143"/>
      <c r="AT79" s="139"/>
      <c r="AU79" s="139"/>
      <c r="AV79" s="139"/>
    </row>
    <row r="80" spans="1:48" ht="12.75">
      <c r="A80" s="99"/>
      <c r="B80" s="99"/>
      <c r="C80" s="99"/>
      <c r="D80" s="99"/>
      <c r="E80" s="99"/>
      <c r="F80" s="99"/>
      <c r="G80" s="99"/>
      <c r="H80" s="99"/>
      <c r="I80" s="1147"/>
      <c r="J80" s="1148"/>
      <c r="K80" s="1148"/>
      <c r="L80" s="1148"/>
      <c r="M80" s="1148"/>
      <c r="N80" s="1148"/>
      <c r="O80" s="1148"/>
      <c r="P80" s="1148"/>
      <c r="Q80" s="1148"/>
      <c r="R80" s="1148"/>
      <c r="S80" s="1149"/>
      <c r="T80" s="1154"/>
      <c r="U80" s="1148"/>
      <c r="V80" s="1148"/>
      <c r="W80" s="1148"/>
      <c r="X80" s="1148"/>
      <c r="Y80" s="1148"/>
      <c r="Z80" s="1148"/>
      <c r="AA80" s="1148"/>
      <c r="AB80" s="1148"/>
      <c r="AC80" s="1149"/>
      <c r="AD80" s="1158"/>
      <c r="AE80" s="1158"/>
      <c r="AF80" s="1158"/>
      <c r="AG80" s="1158"/>
      <c r="AH80" s="1158"/>
      <c r="AI80" s="1159"/>
      <c r="AJ80" s="99"/>
      <c r="AK80" s="99"/>
      <c r="AL80" s="99"/>
      <c r="AM80" s="99"/>
      <c r="AN80" s="99"/>
      <c r="AO80" s="99"/>
      <c r="AP80" s="99"/>
      <c r="AQ80" s="101"/>
      <c r="AR80" s="99"/>
      <c r="AS80" s="141"/>
      <c r="AT80" s="144"/>
      <c r="AU80" s="144"/>
      <c r="AV80" s="144"/>
    </row>
    <row r="81" spans="1:48" ht="13.5" thickBot="1">
      <c r="A81" s="99"/>
      <c r="B81" s="99"/>
      <c r="C81" s="99"/>
      <c r="D81" s="99"/>
      <c r="E81" s="99"/>
      <c r="F81" s="99"/>
      <c r="G81" s="99"/>
      <c r="H81" s="99"/>
      <c r="I81" s="1150"/>
      <c r="J81" s="1151"/>
      <c r="K81" s="1151"/>
      <c r="L81" s="1151"/>
      <c r="M81" s="1151"/>
      <c r="N81" s="1151"/>
      <c r="O81" s="1151"/>
      <c r="P81" s="1151"/>
      <c r="Q81" s="1151"/>
      <c r="R81" s="1151"/>
      <c r="S81" s="1152"/>
      <c r="T81" s="1155"/>
      <c r="U81" s="1151"/>
      <c r="V81" s="1151"/>
      <c r="W81" s="1151"/>
      <c r="X81" s="1151"/>
      <c r="Y81" s="1151"/>
      <c r="Z81" s="1151"/>
      <c r="AA81" s="1151"/>
      <c r="AB81" s="1151"/>
      <c r="AC81" s="1152"/>
      <c r="AD81" s="1160"/>
      <c r="AE81" s="1160"/>
      <c r="AF81" s="1160"/>
      <c r="AG81" s="1160"/>
      <c r="AH81" s="1160"/>
      <c r="AI81" s="1161"/>
      <c r="AJ81" s="99"/>
      <c r="AK81" s="99"/>
      <c r="AL81" s="99"/>
      <c r="AM81" s="99"/>
      <c r="AN81" s="99"/>
      <c r="AO81" s="99"/>
      <c r="AP81" s="99"/>
      <c r="AQ81" s="101"/>
      <c r="AR81" s="99"/>
      <c r="AS81" s="139"/>
      <c r="AT81" s="99"/>
      <c r="AU81" s="99"/>
      <c r="AV81" s="99"/>
    </row>
    <row r="82" spans="1:48" ht="12.75">
      <c r="A82" s="99"/>
      <c r="B82" s="99"/>
      <c r="C82" s="99"/>
      <c r="D82" s="187"/>
      <c r="E82" s="187"/>
      <c r="F82" s="187"/>
      <c r="G82" s="187"/>
      <c r="H82" s="187"/>
      <c r="I82" s="187"/>
      <c r="J82" s="187"/>
      <c r="K82" s="187"/>
      <c r="L82" s="187"/>
      <c r="M82" s="187"/>
      <c r="N82" s="187"/>
      <c r="O82" s="187"/>
      <c r="P82" s="187"/>
      <c r="Q82" s="187"/>
      <c r="R82" s="187"/>
      <c r="S82" s="187"/>
      <c r="T82" s="187"/>
      <c r="U82" s="187"/>
      <c r="V82" s="187"/>
      <c r="W82" s="187"/>
      <c r="X82" s="187"/>
      <c r="Y82" s="188"/>
      <c r="Z82" s="188"/>
      <c r="AA82" s="188"/>
      <c r="AB82" s="188"/>
      <c r="AC82" s="188"/>
      <c r="AD82" s="188"/>
      <c r="AE82" s="99"/>
      <c r="AF82" s="99"/>
      <c r="AG82" s="99"/>
      <c r="AH82" s="99"/>
      <c r="AI82" s="99"/>
      <c r="AJ82" s="99"/>
      <c r="AK82" s="99"/>
      <c r="AL82" s="99"/>
      <c r="AM82" s="99"/>
      <c r="AN82" s="99"/>
      <c r="AO82" s="99"/>
      <c r="AP82" s="99"/>
      <c r="AQ82" s="99"/>
      <c r="AR82" s="101"/>
      <c r="AS82" s="144"/>
      <c r="AT82" s="144"/>
      <c r="AU82" s="144"/>
      <c r="AV82" s="144"/>
    </row>
    <row r="83" spans="1:48" ht="13.5" thickBot="1">
      <c r="A83" s="1089" t="s">
        <v>276</v>
      </c>
      <c r="B83" s="1089"/>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c r="AK83" s="1089"/>
      <c r="AL83" s="1089"/>
      <c r="AM83" s="1089"/>
      <c r="AN83" s="1089"/>
      <c r="AO83" s="1089"/>
      <c r="AP83" s="1089"/>
      <c r="AQ83" s="1089"/>
      <c r="AR83" s="1089"/>
      <c r="AS83" s="99"/>
      <c r="AT83" s="139"/>
      <c r="AU83" s="139"/>
      <c r="AV83" s="139"/>
    </row>
    <row r="84" spans="1:48" ht="12.75">
      <c r="A84" s="129"/>
      <c r="B84" s="129"/>
      <c r="C84" s="129"/>
      <c r="D84" s="129"/>
      <c r="E84" s="129"/>
      <c r="F84" s="129"/>
      <c r="G84" s="129"/>
      <c r="H84" s="1162" t="s">
        <v>288</v>
      </c>
      <c r="I84" s="1163"/>
      <c r="J84" s="1163"/>
      <c r="K84" s="1163"/>
      <c r="L84" s="1163"/>
      <c r="M84" s="1163"/>
      <c r="N84" s="1163"/>
      <c r="O84" s="1163"/>
      <c r="P84" s="1163"/>
      <c r="Q84" s="1163"/>
      <c r="R84" s="1163"/>
      <c r="S84" s="1163"/>
      <c r="T84" s="1163"/>
      <c r="U84" s="1163"/>
      <c r="V84" s="1163"/>
      <c r="W84" s="1163"/>
      <c r="X84" s="1163"/>
      <c r="Y84" s="1163"/>
      <c r="Z84" s="1163"/>
      <c r="AA84" s="1163"/>
      <c r="AB84" s="1163"/>
      <c r="AC84" s="1163"/>
      <c r="AD84" s="1163"/>
      <c r="AE84" s="1163"/>
      <c r="AF84" s="1163"/>
      <c r="AG84" s="1163"/>
      <c r="AH84" s="1163"/>
      <c r="AI84" s="1163"/>
      <c r="AJ84" s="1164"/>
      <c r="AK84" s="129"/>
      <c r="AL84" s="129"/>
      <c r="AM84" s="129"/>
      <c r="AN84" s="129"/>
      <c r="AO84" s="129"/>
      <c r="AP84" s="129"/>
      <c r="AQ84" s="129"/>
      <c r="AR84" s="129"/>
      <c r="AS84" s="144"/>
      <c r="AT84" s="139"/>
      <c r="AU84" s="139"/>
      <c r="AV84" s="139"/>
    </row>
    <row r="85" spans="1:48" ht="13.5" thickBot="1">
      <c r="A85" s="129"/>
      <c r="B85" s="129"/>
      <c r="C85" s="129"/>
      <c r="D85" s="129"/>
      <c r="E85" s="129"/>
      <c r="F85" s="129"/>
      <c r="G85" s="129"/>
      <c r="H85" s="1165" t="s">
        <v>282</v>
      </c>
      <c r="I85" s="1166"/>
      <c r="J85" s="1166"/>
      <c r="K85" s="1166"/>
      <c r="L85" s="1166"/>
      <c r="M85" s="1166"/>
      <c r="N85" s="1166"/>
      <c r="O85" s="1166"/>
      <c r="P85" s="1166"/>
      <c r="Q85" s="1166"/>
      <c r="R85" s="1166"/>
      <c r="S85" s="1166"/>
      <c r="T85" s="1166"/>
      <c r="U85" s="1166"/>
      <c r="V85" s="1166"/>
      <c r="W85" s="1166"/>
      <c r="X85" s="1166"/>
      <c r="Y85" s="1166"/>
      <c r="Z85" s="1166"/>
      <c r="AA85" s="1166"/>
      <c r="AB85" s="1166"/>
      <c r="AC85" s="1166"/>
      <c r="AD85" s="1166"/>
      <c r="AE85" s="1166"/>
      <c r="AF85" s="1166"/>
      <c r="AG85" s="1166"/>
      <c r="AH85" s="1166"/>
      <c r="AI85" s="1166"/>
      <c r="AJ85" s="1167"/>
      <c r="AK85" s="129"/>
      <c r="AL85" s="129"/>
      <c r="AM85" s="129"/>
      <c r="AN85" s="129"/>
      <c r="AO85" s="129"/>
      <c r="AP85" s="129"/>
      <c r="AQ85" s="129"/>
      <c r="AR85" s="129"/>
      <c r="AS85" s="139"/>
      <c r="AT85" s="139"/>
      <c r="AU85" s="139"/>
      <c r="AV85" s="139"/>
    </row>
    <row r="86" spans="1:48" ht="12.75">
      <c r="A86" s="99"/>
      <c r="B86" s="99"/>
      <c r="C86" s="99"/>
      <c r="D86" s="99"/>
      <c r="E86" s="99"/>
      <c r="F86" s="99"/>
      <c r="G86" s="99"/>
      <c r="H86" s="1124" t="s">
        <v>277</v>
      </c>
      <c r="I86" s="1125"/>
      <c r="J86" s="1125"/>
      <c r="K86" s="1125"/>
      <c r="L86" s="1125"/>
      <c r="M86" s="1125"/>
      <c r="N86" s="1125"/>
      <c r="O86" s="1125"/>
      <c r="P86" s="1125"/>
      <c r="Q86" s="1125"/>
      <c r="R86" s="1125"/>
      <c r="S86" s="1125"/>
      <c r="T86" s="1125"/>
      <c r="U86" s="1125"/>
      <c r="V86" s="1125"/>
      <c r="W86" s="1125"/>
      <c r="X86" s="1125"/>
      <c r="Y86" s="1125"/>
      <c r="Z86" s="1125"/>
      <c r="AA86" s="1125"/>
      <c r="AB86" s="1125"/>
      <c r="AC86" s="1125"/>
      <c r="AD86" s="1126"/>
      <c r="AE86" s="1132" t="s">
        <v>267</v>
      </c>
      <c r="AF86" s="1132"/>
      <c r="AG86" s="1132"/>
      <c r="AH86" s="1132"/>
      <c r="AI86" s="1132"/>
      <c r="AJ86" s="1133"/>
      <c r="AK86" s="99"/>
      <c r="AL86" s="99"/>
      <c r="AM86" s="99"/>
      <c r="AN86" s="99"/>
      <c r="AO86" s="99"/>
      <c r="AP86" s="99"/>
      <c r="AQ86" s="99"/>
      <c r="AR86" s="99"/>
      <c r="AS86" s="139"/>
      <c r="AT86" s="139"/>
      <c r="AU86" s="139"/>
      <c r="AV86" s="139"/>
    </row>
    <row r="87" spans="1:48" ht="13.5" thickBot="1">
      <c r="A87" s="99"/>
      <c r="B87" s="99"/>
      <c r="C87" s="99"/>
      <c r="D87" s="99"/>
      <c r="E87" s="99"/>
      <c r="F87" s="99"/>
      <c r="G87" s="99"/>
      <c r="H87" s="1127"/>
      <c r="I87" s="1128"/>
      <c r="J87" s="1128"/>
      <c r="K87" s="1128"/>
      <c r="L87" s="1128"/>
      <c r="M87" s="1128"/>
      <c r="N87" s="1128"/>
      <c r="O87" s="1128"/>
      <c r="P87" s="1128"/>
      <c r="Q87" s="1128"/>
      <c r="R87" s="1128"/>
      <c r="S87" s="1128"/>
      <c r="T87" s="1128"/>
      <c r="U87" s="1128"/>
      <c r="V87" s="1128"/>
      <c r="W87" s="1128"/>
      <c r="X87" s="1128"/>
      <c r="Y87" s="1128"/>
      <c r="Z87" s="1128"/>
      <c r="AA87" s="1128"/>
      <c r="AB87" s="1128"/>
      <c r="AC87" s="1128"/>
      <c r="AD87" s="1129"/>
      <c r="AE87" s="1134"/>
      <c r="AF87" s="1134"/>
      <c r="AG87" s="1134"/>
      <c r="AH87" s="1134"/>
      <c r="AI87" s="1134"/>
      <c r="AJ87" s="1135"/>
      <c r="AK87" s="99"/>
      <c r="AL87" s="99"/>
      <c r="AM87" s="99"/>
      <c r="AN87" s="99"/>
      <c r="AO87" s="99"/>
      <c r="AP87" s="99"/>
      <c r="AQ87" s="99"/>
      <c r="AR87" s="99"/>
      <c r="AS87" s="139"/>
      <c r="AT87" s="99"/>
      <c r="AU87" s="99"/>
      <c r="AV87" s="99"/>
    </row>
    <row r="88" spans="1:48" ht="13.5" thickTop="1">
      <c r="A88" s="99"/>
      <c r="B88" s="99"/>
      <c r="C88" s="99"/>
      <c r="D88" s="99"/>
      <c r="E88" s="99"/>
      <c r="F88" s="99"/>
      <c r="G88" s="99"/>
      <c r="H88" s="1168" t="s">
        <v>278</v>
      </c>
      <c r="I88" s="1169"/>
      <c r="J88" s="1169"/>
      <c r="K88" s="1169"/>
      <c r="L88" s="1169"/>
      <c r="M88" s="1169"/>
      <c r="N88" s="1169"/>
      <c r="O88" s="1169"/>
      <c r="P88" s="1169"/>
      <c r="Q88" s="1169"/>
      <c r="R88" s="1169"/>
      <c r="S88" s="1169"/>
      <c r="T88" s="1169"/>
      <c r="U88" s="1169"/>
      <c r="V88" s="1169"/>
      <c r="W88" s="1169"/>
      <c r="X88" s="1169"/>
      <c r="Y88" s="1169"/>
      <c r="Z88" s="1169"/>
      <c r="AA88" s="1169"/>
      <c r="AB88" s="1169"/>
      <c r="AC88" s="1169"/>
      <c r="AD88" s="1170"/>
      <c r="AE88" s="1140" t="s">
        <v>275</v>
      </c>
      <c r="AF88" s="1140"/>
      <c r="AG88" s="1140"/>
      <c r="AH88" s="1140"/>
      <c r="AI88" s="1140"/>
      <c r="AJ88" s="1141"/>
      <c r="AK88" s="99"/>
      <c r="AL88" s="99"/>
      <c r="AM88" s="99"/>
      <c r="AN88" s="99"/>
      <c r="AO88" s="99"/>
      <c r="AP88" s="99"/>
      <c r="AQ88" s="99"/>
      <c r="AR88" s="99"/>
      <c r="AS88" s="139"/>
      <c r="AT88" s="99"/>
      <c r="AU88" s="99"/>
      <c r="AV88" s="99"/>
    </row>
    <row r="89" spans="1:45" ht="12.75">
      <c r="A89" s="99"/>
      <c r="B89" s="99"/>
      <c r="C89" s="99"/>
      <c r="D89" s="99"/>
      <c r="E89" s="99"/>
      <c r="F89" s="99"/>
      <c r="G89" s="99"/>
      <c r="H89" s="1171" t="s">
        <v>269</v>
      </c>
      <c r="I89" s="1172"/>
      <c r="J89" s="1172"/>
      <c r="K89" s="1172"/>
      <c r="L89" s="1172"/>
      <c r="M89" s="1172"/>
      <c r="N89" s="1172"/>
      <c r="O89" s="1172"/>
      <c r="P89" s="1172"/>
      <c r="Q89" s="1172"/>
      <c r="R89" s="1172"/>
      <c r="S89" s="1172"/>
      <c r="T89" s="1172"/>
      <c r="U89" s="1172"/>
      <c r="V89" s="1172"/>
      <c r="W89" s="1172"/>
      <c r="X89" s="1172"/>
      <c r="Y89" s="1172"/>
      <c r="Z89" s="1172"/>
      <c r="AA89" s="1172"/>
      <c r="AB89" s="1172"/>
      <c r="AC89" s="1172"/>
      <c r="AD89" s="1173"/>
      <c r="AE89" s="490" t="s">
        <v>279</v>
      </c>
      <c r="AF89" s="490"/>
      <c r="AG89" s="490"/>
      <c r="AH89" s="490"/>
      <c r="AI89" s="490"/>
      <c r="AJ89" s="1143"/>
      <c r="AK89" s="99"/>
      <c r="AL89" s="99"/>
      <c r="AM89" s="99"/>
      <c r="AN89" s="99"/>
      <c r="AO89" s="99"/>
      <c r="AP89" s="99"/>
      <c r="AQ89" s="99"/>
      <c r="AR89" s="99"/>
      <c r="AS89" s="99"/>
    </row>
    <row r="90" spans="1:48" ht="13.5" thickBot="1">
      <c r="A90" s="99"/>
      <c r="B90" s="99"/>
      <c r="C90" s="99"/>
      <c r="D90" s="99"/>
      <c r="E90" s="99"/>
      <c r="F90" s="99"/>
      <c r="G90" s="99"/>
      <c r="H90" s="1174" t="s">
        <v>270</v>
      </c>
      <c r="I90" s="1175"/>
      <c r="J90" s="1175"/>
      <c r="K90" s="1175"/>
      <c r="L90" s="1175"/>
      <c r="M90" s="1175"/>
      <c r="N90" s="1175"/>
      <c r="O90" s="1175"/>
      <c r="P90" s="1175"/>
      <c r="Q90" s="1175"/>
      <c r="R90" s="1175"/>
      <c r="S90" s="1175"/>
      <c r="T90" s="1175"/>
      <c r="U90" s="1175"/>
      <c r="V90" s="1175"/>
      <c r="W90" s="1175"/>
      <c r="X90" s="1175"/>
      <c r="Y90" s="1175"/>
      <c r="Z90" s="1175"/>
      <c r="AA90" s="1175"/>
      <c r="AB90" s="1175"/>
      <c r="AC90" s="1175"/>
      <c r="AD90" s="1176"/>
      <c r="AE90" s="1177" t="s">
        <v>280</v>
      </c>
      <c r="AF90" s="1177"/>
      <c r="AG90" s="1177"/>
      <c r="AH90" s="1177"/>
      <c r="AI90" s="1177"/>
      <c r="AJ90" s="1178"/>
      <c r="AK90" s="99"/>
      <c r="AL90" s="99"/>
      <c r="AM90" s="99"/>
      <c r="AN90" s="99"/>
      <c r="AO90" s="99"/>
      <c r="AP90" s="99"/>
      <c r="AQ90" s="99"/>
      <c r="AR90" s="99"/>
      <c r="AS90" s="99"/>
      <c r="AT90" s="143"/>
      <c r="AU90" s="143"/>
      <c r="AV90" s="143"/>
    </row>
    <row r="91" spans="1:48" ht="13.5" thickBot="1">
      <c r="A91" s="99"/>
      <c r="B91" s="99"/>
      <c r="C91" s="9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15"/>
      <c r="AB91" s="115"/>
      <c r="AC91" s="115"/>
      <c r="AD91" s="115"/>
      <c r="AE91" s="115"/>
      <c r="AF91" s="115"/>
      <c r="AG91" s="101"/>
      <c r="AH91" s="99"/>
      <c r="AI91" s="99"/>
      <c r="AJ91" s="99"/>
      <c r="AK91" s="99"/>
      <c r="AL91" s="99"/>
      <c r="AM91" s="99"/>
      <c r="AN91" s="99"/>
      <c r="AO91" s="99"/>
      <c r="AP91" s="99"/>
      <c r="AQ91" s="99"/>
      <c r="AR91" s="99"/>
      <c r="AT91" s="152"/>
      <c r="AU91" s="152"/>
      <c r="AV91" s="152"/>
    </row>
    <row r="92" spans="1:48" ht="12.75">
      <c r="A92" s="99"/>
      <c r="B92" s="99"/>
      <c r="C92" s="99"/>
      <c r="D92" s="99"/>
      <c r="E92" s="99"/>
      <c r="F92" s="99"/>
      <c r="G92" s="99"/>
      <c r="H92" s="1179" t="s">
        <v>283</v>
      </c>
      <c r="I92" s="1180"/>
      <c r="J92" s="1180"/>
      <c r="K92" s="1180"/>
      <c r="L92" s="1180"/>
      <c r="M92" s="1180"/>
      <c r="N92" s="1180"/>
      <c r="O92" s="1180"/>
      <c r="P92" s="1180"/>
      <c r="Q92" s="1180"/>
      <c r="R92" s="1180"/>
      <c r="S92" s="1180"/>
      <c r="T92" s="1180"/>
      <c r="U92" s="1180"/>
      <c r="V92" s="1180"/>
      <c r="W92" s="1180"/>
      <c r="X92" s="1180"/>
      <c r="Y92" s="1180"/>
      <c r="Z92" s="1180"/>
      <c r="AA92" s="1180"/>
      <c r="AB92" s="1180"/>
      <c r="AC92" s="1180"/>
      <c r="AD92" s="1180"/>
      <c r="AE92" s="1180"/>
      <c r="AF92" s="1180"/>
      <c r="AG92" s="1180"/>
      <c r="AH92" s="1180"/>
      <c r="AI92" s="1180"/>
      <c r="AJ92" s="1181"/>
      <c r="AK92" s="99"/>
      <c r="AL92" s="99"/>
      <c r="AM92" s="99"/>
      <c r="AN92" s="99"/>
      <c r="AO92" s="99"/>
      <c r="AP92" s="99"/>
      <c r="AQ92" s="99"/>
      <c r="AR92" s="99"/>
      <c r="AS92" s="143"/>
      <c r="AT92" s="152"/>
      <c r="AU92" s="152"/>
      <c r="AV92" s="152"/>
    </row>
    <row r="93" spans="1:48" ht="13.5" thickBot="1">
      <c r="A93" s="99"/>
      <c r="B93" s="99"/>
      <c r="C93" s="99"/>
      <c r="D93" s="99"/>
      <c r="E93" s="99"/>
      <c r="F93" s="99"/>
      <c r="G93" s="99"/>
      <c r="H93" s="1182"/>
      <c r="I93" s="1183"/>
      <c r="J93" s="1183"/>
      <c r="K93" s="1183"/>
      <c r="L93" s="1183"/>
      <c r="M93" s="1183"/>
      <c r="N93" s="1183"/>
      <c r="O93" s="1183"/>
      <c r="P93" s="1183"/>
      <c r="Q93" s="1183"/>
      <c r="R93" s="1183"/>
      <c r="S93" s="1183"/>
      <c r="T93" s="1183"/>
      <c r="U93" s="1183"/>
      <c r="V93" s="1183"/>
      <c r="W93" s="1183"/>
      <c r="X93" s="1183"/>
      <c r="Y93" s="1183"/>
      <c r="Z93" s="1183"/>
      <c r="AA93" s="1183"/>
      <c r="AB93" s="1183"/>
      <c r="AC93" s="1183"/>
      <c r="AD93" s="1183"/>
      <c r="AE93" s="1183"/>
      <c r="AF93" s="1183"/>
      <c r="AG93" s="1183"/>
      <c r="AH93" s="1183"/>
      <c r="AI93" s="1183"/>
      <c r="AJ93" s="1184"/>
      <c r="AK93" s="99"/>
      <c r="AL93" s="99"/>
      <c r="AM93" s="99"/>
      <c r="AN93" s="99"/>
      <c r="AO93" s="99"/>
      <c r="AP93" s="99"/>
      <c r="AQ93" s="99"/>
      <c r="AR93" s="99"/>
      <c r="AS93" s="152"/>
      <c r="AT93" s="155"/>
      <c r="AU93" s="155"/>
      <c r="AV93" s="155"/>
    </row>
    <row r="94" spans="1:48" ht="15.75" customHeight="1">
      <c r="A94" s="99"/>
      <c r="B94" s="99"/>
      <c r="C94" s="99"/>
      <c r="D94" s="99"/>
      <c r="E94" s="99"/>
      <c r="F94" s="99"/>
      <c r="G94" s="99"/>
      <c r="H94" s="1124" t="s">
        <v>266</v>
      </c>
      <c r="I94" s="1125"/>
      <c r="J94" s="1125"/>
      <c r="K94" s="1125"/>
      <c r="L94" s="1125"/>
      <c r="M94" s="1125"/>
      <c r="N94" s="1125"/>
      <c r="O94" s="1125"/>
      <c r="P94" s="1125"/>
      <c r="Q94" s="1125"/>
      <c r="R94" s="1125"/>
      <c r="S94" s="1125"/>
      <c r="T94" s="1125"/>
      <c r="U94" s="1125"/>
      <c r="V94" s="1125"/>
      <c r="W94" s="1125"/>
      <c r="X94" s="1125"/>
      <c r="Y94" s="1125"/>
      <c r="Z94" s="1125"/>
      <c r="AA94" s="1125"/>
      <c r="AB94" s="1125"/>
      <c r="AC94" s="1125"/>
      <c r="AD94" s="1126"/>
      <c r="AE94" s="1132" t="s">
        <v>267</v>
      </c>
      <c r="AF94" s="1132"/>
      <c r="AG94" s="1132"/>
      <c r="AH94" s="1132"/>
      <c r="AI94" s="1132"/>
      <c r="AJ94" s="1133"/>
      <c r="AK94" s="99"/>
      <c r="AL94" s="99"/>
      <c r="AM94" s="99"/>
      <c r="AN94" s="99"/>
      <c r="AO94" s="99"/>
      <c r="AP94" s="99"/>
      <c r="AQ94" s="99"/>
      <c r="AR94" s="99"/>
      <c r="AS94" s="152"/>
      <c r="AT94" s="156"/>
      <c r="AU94" s="156"/>
      <c r="AV94" s="156"/>
    </row>
    <row r="95" spans="1:45" ht="13.5" thickBot="1">
      <c r="A95" s="99"/>
      <c r="B95" s="99"/>
      <c r="C95" s="99"/>
      <c r="D95" s="99"/>
      <c r="E95" s="99"/>
      <c r="F95" s="99"/>
      <c r="G95" s="99"/>
      <c r="H95" s="1127"/>
      <c r="I95" s="1128"/>
      <c r="J95" s="1128"/>
      <c r="K95" s="1128"/>
      <c r="L95" s="1128"/>
      <c r="M95" s="1128"/>
      <c r="N95" s="1128"/>
      <c r="O95" s="1128"/>
      <c r="P95" s="1128"/>
      <c r="Q95" s="1128"/>
      <c r="R95" s="1128"/>
      <c r="S95" s="1128"/>
      <c r="T95" s="1128"/>
      <c r="U95" s="1128"/>
      <c r="V95" s="1128"/>
      <c r="W95" s="1128"/>
      <c r="X95" s="1128"/>
      <c r="Y95" s="1128"/>
      <c r="Z95" s="1128"/>
      <c r="AA95" s="1128"/>
      <c r="AB95" s="1128"/>
      <c r="AC95" s="1128"/>
      <c r="AD95" s="1129"/>
      <c r="AE95" s="1134"/>
      <c r="AF95" s="1134"/>
      <c r="AG95" s="1134"/>
      <c r="AH95" s="1134"/>
      <c r="AI95" s="1134"/>
      <c r="AJ95" s="1135"/>
      <c r="AK95" s="99"/>
      <c r="AL95" s="99"/>
      <c r="AM95" s="99"/>
      <c r="AN95" s="99"/>
      <c r="AO95" s="99"/>
      <c r="AP95" s="99"/>
      <c r="AQ95" s="99"/>
      <c r="AR95" s="99"/>
      <c r="AS95" s="155"/>
    </row>
    <row r="96" spans="1:45" ht="13.5" thickTop="1">
      <c r="A96" s="99"/>
      <c r="B96" s="99"/>
      <c r="C96" s="99"/>
      <c r="D96" s="99"/>
      <c r="E96" s="99"/>
      <c r="F96" s="99"/>
      <c r="G96" s="99"/>
      <c r="H96" s="1168" t="s">
        <v>284</v>
      </c>
      <c r="I96" s="1169"/>
      <c r="J96" s="1169"/>
      <c r="K96" s="1169"/>
      <c r="L96" s="1169"/>
      <c r="M96" s="1169"/>
      <c r="N96" s="1169"/>
      <c r="O96" s="1169"/>
      <c r="P96" s="1169"/>
      <c r="Q96" s="1169"/>
      <c r="R96" s="1169"/>
      <c r="S96" s="1169"/>
      <c r="T96" s="1169"/>
      <c r="U96" s="1169"/>
      <c r="V96" s="1169"/>
      <c r="W96" s="1169"/>
      <c r="X96" s="1169"/>
      <c r="Y96" s="1169"/>
      <c r="Z96" s="1169"/>
      <c r="AA96" s="1169"/>
      <c r="AB96" s="1169"/>
      <c r="AC96" s="1169"/>
      <c r="AD96" s="1170"/>
      <c r="AE96" s="1140" t="s">
        <v>285</v>
      </c>
      <c r="AF96" s="1140"/>
      <c r="AG96" s="1140"/>
      <c r="AH96" s="1140"/>
      <c r="AI96" s="1140"/>
      <c r="AJ96" s="1141"/>
      <c r="AK96" s="99"/>
      <c r="AL96" s="99"/>
      <c r="AM96" s="99"/>
      <c r="AN96" s="99"/>
      <c r="AO96" s="99"/>
      <c r="AP96" s="99"/>
      <c r="AQ96" s="99"/>
      <c r="AR96" s="99"/>
      <c r="AS96" s="156"/>
    </row>
    <row r="97" spans="1:44" ht="13.5" thickBot="1">
      <c r="A97" s="99"/>
      <c r="B97" s="99"/>
      <c r="C97" s="99"/>
      <c r="D97" s="99"/>
      <c r="E97" s="99"/>
      <c r="F97" s="99"/>
      <c r="G97" s="99"/>
      <c r="H97" s="1185" t="s">
        <v>286</v>
      </c>
      <c r="I97" s="1186"/>
      <c r="J97" s="1186"/>
      <c r="K97" s="1186"/>
      <c r="L97" s="1186"/>
      <c r="M97" s="1186"/>
      <c r="N97" s="1186"/>
      <c r="O97" s="1186"/>
      <c r="P97" s="1186"/>
      <c r="Q97" s="1186"/>
      <c r="R97" s="1186"/>
      <c r="S97" s="1186"/>
      <c r="T97" s="1186"/>
      <c r="U97" s="1186"/>
      <c r="V97" s="1186"/>
      <c r="W97" s="1186"/>
      <c r="X97" s="1186"/>
      <c r="Y97" s="1186"/>
      <c r="Z97" s="1186"/>
      <c r="AA97" s="1186"/>
      <c r="AB97" s="1186"/>
      <c r="AC97" s="1186"/>
      <c r="AD97" s="1187"/>
      <c r="AE97" s="1177" t="s">
        <v>287</v>
      </c>
      <c r="AF97" s="1177"/>
      <c r="AG97" s="1177"/>
      <c r="AH97" s="1177"/>
      <c r="AI97" s="1177"/>
      <c r="AJ97" s="1178"/>
      <c r="AK97" s="99"/>
      <c r="AL97" s="99"/>
      <c r="AM97" s="99"/>
      <c r="AN97" s="99"/>
      <c r="AO97" s="99"/>
      <c r="AP97" s="99"/>
      <c r="AQ97" s="99"/>
      <c r="AR97" s="99"/>
    </row>
    <row r="98" spans="1:44" ht="12.75">
      <c r="A98" s="99"/>
      <c r="B98" s="99"/>
      <c r="C98" s="99"/>
      <c r="D98" s="99"/>
      <c r="E98" s="99"/>
      <c r="F98" s="99"/>
      <c r="G98" s="99"/>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15"/>
      <c r="AF98" s="115"/>
      <c r="AG98" s="115"/>
      <c r="AH98" s="115"/>
      <c r="AI98" s="115"/>
      <c r="AJ98" s="115"/>
      <c r="AK98" s="99"/>
      <c r="AL98" s="99"/>
      <c r="AM98" s="99"/>
      <c r="AN98" s="99"/>
      <c r="AO98" s="99"/>
      <c r="AP98" s="99"/>
      <c r="AQ98" s="99"/>
      <c r="AR98" s="99"/>
    </row>
    <row r="99" spans="1:44" ht="12.75">
      <c r="A99" s="99"/>
      <c r="B99" s="99"/>
      <c r="C99" s="99"/>
      <c r="D99" s="99"/>
      <c r="E99" s="99"/>
      <c r="F99" s="99"/>
      <c r="G99" s="99"/>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15"/>
      <c r="AF99" s="115"/>
      <c r="AG99" s="115"/>
      <c r="AH99" s="115"/>
      <c r="AI99" s="115"/>
      <c r="AJ99" s="115"/>
      <c r="AK99" s="99"/>
      <c r="AL99" s="99"/>
      <c r="AM99" s="99"/>
      <c r="AN99" s="99"/>
      <c r="AO99" s="99"/>
      <c r="AP99" s="99"/>
      <c r="AQ99" s="99"/>
      <c r="AR99" s="99"/>
    </row>
    <row r="100" spans="1:44" ht="12.75">
      <c r="A100" s="99"/>
      <c r="B100" s="99"/>
      <c r="C100" s="99"/>
      <c r="D100" s="99"/>
      <c r="E100" s="99"/>
      <c r="F100" s="99"/>
      <c r="G100" s="99"/>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15"/>
      <c r="AF100" s="115"/>
      <c r="AG100" s="115"/>
      <c r="AH100" s="115"/>
      <c r="AI100" s="115"/>
      <c r="AJ100" s="115"/>
      <c r="AK100" s="99"/>
      <c r="AL100" s="99"/>
      <c r="AM100" s="99"/>
      <c r="AN100" s="99"/>
      <c r="AO100" s="99"/>
      <c r="AP100" s="99"/>
      <c r="AQ100" s="99"/>
      <c r="AR100" s="99"/>
    </row>
    <row r="101" spans="1:44" ht="12.75">
      <c r="A101" s="99"/>
      <c r="B101" s="99"/>
      <c r="C101" s="99"/>
      <c r="D101" s="99"/>
      <c r="E101" s="99"/>
      <c r="F101" s="99"/>
      <c r="G101" s="99"/>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15"/>
      <c r="AF101" s="115"/>
      <c r="AG101" s="115"/>
      <c r="AH101" s="115"/>
      <c r="AI101" s="115"/>
      <c r="AJ101" s="115"/>
      <c r="AK101" s="99"/>
      <c r="AL101" s="99"/>
      <c r="AM101" s="99"/>
      <c r="AN101" s="99"/>
      <c r="AO101" s="99"/>
      <c r="AP101" s="99"/>
      <c r="AQ101" s="99"/>
      <c r="AR101" s="99"/>
    </row>
    <row r="102" spans="1:44" ht="26.25" customHeight="1">
      <c r="A102" s="137">
        <v>53</v>
      </c>
      <c r="B102" s="835" t="s">
        <v>248</v>
      </c>
      <c r="C102" s="835"/>
      <c r="D102" s="835"/>
      <c r="E102" s="835"/>
      <c r="F102" s="835"/>
      <c r="G102" s="835"/>
      <c r="H102" s="835"/>
      <c r="I102" s="835"/>
      <c r="J102" s="835"/>
      <c r="K102" s="835"/>
      <c r="L102" s="835"/>
      <c r="M102" s="835"/>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35"/>
      <c r="AK102" s="835"/>
      <c r="AL102" s="835"/>
      <c r="AM102" s="835"/>
      <c r="AN102" s="835"/>
      <c r="AO102" s="835"/>
      <c r="AP102" s="835"/>
      <c r="AQ102" s="835"/>
      <c r="AR102" s="835"/>
    </row>
    <row r="103" spans="1:44" ht="16.5" thickBot="1">
      <c r="A103" s="137"/>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row>
    <row r="104" spans="1:44" ht="15.75">
      <c r="A104" s="137"/>
      <c r="B104" s="142"/>
      <c r="C104" s="142"/>
      <c r="D104" s="887" t="s">
        <v>391</v>
      </c>
      <c r="E104" s="888"/>
      <c r="F104" s="888"/>
      <c r="G104" s="888"/>
      <c r="H104" s="888"/>
      <c r="I104" s="888"/>
      <c r="J104" s="888"/>
      <c r="K104" s="888"/>
      <c r="L104" s="891"/>
      <c r="M104" s="891"/>
      <c r="N104" s="891"/>
      <c r="O104" s="891"/>
      <c r="P104" s="891"/>
      <c r="Q104" s="89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row>
    <row r="105" spans="1:44" ht="16.5" thickBot="1">
      <c r="A105" s="137"/>
      <c r="B105" s="142"/>
      <c r="C105" s="142"/>
      <c r="D105" s="889"/>
      <c r="E105" s="890"/>
      <c r="F105" s="890"/>
      <c r="G105" s="890"/>
      <c r="H105" s="890"/>
      <c r="I105" s="890"/>
      <c r="J105" s="890"/>
      <c r="K105" s="890"/>
      <c r="L105" s="893"/>
      <c r="M105" s="893"/>
      <c r="N105" s="893"/>
      <c r="O105" s="893"/>
      <c r="P105" s="893"/>
      <c r="Q105" s="894"/>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row>
    <row r="106" spans="1:44" ht="16.5" thickTop="1">
      <c r="A106" s="137"/>
      <c r="B106" s="142"/>
      <c r="C106" s="142"/>
      <c r="D106" s="831" t="s">
        <v>568</v>
      </c>
      <c r="E106" s="829"/>
      <c r="F106" s="829"/>
      <c r="G106" s="829"/>
      <c r="H106" s="829"/>
      <c r="I106" s="829"/>
      <c r="J106" s="829"/>
      <c r="K106" s="829"/>
      <c r="L106" s="829">
        <v>1</v>
      </c>
      <c r="M106" s="829"/>
      <c r="N106" s="829"/>
      <c r="O106" s="829"/>
      <c r="P106" s="829"/>
      <c r="Q106" s="830"/>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row>
    <row r="107" spans="1:44" ht="15.75">
      <c r="A107" s="137"/>
      <c r="B107" s="142"/>
      <c r="C107" s="142"/>
      <c r="D107" s="836" t="s">
        <v>358</v>
      </c>
      <c r="E107" s="837"/>
      <c r="F107" s="837"/>
      <c r="G107" s="837"/>
      <c r="H107" s="837"/>
      <c r="I107" s="837"/>
      <c r="J107" s="837"/>
      <c r="K107" s="837"/>
      <c r="L107" s="837">
        <v>12</v>
      </c>
      <c r="M107" s="837"/>
      <c r="N107" s="837"/>
      <c r="O107" s="837"/>
      <c r="P107" s="837"/>
      <c r="Q107" s="886"/>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row>
    <row r="108" spans="1:44" ht="25.5" customHeight="1" thickBot="1">
      <c r="A108" s="137"/>
      <c r="B108" s="142"/>
      <c r="C108" s="142"/>
      <c r="D108" s="832" t="s">
        <v>645</v>
      </c>
      <c r="E108" s="833"/>
      <c r="F108" s="833"/>
      <c r="G108" s="833"/>
      <c r="H108" s="833"/>
      <c r="I108" s="833"/>
      <c r="J108" s="833"/>
      <c r="K108" s="833"/>
      <c r="L108" s="833">
        <v>365</v>
      </c>
      <c r="M108" s="833"/>
      <c r="N108" s="833"/>
      <c r="O108" s="833"/>
      <c r="P108" s="833"/>
      <c r="Q108" s="834"/>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row>
    <row r="109" spans="1:44" ht="15.75">
      <c r="A109" s="137"/>
      <c r="B109" s="142"/>
      <c r="C109" s="142"/>
      <c r="D109" s="136"/>
      <c r="E109" s="136"/>
      <c r="F109" s="136"/>
      <c r="G109" s="136"/>
      <c r="H109" s="136"/>
      <c r="I109" s="136"/>
      <c r="J109" s="136"/>
      <c r="K109" s="136"/>
      <c r="L109" s="136"/>
      <c r="M109" s="136"/>
      <c r="N109" s="136"/>
      <c r="O109" s="136"/>
      <c r="P109" s="136"/>
      <c r="Q109" s="136"/>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row>
    <row r="110" spans="1:44" ht="27" customHeight="1">
      <c r="A110" s="137">
        <v>54</v>
      </c>
      <c r="B110" s="835" t="s">
        <v>251</v>
      </c>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5"/>
      <c r="AA110" s="835"/>
      <c r="AB110" s="835"/>
      <c r="AC110" s="835"/>
      <c r="AD110" s="835"/>
      <c r="AE110" s="835"/>
      <c r="AF110" s="835"/>
      <c r="AG110" s="835"/>
      <c r="AH110" s="835"/>
      <c r="AI110" s="835"/>
      <c r="AJ110" s="835"/>
      <c r="AK110" s="835"/>
      <c r="AL110" s="835"/>
      <c r="AM110" s="835"/>
      <c r="AN110" s="835"/>
      <c r="AO110" s="835"/>
      <c r="AP110" s="835"/>
      <c r="AQ110" s="835"/>
      <c r="AR110" s="835"/>
    </row>
    <row r="111" spans="1:44" ht="15.75">
      <c r="A111" s="137">
        <v>55</v>
      </c>
      <c r="B111" s="143" t="s">
        <v>249</v>
      </c>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row>
    <row r="112" spans="1:44" ht="15.75">
      <c r="A112" s="137">
        <v>56</v>
      </c>
      <c r="B112" s="566" t="s">
        <v>250</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row>
    <row r="113" spans="1:44" ht="25.5" customHeight="1">
      <c r="A113" s="137">
        <v>57</v>
      </c>
      <c r="B113" s="838" t="s">
        <v>252</v>
      </c>
      <c r="C113" s="838"/>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8"/>
      <c r="AA113" s="838"/>
      <c r="AB113" s="838"/>
      <c r="AC113" s="838"/>
      <c r="AD113" s="838"/>
      <c r="AE113" s="838"/>
      <c r="AF113" s="838"/>
      <c r="AG113" s="838"/>
      <c r="AH113" s="838"/>
      <c r="AI113" s="838"/>
      <c r="AJ113" s="838"/>
      <c r="AK113" s="838"/>
      <c r="AL113" s="838"/>
      <c r="AM113" s="838"/>
      <c r="AN113" s="838"/>
      <c r="AO113" s="838"/>
      <c r="AP113" s="838"/>
      <c r="AQ113" s="838"/>
      <c r="AR113" s="838"/>
    </row>
    <row r="114" spans="1:44" ht="52.5" customHeight="1">
      <c r="A114" s="137">
        <v>58</v>
      </c>
      <c r="B114" s="565" t="s">
        <v>253</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row>
    <row r="115" spans="1:44" ht="15.75">
      <c r="A115" s="137"/>
      <c r="B115" s="145" t="s">
        <v>440</v>
      </c>
      <c r="C115" s="145"/>
      <c r="D115" s="146"/>
      <c r="E115" s="99"/>
      <c r="F115" s="99"/>
      <c r="G115" s="145"/>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row>
    <row r="116" spans="1:44" ht="39" customHeight="1">
      <c r="A116" s="137">
        <v>59</v>
      </c>
      <c r="B116" s="565" t="s">
        <v>448</v>
      </c>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row>
    <row r="117" spans="1:44" ht="15.75">
      <c r="A117" s="137"/>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row>
    <row r="118" spans="1:44" ht="15.75">
      <c r="A118" s="137"/>
      <c r="B118" s="147" t="s">
        <v>510</v>
      </c>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row>
    <row r="119" spans="1:44" ht="15.75">
      <c r="A119" s="137"/>
      <c r="B119" s="148" t="s">
        <v>408</v>
      </c>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row>
    <row r="120" spans="1:44" ht="15.75">
      <c r="A120" s="137"/>
      <c r="B120" s="148" t="s">
        <v>409</v>
      </c>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row>
    <row r="121" spans="1:44" ht="15.75">
      <c r="A121" s="137"/>
      <c r="B121" s="148" t="s">
        <v>410</v>
      </c>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row>
    <row r="122" spans="1:44" ht="15.75">
      <c r="A122" s="137"/>
      <c r="B122" s="149" t="s">
        <v>411</v>
      </c>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row>
    <row r="123" spans="1:44" ht="15.75">
      <c r="A123" s="137"/>
      <c r="B123" s="14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row>
    <row r="124" spans="1:10" ht="15.75">
      <c r="A124" s="137">
        <v>60</v>
      </c>
      <c r="B124" s="38" t="s">
        <v>254</v>
      </c>
      <c r="H124" s="99"/>
      <c r="I124" s="99"/>
      <c r="J124" s="99"/>
    </row>
    <row r="125" spans="1:44" ht="15.75">
      <c r="A125" s="150">
        <v>61</v>
      </c>
      <c r="B125" s="143" t="s">
        <v>441</v>
      </c>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row>
    <row r="126" spans="1:44" ht="15.75">
      <c r="A126" s="150">
        <v>62</v>
      </c>
      <c r="B126" s="148" t="s">
        <v>449</v>
      </c>
      <c r="C126" s="148"/>
      <c r="D126" s="148"/>
      <c r="E126" s="148"/>
      <c r="F126" s="148"/>
      <c r="G126" s="148"/>
      <c r="H126" s="151"/>
      <c r="I126" s="151"/>
      <c r="J126" s="151"/>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row>
    <row r="127" spans="1:44" ht="12.75">
      <c r="A127" s="153"/>
      <c r="B127" s="148" t="s">
        <v>450</v>
      </c>
      <c r="C127" s="148"/>
      <c r="D127" s="148"/>
      <c r="E127" s="148"/>
      <c r="F127" s="148"/>
      <c r="G127" s="148"/>
      <c r="H127" s="154"/>
      <c r="I127" s="154"/>
      <c r="J127" s="154"/>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row>
    <row r="128" spans="1:44" ht="15.75">
      <c r="A128" s="137">
        <v>63</v>
      </c>
      <c r="B128" s="38" t="s">
        <v>451</v>
      </c>
      <c r="C128" s="148"/>
      <c r="D128" s="148"/>
      <c r="E128" s="148"/>
      <c r="F128" s="148"/>
      <c r="G128" s="148"/>
      <c r="H128" s="154"/>
      <c r="I128" s="154"/>
      <c r="J128" s="154"/>
      <c r="K128" s="152"/>
      <c r="L128" s="152"/>
      <c r="M128" s="152"/>
      <c r="N128" s="152"/>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row>
    <row r="129" spans="1:44" ht="122.25" customHeight="1">
      <c r="A129" s="137">
        <v>64</v>
      </c>
      <c r="B129" s="782" t="s">
        <v>405</v>
      </c>
      <c r="C129" s="782"/>
      <c r="D129" s="782"/>
      <c r="E129" s="782"/>
      <c r="F129" s="782"/>
      <c r="G129" s="782"/>
      <c r="H129" s="782"/>
      <c r="I129" s="782"/>
      <c r="J129" s="782"/>
      <c r="K129" s="782"/>
      <c r="L129" s="782"/>
      <c r="M129" s="782"/>
      <c r="N129" s="782"/>
      <c r="O129" s="782"/>
      <c r="P129" s="782"/>
      <c r="Q129" s="782"/>
      <c r="R129" s="782"/>
      <c r="S129" s="782"/>
      <c r="T129" s="782"/>
      <c r="U129" s="782"/>
      <c r="V129" s="782"/>
      <c r="W129" s="782"/>
      <c r="X129" s="782"/>
      <c r="Y129" s="782"/>
      <c r="Z129" s="782"/>
      <c r="AA129" s="782"/>
      <c r="AB129" s="782"/>
      <c r="AC129" s="782"/>
      <c r="AD129" s="782"/>
      <c r="AE129" s="782"/>
      <c r="AF129" s="782"/>
      <c r="AG129" s="782"/>
      <c r="AH129" s="782"/>
      <c r="AI129" s="782"/>
      <c r="AJ129" s="782"/>
      <c r="AK129" s="782"/>
      <c r="AL129" s="782"/>
      <c r="AM129" s="782"/>
      <c r="AN129" s="782"/>
      <c r="AO129" s="782"/>
      <c r="AP129" s="782"/>
      <c r="AQ129" s="782"/>
      <c r="AR129" s="782"/>
    </row>
  </sheetData>
  <sheetProtection password="C780" sheet="1" objects="1" scenarios="1"/>
  <mergeCells count="190">
    <mergeCell ref="L107:Q107"/>
    <mergeCell ref="L106:Q106"/>
    <mergeCell ref="B116:AR116"/>
    <mergeCell ref="B129:AR129"/>
    <mergeCell ref="A1:AS1"/>
    <mergeCell ref="A2:AS2"/>
    <mergeCell ref="B110:AR110"/>
    <mergeCell ref="B112:AR112"/>
    <mergeCell ref="B113:AR113"/>
    <mergeCell ref="B114:AR114"/>
    <mergeCell ref="D107:K107"/>
    <mergeCell ref="H96:AD96"/>
    <mergeCell ref="AE96:AJ96"/>
    <mergeCell ref="H97:AD97"/>
    <mergeCell ref="AE97:AJ97"/>
    <mergeCell ref="D108:K108"/>
    <mergeCell ref="L108:Q108"/>
    <mergeCell ref="B102:AR102"/>
    <mergeCell ref="D104:K105"/>
    <mergeCell ref="L104:Q105"/>
    <mergeCell ref="D106:K106"/>
    <mergeCell ref="H89:AD89"/>
    <mergeCell ref="AE89:AJ89"/>
    <mergeCell ref="H90:AD90"/>
    <mergeCell ref="AE90:AJ90"/>
    <mergeCell ref="H92:AJ93"/>
    <mergeCell ref="H94:AD95"/>
    <mergeCell ref="AE94:AJ95"/>
    <mergeCell ref="A83:AR83"/>
    <mergeCell ref="H84:AJ84"/>
    <mergeCell ref="H85:AJ85"/>
    <mergeCell ref="H86:AD87"/>
    <mergeCell ref="AE86:AJ87"/>
    <mergeCell ref="H88:AD88"/>
    <mergeCell ref="AE88:AJ88"/>
    <mergeCell ref="I77:S77"/>
    <mergeCell ref="T77:AC77"/>
    <mergeCell ref="AD77:AI77"/>
    <mergeCell ref="I78:S81"/>
    <mergeCell ref="T78:AC81"/>
    <mergeCell ref="AD78:AI81"/>
    <mergeCell ref="I75:S75"/>
    <mergeCell ref="T75:AC75"/>
    <mergeCell ref="AD75:AI75"/>
    <mergeCell ref="I76:S76"/>
    <mergeCell ref="T76:AC76"/>
    <mergeCell ref="AD76:AI76"/>
    <mergeCell ref="I73:S73"/>
    <mergeCell ref="T73:AC73"/>
    <mergeCell ref="AD73:AI73"/>
    <mergeCell ref="I74:S74"/>
    <mergeCell ref="T74:AC74"/>
    <mergeCell ref="AD74:AI74"/>
    <mergeCell ref="AK56:AQ57"/>
    <mergeCell ref="A58:O59"/>
    <mergeCell ref="P58:V58"/>
    <mergeCell ref="I71:S72"/>
    <mergeCell ref="T71:AC72"/>
    <mergeCell ref="AD71:AI72"/>
    <mergeCell ref="P51:V52"/>
    <mergeCell ref="W51:AC52"/>
    <mergeCell ref="AD51:AJ52"/>
    <mergeCell ref="W58:AC58"/>
    <mergeCell ref="AD58:AJ58"/>
    <mergeCell ref="AK58:AQ59"/>
    <mergeCell ref="A53:AQ53"/>
    <mergeCell ref="A54:O55"/>
    <mergeCell ref="P54:V55"/>
    <mergeCell ref="AD59:AJ59"/>
    <mergeCell ref="P47:V48"/>
    <mergeCell ref="W47:AC48"/>
    <mergeCell ref="AD47:AJ48"/>
    <mergeCell ref="AK51:AQ52"/>
    <mergeCell ref="A49:O50"/>
    <mergeCell ref="P49:V50"/>
    <mergeCell ref="W49:AC50"/>
    <mergeCell ref="AD49:AJ50"/>
    <mergeCell ref="AK49:AQ50"/>
    <mergeCell ref="A51:O52"/>
    <mergeCell ref="A41:O42"/>
    <mergeCell ref="P41:V42"/>
    <mergeCell ref="W41:AC42"/>
    <mergeCell ref="AD41:AJ42"/>
    <mergeCell ref="AK41:AQ42"/>
    <mergeCell ref="AK47:AQ48"/>
    <mergeCell ref="W45:AC46"/>
    <mergeCell ref="AD45:AJ46"/>
    <mergeCell ref="AK45:AQ46"/>
    <mergeCell ref="A47:O48"/>
    <mergeCell ref="AK36:AQ37"/>
    <mergeCell ref="A38:O39"/>
    <mergeCell ref="P38:V39"/>
    <mergeCell ref="W38:AC39"/>
    <mergeCell ref="AD38:AJ39"/>
    <mergeCell ref="A40:AQ40"/>
    <mergeCell ref="AK34:AP35"/>
    <mergeCell ref="A34:O35"/>
    <mergeCell ref="P34:T35"/>
    <mergeCell ref="U34:V35"/>
    <mergeCell ref="W34:AA35"/>
    <mergeCell ref="AK38:AQ39"/>
    <mergeCell ref="A36:O37"/>
    <mergeCell ref="P36:V37"/>
    <mergeCell ref="W36:AC37"/>
    <mergeCell ref="AD36:AJ37"/>
    <mergeCell ref="A32:O33"/>
    <mergeCell ref="P32:V33"/>
    <mergeCell ref="W32:AC33"/>
    <mergeCell ref="AD32:AJ33"/>
    <mergeCell ref="AB34:AC35"/>
    <mergeCell ref="AD34:AH35"/>
    <mergeCell ref="AI34:AJ35"/>
    <mergeCell ref="A24:O25"/>
    <mergeCell ref="P24:V25"/>
    <mergeCell ref="W24:AC25"/>
    <mergeCell ref="AD24:AJ25"/>
    <mergeCell ref="AK32:AQ33"/>
    <mergeCell ref="A30:O31"/>
    <mergeCell ref="P30:V31"/>
    <mergeCell ref="W30:AC31"/>
    <mergeCell ref="AD30:AJ31"/>
    <mergeCell ref="AK30:AQ31"/>
    <mergeCell ref="AL10:AP10"/>
    <mergeCell ref="Q8:T9"/>
    <mergeCell ref="U8:X9"/>
    <mergeCell ref="AB8:AF9"/>
    <mergeCell ref="AG8:AK9"/>
    <mergeCell ref="A16:AS19"/>
    <mergeCell ref="P60:V60"/>
    <mergeCell ref="W60:AC60"/>
    <mergeCell ref="B69:AQ69"/>
    <mergeCell ref="A70:AR70"/>
    <mergeCell ref="C10:P10"/>
    <mergeCell ref="Q10:T10"/>
    <mergeCell ref="U10:X10"/>
    <mergeCell ref="AG10:AK10"/>
    <mergeCell ref="AK24:AQ25"/>
    <mergeCell ref="AL12:AP12"/>
    <mergeCell ref="W54:AC55"/>
    <mergeCell ref="AD54:AJ55"/>
    <mergeCell ref="A56:O57"/>
    <mergeCell ref="P56:V57"/>
    <mergeCell ref="W56:AC57"/>
    <mergeCell ref="AD56:AJ57"/>
    <mergeCell ref="P59:V59"/>
    <mergeCell ref="W59:AC59"/>
    <mergeCell ref="AK54:AQ55"/>
    <mergeCell ref="A43:O44"/>
    <mergeCell ref="P43:V44"/>
    <mergeCell ref="W43:AC44"/>
    <mergeCell ref="AD43:AJ44"/>
    <mergeCell ref="A45:O46"/>
    <mergeCell ref="P45:V46"/>
    <mergeCell ref="AK43:AQ44"/>
    <mergeCell ref="AQ34:AQ35"/>
    <mergeCell ref="A26:O27"/>
    <mergeCell ref="P26:V27"/>
    <mergeCell ref="W26:AC27"/>
    <mergeCell ref="AD26:AJ27"/>
    <mergeCell ref="AK26:AQ27"/>
    <mergeCell ref="A28:O29"/>
    <mergeCell ref="P28:V29"/>
    <mergeCell ref="W28:AC29"/>
    <mergeCell ref="AD28:AJ29"/>
    <mergeCell ref="A23:AQ23"/>
    <mergeCell ref="C13:P13"/>
    <mergeCell ref="Q13:T13"/>
    <mergeCell ref="U13:X13"/>
    <mergeCell ref="A21:O22"/>
    <mergeCell ref="P21:V22"/>
    <mergeCell ref="W21:AC22"/>
    <mergeCell ref="AD21:AJ22"/>
    <mergeCell ref="AK21:AQ22"/>
    <mergeCell ref="AL11:AP11"/>
    <mergeCell ref="C11:P11"/>
    <mergeCell ref="Q11:T11"/>
    <mergeCell ref="U11:X11"/>
    <mergeCell ref="AG11:AK11"/>
    <mergeCell ref="C12:P12"/>
    <mergeCell ref="Q12:T12"/>
    <mergeCell ref="U12:X12"/>
    <mergeCell ref="AG12:AK12"/>
    <mergeCell ref="AB12:AF12"/>
    <mergeCell ref="M4:Z4"/>
    <mergeCell ref="AJ4:AS4"/>
    <mergeCell ref="C8:P9"/>
    <mergeCell ref="M6:Z6"/>
    <mergeCell ref="AL8:AP9"/>
    <mergeCell ref="M5:Z5"/>
    <mergeCell ref="AJ5:AS5"/>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1" manualBreakCount="1">
    <brk id="52" max="255" man="1"/>
  </rowBreaks>
</worksheet>
</file>

<file path=xl/worksheets/sheet14.xml><?xml version="1.0" encoding="utf-8"?>
<worksheet xmlns="http://schemas.openxmlformats.org/spreadsheetml/2006/main" xmlns:r="http://schemas.openxmlformats.org/officeDocument/2006/relationships">
  <sheetPr codeName="Sheet5"/>
  <dimension ref="A1:BR120"/>
  <sheetViews>
    <sheetView zoomScalePageLayoutView="0" workbookViewId="0" topLeftCell="A1">
      <selection activeCell="A1" sqref="A1:AQ1"/>
    </sheetView>
  </sheetViews>
  <sheetFormatPr defaultColWidth="9.140625" defaultRowHeight="12.75"/>
  <cols>
    <col min="1" max="1" width="2.28125" style="38" customWidth="1"/>
    <col min="2" max="17" width="2.00390625" style="38" customWidth="1"/>
    <col min="18" max="18" width="2.140625" style="38" customWidth="1"/>
    <col min="19" max="43" width="2.00390625" style="38" customWidth="1"/>
    <col min="44" max="44" width="2.00390625" style="101" customWidth="1"/>
    <col min="45" max="48" width="2.00390625" style="38" customWidth="1"/>
    <col min="49" max="16384" width="9.140625" style="38" customWidth="1"/>
  </cols>
  <sheetData>
    <row r="1" spans="1:43" ht="19.5" thickBot="1">
      <c r="A1" s="245" t="s">
        <v>504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row>
    <row r="2" spans="3:4" ht="12.75" customHeight="1" thickTop="1">
      <c r="C2" s="197"/>
      <c r="D2" s="197"/>
    </row>
    <row r="3" spans="1:43" ht="12.75" customHeight="1">
      <c r="A3" s="100" t="s">
        <v>419</v>
      </c>
      <c r="L3" s="453" t="str">
        <f>'Development Information'!M4</f>
        <v>HM-007-099</v>
      </c>
      <c r="M3" s="453"/>
      <c r="N3" s="453"/>
      <c r="O3" s="453"/>
      <c r="P3" s="453"/>
      <c r="Q3" s="453"/>
      <c r="R3" s="453"/>
      <c r="S3" s="453"/>
      <c r="T3" s="453"/>
      <c r="U3" s="453"/>
      <c r="V3" s="453"/>
      <c r="W3" s="453"/>
      <c r="X3" s="453"/>
      <c r="Z3" s="39" t="s">
        <v>488</v>
      </c>
      <c r="AA3" s="198"/>
      <c r="AB3" s="158"/>
      <c r="AC3" s="158"/>
      <c r="AD3" s="158"/>
      <c r="AE3" s="158"/>
      <c r="AF3" s="158"/>
      <c r="AG3" s="158"/>
      <c r="AH3" s="455" t="str">
        <f>'Development Information'!M8</f>
        <v>Brian Philps</v>
      </c>
      <c r="AI3" s="455"/>
      <c r="AJ3" s="455"/>
      <c r="AK3" s="455"/>
      <c r="AL3" s="455"/>
      <c r="AM3" s="455"/>
      <c r="AN3" s="455"/>
      <c r="AO3" s="455"/>
      <c r="AP3" s="455"/>
      <c r="AQ3" s="455"/>
    </row>
    <row r="4" spans="1:43" ht="12.75" customHeight="1">
      <c r="A4" s="100" t="s">
        <v>520</v>
      </c>
      <c r="L4" s="454" t="str">
        <f>'Development Information'!M5</f>
        <v>Swipler Valley Apartments</v>
      </c>
      <c r="M4" s="454"/>
      <c r="N4" s="454"/>
      <c r="O4" s="454"/>
      <c r="P4" s="454"/>
      <c r="Q4" s="454"/>
      <c r="R4" s="454"/>
      <c r="S4" s="454"/>
      <c r="T4" s="454"/>
      <c r="U4" s="454"/>
      <c r="V4" s="454"/>
      <c r="W4" s="454"/>
      <c r="X4" s="454"/>
      <c r="Z4" s="39" t="s">
        <v>489</v>
      </c>
      <c r="AA4" s="180"/>
      <c r="AB4" s="158"/>
      <c r="AC4" s="158"/>
      <c r="AD4" s="158"/>
      <c r="AE4" s="158"/>
      <c r="AF4" s="158"/>
      <c r="AG4" s="158"/>
      <c r="AH4" s="456" t="str">
        <f>'Development Information'!M9</f>
        <v>Whitney Simic</v>
      </c>
      <c r="AI4" s="456"/>
      <c r="AJ4" s="456"/>
      <c r="AK4" s="456"/>
      <c r="AL4" s="456"/>
      <c r="AM4" s="456"/>
      <c r="AN4" s="456"/>
      <c r="AO4" s="456"/>
      <c r="AP4" s="456"/>
      <c r="AQ4" s="456"/>
    </row>
    <row r="5" spans="1:43" ht="12.75" customHeight="1">
      <c r="A5" s="100" t="s">
        <v>521</v>
      </c>
      <c r="L5" s="454" t="str">
        <f>'Development Information'!M6</f>
        <v>Swipler Services, Inc.</v>
      </c>
      <c r="M5" s="454"/>
      <c r="N5" s="454"/>
      <c r="O5" s="454"/>
      <c r="P5" s="454"/>
      <c r="Q5" s="454"/>
      <c r="R5" s="454"/>
      <c r="S5" s="454"/>
      <c r="T5" s="454"/>
      <c r="U5" s="454"/>
      <c r="V5" s="454"/>
      <c r="W5" s="454"/>
      <c r="X5" s="454"/>
      <c r="AA5" s="164"/>
      <c r="AB5" s="158"/>
      <c r="AC5" s="158"/>
      <c r="AD5" s="158"/>
      <c r="AE5" s="158"/>
      <c r="AF5" s="158"/>
      <c r="AG5" s="158"/>
      <c r="AH5" s="158"/>
      <c r="AI5" s="158"/>
      <c r="AJ5" s="158"/>
      <c r="AK5" s="158"/>
      <c r="AL5" s="158"/>
      <c r="AM5" s="161"/>
      <c r="AN5" s="161"/>
      <c r="AO5" s="161"/>
      <c r="AP5" s="161"/>
      <c r="AQ5" s="161"/>
    </row>
    <row r="6" spans="12:33" ht="12.75" customHeight="1">
      <c r="L6" s="101"/>
      <c r="M6" s="101"/>
      <c r="N6" s="101"/>
      <c r="AA6" s="199"/>
      <c r="AB6" s="158"/>
      <c r="AC6" s="158"/>
      <c r="AD6" s="158"/>
      <c r="AE6" s="158"/>
      <c r="AF6" s="158"/>
      <c r="AG6" s="158"/>
    </row>
    <row r="7" spans="1:44" ht="12.75" customHeight="1">
      <c r="A7" s="158"/>
      <c r="B7" s="457" t="s">
        <v>596</v>
      </c>
      <c r="C7" s="458"/>
      <c r="D7" s="458"/>
      <c r="E7" s="458"/>
      <c r="F7" s="458"/>
      <c r="G7" s="458"/>
      <c r="H7" s="458"/>
      <c r="I7" s="458"/>
      <c r="J7" s="458"/>
      <c r="K7" s="458"/>
      <c r="L7" s="458"/>
      <c r="M7" s="458"/>
      <c r="N7" s="458"/>
      <c r="O7" s="459"/>
      <c r="P7" s="531" t="s">
        <v>592</v>
      </c>
      <c r="Q7" s="531"/>
      <c r="R7" s="531"/>
      <c r="S7" s="531"/>
      <c r="T7" s="531" t="s">
        <v>572</v>
      </c>
      <c r="U7" s="531"/>
      <c r="V7" s="531"/>
      <c r="W7" s="531"/>
      <c r="Z7" s="531" t="s">
        <v>607</v>
      </c>
      <c r="AA7" s="531"/>
      <c r="AB7" s="531"/>
      <c r="AC7" s="531"/>
      <c r="AD7" s="531"/>
      <c r="AE7" s="532" t="s">
        <v>599</v>
      </c>
      <c r="AF7" s="532"/>
      <c r="AG7" s="532"/>
      <c r="AH7" s="532"/>
      <c r="AI7" s="532"/>
      <c r="AJ7" s="532" t="s">
        <v>600</v>
      </c>
      <c r="AK7" s="533"/>
      <c r="AL7" s="533"/>
      <c r="AM7" s="533"/>
      <c r="AN7" s="533"/>
      <c r="AO7" s="191"/>
      <c r="AP7" s="191"/>
      <c r="AQ7" s="191"/>
      <c r="AR7" s="199"/>
    </row>
    <row r="8" spans="1:44" ht="12.75" customHeight="1">
      <c r="A8" s="158"/>
      <c r="B8" s="460"/>
      <c r="C8" s="461"/>
      <c r="D8" s="461"/>
      <c r="E8" s="461"/>
      <c r="F8" s="461"/>
      <c r="G8" s="461"/>
      <c r="H8" s="461"/>
      <c r="I8" s="461"/>
      <c r="J8" s="461"/>
      <c r="K8" s="461"/>
      <c r="L8" s="461"/>
      <c r="M8" s="461"/>
      <c r="N8" s="461"/>
      <c r="O8" s="462"/>
      <c r="P8" s="531"/>
      <c r="Q8" s="531"/>
      <c r="R8" s="531"/>
      <c r="S8" s="531"/>
      <c r="T8" s="531"/>
      <c r="U8" s="531"/>
      <c r="V8" s="531"/>
      <c r="W8" s="531"/>
      <c r="Z8" s="531"/>
      <c r="AA8" s="531"/>
      <c r="AB8" s="531"/>
      <c r="AC8" s="531"/>
      <c r="AD8" s="531"/>
      <c r="AE8" s="532"/>
      <c r="AF8" s="532"/>
      <c r="AG8" s="532"/>
      <c r="AH8" s="532"/>
      <c r="AI8" s="532"/>
      <c r="AJ8" s="533"/>
      <c r="AK8" s="533"/>
      <c r="AL8" s="533"/>
      <c r="AM8" s="533"/>
      <c r="AN8" s="533"/>
      <c r="AO8" s="191"/>
      <c r="AP8" s="191"/>
      <c r="AQ8" s="191"/>
      <c r="AR8" s="199"/>
    </row>
    <row r="9" spans="1:44" ht="12.75" customHeight="1">
      <c r="A9" s="164"/>
      <c r="B9" s="539" t="s">
        <v>588</v>
      </c>
      <c r="C9" s="539"/>
      <c r="D9" s="539"/>
      <c r="E9" s="539"/>
      <c r="F9" s="539"/>
      <c r="G9" s="539"/>
      <c r="H9" s="539"/>
      <c r="I9" s="539"/>
      <c r="J9" s="539"/>
      <c r="K9" s="539"/>
      <c r="L9" s="539"/>
      <c r="M9" s="539"/>
      <c r="N9" s="539"/>
      <c r="O9" s="539"/>
      <c r="P9" s="258">
        <f>'Development Information'!AI31</f>
        <v>11</v>
      </c>
      <c r="Q9" s="258"/>
      <c r="R9" s="258"/>
      <c r="S9" s="258"/>
      <c r="T9" s="538">
        <f>P9/$P$12</f>
        <v>1</v>
      </c>
      <c r="U9" s="538"/>
      <c r="V9" s="538"/>
      <c r="W9" s="538"/>
      <c r="Z9" s="112" t="s">
        <v>598</v>
      </c>
      <c r="AA9" s="112"/>
      <c r="AB9" s="112"/>
      <c r="AC9" s="112"/>
      <c r="AD9" s="112"/>
      <c r="AE9" s="536">
        <f>'Development Information'!H44</f>
        <v>7500</v>
      </c>
      <c r="AF9" s="258"/>
      <c r="AG9" s="258"/>
      <c r="AH9" s="258"/>
      <c r="AI9" s="258"/>
      <c r="AJ9" s="535">
        <f>AE9/AE11</f>
        <v>0.75</v>
      </c>
      <c r="AK9" s="535"/>
      <c r="AL9" s="535"/>
      <c r="AM9" s="535"/>
      <c r="AN9" s="535"/>
      <c r="AO9" s="106"/>
      <c r="AP9" s="106"/>
      <c r="AQ9" s="106"/>
      <c r="AR9" s="199"/>
    </row>
    <row r="10" spans="2:40" ht="12.75" customHeight="1">
      <c r="B10" s="537" t="s">
        <v>608</v>
      </c>
      <c r="C10" s="537"/>
      <c r="D10" s="537"/>
      <c r="E10" s="537"/>
      <c r="F10" s="537"/>
      <c r="G10" s="537"/>
      <c r="H10" s="537"/>
      <c r="I10" s="537"/>
      <c r="J10" s="537"/>
      <c r="K10" s="537"/>
      <c r="L10" s="537"/>
      <c r="M10" s="537"/>
      <c r="N10" s="537"/>
      <c r="O10" s="537"/>
      <c r="P10" s="258">
        <f>'Development Information'!AI33</f>
        <v>0</v>
      </c>
      <c r="Q10" s="258"/>
      <c r="R10" s="258"/>
      <c r="S10" s="258"/>
      <c r="T10" s="538">
        <f>P10/$P$12</f>
        <v>0</v>
      </c>
      <c r="U10" s="538"/>
      <c r="V10" s="538"/>
      <c r="W10" s="538"/>
      <c r="Z10" s="112" t="s">
        <v>597</v>
      </c>
      <c r="AA10" s="112"/>
      <c r="AB10" s="112"/>
      <c r="AC10" s="112"/>
      <c r="AD10" s="112"/>
      <c r="AE10" s="536">
        <f>'Development Information'!H46</f>
        <v>2500</v>
      </c>
      <c r="AF10" s="258"/>
      <c r="AG10" s="258"/>
      <c r="AH10" s="258"/>
      <c r="AI10" s="258"/>
      <c r="AJ10" s="535">
        <f>AE10/AE11</f>
        <v>0.25</v>
      </c>
      <c r="AK10" s="535"/>
      <c r="AL10" s="535"/>
      <c r="AM10" s="535"/>
      <c r="AN10" s="535"/>
    </row>
    <row r="11" spans="2:43" ht="12.75" customHeight="1">
      <c r="B11" s="540" t="s">
        <v>595</v>
      </c>
      <c r="C11" s="540"/>
      <c r="D11" s="540"/>
      <c r="E11" s="540"/>
      <c r="F11" s="540"/>
      <c r="G11" s="540"/>
      <c r="H11" s="540"/>
      <c r="I11" s="540"/>
      <c r="J11" s="540"/>
      <c r="K11" s="540"/>
      <c r="L11" s="540"/>
      <c r="M11" s="540"/>
      <c r="N11" s="540"/>
      <c r="O11" s="540"/>
      <c r="P11" s="258">
        <f>'Development Information'!AI35</f>
        <v>0</v>
      </c>
      <c r="Q11" s="258"/>
      <c r="R11" s="258"/>
      <c r="S11" s="258"/>
      <c r="T11" s="538">
        <f>P11/$P$12</f>
        <v>0</v>
      </c>
      <c r="U11" s="538"/>
      <c r="V11" s="538"/>
      <c r="W11" s="538"/>
      <c r="Z11" s="531" t="s">
        <v>542</v>
      </c>
      <c r="AA11" s="531"/>
      <c r="AB11" s="531"/>
      <c r="AC11" s="531"/>
      <c r="AD11" s="531"/>
      <c r="AE11" s="536">
        <f>'Development Information'!H48</f>
        <v>10000</v>
      </c>
      <c r="AF11" s="258"/>
      <c r="AG11" s="258"/>
      <c r="AH11" s="258"/>
      <c r="AI11" s="258"/>
      <c r="AJ11" s="535">
        <f>AE11/AE11</f>
        <v>1</v>
      </c>
      <c r="AK11" s="535"/>
      <c r="AL11" s="535"/>
      <c r="AM11" s="535"/>
      <c r="AN11" s="535"/>
      <c r="AO11" s="105"/>
      <c r="AP11" s="105"/>
      <c r="AQ11" s="101"/>
    </row>
    <row r="12" spans="2:43" ht="12.75" customHeight="1">
      <c r="B12" s="547" t="s">
        <v>481</v>
      </c>
      <c r="C12" s="547"/>
      <c r="D12" s="547"/>
      <c r="E12" s="547"/>
      <c r="F12" s="547"/>
      <c r="G12" s="547"/>
      <c r="H12" s="547"/>
      <c r="I12" s="547"/>
      <c r="J12" s="547"/>
      <c r="K12" s="547"/>
      <c r="L12" s="547"/>
      <c r="M12" s="547"/>
      <c r="N12" s="547"/>
      <c r="O12" s="547"/>
      <c r="P12" s="548">
        <f>'Development Information'!AI37</f>
        <v>11</v>
      </c>
      <c r="Q12" s="548"/>
      <c r="R12" s="548"/>
      <c r="S12" s="548"/>
      <c r="T12" s="538">
        <f>P12/$P$12</f>
        <v>1</v>
      </c>
      <c r="U12" s="538"/>
      <c r="V12" s="538"/>
      <c r="W12" s="538"/>
      <c r="AQ12" s="101"/>
    </row>
    <row r="13" spans="2:43" ht="12.75" customHeight="1">
      <c r="B13" s="114"/>
      <c r="C13" s="114"/>
      <c r="D13" s="114"/>
      <c r="E13" s="114"/>
      <c r="F13" s="114"/>
      <c r="G13" s="114"/>
      <c r="H13" s="114"/>
      <c r="I13" s="114"/>
      <c r="J13" s="114"/>
      <c r="K13" s="114"/>
      <c r="L13" s="114"/>
      <c r="M13" s="114"/>
      <c r="N13" s="114"/>
      <c r="O13" s="114"/>
      <c r="P13" s="115"/>
      <c r="Q13" s="115"/>
      <c r="R13" s="115"/>
      <c r="S13" s="115"/>
      <c r="T13" s="106"/>
      <c r="U13" s="106"/>
      <c r="V13" s="106"/>
      <c r="W13" s="106"/>
      <c r="AQ13" s="101"/>
    </row>
    <row r="14" spans="1:43" ht="12.75" customHeight="1">
      <c r="A14" s="100" t="s">
        <v>57</v>
      </c>
      <c r="B14" s="114"/>
      <c r="C14" s="114"/>
      <c r="D14" s="114"/>
      <c r="E14" s="114"/>
      <c r="F14" s="114"/>
      <c r="G14" s="114"/>
      <c r="H14" s="114"/>
      <c r="I14" s="114"/>
      <c r="J14" s="114"/>
      <c r="K14" s="114"/>
      <c r="L14" s="114"/>
      <c r="M14" s="114"/>
      <c r="N14" s="114"/>
      <c r="O14" s="114"/>
      <c r="P14" s="115"/>
      <c r="Q14" s="115"/>
      <c r="R14" s="115"/>
      <c r="S14" s="115"/>
      <c r="T14" s="106"/>
      <c r="U14" s="106"/>
      <c r="V14" s="106"/>
      <c r="W14" s="106"/>
      <c r="AQ14" s="101"/>
    </row>
    <row r="15" spans="1:47" ht="12.75" customHeight="1">
      <c r="A15" s="1232" t="s">
        <v>334</v>
      </c>
      <c r="B15" s="1233"/>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4"/>
    </row>
    <row r="16" spans="1:47" ht="12.75" customHeight="1">
      <c r="A16" s="1235"/>
      <c r="B16" s="1236"/>
      <c r="C16" s="1236"/>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7"/>
    </row>
    <row r="17" spans="1:47" ht="12.75" customHeight="1">
      <c r="A17" s="1235"/>
      <c r="B17" s="1236"/>
      <c r="C17" s="1236"/>
      <c r="D17" s="1236"/>
      <c r="E17" s="1236"/>
      <c r="F17" s="1236"/>
      <c r="G17" s="1236"/>
      <c r="H17" s="1236"/>
      <c r="I17" s="1236"/>
      <c r="J17" s="1236"/>
      <c r="K17" s="1236"/>
      <c r="L17" s="1236"/>
      <c r="M17" s="1236"/>
      <c r="N17" s="1236"/>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6"/>
      <c r="AS17" s="1236"/>
      <c r="AT17" s="1236"/>
      <c r="AU17" s="1237"/>
    </row>
    <row r="18" spans="1:47" ht="12.75" customHeigh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40"/>
    </row>
    <row r="19" spans="2:43" ht="12.75" customHeight="1">
      <c r="B19" s="114"/>
      <c r="C19" s="114"/>
      <c r="D19" s="114"/>
      <c r="E19" s="114"/>
      <c r="F19" s="114"/>
      <c r="G19" s="114"/>
      <c r="H19" s="114"/>
      <c r="I19" s="114"/>
      <c r="J19" s="114"/>
      <c r="K19" s="114"/>
      <c r="L19" s="114"/>
      <c r="M19" s="114"/>
      <c r="N19" s="114"/>
      <c r="O19" s="114"/>
      <c r="P19" s="115"/>
      <c r="Q19" s="115"/>
      <c r="R19" s="115"/>
      <c r="S19" s="115"/>
      <c r="T19" s="106"/>
      <c r="U19" s="106"/>
      <c r="V19" s="106"/>
      <c r="W19" s="106"/>
      <c r="AQ19" s="101"/>
    </row>
    <row r="20" spans="9:44" ht="12.75" customHeight="1">
      <c r="I20" s="255" t="s">
        <v>87</v>
      </c>
      <c r="J20" s="255"/>
      <c r="K20" s="255"/>
      <c r="L20" s="255"/>
      <c r="M20" s="255"/>
      <c r="N20" s="255"/>
      <c r="O20" s="255"/>
      <c r="P20" s="255"/>
      <c r="Q20" s="255"/>
      <c r="R20" s="1231">
        <v>600000</v>
      </c>
      <c r="S20" s="1231"/>
      <c r="T20" s="1231"/>
      <c r="U20" s="1231"/>
      <c r="V20" s="1231"/>
      <c r="W20" s="1231"/>
      <c r="X20" s="172"/>
      <c r="Y20" s="255" t="s">
        <v>92</v>
      </c>
      <c r="Z20" s="255"/>
      <c r="AA20" s="255"/>
      <c r="AB20" s="255"/>
      <c r="AC20" s="255"/>
      <c r="AD20" s="255"/>
      <c r="AE20" s="255"/>
      <c r="AF20" s="255"/>
      <c r="AG20" s="524">
        <v>39197</v>
      </c>
      <c r="AH20" s="524"/>
      <c r="AI20" s="524"/>
      <c r="AJ20" s="524"/>
      <c r="AK20" s="524"/>
      <c r="AL20" s="524"/>
      <c r="AR20" s="38"/>
    </row>
    <row r="21" spans="9:44" ht="12.75" customHeight="1">
      <c r="I21" s="255"/>
      <c r="J21" s="255"/>
      <c r="K21" s="255"/>
      <c r="L21" s="255"/>
      <c r="M21" s="255"/>
      <c r="N21" s="255"/>
      <c r="O21" s="255"/>
      <c r="P21" s="255"/>
      <c r="Q21" s="255"/>
      <c r="R21" s="1231"/>
      <c r="S21" s="1231"/>
      <c r="T21" s="1231"/>
      <c r="U21" s="1231"/>
      <c r="V21" s="1231"/>
      <c r="W21" s="1231"/>
      <c r="X21" s="172"/>
      <c r="Y21" s="255"/>
      <c r="Z21" s="255"/>
      <c r="AA21" s="255"/>
      <c r="AB21" s="255"/>
      <c r="AC21" s="255"/>
      <c r="AD21" s="255"/>
      <c r="AE21" s="255"/>
      <c r="AF21" s="255"/>
      <c r="AG21" s="524"/>
      <c r="AH21" s="524"/>
      <c r="AI21" s="524"/>
      <c r="AJ21" s="524"/>
      <c r="AK21" s="524"/>
      <c r="AL21" s="524"/>
      <c r="AR21" s="38"/>
    </row>
    <row r="22" spans="9:44" ht="12.75" customHeight="1">
      <c r="I22" s="255" t="s">
        <v>88</v>
      </c>
      <c r="J22" s="255"/>
      <c r="K22" s="255"/>
      <c r="L22" s="255"/>
      <c r="M22" s="255"/>
      <c r="N22" s="255"/>
      <c r="O22" s="255"/>
      <c r="P22" s="255"/>
      <c r="Q22" s="255"/>
      <c r="R22" s="1231">
        <v>24</v>
      </c>
      <c r="S22" s="1231"/>
      <c r="T22" s="1231"/>
      <c r="U22" s="1231"/>
      <c r="V22" s="1231"/>
      <c r="W22" s="1231"/>
      <c r="X22" s="172"/>
      <c r="Y22" s="255" t="s">
        <v>93</v>
      </c>
      <c r="Z22" s="255"/>
      <c r="AA22" s="255"/>
      <c r="AB22" s="255"/>
      <c r="AC22" s="255"/>
      <c r="AD22" s="255"/>
      <c r="AE22" s="255"/>
      <c r="AF22" s="255"/>
      <c r="AG22" s="524">
        <v>39199</v>
      </c>
      <c r="AH22" s="524"/>
      <c r="AI22" s="524"/>
      <c r="AJ22" s="524"/>
      <c r="AK22" s="524"/>
      <c r="AL22" s="524"/>
      <c r="AR22" s="38"/>
    </row>
    <row r="23" spans="9:44" ht="12.75" customHeight="1">
      <c r="I23" s="255"/>
      <c r="J23" s="255"/>
      <c r="K23" s="255"/>
      <c r="L23" s="255"/>
      <c r="M23" s="255"/>
      <c r="N23" s="255"/>
      <c r="O23" s="255"/>
      <c r="P23" s="255"/>
      <c r="Q23" s="255"/>
      <c r="R23" s="1231"/>
      <c r="S23" s="1231"/>
      <c r="T23" s="1231"/>
      <c r="U23" s="1231"/>
      <c r="V23" s="1231"/>
      <c r="W23" s="1231"/>
      <c r="X23" s="172"/>
      <c r="Y23" s="255"/>
      <c r="Z23" s="255"/>
      <c r="AA23" s="255"/>
      <c r="AB23" s="255"/>
      <c r="AC23" s="255"/>
      <c r="AD23" s="255"/>
      <c r="AE23" s="255"/>
      <c r="AF23" s="255"/>
      <c r="AG23" s="524"/>
      <c r="AH23" s="524"/>
      <c r="AI23" s="524"/>
      <c r="AJ23" s="524"/>
      <c r="AK23" s="524"/>
      <c r="AL23" s="524"/>
      <c r="AR23" s="38"/>
    </row>
    <row r="24" spans="9:44" ht="12.75" customHeight="1">
      <c r="I24" s="255" t="s">
        <v>89</v>
      </c>
      <c r="J24" s="255"/>
      <c r="K24" s="255"/>
      <c r="L24" s="255"/>
      <c r="M24" s="255"/>
      <c r="N24" s="255"/>
      <c r="O24" s="255"/>
      <c r="P24" s="255"/>
      <c r="Q24" s="255"/>
      <c r="R24" s="254">
        <v>15</v>
      </c>
      <c r="S24" s="254"/>
      <c r="T24" s="254"/>
      <c r="U24" s="254"/>
      <c r="V24" s="254"/>
      <c r="W24" s="254"/>
      <c r="X24" s="172"/>
      <c r="Y24" s="1208" t="s">
        <v>94</v>
      </c>
      <c r="Z24" s="1209"/>
      <c r="AA24" s="1209"/>
      <c r="AB24" s="1209"/>
      <c r="AC24" s="1209"/>
      <c r="AD24" s="1209"/>
      <c r="AE24" s="1209"/>
      <c r="AF24" s="1210"/>
      <c r="AG24" s="254" t="s">
        <v>333</v>
      </c>
      <c r="AH24" s="254"/>
      <c r="AI24" s="254"/>
      <c r="AJ24" s="254"/>
      <c r="AK24" s="254"/>
      <c r="AL24" s="254"/>
      <c r="AR24" s="38"/>
    </row>
    <row r="25" spans="9:44" ht="12.75" customHeight="1">
      <c r="I25" s="255"/>
      <c r="J25" s="255"/>
      <c r="K25" s="255"/>
      <c r="L25" s="255"/>
      <c r="M25" s="255"/>
      <c r="N25" s="255"/>
      <c r="O25" s="255"/>
      <c r="P25" s="255"/>
      <c r="Q25" s="255"/>
      <c r="R25" s="254"/>
      <c r="S25" s="254"/>
      <c r="T25" s="254"/>
      <c r="U25" s="254"/>
      <c r="V25" s="254"/>
      <c r="W25" s="254"/>
      <c r="X25" s="172"/>
      <c r="Y25" s="1211"/>
      <c r="Z25" s="1212"/>
      <c r="AA25" s="1212"/>
      <c r="AB25" s="1212"/>
      <c r="AC25" s="1212"/>
      <c r="AD25" s="1212"/>
      <c r="AE25" s="1212"/>
      <c r="AF25" s="1213"/>
      <c r="AG25" s="254"/>
      <c r="AH25" s="254"/>
      <c r="AI25" s="254"/>
      <c r="AJ25" s="254"/>
      <c r="AK25" s="254"/>
      <c r="AL25" s="254"/>
      <c r="AR25" s="38"/>
    </row>
    <row r="26" spans="9:44" ht="12.75" customHeight="1">
      <c r="I26" s="255" t="s">
        <v>90</v>
      </c>
      <c r="J26" s="255"/>
      <c r="K26" s="255"/>
      <c r="L26" s="255"/>
      <c r="M26" s="255"/>
      <c r="N26" s="255"/>
      <c r="O26" s="255"/>
      <c r="P26" s="255"/>
      <c r="Q26" s="255"/>
      <c r="R26" s="504">
        <v>15</v>
      </c>
      <c r="S26" s="505"/>
      <c r="T26" s="505"/>
      <c r="U26" s="505"/>
      <c r="V26" s="505"/>
      <c r="W26" s="506"/>
      <c r="X26" s="1224"/>
      <c r="Y26" s="255" t="s">
        <v>95</v>
      </c>
      <c r="Z26" s="255"/>
      <c r="AA26" s="255"/>
      <c r="AB26" s="255"/>
      <c r="AC26" s="255"/>
      <c r="AD26" s="255"/>
      <c r="AE26" s="255"/>
      <c r="AF26" s="255"/>
      <c r="AG26" s="1241">
        <v>0.0492</v>
      </c>
      <c r="AH26" s="1241"/>
      <c r="AI26" s="1241"/>
      <c r="AJ26" s="1241"/>
      <c r="AK26" s="1241"/>
      <c r="AL26" s="1241"/>
      <c r="AR26" s="38"/>
    </row>
    <row r="27" spans="9:44" ht="12.75" customHeight="1">
      <c r="I27" s="255"/>
      <c r="J27" s="255"/>
      <c r="K27" s="255"/>
      <c r="L27" s="255"/>
      <c r="M27" s="255"/>
      <c r="N27" s="255"/>
      <c r="O27" s="255"/>
      <c r="P27" s="255"/>
      <c r="Q27" s="255"/>
      <c r="R27" s="507"/>
      <c r="S27" s="508"/>
      <c r="T27" s="508"/>
      <c r="U27" s="508"/>
      <c r="V27" s="508"/>
      <c r="W27" s="509"/>
      <c r="X27" s="1224"/>
      <c r="Y27" s="255"/>
      <c r="Z27" s="255"/>
      <c r="AA27" s="255"/>
      <c r="AB27" s="255"/>
      <c r="AC27" s="255"/>
      <c r="AD27" s="255"/>
      <c r="AE27" s="255"/>
      <c r="AF27" s="255"/>
      <c r="AG27" s="1241"/>
      <c r="AH27" s="1241"/>
      <c r="AI27" s="1241"/>
      <c r="AJ27" s="1241"/>
      <c r="AK27" s="1241"/>
      <c r="AL27" s="1241"/>
      <c r="AR27" s="38"/>
    </row>
    <row r="28" spans="9:44" ht="12.75" customHeight="1">
      <c r="I28" s="1208" t="s">
        <v>91</v>
      </c>
      <c r="J28" s="1209"/>
      <c r="K28" s="1209"/>
      <c r="L28" s="1209"/>
      <c r="M28" s="1209"/>
      <c r="N28" s="1209"/>
      <c r="O28" s="1209"/>
      <c r="P28" s="1209"/>
      <c r="Q28" s="1210"/>
      <c r="R28" s="1058">
        <f>IF(R24&gt;R26,R26,R24)</f>
        <v>15</v>
      </c>
      <c r="S28" s="1059"/>
      <c r="T28" s="1059"/>
      <c r="U28" s="1059"/>
      <c r="V28" s="1059"/>
      <c r="W28" s="1060"/>
      <c r="X28" s="193"/>
      <c r="Y28" s="66"/>
      <c r="Z28" s="66"/>
      <c r="AA28" s="66"/>
      <c r="AB28" s="66"/>
      <c r="AC28" s="66"/>
      <c r="AD28" s="66"/>
      <c r="AE28" s="66"/>
      <c r="AF28" s="66"/>
      <c r="AG28" s="174"/>
      <c r="AH28" s="174"/>
      <c r="AI28" s="174"/>
      <c r="AJ28" s="174"/>
      <c r="AK28" s="174"/>
      <c r="AL28" s="174"/>
      <c r="AR28" s="38"/>
    </row>
    <row r="29" spans="9:44" ht="12.75" customHeight="1">
      <c r="I29" s="1211"/>
      <c r="J29" s="1212"/>
      <c r="K29" s="1212"/>
      <c r="L29" s="1212"/>
      <c r="M29" s="1212"/>
      <c r="N29" s="1212"/>
      <c r="O29" s="1212"/>
      <c r="P29" s="1212"/>
      <c r="Q29" s="1213"/>
      <c r="R29" s="1061"/>
      <c r="S29" s="1062"/>
      <c r="T29" s="1062"/>
      <c r="U29" s="1062"/>
      <c r="V29" s="1062"/>
      <c r="W29" s="1063"/>
      <c r="X29" s="193"/>
      <c r="Y29" s="66"/>
      <c r="Z29" s="66"/>
      <c r="AA29" s="66"/>
      <c r="AB29" s="66"/>
      <c r="AC29" s="66"/>
      <c r="AD29" s="66"/>
      <c r="AE29" s="66"/>
      <c r="AF29" s="66"/>
      <c r="AG29" s="174"/>
      <c r="AH29" s="174"/>
      <c r="AI29" s="174"/>
      <c r="AJ29" s="174"/>
      <c r="AK29" s="174"/>
      <c r="AL29" s="174"/>
      <c r="AR29" s="38"/>
    </row>
    <row r="30" ht="12.75" customHeight="1"/>
    <row r="31" spans="1:44" ht="12" customHeight="1">
      <c r="A31" s="1228" t="s">
        <v>490</v>
      </c>
      <c r="B31" s="1228"/>
      <c r="C31" s="1221" t="s">
        <v>413</v>
      </c>
      <c r="D31" s="1229"/>
      <c r="E31" s="1229"/>
      <c r="F31" s="1229"/>
      <c r="G31" s="1230"/>
      <c r="H31" s="1221" t="s">
        <v>505</v>
      </c>
      <c r="I31" s="1222"/>
      <c r="J31" s="1222"/>
      <c r="K31" s="1222"/>
      <c r="L31" s="1223"/>
      <c r="M31" s="1221" t="s">
        <v>622</v>
      </c>
      <c r="N31" s="1229"/>
      <c r="O31" s="1229"/>
      <c r="P31" s="1229"/>
      <c r="Q31" s="1230"/>
      <c r="R31" s="1221" t="s">
        <v>506</v>
      </c>
      <c r="S31" s="1229"/>
      <c r="T31" s="1229"/>
      <c r="U31" s="1229"/>
      <c r="V31" s="1230"/>
      <c r="W31" s="1228" t="s">
        <v>490</v>
      </c>
      <c r="X31" s="1228"/>
      <c r="Y31" s="1243" t="s">
        <v>413</v>
      </c>
      <c r="Z31" s="1243"/>
      <c r="AA31" s="1243"/>
      <c r="AB31" s="1243"/>
      <c r="AC31" s="1243"/>
      <c r="AD31" s="1243" t="s">
        <v>505</v>
      </c>
      <c r="AE31" s="1243"/>
      <c r="AF31" s="1243"/>
      <c r="AG31" s="1243"/>
      <c r="AH31" s="1243"/>
      <c r="AI31" s="1243" t="s">
        <v>622</v>
      </c>
      <c r="AJ31" s="1243"/>
      <c r="AK31" s="1243"/>
      <c r="AL31" s="1243"/>
      <c r="AM31" s="1243"/>
      <c r="AN31" s="1243" t="s">
        <v>506</v>
      </c>
      <c r="AO31" s="1243"/>
      <c r="AP31" s="1243"/>
      <c r="AQ31" s="1243"/>
      <c r="AR31" s="1243"/>
    </row>
    <row r="32" spans="1:44" ht="12.75" customHeight="1">
      <c r="A32" s="1228"/>
      <c r="B32" s="1228"/>
      <c r="C32" s="1218" t="s">
        <v>414</v>
      </c>
      <c r="D32" s="1219"/>
      <c r="E32" s="1219"/>
      <c r="F32" s="1219"/>
      <c r="G32" s="1220"/>
      <c r="H32" s="1218" t="s">
        <v>96</v>
      </c>
      <c r="I32" s="1219"/>
      <c r="J32" s="1219"/>
      <c r="K32" s="1219"/>
      <c r="L32" s="1220"/>
      <c r="M32" s="1218" t="s">
        <v>97</v>
      </c>
      <c r="N32" s="1219"/>
      <c r="O32" s="1219"/>
      <c r="P32" s="1219"/>
      <c r="Q32" s="1220"/>
      <c r="R32" s="1218" t="s">
        <v>98</v>
      </c>
      <c r="S32" s="1219"/>
      <c r="T32" s="1219"/>
      <c r="U32" s="1219"/>
      <c r="V32" s="1220"/>
      <c r="W32" s="1228"/>
      <c r="X32" s="1228"/>
      <c r="Y32" s="1242" t="s">
        <v>414</v>
      </c>
      <c r="Z32" s="1242"/>
      <c r="AA32" s="1242"/>
      <c r="AB32" s="1242"/>
      <c r="AC32" s="1242"/>
      <c r="AD32" s="1242" t="s">
        <v>96</v>
      </c>
      <c r="AE32" s="1242"/>
      <c r="AF32" s="1242"/>
      <c r="AG32" s="1242"/>
      <c r="AH32" s="1242"/>
      <c r="AI32" s="1242" t="s">
        <v>97</v>
      </c>
      <c r="AJ32" s="1242"/>
      <c r="AK32" s="1242"/>
      <c r="AL32" s="1242"/>
      <c r="AM32" s="1242"/>
      <c r="AN32" s="1242" t="s">
        <v>98</v>
      </c>
      <c r="AO32" s="1242"/>
      <c r="AP32" s="1242"/>
      <c r="AQ32" s="1242"/>
      <c r="AR32" s="1242"/>
    </row>
    <row r="33" spans="1:44" ht="12.75" customHeight="1">
      <c r="A33" s="1201">
        <v>1</v>
      </c>
      <c r="B33" s="1201"/>
      <c r="C33" s="1217">
        <f>IF(A33&lt;=$R$28,$R$20," ")</f>
        <v>600000</v>
      </c>
      <c r="D33" s="1217"/>
      <c r="E33" s="1217"/>
      <c r="F33" s="1217"/>
      <c r="G33" s="1217"/>
      <c r="H33" s="1214">
        <f>IF(A33&lt;=$R$28,(C33*$R$22/1000)," ")</f>
        <v>14400</v>
      </c>
      <c r="I33" s="1215"/>
      <c r="J33" s="1215"/>
      <c r="K33" s="1215"/>
      <c r="L33" s="1216"/>
      <c r="M33" s="1202">
        <f>IF(A33&lt;=$R$28,H33," ")</f>
        <v>14400</v>
      </c>
      <c r="N33" s="1203"/>
      <c r="O33" s="1203"/>
      <c r="P33" s="1203"/>
      <c r="Q33" s="1204"/>
      <c r="R33" s="1205">
        <f>H33</f>
        <v>14400</v>
      </c>
      <c r="S33" s="1205"/>
      <c r="T33" s="1205"/>
      <c r="U33" s="1205"/>
      <c r="V33" s="1205"/>
      <c r="W33" s="1201">
        <v>16</v>
      </c>
      <c r="X33" s="1201"/>
      <c r="Y33" s="1217" t="str">
        <f>IF(W33&lt;=$R$28,$R$20," ")</f>
        <v> </v>
      </c>
      <c r="Z33" s="1217"/>
      <c r="AA33" s="1217"/>
      <c r="AB33" s="1217"/>
      <c r="AC33" s="1217"/>
      <c r="AD33" s="1214" t="str">
        <f>IF(W33&lt;=$R$28,(Y33*$R$22/1000)," ")</f>
        <v> </v>
      </c>
      <c r="AE33" s="1215"/>
      <c r="AF33" s="1215"/>
      <c r="AG33" s="1215"/>
      <c r="AH33" s="1216"/>
      <c r="AI33" s="1202" t="str">
        <f>IF(W33&lt;=$R$28,M47*1.03," ")</f>
        <v> </v>
      </c>
      <c r="AJ33" s="1203"/>
      <c r="AK33" s="1203"/>
      <c r="AL33" s="1203"/>
      <c r="AM33" s="1204"/>
      <c r="AN33" s="1206" t="str">
        <f>IF(W33&lt;=$R$28,NPV($AG$26,,,,,,,,,,,,,,,AI33)," ")</f>
        <v> </v>
      </c>
      <c r="AO33" s="1206"/>
      <c r="AP33" s="1206"/>
      <c r="AQ33" s="1206"/>
      <c r="AR33" s="1206"/>
    </row>
    <row r="34" spans="1:44" ht="12.75" customHeight="1">
      <c r="A34" s="1201">
        <v>2</v>
      </c>
      <c r="B34" s="1201"/>
      <c r="C34" s="1217">
        <f aca="true" t="shared" si="0" ref="C34:C47">IF(A34&lt;=$R$28,$R$20," ")</f>
        <v>600000</v>
      </c>
      <c r="D34" s="1217"/>
      <c r="E34" s="1217"/>
      <c r="F34" s="1217"/>
      <c r="G34" s="1217"/>
      <c r="H34" s="1214">
        <f aca="true" t="shared" si="1" ref="H34:H47">IF(A34&lt;=$R$28,(C34*$R$22/1000)," ")</f>
        <v>14400</v>
      </c>
      <c r="I34" s="1215"/>
      <c r="J34" s="1215"/>
      <c r="K34" s="1215"/>
      <c r="L34" s="1216"/>
      <c r="M34" s="1202">
        <f>IF(A34&lt;=$R$28,M33*1.03," ")</f>
        <v>14832</v>
      </c>
      <c r="N34" s="1203"/>
      <c r="O34" s="1203"/>
      <c r="P34" s="1203"/>
      <c r="Q34" s="1204"/>
      <c r="R34" s="1206">
        <f>IF(A34&lt;=$R$28,NPV($AG$26,M34)," ")</f>
        <v>14136.48494090736</v>
      </c>
      <c r="S34" s="1206"/>
      <c r="T34" s="1206"/>
      <c r="U34" s="1206"/>
      <c r="V34" s="1206"/>
      <c r="W34" s="1201">
        <v>17</v>
      </c>
      <c r="X34" s="1201"/>
      <c r="Y34" s="1217" t="str">
        <f aca="true" t="shared" si="2" ref="Y34:Y47">IF(W34&lt;=$R$28,$R$20," ")</f>
        <v> </v>
      </c>
      <c r="Z34" s="1217"/>
      <c r="AA34" s="1217"/>
      <c r="AB34" s="1217"/>
      <c r="AC34" s="1217"/>
      <c r="AD34" s="1214" t="str">
        <f aca="true" t="shared" si="3" ref="AD34:AD47">IF(W34&lt;=$R$28,(Y34*$R$22/1000)," ")</f>
        <v> </v>
      </c>
      <c r="AE34" s="1215"/>
      <c r="AF34" s="1215"/>
      <c r="AG34" s="1215"/>
      <c r="AH34" s="1216"/>
      <c r="AI34" s="1202" t="str">
        <f>IF(W34&lt;=$R$28,AI33*1.03," ")</f>
        <v> </v>
      </c>
      <c r="AJ34" s="1203"/>
      <c r="AK34" s="1203"/>
      <c r="AL34" s="1203"/>
      <c r="AM34" s="1204"/>
      <c r="AN34" s="1206" t="str">
        <f>IF(W34&lt;=$R$28,NPV($AG$26,,,,,,,,,,,,,,,,AI34)," ")</f>
        <v> </v>
      </c>
      <c r="AO34" s="1206"/>
      <c r="AP34" s="1206"/>
      <c r="AQ34" s="1206"/>
      <c r="AR34" s="1206"/>
    </row>
    <row r="35" spans="1:44" ht="12.75" customHeight="1">
      <c r="A35" s="1201">
        <v>3</v>
      </c>
      <c r="B35" s="1201"/>
      <c r="C35" s="1217">
        <f t="shared" si="0"/>
        <v>600000</v>
      </c>
      <c r="D35" s="1217"/>
      <c r="E35" s="1217"/>
      <c r="F35" s="1217"/>
      <c r="G35" s="1217"/>
      <c r="H35" s="1214">
        <f t="shared" si="1"/>
        <v>14400</v>
      </c>
      <c r="I35" s="1215"/>
      <c r="J35" s="1215"/>
      <c r="K35" s="1215"/>
      <c r="L35" s="1216"/>
      <c r="M35" s="1202">
        <f aca="true" t="shared" si="4" ref="M35:M47">IF(A35&lt;=$R$28,M34*1.03," ")</f>
        <v>15276.960000000001</v>
      </c>
      <c r="N35" s="1203"/>
      <c r="O35" s="1203"/>
      <c r="P35" s="1203"/>
      <c r="Q35" s="1204"/>
      <c r="R35" s="1206">
        <f>IF(A35&lt;=$R$28,NPV($AG$26,,M35)," ")</f>
        <v>13877.792116979206</v>
      </c>
      <c r="S35" s="1206"/>
      <c r="T35" s="1206"/>
      <c r="U35" s="1206"/>
      <c r="V35" s="1206"/>
      <c r="W35" s="1201">
        <v>18</v>
      </c>
      <c r="X35" s="1201"/>
      <c r="Y35" s="1217" t="str">
        <f t="shared" si="2"/>
        <v> </v>
      </c>
      <c r="Z35" s="1217"/>
      <c r="AA35" s="1217"/>
      <c r="AB35" s="1217"/>
      <c r="AC35" s="1217"/>
      <c r="AD35" s="1214" t="str">
        <f t="shared" si="3"/>
        <v> </v>
      </c>
      <c r="AE35" s="1215"/>
      <c r="AF35" s="1215"/>
      <c r="AG35" s="1215"/>
      <c r="AH35" s="1216"/>
      <c r="AI35" s="1202" t="str">
        <f>IF(W35&lt;=$R$28,AI34*1.03," ")</f>
        <v> </v>
      </c>
      <c r="AJ35" s="1203"/>
      <c r="AK35" s="1203"/>
      <c r="AL35" s="1203"/>
      <c r="AM35" s="1204"/>
      <c r="AN35" s="1206" t="str">
        <f>IF(W35&lt;=$R$28,NPV($AG$26,,,,,,,,,,,,,,,,,AI35)," ")</f>
        <v> </v>
      </c>
      <c r="AO35" s="1206"/>
      <c r="AP35" s="1206"/>
      <c r="AQ35" s="1206"/>
      <c r="AR35" s="1206"/>
    </row>
    <row r="36" spans="1:44" ht="12.75" customHeight="1">
      <c r="A36" s="1201">
        <v>4</v>
      </c>
      <c r="B36" s="1201"/>
      <c r="C36" s="1217">
        <f t="shared" si="0"/>
        <v>600000</v>
      </c>
      <c r="D36" s="1217"/>
      <c r="E36" s="1217"/>
      <c r="F36" s="1217"/>
      <c r="G36" s="1217"/>
      <c r="H36" s="1214">
        <f t="shared" si="1"/>
        <v>14400</v>
      </c>
      <c r="I36" s="1215"/>
      <c r="J36" s="1215"/>
      <c r="K36" s="1215"/>
      <c r="L36" s="1216"/>
      <c r="M36" s="1202">
        <f t="shared" si="4"/>
        <v>15735.268800000002</v>
      </c>
      <c r="N36" s="1203"/>
      <c r="O36" s="1203"/>
      <c r="P36" s="1203"/>
      <c r="Q36" s="1204"/>
      <c r="R36" s="1206">
        <f>IF(A36&lt;=$R$28,NPV($AG$26,,,M36)," ")</f>
        <v>13623.833282966625</v>
      </c>
      <c r="S36" s="1206"/>
      <c r="T36" s="1206"/>
      <c r="U36" s="1206"/>
      <c r="V36" s="1206"/>
      <c r="W36" s="1201">
        <v>19</v>
      </c>
      <c r="X36" s="1201"/>
      <c r="Y36" s="1217" t="str">
        <f t="shared" si="2"/>
        <v> </v>
      </c>
      <c r="Z36" s="1217"/>
      <c r="AA36" s="1217"/>
      <c r="AB36" s="1217"/>
      <c r="AC36" s="1217"/>
      <c r="AD36" s="1214" t="str">
        <f t="shared" si="3"/>
        <v> </v>
      </c>
      <c r="AE36" s="1215"/>
      <c r="AF36" s="1215"/>
      <c r="AG36" s="1215"/>
      <c r="AH36" s="1216"/>
      <c r="AI36" s="1202" t="str">
        <f>IF(W36&lt;=$R$28,AI35*1.03," ")</f>
        <v> </v>
      </c>
      <c r="AJ36" s="1203"/>
      <c r="AK36" s="1203"/>
      <c r="AL36" s="1203"/>
      <c r="AM36" s="1204"/>
      <c r="AN36" s="1206" t="str">
        <f>IF(W36&lt;=$R$28,NPV($AG$26,,,,,,,,,,,,,,,,,,AI36)," ")</f>
        <v> </v>
      </c>
      <c r="AO36" s="1206"/>
      <c r="AP36" s="1206"/>
      <c r="AQ36" s="1206"/>
      <c r="AR36" s="1206"/>
    </row>
    <row r="37" spans="1:44" ht="12.75" customHeight="1">
      <c r="A37" s="1201">
        <v>5</v>
      </c>
      <c r="B37" s="1201"/>
      <c r="C37" s="1217">
        <f t="shared" si="0"/>
        <v>600000</v>
      </c>
      <c r="D37" s="1217"/>
      <c r="E37" s="1217"/>
      <c r="F37" s="1217"/>
      <c r="G37" s="1217"/>
      <c r="H37" s="1214">
        <f t="shared" si="1"/>
        <v>14400</v>
      </c>
      <c r="I37" s="1215"/>
      <c r="J37" s="1215"/>
      <c r="K37" s="1215"/>
      <c r="L37" s="1216"/>
      <c r="M37" s="1202">
        <f t="shared" si="4"/>
        <v>16207.326864000002</v>
      </c>
      <c r="N37" s="1203"/>
      <c r="O37" s="1203"/>
      <c r="P37" s="1203"/>
      <c r="Q37" s="1204"/>
      <c r="R37" s="1206">
        <f>IF(A37&lt;=$R$28,NPV($AG$26,,,,M37)," ")</f>
        <v>13374.521808478485</v>
      </c>
      <c r="S37" s="1206"/>
      <c r="T37" s="1206"/>
      <c r="U37" s="1206"/>
      <c r="V37" s="1206"/>
      <c r="W37" s="1201">
        <v>20</v>
      </c>
      <c r="X37" s="1201"/>
      <c r="Y37" s="1217" t="str">
        <f t="shared" si="2"/>
        <v> </v>
      </c>
      <c r="Z37" s="1217"/>
      <c r="AA37" s="1217"/>
      <c r="AB37" s="1217"/>
      <c r="AC37" s="1217"/>
      <c r="AD37" s="1214" t="str">
        <f t="shared" si="3"/>
        <v> </v>
      </c>
      <c r="AE37" s="1215"/>
      <c r="AF37" s="1215"/>
      <c r="AG37" s="1215"/>
      <c r="AH37" s="1216"/>
      <c r="AI37" s="1202" t="str">
        <f>IF(W37&lt;=$R$28,AI36*1.03," ")</f>
        <v> </v>
      </c>
      <c r="AJ37" s="1203"/>
      <c r="AK37" s="1203"/>
      <c r="AL37" s="1203"/>
      <c r="AM37" s="1204"/>
      <c r="AN37" s="1206" t="str">
        <f>IF(W37&lt;=$R$28,NPV($AG$26,,,,,,,,,,,,,,,,,,,AI37)," ")</f>
        <v> </v>
      </c>
      <c r="AO37" s="1206"/>
      <c r="AP37" s="1206"/>
      <c r="AQ37" s="1206"/>
      <c r="AR37" s="1206"/>
    </row>
    <row r="38" spans="1:44" ht="12.75" customHeight="1">
      <c r="A38" s="1201">
        <v>6</v>
      </c>
      <c r="B38" s="1201"/>
      <c r="C38" s="1217">
        <f t="shared" si="0"/>
        <v>600000</v>
      </c>
      <c r="D38" s="1217"/>
      <c r="E38" s="1217"/>
      <c r="F38" s="1217"/>
      <c r="G38" s="1217"/>
      <c r="H38" s="1214">
        <f t="shared" si="1"/>
        <v>14400</v>
      </c>
      <c r="I38" s="1215"/>
      <c r="J38" s="1215"/>
      <c r="K38" s="1215"/>
      <c r="L38" s="1216"/>
      <c r="M38" s="1202">
        <f t="shared" si="4"/>
        <v>16693.546669920004</v>
      </c>
      <c r="N38" s="1203"/>
      <c r="O38" s="1203"/>
      <c r="P38" s="1203"/>
      <c r="Q38" s="1204"/>
      <c r="R38" s="1206">
        <f>IF(A38&lt;=$R$28,NPV($AG$26,,,,,M38)," ")</f>
        <v>13129.772648430082</v>
      </c>
      <c r="S38" s="1206"/>
      <c r="T38" s="1206"/>
      <c r="U38" s="1206"/>
      <c r="V38" s="1206"/>
      <c r="W38" s="1201">
        <v>21</v>
      </c>
      <c r="X38" s="1201"/>
      <c r="Y38" s="1217" t="str">
        <f t="shared" si="2"/>
        <v> </v>
      </c>
      <c r="Z38" s="1217"/>
      <c r="AA38" s="1217"/>
      <c r="AB38" s="1217"/>
      <c r="AC38" s="1217"/>
      <c r="AD38" s="1214" t="str">
        <f t="shared" si="3"/>
        <v> </v>
      </c>
      <c r="AE38" s="1215"/>
      <c r="AF38" s="1215"/>
      <c r="AG38" s="1215"/>
      <c r="AH38" s="1216"/>
      <c r="AI38" s="1202" t="str">
        <f aca="true" t="shared" si="5" ref="AI38:AI47">IF(W38&lt;=$R$28,AI37*1.03," ")</f>
        <v> </v>
      </c>
      <c r="AJ38" s="1203"/>
      <c r="AK38" s="1203"/>
      <c r="AL38" s="1203"/>
      <c r="AM38" s="1204"/>
      <c r="AN38" s="1206" t="str">
        <f>IF(W38&lt;=$R$28,NPV($AG$26,,,,,,,,,,,,,,,,,,,,AI38)," ")</f>
        <v> </v>
      </c>
      <c r="AO38" s="1206"/>
      <c r="AP38" s="1206"/>
      <c r="AQ38" s="1206"/>
      <c r="AR38" s="1206"/>
    </row>
    <row r="39" spans="1:44" ht="12.75" customHeight="1">
      <c r="A39" s="1201">
        <v>7</v>
      </c>
      <c r="B39" s="1201"/>
      <c r="C39" s="1217">
        <f t="shared" si="0"/>
        <v>600000</v>
      </c>
      <c r="D39" s="1217"/>
      <c r="E39" s="1217"/>
      <c r="F39" s="1217"/>
      <c r="G39" s="1217"/>
      <c r="H39" s="1214">
        <f t="shared" si="1"/>
        <v>14400</v>
      </c>
      <c r="I39" s="1215"/>
      <c r="J39" s="1215"/>
      <c r="K39" s="1215"/>
      <c r="L39" s="1216"/>
      <c r="M39" s="1202">
        <f t="shared" si="4"/>
        <v>17194.353070017605</v>
      </c>
      <c r="N39" s="1203"/>
      <c r="O39" s="1203"/>
      <c r="P39" s="1203"/>
      <c r="Q39" s="1204"/>
      <c r="R39" s="1206">
        <f>IF(A39&lt;=$R$28,NPV($AG$26,,,,,,M39)," ")</f>
        <v>12889.502314032583</v>
      </c>
      <c r="S39" s="1206"/>
      <c r="T39" s="1206"/>
      <c r="U39" s="1206"/>
      <c r="V39" s="1206"/>
      <c r="W39" s="1201">
        <v>22</v>
      </c>
      <c r="X39" s="1201"/>
      <c r="Y39" s="1217" t="str">
        <f t="shared" si="2"/>
        <v> </v>
      </c>
      <c r="Z39" s="1217"/>
      <c r="AA39" s="1217"/>
      <c r="AB39" s="1217"/>
      <c r="AC39" s="1217"/>
      <c r="AD39" s="1214" t="str">
        <f t="shared" si="3"/>
        <v> </v>
      </c>
      <c r="AE39" s="1215"/>
      <c r="AF39" s="1215"/>
      <c r="AG39" s="1215"/>
      <c r="AH39" s="1216"/>
      <c r="AI39" s="1202" t="str">
        <f t="shared" si="5"/>
        <v> </v>
      </c>
      <c r="AJ39" s="1203"/>
      <c r="AK39" s="1203"/>
      <c r="AL39" s="1203"/>
      <c r="AM39" s="1204"/>
      <c r="AN39" s="1206" t="str">
        <f>IF(W39&lt;=$R$28,NPV($AG$26,,,,,,,,,,,,,,,,,,,,,AI39)," ")</f>
        <v> </v>
      </c>
      <c r="AO39" s="1206"/>
      <c r="AP39" s="1206"/>
      <c r="AQ39" s="1206"/>
      <c r="AR39" s="1206"/>
    </row>
    <row r="40" spans="1:44" ht="12.75" customHeight="1">
      <c r="A40" s="1201">
        <v>8</v>
      </c>
      <c r="B40" s="1201"/>
      <c r="C40" s="1217">
        <f t="shared" si="0"/>
        <v>600000</v>
      </c>
      <c r="D40" s="1217"/>
      <c r="E40" s="1217"/>
      <c r="F40" s="1217"/>
      <c r="G40" s="1217"/>
      <c r="H40" s="1214">
        <f t="shared" si="1"/>
        <v>14400</v>
      </c>
      <c r="I40" s="1215"/>
      <c r="J40" s="1215"/>
      <c r="K40" s="1215"/>
      <c r="L40" s="1216"/>
      <c r="M40" s="1202">
        <f t="shared" si="4"/>
        <v>17710.183662118136</v>
      </c>
      <c r="N40" s="1203"/>
      <c r="O40" s="1203"/>
      <c r="P40" s="1203"/>
      <c r="Q40" s="1204"/>
      <c r="R40" s="1206">
        <f>IF(A40&lt;=$R$28,NPV($AG$26,,,,,,,M40)," ")</f>
        <v>12653.628844313347</v>
      </c>
      <c r="S40" s="1206"/>
      <c r="T40" s="1206"/>
      <c r="U40" s="1206"/>
      <c r="V40" s="1206"/>
      <c r="W40" s="1201">
        <v>23</v>
      </c>
      <c r="X40" s="1201"/>
      <c r="Y40" s="1217" t="str">
        <f t="shared" si="2"/>
        <v> </v>
      </c>
      <c r="Z40" s="1217"/>
      <c r="AA40" s="1217"/>
      <c r="AB40" s="1217"/>
      <c r="AC40" s="1217"/>
      <c r="AD40" s="1214" t="str">
        <f t="shared" si="3"/>
        <v> </v>
      </c>
      <c r="AE40" s="1215"/>
      <c r="AF40" s="1215"/>
      <c r="AG40" s="1215"/>
      <c r="AH40" s="1216"/>
      <c r="AI40" s="1202" t="str">
        <f t="shared" si="5"/>
        <v> </v>
      </c>
      <c r="AJ40" s="1203"/>
      <c r="AK40" s="1203"/>
      <c r="AL40" s="1203"/>
      <c r="AM40" s="1204"/>
      <c r="AN40" s="1206" t="str">
        <f>IF(W40&lt;=$R$28,NPV($AG$26,,,,,,,,,,,,,,,,,,,,,,AI40)," ")</f>
        <v> </v>
      </c>
      <c r="AO40" s="1206"/>
      <c r="AP40" s="1206"/>
      <c r="AQ40" s="1206"/>
      <c r="AR40" s="1206"/>
    </row>
    <row r="41" spans="1:44" ht="12.75" customHeight="1">
      <c r="A41" s="1201">
        <v>9</v>
      </c>
      <c r="B41" s="1201"/>
      <c r="C41" s="1217">
        <f t="shared" si="0"/>
        <v>600000</v>
      </c>
      <c r="D41" s="1217"/>
      <c r="E41" s="1217"/>
      <c r="F41" s="1217"/>
      <c r="G41" s="1217"/>
      <c r="H41" s="1214">
        <f t="shared" si="1"/>
        <v>14400</v>
      </c>
      <c r="I41" s="1215"/>
      <c r="J41" s="1215"/>
      <c r="K41" s="1215"/>
      <c r="L41" s="1216"/>
      <c r="M41" s="1202">
        <f t="shared" si="4"/>
        <v>18241.48917198168</v>
      </c>
      <c r="N41" s="1203"/>
      <c r="O41" s="1203"/>
      <c r="P41" s="1203"/>
      <c r="Q41" s="1204"/>
      <c r="R41" s="1206">
        <f>IF(A41&lt;=$R$28,NPV($AG$26,,,,,,,,M41)," ")</f>
        <v>12422.071778157406</v>
      </c>
      <c r="S41" s="1206"/>
      <c r="T41" s="1206"/>
      <c r="U41" s="1206"/>
      <c r="V41" s="1206"/>
      <c r="W41" s="1201">
        <v>24</v>
      </c>
      <c r="X41" s="1201"/>
      <c r="Y41" s="1217" t="str">
        <f t="shared" si="2"/>
        <v> </v>
      </c>
      <c r="Z41" s="1217"/>
      <c r="AA41" s="1217"/>
      <c r="AB41" s="1217"/>
      <c r="AC41" s="1217"/>
      <c r="AD41" s="1214" t="str">
        <f t="shared" si="3"/>
        <v> </v>
      </c>
      <c r="AE41" s="1215"/>
      <c r="AF41" s="1215"/>
      <c r="AG41" s="1215"/>
      <c r="AH41" s="1216"/>
      <c r="AI41" s="1202" t="str">
        <f t="shared" si="5"/>
        <v> </v>
      </c>
      <c r="AJ41" s="1203"/>
      <c r="AK41" s="1203"/>
      <c r="AL41" s="1203"/>
      <c r="AM41" s="1204"/>
      <c r="AN41" s="1206" t="str">
        <f>IF(W41&lt;=$R$28,NPV($AG$26,,,,,,,,,,,,,,,,,,,,,,,AI41)," ")</f>
        <v> </v>
      </c>
      <c r="AO41" s="1206"/>
      <c r="AP41" s="1206"/>
      <c r="AQ41" s="1206"/>
      <c r="AR41" s="1206"/>
    </row>
    <row r="42" spans="1:44" ht="12.75" customHeight="1">
      <c r="A42" s="1201">
        <v>10</v>
      </c>
      <c r="B42" s="1201"/>
      <c r="C42" s="1217">
        <f t="shared" si="0"/>
        <v>600000</v>
      </c>
      <c r="D42" s="1217"/>
      <c r="E42" s="1217"/>
      <c r="F42" s="1217"/>
      <c r="G42" s="1217"/>
      <c r="H42" s="1214">
        <f t="shared" si="1"/>
        <v>14400</v>
      </c>
      <c r="I42" s="1215"/>
      <c r="J42" s="1215"/>
      <c r="K42" s="1215"/>
      <c r="L42" s="1216"/>
      <c r="M42" s="1202">
        <f t="shared" si="4"/>
        <v>18788.73384714113</v>
      </c>
      <c r="N42" s="1203"/>
      <c r="O42" s="1203"/>
      <c r="P42" s="1203"/>
      <c r="Q42" s="1204"/>
      <c r="R42" s="1206">
        <f>IF(A42&lt;=$R$28,NPV($AG$26,,,,,,,,,M42)," ")</f>
        <v>12194.752126860587</v>
      </c>
      <c r="S42" s="1206"/>
      <c r="T42" s="1206"/>
      <c r="U42" s="1206"/>
      <c r="V42" s="1206"/>
      <c r="W42" s="1201">
        <v>25</v>
      </c>
      <c r="X42" s="1201"/>
      <c r="Y42" s="1217" t="str">
        <f t="shared" si="2"/>
        <v> </v>
      </c>
      <c r="Z42" s="1217"/>
      <c r="AA42" s="1217"/>
      <c r="AB42" s="1217"/>
      <c r="AC42" s="1217"/>
      <c r="AD42" s="1214" t="str">
        <f t="shared" si="3"/>
        <v> </v>
      </c>
      <c r="AE42" s="1215"/>
      <c r="AF42" s="1215"/>
      <c r="AG42" s="1215"/>
      <c r="AH42" s="1216"/>
      <c r="AI42" s="1202" t="str">
        <f t="shared" si="5"/>
        <v> </v>
      </c>
      <c r="AJ42" s="1203"/>
      <c r="AK42" s="1203"/>
      <c r="AL42" s="1203"/>
      <c r="AM42" s="1204"/>
      <c r="AN42" s="1206" t="str">
        <f>IF(W42&lt;=$R$28,NPV($AG$26,,,,,,,,,,,,,,,,,,,,,,,,AI42)," ")</f>
        <v> </v>
      </c>
      <c r="AO42" s="1206"/>
      <c r="AP42" s="1206"/>
      <c r="AQ42" s="1206"/>
      <c r="AR42" s="1206"/>
    </row>
    <row r="43" spans="1:70" ht="12.75" customHeight="1">
      <c r="A43" s="1201">
        <v>11</v>
      </c>
      <c r="B43" s="1201"/>
      <c r="C43" s="1217">
        <f t="shared" si="0"/>
        <v>600000</v>
      </c>
      <c r="D43" s="1217"/>
      <c r="E43" s="1217"/>
      <c r="F43" s="1217"/>
      <c r="G43" s="1217"/>
      <c r="H43" s="1214">
        <f t="shared" si="1"/>
        <v>14400</v>
      </c>
      <c r="I43" s="1215"/>
      <c r="J43" s="1215"/>
      <c r="K43" s="1215"/>
      <c r="L43" s="1216"/>
      <c r="M43" s="1202">
        <f t="shared" si="4"/>
        <v>19352.395862555364</v>
      </c>
      <c r="N43" s="1203"/>
      <c r="O43" s="1203"/>
      <c r="P43" s="1203"/>
      <c r="Q43" s="1204"/>
      <c r="R43" s="1206">
        <f>IF(A43&lt;=$R$28,NPV($AG$26,,,,,,,,,,M43)," ")</f>
        <v>11971.59234718491</v>
      </c>
      <c r="S43" s="1206"/>
      <c r="T43" s="1206"/>
      <c r="U43" s="1206"/>
      <c r="V43" s="1206"/>
      <c r="W43" s="1201">
        <v>26</v>
      </c>
      <c r="X43" s="1201"/>
      <c r="Y43" s="1217" t="str">
        <f t="shared" si="2"/>
        <v> </v>
      </c>
      <c r="Z43" s="1217"/>
      <c r="AA43" s="1217"/>
      <c r="AB43" s="1217"/>
      <c r="AC43" s="1217"/>
      <c r="AD43" s="1214" t="str">
        <f t="shared" si="3"/>
        <v> </v>
      </c>
      <c r="AE43" s="1215"/>
      <c r="AF43" s="1215"/>
      <c r="AG43" s="1215"/>
      <c r="AH43" s="1216"/>
      <c r="AI43" s="1202" t="str">
        <f t="shared" si="5"/>
        <v> </v>
      </c>
      <c r="AJ43" s="1203"/>
      <c r="AK43" s="1203"/>
      <c r="AL43" s="1203"/>
      <c r="AM43" s="1204"/>
      <c r="AN43" s="1206" t="str">
        <f>IF(W43&lt;=$R$28,NPV($AG$26,,,,,,,,,,,,,,,,,,,,,,,,,AI43)," ")</f>
        <v> </v>
      </c>
      <c r="AO43" s="1206"/>
      <c r="AP43" s="1206"/>
      <c r="AQ43" s="1206"/>
      <c r="AR43" s="1206"/>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row>
    <row r="44" spans="1:44" s="155" customFormat="1" ht="12.75" customHeight="1">
      <c r="A44" s="1201">
        <v>12</v>
      </c>
      <c r="B44" s="1201"/>
      <c r="C44" s="1217">
        <f t="shared" si="0"/>
        <v>600000</v>
      </c>
      <c r="D44" s="1217"/>
      <c r="E44" s="1217"/>
      <c r="F44" s="1217"/>
      <c r="G44" s="1217"/>
      <c r="H44" s="1214">
        <f t="shared" si="1"/>
        <v>14400</v>
      </c>
      <c r="I44" s="1215"/>
      <c r="J44" s="1215"/>
      <c r="K44" s="1215"/>
      <c r="L44" s="1216"/>
      <c r="M44" s="1202">
        <f t="shared" si="4"/>
        <v>19932.967738432024</v>
      </c>
      <c r="N44" s="1203"/>
      <c r="O44" s="1203"/>
      <c r="P44" s="1203"/>
      <c r="Q44" s="1204"/>
      <c r="R44" s="1206">
        <f>IF(A44&lt;=$R$28,NPV($AG$26,,,,,,,,,,,M44)," ")</f>
        <v>11752.51631490703</v>
      </c>
      <c r="S44" s="1206"/>
      <c r="T44" s="1206"/>
      <c r="U44" s="1206"/>
      <c r="V44" s="1206"/>
      <c r="W44" s="1201">
        <v>27</v>
      </c>
      <c r="X44" s="1201"/>
      <c r="Y44" s="1217" t="str">
        <f t="shared" si="2"/>
        <v> </v>
      </c>
      <c r="Z44" s="1217"/>
      <c r="AA44" s="1217"/>
      <c r="AB44" s="1217"/>
      <c r="AC44" s="1217"/>
      <c r="AD44" s="1214" t="str">
        <f t="shared" si="3"/>
        <v> </v>
      </c>
      <c r="AE44" s="1215"/>
      <c r="AF44" s="1215"/>
      <c r="AG44" s="1215"/>
      <c r="AH44" s="1216"/>
      <c r="AI44" s="1202" t="str">
        <f t="shared" si="5"/>
        <v> </v>
      </c>
      <c r="AJ44" s="1203"/>
      <c r="AK44" s="1203"/>
      <c r="AL44" s="1203"/>
      <c r="AM44" s="1204"/>
      <c r="AN44" s="1206" t="str">
        <f>IF(W44&lt;=$R$28,NPV($AG$26,,,,,,,,,,,,,,,,,,,,,,,,,,AI44)," ")</f>
        <v> </v>
      </c>
      <c r="AO44" s="1206"/>
      <c r="AP44" s="1206"/>
      <c r="AQ44" s="1206"/>
      <c r="AR44" s="1206"/>
    </row>
    <row r="45" spans="1:44" s="155" customFormat="1" ht="12.75" customHeight="1">
      <c r="A45" s="1201">
        <v>13</v>
      </c>
      <c r="B45" s="1201"/>
      <c r="C45" s="1217">
        <f t="shared" si="0"/>
        <v>600000</v>
      </c>
      <c r="D45" s="1217"/>
      <c r="E45" s="1217"/>
      <c r="F45" s="1217"/>
      <c r="G45" s="1217"/>
      <c r="H45" s="1214">
        <f t="shared" si="1"/>
        <v>14400</v>
      </c>
      <c r="I45" s="1215"/>
      <c r="J45" s="1215"/>
      <c r="K45" s="1215"/>
      <c r="L45" s="1216"/>
      <c r="M45" s="1202">
        <f t="shared" si="4"/>
        <v>20530.956770584984</v>
      </c>
      <c r="N45" s="1203"/>
      <c r="O45" s="1203"/>
      <c r="P45" s="1203"/>
      <c r="Q45" s="1204"/>
      <c r="R45" s="1206">
        <f>IF(A45&lt;=$R$28,NPV($AG$26,,,,,,,,,,,,M45)," ")</f>
        <v>11537.449298850785</v>
      </c>
      <c r="S45" s="1206"/>
      <c r="T45" s="1206"/>
      <c r="U45" s="1206"/>
      <c r="V45" s="1206"/>
      <c r="W45" s="1201">
        <v>28</v>
      </c>
      <c r="X45" s="1201"/>
      <c r="Y45" s="1217" t="str">
        <f t="shared" si="2"/>
        <v> </v>
      </c>
      <c r="Z45" s="1217"/>
      <c r="AA45" s="1217"/>
      <c r="AB45" s="1217"/>
      <c r="AC45" s="1217"/>
      <c r="AD45" s="1214" t="str">
        <f t="shared" si="3"/>
        <v> </v>
      </c>
      <c r="AE45" s="1215"/>
      <c r="AF45" s="1215"/>
      <c r="AG45" s="1215"/>
      <c r="AH45" s="1216"/>
      <c r="AI45" s="1202" t="str">
        <f t="shared" si="5"/>
        <v> </v>
      </c>
      <c r="AJ45" s="1203"/>
      <c r="AK45" s="1203"/>
      <c r="AL45" s="1203"/>
      <c r="AM45" s="1204"/>
      <c r="AN45" s="1206" t="str">
        <f>IF(W45&lt;=$R$28,NPV($AG$26,,,,,,,,,,,,,,,,,,,,,,,,,,,AI45)," ")</f>
        <v> </v>
      </c>
      <c r="AO45" s="1206"/>
      <c r="AP45" s="1206"/>
      <c r="AQ45" s="1206"/>
      <c r="AR45" s="1206"/>
    </row>
    <row r="46" spans="1:44" s="155" customFormat="1" ht="12.75" customHeight="1">
      <c r="A46" s="1201">
        <v>14</v>
      </c>
      <c r="B46" s="1201"/>
      <c r="C46" s="1217">
        <f t="shared" si="0"/>
        <v>600000</v>
      </c>
      <c r="D46" s="1217"/>
      <c r="E46" s="1217"/>
      <c r="F46" s="1217"/>
      <c r="G46" s="1217"/>
      <c r="H46" s="1214">
        <f t="shared" si="1"/>
        <v>14400</v>
      </c>
      <c r="I46" s="1215"/>
      <c r="J46" s="1215"/>
      <c r="K46" s="1215"/>
      <c r="L46" s="1216"/>
      <c r="M46" s="1202">
        <f t="shared" si="4"/>
        <v>21146.885473702536</v>
      </c>
      <c r="N46" s="1203"/>
      <c r="O46" s="1203"/>
      <c r="P46" s="1203"/>
      <c r="Q46" s="1204"/>
      <c r="R46" s="1206">
        <f>IF(A46&lt;=$R$28,NPV($AG$26,,,,,,,,,,,,,M46)," ")</f>
        <v>11326.317935394882</v>
      </c>
      <c r="S46" s="1206"/>
      <c r="T46" s="1206"/>
      <c r="U46" s="1206"/>
      <c r="V46" s="1206"/>
      <c r="W46" s="1201">
        <v>29</v>
      </c>
      <c r="X46" s="1201"/>
      <c r="Y46" s="1217" t="str">
        <f t="shared" si="2"/>
        <v> </v>
      </c>
      <c r="Z46" s="1217"/>
      <c r="AA46" s="1217"/>
      <c r="AB46" s="1217"/>
      <c r="AC46" s="1217"/>
      <c r="AD46" s="1214" t="str">
        <f t="shared" si="3"/>
        <v> </v>
      </c>
      <c r="AE46" s="1215"/>
      <c r="AF46" s="1215"/>
      <c r="AG46" s="1215"/>
      <c r="AH46" s="1216"/>
      <c r="AI46" s="1202" t="str">
        <f t="shared" si="5"/>
        <v> </v>
      </c>
      <c r="AJ46" s="1203"/>
      <c r="AK46" s="1203"/>
      <c r="AL46" s="1203"/>
      <c r="AM46" s="1204"/>
      <c r="AN46" s="1206" t="str">
        <f>IF(W46&lt;=$R$28,NPV($AG$26,,,,,,,,,,,,,,,,,,,,,,,,,,,,AI46)," ")</f>
        <v> </v>
      </c>
      <c r="AO46" s="1206"/>
      <c r="AP46" s="1206"/>
      <c r="AQ46" s="1206"/>
      <c r="AR46" s="1206"/>
    </row>
    <row r="47" spans="1:44" s="155" customFormat="1" ht="12.75" customHeight="1">
      <c r="A47" s="1201">
        <v>15</v>
      </c>
      <c r="B47" s="1201"/>
      <c r="C47" s="1217">
        <f t="shared" si="0"/>
        <v>600000</v>
      </c>
      <c r="D47" s="1217"/>
      <c r="E47" s="1217"/>
      <c r="F47" s="1217"/>
      <c r="G47" s="1217"/>
      <c r="H47" s="1214">
        <f t="shared" si="1"/>
        <v>14400</v>
      </c>
      <c r="I47" s="1215"/>
      <c r="J47" s="1215"/>
      <c r="K47" s="1215"/>
      <c r="L47" s="1216"/>
      <c r="M47" s="1202">
        <f t="shared" si="4"/>
        <v>21781.292037913612</v>
      </c>
      <c r="N47" s="1203"/>
      <c r="O47" s="1203"/>
      <c r="P47" s="1203"/>
      <c r="Q47" s="1204"/>
      <c r="R47" s="1206">
        <f>IF(A47&lt;=$R$28,NPV($AG$26,,,,,,,,,,,,,,M47)," ")</f>
        <v>11119.05020344713</v>
      </c>
      <c r="S47" s="1206"/>
      <c r="T47" s="1206"/>
      <c r="U47" s="1206"/>
      <c r="V47" s="1206"/>
      <c r="W47" s="1201">
        <v>30</v>
      </c>
      <c r="X47" s="1201"/>
      <c r="Y47" s="1217" t="str">
        <f t="shared" si="2"/>
        <v> </v>
      </c>
      <c r="Z47" s="1217"/>
      <c r="AA47" s="1217"/>
      <c r="AB47" s="1217"/>
      <c r="AC47" s="1217"/>
      <c r="AD47" s="1214" t="str">
        <f t="shared" si="3"/>
        <v> </v>
      </c>
      <c r="AE47" s="1215"/>
      <c r="AF47" s="1215"/>
      <c r="AG47" s="1215"/>
      <c r="AH47" s="1216"/>
      <c r="AI47" s="1202" t="str">
        <f t="shared" si="5"/>
        <v> </v>
      </c>
      <c r="AJ47" s="1203"/>
      <c r="AK47" s="1203"/>
      <c r="AL47" s="1203"/>
      <c r="AM47" s="1204"/>
      <c r="AN47" s="1206" t="str">
        <f>IF(W47&lt;=$R$28,NPV($AG$26,,,,,,,,,,,,,,,,,,,,,,,,,,,,,AI47)," ")</f>
        <v> </v>
      </c>
      <c r="AO47" s="1206"/>
      <c r="AP47" s="1206"/>
      <c r="AQ47" s="1206"/>
      <c r="AR47" s="1206"/>
    </row>
    <row r="48" spans="1:43" s="155" customFormat="1" ht="12.75" customHeight="1">
      <c r="A48" s="200"/>
      <c r="B48" s="200"/>
      <c r="C48" s="200"/>
      <c r="D48" s="200"/>
      <c r="E48" s="200"/>
      <c r="F48" s="200"/>
      <c r="G48" s="200"/>
      <c r="H48" s="201"/>
      <c r="I48" s="201"/>
      <c r="J48" s="201"/>
      <c r="K48" s="201"/>
      <c r="L48" s="201"/>
      <c r="M48" s="202" t="str">
        <f>IF(W33&lt;='11 - Tax Abatement'!$R$27,M47*1.03," ")</f>
        <v> </v>
      </c>
      <c r="N48" s="104"/>
      <c r="O48" s="104"/>
      <c r="P48" s="104"/>
      <c r="Q48" s="104"/>
      <c r="R48" s="203" t="str">
        <f>IF(W33&lt;='11 - Tax Abatement'!$R$27,NPV('11 - Tax Abatement'!$AG$25,,,,,,,,,,,,,,,M48)," ")</f>
        <v> </v>
      </c>
      <c r="S48" s="203"/>
      <c r="T48" s="203"/>
      <c r="U48" s="203"/>
      <c r="V48" s="203"/>
      <c r="W48" s="204"/>
      <c r="X48" s="204"/>
      <c r="Y48" s="204"/>
      <c r="Z48" s="204"/>
      <c r="AA48" s="204"/>
      <c r="AB48" s="204"/>
      <c r="AC48" s="204"/>
      <c r="AD48" s="204"/>
      <c r="AE48" s="204"/>
      <c r="AF48" s="204"/>
      <c r="AG48" s="204"/>
      <c r="AH48" s="204"/>
      <c r="AI48" s="204"/>
      <c r="AJ48" s="204"/>
      <c r="AK48" s="204"/>
      <c r="AL48" s="204"/>
      <c r="AM48" s="104"/>
      <c r="AN48" s="104"/>
      <c r="AO48" s="104"/>
      <c r="AP48" s="131"/>
      <c r="AQ48" s="131"/>
    </row>
    <row r="49" spans="3:43" s="155" customFormat="1" ht="12.75" customHeight="1">
      <c r="C49" s="131" t="str">
        <f>IF(W34&lt;='11 - Tax Abatement'!$R$27,'11 - Tax Abatement'!$R$19," ")</f>
        <v> </v>
      </c>
      <c r="D49" s="131"/>
      <c r="E49" s="131"/>
      <c r="F49" s="131"/>
      <c r="G49" s="131"/>
      <c r="H49" s="168" t="str">
        <f>IF(W34&lt;='11 - Tax Abatement'!$R$27,(C49*#REF!/1000)," ")</f>
        <v> </v>
      </c>
      <c r="I49" s="168"/>
      <c r="J49" s="168"/>
      <c r="K49" s="168"/>
      <c r="L49" s="168"/>
      <c r="M49" s="202" t="str">
        <f>IF(W34&lt;='11 - Tax Abatement'!$R$27,M48*1.03," ")</f>
        <v> </v>
      </c>
      <c r="N49" s="104"/>
      <c r="O49" s="1208" t="s">
        <v>369</v>
      </c>
      <c r="P49" s="1209"/>
      <c r="Q49" s="1209"/>
      <c r="R49" s="1209"/>
      <c r="S49" s="1209"/>
      <c r="T49" s="1209"/>
      <c r="U49" s="1209"/>
      <c r="V49" s="1209"/>
      <c r="W49" s="1210"/>
      <c r="X49" s="581">
        <f>SUM(R33:V47,AN33:AR47)</f>
        <v>190409.28596091043</v>
      </c>
      <c r="Y49" s="520"/>
      <c r="Z49" s="520"/>
      <c r="AA49" s="520"/>
      <c r="AB49" s="520"/>
      <c r="AC49" s="521"/>
      <c r="AD49" s="204"/>
      <c r="AE49" s="204"/>
      <c r="AF49" s="204"/>
      <c r="AG49" s="204"/>
      <c r="AH49" s="204"/>
      <c r="AI49" s="204"/>
      <c r="AJ49" s="204"/>
      <c r="AK49" s="204"/>
      <c r="AL49" s="204"/>
      <c r="AM49" s="104"/>
      <c r="AN49" s="104"/>
      <c r="AO49" s="104"/>
      <c r="AP49" s="131"/>
      <c r="AQ49" s="131"/>
    </row>
    <row r="50" spans="3:43" s="155" customFormat="1" ht="12.75" customHeight="1">
      <c r="C50" s="131" t="str">
        <f>IF(W35&lt;='11 - Tax Abatement'!$R$27,'11 - Tax Abatement'!$R$19," ")</f>
        <v> </v>
      </c>
      <c r="D50" s="131"/>
      <c r="E50" s="131"/>
      <c r="F50" s="131"/>
      <c r="G50" s="131"/>
      <c r="H50" s="168" t="str">
        <f>IF(W35&lt;='11 - Tax Abatement'!$R$27,(C50*#REF!/1000)," ")</f>
        <v> </v>
      </c>
      <c r="I50" s="168"/>
      <c r="J50" s="168"/>
      <c r="K50" s="168"/>
      <c r="L50" s="168"/>
      <c r="M50" s="202" t="str">
        <f>IF(W35&lt;='11 - Tax Abatement'!$R$27,M49*1.03," ")</f>
        <v> </v>
      </c>
      <c r="N50" s="104"/>
      <c r="O50" s="1211"/>
      <c r="P50" s="1212"/>
      <c r="Q50" s="1212"/>
      <c r="R50" s="1212"/>
      <c r="S50" s="1212"/>
      <c r="T50" s="1212"/>
      <c r="U50" s="1212"/>
      <c r="V50" s="1212"/>
      <c r="W50" s="1213"/>
      <c r="X50" s="582"/>
      <c r="Y50" s="522"/>
      <c r="Z50" s="522"/>
      <c r="AA50" s="522"/>
      <c r="AB50" s="522"/>
      <c r="AC50" s="523"/>
      <c r="AD50" s="204"/>
      <c r="AE50" s="204"/>
      <c r="AF50" s="204"/>
      <c r="AG50" s="204"/>
      <c r="AH50" s="204"/>
      <c r="AI50" s="204"/>
      <c r="AJ50" s="204"/>
      <c r="AK50" s="204"/>
      <c r="AL50" s="204"/>
      <c r="AM50" s="104"/>
      <c r="AN50" s="104"/>
      <c r="AO50" s="104"/>
      <c r="AP50" s="131"/>
      <c r="AQ50" s="131"/>
    </row>
    <row r="51" spans="3:43" s="155" customFormat="1" ht="12.75" customHeight="1">
      <c r="C51" s="131" t="str">
        <f>IF(W36&lt;='11 - Tax Abatement'!$R$27,'11 - Tax Abatement'!$R$19," ")</f>
        <v> </v>
      </c>
      <c r="D51" s="131"/>
      <c r="E51" s="131"/>
      <c r="F51" s="131"/>
      <c r="G51" s="131"/>
      <c r="H51" s="168" t="str">
        <f>IF(W36&lt;='11 - Tax Abatement'!$R$27,(C51*#REF!/1000)," ")</f>
        <v> </v>
      </c>
      <c r="I51" s="168"/>
      <c r="J51" s="168"/>
      <c r="K51" s="168"/>
      <c r="L51" s="168"/>
      <c r="M51" s="202" t="str">
        <f>IF(W36&lt;='11 - Tax Abatement'!$R$27,M50*1.03," ")</f>
        <v> </v>
      </c>
      <c r="N51" s="104"/>
      <c r="O51" s="578" t="s">
        <v>99</v>
      </c>
      <c r="P51" s="578"/>
      <c r="Q51" s="578"/>
      <c r="R51" s="578"/>
      <c r="S51" s="578"/>
      <c r="T51" s="578"/>
      <c r="U51" s="578"/>
      <c r="V51" s="578"/>
      <c r="W51" s="578"/>
      <c r="X51" s="1225">
        <f>X49*T9</f>
        <v>190409.28596091043</v>
      </c>
      <c r="Y51" s="1226"/>
      <c r="Z51" s="1226"/>
      <c r="AA51" s="1226"/>
      <c r="AB51" s="1226"/>
      <c r="AC51" s="1227"/>
      <c r="AD51" s="204"/>
      <c r="AE51" s="204"/>
      <c r="AF51" s="204"/>
      <c r="AG51" s="204"/>
      <c r="AH51" s="204"/>
      <c r="AI51" s="204"/>
      <c r="AJ51" s="204"/>
      <c r="AK51" s="204"/>
      <c r="AL51" s="204"/>
      <c r="AM51" s="104"/>
      <c r="AN51" s="104"/>
      <c r="AO51" s="104"/>
      <c r="AP51" s="131"/>
      <c r="AQ51" s="131"/>
    </row>
    <row r="52" spans="3:43" s="155" customFormat="1" ht="12.75" customHeight="1">
      <c r="C52" s="131" t="str">
        <f>IF(W37&lt;='11 - Tax Abatement'!$R$27,'11 - Tax Abatement'!$R$19," ")</f>
        <v> </v>
      </c>
      <c r="D52" s="131"/>
      <c r="E52" s="131"/>
      <c r="F52" s="131"/>
      <c r="G52" s="131"/>
      <c r="H52" s="168" t="str">
        <f>IF(W37&lt;='11 - Tax Abatement'!$R$27,(C52*#REF!/1000)," ")</f>
        <v> </v>
      </c>
      <c r="I52" s="168"/>
      <c r="J52" s="168"/>
      <c r="K52" s="168"/>
      <c r="L52" s="168"/>
      <c r="M52" s="202" t="str">
        <f>IF(W37&lt;='11 - Tax Abatement'!$R$27,M51*1.03," ")</f>
        <v> </v>
      </c>
      <c r="N52" s="104"/>
      <c r="O52" s="578"/>
      <c r="P52" s="578"/>
      <c r="Q52" s="578"/>
      <c r="R52" s="578"/>
      <c r="S52" s="578"/>
      <c r="T52" s="578"/>
      <c r="U52" s="578"/>
      <c r="V52" s="578"/>
      <c r="W52" s="578"/>
      <c r="X52" s="517">
        <f>X51*AJ9</f>
        <v>142806.96447068284</v>
      </c>
      <c r="Y52" s="518"/>
      <c r="Z52" s="518"/>
      <c r="AA52" s="518"/>
      <c r="AB52" s="518"/>
      <c r="AC52" s="519"/>
      <c r="AD52" s="204"/>
      <c r="AE52" s="204"/>
      <c r="AF52" s="204"/>
      <c r="AG52" s="204"/>
      <c r="AH52" s="204"/>
      <c r="AI52" s="204"/>
      <c r="AJ52" s="204"/>
      <c r="AK52" s="204"/>
      <c r="AL52" s="204"/>
      <c r="AM52" s="104"/>
      <c r="AN52" s="104"/>
      <c r="AO52" s="104"/>
      <c r="AP52" s="131"/>
      <c r="AQ52" s="131"/>
    </row>
    <row r="53" spans="1:44" s="205" customFormat="1" ht="12.75">
      <c r="A53" s="155"/>
      <c r="B53" s="155"/>
      <c r="C53" s="131" t="str">
        <f>IF(W42&lt;='11 - Tax Abatement'!$R$27,'11 - Tax Abatement'!$R$19," ")</f>
        <v> </v>
      </c>
      <c r="D53" s="131"/>
      <c r="E53" s="131"/>
      <c r="F53" s="131"/>
      <c r="G53" s="131"/>
      <c r="H53" s="168" t="str">
        <f>IF(W42&lt;='11 - Tax Abatement'!$R$27,(C53*#REF!/1000)," ")</f>
        <v> </v>
      </c>
      <c r="I53" s="168"/>
      <c r="J53" s="168"/>
      <c r="K53" s="168"/>
      <c r="L53" s="168"/>
      <c r="M53" s="202" t="str">
        <f>IF(W42&lt;='11 - Tax Abatement'!$R$27,#REF!*1.03," ")</f>
        <v> </v>
      </c>
      <c r="N53" s="104"/>
      <c r="O53" s="104"/>
      <c r="P53" s="104"/>
      <c r="Q53" s="104"/>
      <c r="R53" s="203" t="str">
        <f>IF(W42&lt;='11 - Tax Abatement'!$R$27,NPV('11 - Tax Abatement'!$AG$25,,,,,,,,,,,,,,,,,,,,,,,,M53)," ")</f>
        <v> </v>
      </c>
      <c r="S53" s="203"/>
      <c r="T53" s="203"/>
      <c r="U53" s="203"/>
      <c r="V53" s="203"/>
      <c r="W53" s="155"/>
      <c r="X53" s="155"/>
      <c r="Y53" s="204"/>
      <c r="Z53" s="204"/>
      <c r="AA53" s="204"/>
      <c r="AB53" s="204"/>
      <c r="AC53" s="204"/>
      <c r="AD53" s="204"/>
      <c r="AE53" s="204"/>
      <c r="AF53" s="204"/>
      <c r="AG53" s="204"/>
      <c r="AH53" s="204"/>
      <c r="AI53" s="204"/>
      <c r="AJ53" s="204"/>
      <c r="AK53" s="204"/>
      <c r="AL53" s="204"/>
      <c r="AM53" s="104"/>
      <c r="AN53" s="104"/>
      <c r="AO53" s="104"/>
      <c r="AP53" s="131"/>
      <c r="AQ53" s="131"/>
      <c r="AR53" s="155"/>
    </row>
    <row r="54" spans="1:44" s="205" customFormat="1" ht="13.5" thickBot="1">
      <c r="A54" s="107" t="s">
        <v>446</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20"/>
    </row>
    <row r="55" spans="1:44" s="205" customFormat="1" ht="13.5" thickTop="1">
      <c r="A55" s="38"/>
      <c r="B55" s="38"/>
      <c r="C55" s="206"/>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101"/>
    </row>
    <row r="56" spans="1:70" s="205" customFormat="1" ht="15.75">
      <c r="A56" s="150">
        <v>82</v>
      </c>
      <c r="B56" s="780" t="s">
        <v>259</v>
      </c>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101"/>
      <c r="AW56" s="99"/>
      <c r="AX56" s="99"/>
      <c r="AY56" s="99"/>
      <c r="AZ56" s="99"/>
      <c r="BA56" s="99"/>
      <c r="BB56" s="99"/>
      <c r="BC56" s="99"/>
      <c r="BD56" s="99"/>
      <c r="BE56" s="99"/>
      <c r="BF56" s="99"/>
      <c r="BG56" s="99"/>
      <c r="BH56" s="99"/>
      <c r="BI56" s="99"/>
      <c r="BJ56" s="99"/>
      <c r="BK56" s="99"/>
      <c r="BL56" s="99"/>
      <c r="BM56" s="99"/>
      <c r="BN56" s="99"/>
      <c r="BO56" s="99"/>
      <c r="BP56" s="99"/>
      <c r="BQ56" s="99"/>
      <c r="BR56" s="99"/>
    </row>
    <row r="57" spans="1:44" s="99" customFormat="1" ht="12.75" customHeight="1">
      <c r="A57" s="205"/>
      <c r="B57" s="38"/>
      <c r="C57" s="38"/>
      <c r="D57" s="38"/>
      <c r="E57" s="205"/>
      <c r="F57" s="207"/>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row>
    <row r="58" spans="1:44" s="99" customFormat="1" ht="12.75" customHeight="1">
      <c r="A58" s="205"/>
      <c r="B58" s="38"/>
      <c r="C58" s="38"/>
      <c r="D58" s="99" t="s">
        <v>513</v>
      </c>
      <c r="G58" s="38"/>
      <c r="H58" s="38"/>
      <c r="I58" s="38"/>
      <c r="J58" s="38"/>
      <c r="K58" s="38"/>
      <c r="L58" s="38"/>
      <c r="M58" s="38"/>
      <c r="N58" s="38"/>
      <c r="O58" s="38"/>
      <c r="P58" s="38"/>
      <c r="Q58" s="38"/>
      <c r="R58" s="38"/>
      <c r="S58" s="1207">
        <v>36000</v>
      </c>
      <c r="T58" s="1207"/>
      <c r="U58" s="1207"/>
      <c r="V58" s="1207"/>
      <c r="W58" s="1207"/>
      <c r="X58" s="205"/>
      <c r="Y58" s="205"/>
      <c r="Z58" s="205"/>
      <c r="AA58" s="205"/>
      <c r="AB58" s="205"/>
      <c r="AC58" s="205"/>
      <c r="AD58" s="205"/>
      <c r="AE58" s="205"/>
      <c r="AF58" s="205"/>
      <c r="AG58" s="205"/>
      <c r="AH58" s="205"/>
      <c r="AI58" s="205"/>
      <c r="AJ58" s="205"/>
      <c r="AK58" s="205"/>
      <c r="AL58" s="205"/>
      <c r="AM58" s="205"/>
      <c r="AN58" s="205"/>
      <c r="AO58" s="205"/>
      <c r="AP58" s="205"/>
      <c r="AQ58" s="205"/>
      <c r="AR58" s="205"/>
    </row>
    <row r="59" spans="1:44" s="99" customFormat="1" ht="12.75" customHeight="1">
      <c r="A59" s="205"/>
      <c r="B59" s="38"/>
      <c r="C59" s="38"/>
      <c r="D59" s="99" t="s">
        <v>514</v>
      </c>
      <c r="G59" s="38"/>
      <c r="H59" s="38"/>
      <c r="I59" s="38"/>
      <c r="J59" s="38"/>
      <c r="K59" s="38"/>
      <c r="L59" s="38"/>
      <c r="M59" s="38"/>
      <c r="N59" s="38"/>
      <c r="O59" s="38"/>
      <c r="P59" s="38"/>
      <c r="Q59" s="38"/>
      <c r="R59" s="38"/>
      <c r="S59" s="1207">
        <v>51000</v>
      </c>
      <c r="T59" s="1207"/>
      <c r="U59" s="1207"/>
      <c r="V59" s="1207"/>
      <c r="W59" s="1207"/>
      <c r="X59" s="205"/>
      <c r="Y59" s="205"/>
      <c r="Z59" s="205"/>
      <c r="AA59" s="205"/>
      <c r="AB59" s="205"/>
      <c r="AC59" s="205"/>
      <c r="AD59" s="205"/>
      <c r="AE59" s="205"/>
      <c r="AF59" s="205"/>
      <c r="AG59" s="205"/>
      <c r="AH59" s="205"/>
      <c r="AI59" s="205"/>
      <c r="AJ59" s="205"/>
      <c r="AK59" s="205"/>
      <c r="AL59" s="205"/>
      <c r="AM59" s="205"/>
      <c r="AN59" s="205"/>
      <c r="AO59" s="205"/>
      <c r="AP59" s="205"/>
      <c r="AQ59" s="205"/>
      <c r="AR59" s="205"/>
    </row>
    <row r="60" spans="1:44" s="99" customFormat="1" ht="12.75" customHeight="1">
      <c r="A60" s="205"/>
      <c r="B60" s="38"/>
      <c r="C60" s="38"/>
      <c r="D60" s="99" t="s">
        <v>515</v>
      </c>
      <c r="G60" s="38"/>
      <c r="H60" s="38"/>
      <c r="I60" s="38"/>
      <c r="J60" s="38"/>
      <c r="K60" s="38"/>
      <c r="L60" s="38"/>
      <c r="M60" s="38"/>
      <c r="N60" s="38"/>
      <c r="O60" s="38"/>
      <c r="P60" s="38"/>
      <c r="Q60" s="38"/>
      <c r="R60" s="38"/>
      <c r="S60" s="1207">
        <v>75000</v>
      </c>
      <c r="T60" s="1207"/>
      <c r="U60" s="1207"/>
      <c r="V60" s="1207"/>
      <c r="W60" s="1207"/>
      <c r="X60" s="205"/>
      <c r="Y60" s="205"/>
      <c r="Z60" s="205"/>
      <c r="AA60" s="205"/>
      <c r="AB60" s="205"/>
      <c r="AC60" s="205"/>
      <c r="AD60" s="205"/>
      <c r="AE60" s="205"/>
      <c r="AF60" s="205"/>
      <c r="AG60" s="205"/>
      <c r="AH60" s="205"/>
      <c r="AI60" s="205"/>
      <c r="AJ60" s="205"/>
      <c r="AK60" s="205"/>
      <c r="AL60" s="205"/>
      <c r="AM60" s="205"/>
      <c r="AN60" s="205"/>
      <c r="AO60" s="205"/>
      <c r="AP60" s="205"/>
      <c r="AQ60" s="205"/>
      <c r="AR60" s="205"/>
    </row>
    <row r="61" spans="1:44" s="99" customFormat="1" ht="12.75" customHeight="1">
      <c r="A61" s="208"/>
      <c r="B61" s="184"/>
      <c r="C61" s="184"/>
      <c r="D61" s="99" t="s">
        <v>516</v>
      </c>
      <c r="H61" s="184"/>
      <c r="S61" s="1207">
        <v>96000</v>
      </c>
      <c r="T61" s="1207"/>
      <c r="U61" s="1207"/>
      <c r="V61" s="1207"/>
      <c r="W61" s="1207"/>
      <c r="AR61" s="101"/>
    </row>
    <row r="62" spans="1:44" s="99" customFormat="1" ht="12.75" customHeight="1">
      <c r="A62" s="208"/>
      <c r="B62" s="184"/>
      <c r="C62" s="184"/>
      <c r="D62" s="184"/>
      <c r="E62" s="184"/>
      <c r="F62" s="184"/>
      <c r="G62" s="184"/>
      <c r="H62" s="184"/>
      <c r="AR62" s="101"/>
    </row>
    <row r="63" spans="1:44" s="99" customFormat="1" ht="12.75" customHeight="1">
      <c r="A63" s="183">
        <v>83</v>
      </c>
      <c r="B63" s="99" t="s">
        <v>412</v>
      </c>
      <c r="C63" s="184"/>
      <c r="D63" s="184"/>
      <c r="E63" s="184"/>
      <c r="F63" s="184"/>
      <c r="G63" s="184"/>
      <c r="H63" s="184"/>
      <c r="AR63" s="101"/>
    </row>
    <row r="64" spans="1:44" s="99" customFormat="1" ht="12.75" customHeight="1">
      <c r="A64" s="183">
        <v>84</v>
      </c>
      <c r="B64" s="99" t="s">
        <v>260</v>
      </c>
      <c r="C64" s="184"/>
      <c r="D64" s="184"/>
      <c r="E64" s="184"/>
      <c r="F64" s="184"/>
      <c r="G64" s="184"/>
      <c r="H64" s="184"/>
      <c r="AR64" s="101"/>
    </row>
    <row r="65" spans="1:44" s="99" customFormat="1" ht="12.75" customHeight="1">
      <c r="A65" s="183">
        <v>85</v>
      </c>
      <c r="B65" s="99" t="s">
        <v>263</v>
      </c>
      <c r="C65" s="184"/>
      <c r="D65" s="184"/>
      <c r="E65" s="184"/>
      <c r="F65" s="184"/>
      <c r="G65" s="184"/>
      <c r="H65" s="184"/>
      <c r="AR65" s="101"/>
    </row>
    <row r="66" spans="1:44" s="99" customFormat="1" ht="12.75" customHeight="1">
      <c r="A66" s="183"/>
      <c r="B66" s="99" t="s">
        <v>264</v>
      </c>
      <c r="C66" s="184"/>
      <c r="D66" s="184"/>
      <c r="E66" s="184"/>
      <c r="F66" s="184"/>
      <c r="G66" s="184"/>
      <c r="H66" s="184"/>
      <c r="AR66" s="101"/>
    </row>
    <row r="67" spans="1:44" s="99" customFormat="1" ht="12.75" customHeight="1">
      <c r="A67" s="183"/>
      <c r="C67" s="184"/>
      <c r="D67" s="184"/>
      <c r="E67" s="184"/>
      <c r="F67" s="184"/>
      <c r="G67" s="184"/>
      <c r="H67" s="184"/>
      <c r="AR67" s="101"/>
    </row>
    <row r="68" spans="1:44" s="99" customFormat="1" ht="12.75" customHeight="1" thickBot="1">
      <c r="A68" s="1089" t="s">
        <v>265</v>
      </c>
      <c r="B68" s="1089"/>
      <c r="C68" s="1089"/>
      <c r="D68" s="1089"/>
      <c r="E68" s="1089"/>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89"/>
      <c r="AP68" s="1089"/>
      <c r="AQ68" s="1089"/>
      <c r="AR68" s="1089"/>
    </row>
    <row r="69" spans="9:35" s="99" customFormat="1" ht="12.75" customHeight="1">
      <c r="I69" s="1124" t="s">
        <v>380</v>
      </c>
      <c r="J69" s="1125"/>
      <c r="K69" s="1125"/>
      <c r="L69" s="1125"/>
      <c r="M69" s="1125"/>
      <c r="N69" s="1125"/>
      <c r="O69" s="1125"/>
      <c r="P69" s="1125"/>
      <c r="Q69" s="1125"/>
      <c r="R69" s="1125"/>
      <c r="S69" s="1126"/>
      <c r="T69" s="1130" t="s">
        <v>266</v>
      </c>
      <c r="U69" s="1125"/>
      <c r="V69" s="1125"/>
      <c r="W69" s="1125"/>
      <c r="X69" s="1125"/>
      <c r="Y69" s="1125"/>
      <c r="Z69" s="1125"/>
      <c r="AA69" s="1125"/>
      <c r="AB69" s="1125"/>
      <c r="AC69" s="1126"/>
      <c r="AD69" s="1132" t="s">
        <v>267</v>
      </c>
      <c r="AE69" s="1132"/>
      <c r="AF69" s="1132"/>
      <c r="AG69" s="1132"/>
      <c r="AH69" s="1132"/>
      <c r="AI69" s="1133"/>
    </row>
    <row r="70" spans="9:35" s="99" customFormat="1" ht="12.75" customHeight="1" thickBot="1">
      <c r="I70" s="1127"/>
      <c r="J70" s="1128"/>
      <c r="K70" s="1128"/>
      <c r="L70" s="1128"/>
      <c r="M70" s="1128"/>
      <c r="N70" s="1128"/>
      <c r="O70" s="1128"/>
      <c r="P70" s="1128"/>
      <c r="Q70" s="1128"/>
      <c r="R70" s="1128"/>
      <c r="S70" s="1129"/>
      <c r="T70" s="1131"/>
      <c r="U70" s="1128"/>
      <c r="V70" s="1128"/>
      <c r="W70" s="1128"/>
      <c r="X70" s="1128"/>
      <c r="Y70" s="1128"/>
      <c r="Z70" s="1128"/>
      <c r="AA70" s="1128"/>
      <c r="AB70" s="1128"/>
      <c r="AC70" s="1129"/>
      <c r="AD70" s="1134"/>
      <c r="AE70" s="1134"/>
      <c r="AF70" s="1134"/>
      <c r="AG70" s="1134"/>
      <c r="AH70" s="1134"/>
      <c r="AI70" s="1135"/>
    </row>
    <row r="71" spans="9:35" s="99" customFormat="1" ht="12.75" customHeight="1" thickTop="1">
      <c r="I71" s="1136" t="s">
        <v>586</v>
      </c>
      <c r="J71" s="1137"/>
      <c r="K71" s="1137"/>
      <c r="L71" s="1137"/>
      <c r="M71" s="1137"/>
      <c r="N71" s="1137"/>
      <c r="O71" s="1137"/>
      <c r="P71" s="1137"/>
      <c r="Q71" s="1137"/>
      <c r="R71" s="1137"/>
      <c r="S71" s="1138"/>
      <c r="T71" s="1139" t="s">
        <v>268</v>
      </c>
      <c r="U71" s="1137"/>
      <c r="V71" s="1137"/>
      <c r="W71" s="1137"/>
      <c r="X71" s="1137"/>
      <c r="Y71" s="1137"/>
      <c r="Z71" s="1137"/>
      <c r="AA71" s="1137"/>
      <c r="AB71" s="1137"/>
      <c r="AC71" s="1138"/>
      <c r="AD71" s="1140" t="s">
        <v>275</v>
      </c>
      <c r="AE71" s="1140"/>
      <c r="AF71" s="1140"/>
      <c r="AG71" s="1140"/>
      <c r="AH71" s="1140"/>
      <c r="AI71" s="1141"/>
    </row>
    <row r="72" spans="9:35" s="99" customFormat="1" ht="12.75" customHeight="1">
      <c r="I72" s="1142" t="s">
        <v>586</v>
      </c>
      <c r="J72" s="475"/>
      <c r="K72" s="475"/>
      <c r="L72" s="475"/>
      <c r="M72" s="475"/>
      <c r="N72" s="475"/>
      <c r="O72" s="475"/>
      <c r="P72" s="475"/>
      <c r="Q72" s="475"/>
      <c r="R72" s="475"/>
      <c r="S72" s="476"/>
      <c r="T72" s="474" t="s">
        <v>269</v>
      </c>
      <c r="U72" s="475"/>
      <c r="V72" s="475"/>
      <c r="W72" s="475"/>
      <c r="X72" s="475"/>
      <c r="Y72" s="475"/>
      <c r="Z72" s="475"/>
      <c r="AA72" s="475"/>
      <c r="AB72" s="475"/>
      <c r="AC72" s="476"/>
      <c r="AD72" s="490" t="s">
        <v>279</v>
      </c>
      <c r="AE72" s="490"/>
      <c r="AF72" s="490"/>
      <c r="AG72" s="490"/>
      <c r="AH72" s="490"/>
      <c r="AI72" s="1143"/>
    </row>
    <row r="73" spans="9:35" s="99" customFormat="1" ht="12.75" customHeight="1">
      <c r="I73" s="1142" t="s">
        <v>586</v>
      </c>
      <c r="J73" s="475"/>
      <c r="K73" s="475"/>
      <c r="L73" s="475"/>
      <c r="M73" s="475"/>
      <c r="N73" s="475"/>
      <c r="O73" s="475"/>
      <c r="P73" s="475"/>
      <c r="Q73" s="475"/>
      <c r="R73" s="475"/>
      <c r="S73" s="476"/>
      <c r="T73" s="474" t="s">
        <v>270</v>
      </c>
      <c r="U73" s="475"/>
      <c r="V73" s="475"/>
      <c r="W73" s="475"/>
      <c r="X73" s="475"/>
      <c r="Y73" s="475"/>
      <c r="Z73" s="475"/>
      <c r="AA73" s="475"/>
      <c r="AB73" s="475"/>
      <c r="AC73" s="476"/>
      <c r="AD73" s="490" t="s">
        <v>280</v>
      </c>
      <c r="AE73" s="490"/>
      <c r="AF73" s="490"/>
      <c r="AG73" s="490"/>
      <c r="AH73" s="490"/>
      <c r="AI73" s="1143"/>
    </row>
    <row r="74" spans="9:35" s="99" customFormat="1" ht="12.75" customHeight="1">
      <c r="I74" s="1142" t="s">
        <v>271</v>
      </c>
      <c r="J74" s="475"/>
      <c r="K74" s="475"/>
      <c r="L74" s="475"/>
      <c r="M74" s="475"/>
      <c r="N74" s="475"/>
      <c r="O74" s="475"/>
      <c r="P74" s="475"/>
      <c r="Q74" s="475"/>
      <c r="R74" s="475"/>
      <c r="S74" s="476"/>
      <c r="T74" s="474" t="s">
        <v>272</v>
      </c>
      <c r="U74" s="475"/>
      <c r="V74" s="475"/>
      <c r="W74" s="475"/>
      <c r="X74" s="475"/>
      <c r="Y74" s="475"/>
      <c r="Z74" s="475"/>
      <c r="AA74" s="475"/>
      <c r="AB74" s="475"/>
      <c r="AC74" s="476"/>
      <c r="AD74" s="490" t="s">
        <v>280</v>
      </c>
      <c r="AE74" s="490"/>
      <c r="AF74" s="490"/>
      <c r="AG74" s="490"/>
      <c r="AH74" s="490"/>
      <c r="AI74" s="1143"/>
    </row>
    <row r="75" spans="9:35" s="99" customFormat="1" ht="12.75" customHeight="1">
      <c r="I75" s="1142" t="s">
        <v>585</v>
      </c>
      <c r="J75" s="475"/>
      <c r="K75" s="475"/>
      <c r="L75" s="475"/>
      <c r="M75" s="475"/>
      <c r="N75" s="475"/>
      <c r="O75" s="475"/>
      <c r="P75" s="475"/>
      <c r="Q75" s="475"/>
      <c r="R75" s="475"/>
      <c r="S75" s="476"/>
      <c r="T75" s="474" t="s">
        <v>272</v>
      </c>
      <c r="U75" s="475"/>
      <c r="V75" s="475"/>
      <c r="W75" s="475"/>
      <c r="X75" s="475"/>
      <c r="Y75" s="475"/>
      <c r="Z75" s="475"/>
      <c r="AA75" s="475"/>
      <c r="AB75" s="475"/>
      <c r="AC75" s="476"/>
      <c r="AD75" s="490" t="s">
        <v>281</v>
      </c>
      <c r="AE75" s="490"/>
      <c r="AF75" s="490"/>
      <c r="AG75" s="490"/>
      <c r="AH75" s="490"/>
      <c r="AI75" s="1143"/>
    </row>
    <row r="76" spans="9:42" s="99" customFormat="1" ht="12.75" customHeight="1">
      <c r="I76" s="1144" t="s">
        <v>273</v>
      </c>
      <c r="J76" s="1145"/>
      <c r="K76" s="1145"/>
      <c r="L76" s="1145"/>
      <c r="M76" s="1145"/>
      <c r="N76" s="1145"/>
      <c r="O76" s="1145"/>
      <c r="P76" s="1145"/>
      <c r="Q76" s="1145"/>
      <c r="R76" s="1145"/>
      <c r="S76" s="1146"/>
      <c r="T76" s="1153" t="s">
        <v>274</v>
      </c>
      <c r="U76" s="1145"/>
      <c r="V76" s="1145"/>
      <c r="W76" s="1145"/>
      <c r="X76" s="1145"/>
      <c r="Y76" s="1145"/>
      <c r="Z76" s="1145"/>
      <c r="AA76" s="1145"/>
      <c r="AB76" s="1145"/>
      <c r="AC76" s="1146"/>
      <c r="AD76" s="1156" t="s">
        <v>281</v>
      </c>
      <c r="AE76" s="1156"/>
      <c r="AF76" s="1156"/>
      <c r="AG76" s="1156"/>
      <c r="AH76" s="1156"/>
      <c r="AI76" s="1157"/>
      <c r="AK76" s="38"/>
      <c r="AL76" s="38"/>
      <c r="AM76" s="38"/>
      <c r="AN76" s="38"/>
      <c r="AO76" s="38"/>
      <c r="AP76" s="38"/>
    </row>
    <row r="77" spans="9:43" s="99" customFormat="1" ht="12.75" customHeight="1">
      <c r="I77" s="1147"/>
      <c r="J77" s="1148"/>
      <c r="K77" s="1148"/>
      <c r="L77" s="1148"/>
      <c r="M77" s="1148"/>
      <c r="N77" s="1148"/>
      <c r="O77" s="1148"/>
      <c r="P77" s="1148"/>
      <c r="Q77" s="1148"/>
      <c r="R77" s="1148"/>
      <c r="S77" s="1149"/>
      <c r="T77" s="1154"/>
      <c r="U77" s="1148"/>
      <c r="V77" s="1148"/>
      <c r="W77" s="1148"/>
      <c r="X77" s="1148"/>
      <c r="Y77" s="1148"/>
      <c r="Z77" s="1148"/>
      <c r="AA77" s="1148"/>
      <c r="AB77" s="1148"/>
      <c r="AC77" s="1149"/>
      <c r="AD77" s="1158"/>
      <c r="AE77" s="1158"/>
      <c r="AF77" s="1158"/>
      <c r="AG77" s="1158"/>
      <c r="AH77" s="1158"/>
      <c r="AI77" s="1159"/>
      <c r="AQ77" s="101"/>
    </row>
    <row r="78" spans="9:43" s="99" customFormat="1" ht="12.75" customHeight="1">
      <c r="I78" s="1147"/>
      <c r="J78" s="1148"/>
      <c r="K78" s="1148"/>
      <c r="L78" s="1148"/>
      <c r="M78" s="1148"/>
      <c r="N78" s="1148"/>
      <c r="O78" s="1148"/>
      <c r="P78" s="1148"/>
      <c r="Q78" s="1148"/>
      <c r="R78" s="1148"/>
      <c r="S78" s="1149"/>
      <c r="T78" s="1154"/>
      <c r="U78" s="1148"/>
      <c r="V78" s="1148"/>
      <c r="W78" s="1148"/>
      <c r="X78" s="1148"/>
      <c r="Y78" s="1148"/>
      <c r="Z78" s="1148"/>
      <c r="AA78" s="1148"/>
      <c r="AB78" s="1148"/>
      <c r="AC78" s="1149"/>
      <c r="AD78" s="1158"/>
      <c r="AE78" s="1158"/>
      <c r="AF78" s="1158"/>
      <c r="AG78" s="1158"/>
      <c r="AH78" s="1158"/>
      <c r="AI78" s="1159"/>
      <c r="AQ78" s="101"/>
    </row>
    <row r="79" spans="9:43" s="99" customFormat="1" ht="12.75" customHeight="1" thickBot="1">
      <c r="I79" s="1150"/>
      <c r="J79" s="1151"/>
      <c r="K79" s="1151"/>
      <c r="L79" s="1151"/>
      <c r="M79" s="1151"/>
      <c r="N79" s="1151"/>
      <c r="O79" s="1151"/>
      <c r="P79" s="1151"/>
      <c r="Q79" s="1151"/>
      <c r="R79" s="1151"/>
      <c r="S79" s="1152"/>
      <c r="T79" s="1155"/>
      <c r="U79" s="1151"/>
      <c r="V79" s="1151"/>
      <c r="W79" s="1151"/>
      <c r="X79" s="1151"/>
      <c r="Y79" s="1151"/>
      <c r="Z79" s="1151"/>
      <c r="AA79" s="1151"/>
      <c r="AB79" s="1151"/>
      <c r="AC79" s="1152"/>
      <c r="AD79" s="1160"/>
      <c r="AE79" s="1160"/>
      <c r="AF79" s="1160"/>
      <c r="AG79" s="1160"/>
      <c r="AH79" s="1160"/>
      <c r="AI79" s="1161"/>
      <c r="AQ79" s="101"/>
    </row>
    <row r="80" spans="4:44" s="99" customFormat="1" ht="12.75" customHeight="1">
      <c r="D80" s="187"/>
      <c r="E80" s="187"/>
      <c r="F80" s="187"/>
      <c r="G80" s="187"/>
      <c r="H80" s="187"/>
      <c r="I80" s="187"/>
      <c r="J80" s="187"/>
      <c r="K80" s="187"/>
      <c r="L80" s="187"/>
      <c r="M80" s="187"/>
      <c r="N80" s="187"/>
      <c r="O80" s="187"/>
      <c r="P80" s="187"/>
      <c r="Q80" s="187"/>
      <c r="R80" s="187"/>
      <c r="S80" s="187"/>
      <c r="T80" s="187"/>
      <c r="U80" s="187"/>
      <c r="V80" s="187"/>
      <c r="W80" s="187"/>
      <c r="X80" s="187"/>
      <c r="Y80" s="188"/>
      <c r="Z80" s="188"/>
      <c r="AA80" s="188"/>
      <c r="AB80" s="188"/>
      <c r="AC80" s="188"/>
      <c r="AD80" s="188"/>
      <c r="AR80" s="101"/>
    </row>
    <row r="81" spans="1:44" s="99" customFormat="1" ht="12.75" customHeight="1">
      <c r="A81" s="1089" t="s">
        <v>276</v>
      </c>
      <c r="B81" s="1089"/>
      <c r="C81" s="1089"/>
      <c r="D81" s="1089"/>
      <c r="E81" s="1089"/>
      <c r="F81" s="1089"/>
      <c r="G81" s="1089"/>
      <c r="H81" s="1089"/>
      <c r="I81" s="1089"/>
      <c r="J81" s="1089"/>
      <c r="K81" s="1089"/>
      <c r="L81" s="1089"/>
      <c r="M81" s="1089"/>
      <c r="N81" s="1089"/>
      <c r="O81" s="1089"/>
      <c r="P81" s="1089"/>
      <c r="Q81" s="1089"/>
      <c r="R81" s="1089"/>
      <c r="S81" s="1089"/>
      <c r="T81" s="1089"/>
      <c r="U81" s="1089"/>
      <c r="V81" s="1089"/>
      <c r="W81" s="1089"/>
      <c r="X81" s="1089"/>
      <c r="Y81" s="1089"/>
      <c r="Z81" s="1089"/>
      <c r="AA81" s="1089"/>
      <c r="AB81" s="1089"/>
      <c r="AC81" s="1089"/>
      <c r="AD81" s="1089"/>
      <c r="AE81" s="1089"/>
      <c r="AF81" s="1089"/>
      <c r="AG81" s="1089"/>
      <c r="AH81" s="1089"/>
      <c r="AI81" s="1089"/>
      <c r="AJ81" s="1089"/>
      <c r="AK81" s="1089"/>
      <c r="AL81" s="1089"/>
      <c r="AM81" s="1089"/>
      <c r="AN81" s="1089"/>
      <c r="AO81" s="1089"/>
      <c r="AP81" s="1089"/>
      <c r="AQ81" s="1089"/>
      <c r="AR81" s="1089"/>
    </row>
    <row r="82" spans="1:44" s="99" customFormat="1" ht="12.75" customHeight="1" thickBo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s="99" customFormat="1" ht="12.75" customHeight="1">
      <c r="A83" s="129"/>
      <c r="B83" s="129"/>
      <c r="C83" s="129"/>
      <c r="D83" s="129"/>
      <c r="E83" s="129"/>
      <c r="F83" s="129"/>
      <c r="G83" s="129"/>
      <c r="H83" s="1162" t="s">
        <v>288</v>
      </c>
      <c r="I83" s="1163"/>
      <c r="J83" s="1163"/>
      <c r="K83" s="1163"/>
      <c r="L83" s="1163"/>
      <c r="M83" s="1163"/>
      <c r="N83" s="1163"/>
      <c r="O83" s="1163"/>
      <c r="P83" s="1163"/>
      <c r="Q83" s="1163"/>
      <c r="R83" s="1163"/>
      <c r="S83" s="1163"/>
      <c r="T83" s="1163"/>
      <c r="U83" s="1163"/>
      <c r="V83" s="1163"/>
      <c r="W83" s="1163"/>
      <c r="X83" s="1163"/>
      <c r="Y83" s="1163"/>
      <c r="Z83" s="1163"/>
      <c r="AA83" s="1163"/>
      <c r="AB83" s="1163"/>
      <c r="AC83" s="1163"/>
      <c r="AD83" s="1163"/>
      <c r="AE83" s="1163"/>
      <c r="AF83" s="1163"/>
      <c r="AG83" s="1163"/>
      <c r="AH83" s="1163"/>
      <c r="AI83" s="1163"/>
      <c r="AJ83" s="1164"/>
      <c r="AK83" s="129"/>
      <c r="AL83" s="129"/>
      <c r="AM83" s="129"/>
      <c r="AN83" s="129"/>
      <c r="AO83" s="129"/>
      <c r="AP83" s="129"/>
      <c r="AQ83" s="129"/>
      <c r="AR83" s="129"/>
    </row>
    <row r="84" spans="1:44" s="99" customFormat="1" ht="12.75" customHeight="1" thickBot="1">
      <c r="A84" s="129"/>
      <c r="B84" s="129"/>
      <c r="C84" s="129"/>
      <c r="D84" s="129"/>
      <c r="E84" s="129"/>
      <c r="F84" s="129"/>
      <c r="G84" s="129"/>
      <c r="H84" s="1165" t="s">
        <v>282</v>
      </c>
      <c r="I84" s="1166"/>
      <c r="J84" s="1166"/>
      <c r="K84" s="1166"/>
      <c r="L84" s="1166"/>
      <c r="M84" s="1166"/>
      <c r="N84" s="1166"/>
      <c r="O84" s="1166"/>
      <c r="P84" s="1166"/>
      <c r="Q84" s="1166"/>
      <c r="R84" s="1166"/>
      <c r="S84" s="1166"/>
      <c r="T84" s="1166"/>
      <c r="U84" s="1166"/>
      <c r="V84" s="1166"/>
      <c r="W84" s="1166"/>
      <c r="X84" s="1166"/>
      <c r="Y84" s="1166"/>
      <c r="Z84" s="1166"/>
      <c r="AA84" s="1166"/>
      <c r="AB84" s="1166"/>
      <c r="AC84" s="1166"/>
      <c r="AD84" s="1166"/>
      <c r="AE84" s="1166"/>
      <c r="AF84" s="1166"/>
      <c r="AG84" s="1166"/>
      <c r="AH84" s="1166"/>
      <c r="AI84" s="1166"/>
      <c r="AJ84" s="1167"/>
      <c r="AK84" s="129"/>
      <c r="AL84" s="129"/>
      <c r="AM84" s="129"/>
      <c r="AN84" s="129"/>
      <c r="AO84" s="129"/>
      <c r="AP84" s="129"/>
      <c r="AQ84" s="129"/>
      <c r="AR84" s="129"/>
    </row>
    <row r="85" spans="8:36" s="99" customFormat="1" ht="12.75" customHeight="1">
      <c r="H85" s="1124" t="s">
        <v>277</v>
      </c>
      <c r="I85" s="1125"/>
      <c r="J85" s="1125"/>
      <c r="K85" s="1125"/>
      <c r="L85" s="1125"/>
      <c r="M85" s="1125"/>
      <c r="N85" s="1125"/>
      <c r="O85" s="1125"/>
      <c r="P85" s="1125"/>
      <c r="Q85" s="1125"/>
      <c r="R85" s="1125"/>
      <c r="S85" s="1125"/>
      <c r="T85" s="1125"/>
      <c r="U85" s="1125"/>
      <c r="V85" s="1125"/>
      <c r="W85" s="1125"/>
      <c r="X85" s="1125"/>
      <c r="Y85" s="1125"/>
      <c r="Z85" s="1125"/>
      <c r="AA85" s="1125"/>
      <c r="AB85" s="1125"/>
      <c r="AC85" s="1125"/>
      <c r="AD85" s="1126"/>
      <c r="AE85" s="1132" t="s">
        <v>267</v>
      </c>
      <c r="AF85" s="1132"/>
      <c r="AG85" s="1132"/>
      <c r="AH85" s="1132"/>
      <c r="AI85" s="1132"/>
      <c r="AJ85" s="1133"/>
    </row>
    <row r="86" spans="8:36" s="99" customFormat="1" ht="12.75" customHeight="1" thickBot="1">
      <c r="H86" s="1127"/>
      <c r="I86" s="1128"/>
      <c r="J86" s="1128"/>
      <c r="K86" s="1128"/>
      <c r="L86" s="1128"/>
      <c r="M86" s="1128"/>
      <c r="N86" s="1128"/>
      <c r="O86" s="1128"/>
      <c r="P86" s="1128"/>
      <c r="Q86" s="1128"/>
      <c r="R86" s="1128"/>
      <c r="S86" s="1128"/>
      <c r="T86" s="1128"/>
      <c r="U86" s="1128"/>
      <c r="V86" s="1128"/>
      <c r="W86" s="1128"/>
      <c r="X86" s="1128"/>
      <c r="Y86" s="1128"/>
      <c r="Z86" s="1128"/>
      <c r="AA86" s="1128"/>
      <c r="AB86" s="1128"/>
      <c r="AC86" s="1128"/>
      <c r="AD86" s="1129"/>
      <c r="AE86" s="1134"/>
      <c r="AF86" s="1134"/>
      <c r="AG86" s="1134"/>
      <c r="AH86" s="1134"/>
      <c r="AI86" s="1134"/>
      <c r="AJ86" s="1135"/>
    </row>
    <row r="87" spans="8:36" s="99" customFormat="1" ht="12.75" customHeight="1" thickTop="1">
      <c r="H87" s="1168" t="s">
        <v>278</v>
      </c>
      <c r="I87" s="1169"/>
      <c r="J87" s="1169"/>
      <c r="K87" s="1169"/>
      <c r="L87" s="1169"/>
      <c r="M87" s="1169"/>
      <c r="N87" s="1169"/>
      <c r="O87" s="1169"/>
      <c r="P87" s="1169"/>
      <c r="Q87" s="1169"/>
      <c r="R87" s="1169"/>
      <c r="S87" s="1169"/>
      <c r="T87" s="1169"/>
      <c r="U87" s="1169"/>
      <c r="V87" s="1169"/>
      <c r="W87" s="1169"/>
      <c r="X87" s="1169"/>
      <c r="Y87" s="1169"/>
      <c r="Z87" s="1169"/>
      <c r="AA87" s="1169"/>
      <c r="AB87" s="1169"/>
      <c r="AC87" s="1169"/>
      <c r="AD87" s="1170"/>
      <c r="AE87" s="1140" t="s">
        <v>275</v>
      </c>
      <c r="AF87" s="1140"/>
      <c r="AG87" s="1140"/>
      <c r="AH87" s="1140"/>
      <c r="AI87" s="1140"/>
      <c r="AJ87" s="1141"/>
    </row>
    <row r="88" spans="8:36" s="99" customFormat="1" ht="12.75" customHeight="1">
      <c r="H88" s="1171" t="s">
        <v>269</v>
      </c>
      <c r="I88" s="1172"/>
      <c r="J88" s="1172"/>
      <c r="K88" s="1172"/>
      <c r="L88" s="1172"/>
      <c r="M88" s="1172"/>
      <c r="N88" s="1172"/>
      <c r="O88" s="1172"/>
      <c r="P88" s="1172"/>
      <c r="Q88" s="1172"/>
      <c r="R88" s="1172"/>
      <c r="S88" s="1172"/>
      <c r="T88" s="1172"/>
      <c r="U88" s="1172"/>
      <c r="V88" s="1172"/>
      <c r="W88" s="1172"/>
      <c r="X88" s="1172"/>
      <c r="Y88" s="1172"/>
      <c r="Z88" s="1172"/>
      <c r="AA88" s="1172"/>
      <c r="AB88" s="1172"/>
      <c r="AC88" s="1172"/>
      <c r="AD88" s="1173"/>
      <c r="AE88" s="490" t="s">
        <v>279</v>
      </c>
      <c r="AF88" s="490"/>
      <c r="AG88" s="490"/>
      <c r="AH88" s="490"/>
      <c r="AI88" s="490"/>
      <c r="AJ88" s="1143"/>
    </row>
    <row r="89" spans="8:36" s="99" customFormat="1" ht="12.75" customHeight="1" thickBot="1">
      <c r="H89" s="1174" t="s">
        <v>270</v>
      </c>
      <c r="I89" s="1175"/>
      <c r="J89" s="1175"/>
      <c r="K89" s="1175"/>
      <c r="L89" s="1175"/>
      <c r="M89" s="1175"/>
      <c r="N89" s="1175"/>
      <c r="O89" s="1175"/>
      <c r="P89" s="1175"/>
      <c r="Q89" s="1175"/>
      <c r="R89" s="1175"/>
      <c r="S89" s="1175"/>
      <c r="T89" s="1175"/>
      <c r="U89" s="1175"/>
      <c r="V89" s="1175"/>
      <c r="W89" s="1175"/>
      <c r="X89" s="1175"/>
      <c r="Y89" s="1175"/>
      <c r="Z89" s="1175"/>
      <c r="AA89" s="1175"/>
      <c r="AB89" s="1175"/>
      <c r="AC89" s="1175"/>
      <c r="AD89" s="1176"/>
      <c r="AE89" s="1177" t="s">
        <v>280</v>
      </c>
      <c r="AF89" s="1177"/>
      <c r="AG89" s="1177"/>
      <c r="AH89" s="1177"/>
      <c r="AI89" s="1177"/>
      <c r="AJ89" s="1178"/>
    </row>
    <row r="90" spans="4:33" s="99" customFormat="1" ht="12.75" customHeight="1" thickBot="1">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15"/>
      <c r="AB90" s="115"/>
      <c r="AC90" s="115"/>
      <c r="AD90" s="115"/>
      <c r="AE90" s="115"/>
      <c r="AF90" s="115"/>
      <c r="AG90" s="101"/>
    </row>
    <row r="91" spans="8:36" s="99" customFormat="1" ht="12.75" customHeight="1">
      <c r="H91" s="1179" t="s">
        <v>283</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1"/>
    </row>
    <row r="92" spans="8:36" s="99" customFormat="1" ht="12.75" customHeight="1" thickBot="1">
      <c r="H92" s="1182"/>
      <c r="I92" s="1183"/>
      <c r="J92" s="1183"/>
      <c r="K92" s="1183"/>
      <c r="L92" s="1183"/>
      <c r="M92" s="1183"/>
      <c r="N92" s="1183"/>
      <c r="O92" s="1183"/>
      <c r="P92" s="1183"/>
      <c r="Q92" s="1183"/>
      <c r="R92" s="1183"/>
      <c r="S92" s="1183"/>
      <c r="T92" s="1183"/>
      <c r="U92" s="1183"/>
      <c r="V92" s="1183"/>
      <c r="W92" s="1183"/>
      <c r="X92" s="1183"/>
      <c r="Y92" s="1183"/>
      <c r="Z92" s="1183"/>
      <c r="AA92" s="1183"/>
      <c r="AB92" s="1183"/>
      <c r="AC92" s="1183"/>
      <c r="AD92" s="1183"/>
      <c r="AE92" s="1183"/>
      <c r="AF92" s="1183"/>
      <c r="AG92" s="1183"/>
      <c r="AH92" s="1183"/>
      <c r="AI92" s="1183"/>
      <c r="AJ92" s="1184"/>
    </row>
    <row r="93" spans="8:36" s="99" customFormat="1" ht="12.75" customHeight="1">
      <c r="H93" s="1124" t="s">
        <v>266</v>
      </c>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1126"/>
      <c r="AE93" s="1132" t="s">
        <v>267</v>
      </c>
      <c r="AF93" s="1132"/>
      <c r="AG93" s="1132"/>
      <c r="AH93" s="1132"/>
      <c r="AI93" s="1132"/>
      <c r="AJ93" s="1133"/>
    </row>
    <row r="94" spans="8:36" s="99" customFormat="1" ht="12.75" customHeight="1" thickBot="1">
      <c r="H94" s="1127"/>
      <c r="I94" s="1128"/>
      <c r="J94" s="1128"/>
      <c r="K94" s="1128"/>
      <c r="L94" s="1128"/>
      <c r="M94" s="1128"/>
      <c r="N94" s="1128"/>
      <c r="O94" s="1128"/>
      <c r="P94" s="1128"/>
      <c r="Q94" s="1128"/>
      <c r="R94" s="1128"/>
      <c r="S94" s="1128"/>
      <c r="T94" s="1128"/>
      <c r="U94" s="1128"/>
      <c r="V94" s="1128"/>
      <c r="W94" s="1128"/>
      <c r="X94" s="1128"/>
      <c r="Y94" s="1128"/>
      <c r="Z94" s="1128"/>
      <c r="AA94" s="1128"/>
      <c r="AB94" s="1128"/>
      <c r="AC94" s="1128"/>
      <c r="AD94" s="1129"/>
      <c r="AE94" s="1134"/>
      <c r="AF94" s="1134"/>
      <c r="AG94" s="1134"/>
      <c r="AH94" s="1134"/>
      <c r="AI94" s="1134"/>
      <c r="AJ94" s="1135"/>
    </row>
    <row r="95" spans="8:36" s="99" customFormat="1" ht="13.5" thickTop="1">
      <c r="H95" s="1168" t="s">
        <v>284</v>
      </c>
      <c r="I95" s="1169"/>
      <c r="J95" s="1169"/>
      <c r="K95" s="1169"/>
      <c r="L95" s="1169"/>
      <c r="M95" s="1169"/>
      <c r="N95" s="1169"/>
      <c r="O95" s="1169"/>
      <c r="P95" s="1169"/>
      <c r="Q95" s="1169"/>
      <c r="R95" s="1169"/>
      <c r="S95" s="1169"/>
      <c r="T95" s="1169"/>
      <c r="U95" s="1169"/>
      <c r="V95" s="1169"/>
      <c r="W95" s="1169"/>
      <c r="X95" s="1169"/>
      <c r="Y95" s="1169"/>
      <c r="Z95" s="1169"/>
      <c r="AA95" s="1169"/>
      <c r="AB95" s="1169"/>
      <c r="AC95" s="1169"/>
      <c r="AD95" s="1170"/>
      <c r="AE95" s="1140" t="s">
        <v>285</v>
      </c>
      <c r="AF95" s="1140"/>
      <c r="AG95" s="1140"/>
      <c r="AH95" s="1140"/>
      <c r="AI95" s="1140"/>
      <c r="AJ95" s="1141"/>
    </row>
    <row r="96" spans="8:36" s="99" customFormat="1" ht="13.5" thickBot="1">
      <c r="H96" s="1185" t="s">
        <v>286</v>
      </c>
      <c r="I96" s="1186"/>
      <c r="J96" s="1186"/>
      <c r="K96" s="1186"/>
      <c r="L96" s="1186"/>
      <c r="M96" s="1186"/>
      <c r="N96" s="1186"/>
      <c r="O96" s="1186"/>
      <c r="P96" s="1186"/>
      <c r="Q96" s="1186"/>
      <c r="R96" s="1186"/>
      <c r="S96" s="1186"/>
      <c r="T96" s="1186"/>
      <c r="U96" s="1186"/>
      <c r="V96" s="1186"/>
      <c r="W96" s="1186"/>
      <c r="X96" s="1186"/>
      <c r="Y96" s="1186"/>
      <c r="Z96" s="1186"/>
      <c r="AA96" s="1186"/>
      <c r="AB96" s="1186"/>
      <c r="AC96" s="1186"/>
      <c r="AD96" s="1187"/>
      <c r="AE96" s="1177" t="s">
        <v>287</v>
      </c>
      <c r="AF96" s="1177"/>
      <c r="AG96" s="1177"/>
      <c r="AH96" s="1177"/>
      <c r="AI96" s="1177"/>
      <c r="AJ96" s="1178"/>
    </row>
    <row r="97" spans="33:48" s="99" customFormat="1" ht="12.75">
      <c r="AG97" s="101"/>
      <c r="AS97" s="139"/>
      <c r="AT97" s="139"/>
      <c r="AU97" s="139"/>
      <c r="AV97" s="139"/>
    </row>
    <row r="98" spans="1:48" s="99" customFormat="1" ht="25.5" customHeight="1">
      <c r="A98" s="183">
        <v>86</v>
      </c>
      <c r="B98" s="782" t="s">
        <v>290</v>
      </c>
      <c r="C98" s="782"/>
      <c r="D98" s="782"/>
      <c r="E98" s="782"/>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782"/>
      <c r="AQ98" s="782"/>
      <c r="AR98" s="782"/>
      <c r="AS98" s="139"/>
      <c r="AT98" s="139"/>
      <c r="AU98" s="139"/>
      <c r="AV98" s="139"/>
    </row>
    <row r="99" spans="1:48" s="99" customFormat="1" ht="12.75" customHeight="1">
      <c r="A99" s="183"/>
      <c r="B99" s="782"/>
      <c r="C99" s="782"/>
      <c r="D99" s="78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782"/>
      <c r="AQ99" s="782"/>
      <c r="AR99" s="782"/>
      <c r="AS99" s="139"/>
      <c r="AT99" s="139"/>
      <c r="AU99" s="139"/>
      <c r="AV99" s="139"/>
    </row>
    <row r="100" spans="1:44" s="99" customFormat="1" ht="12.75" customHeight="1">
      <c r="A100" s="183">
        <v>87</v>
      </c>
      <c r="B100" s="780" t="s">
        <v>261</v>
      </c>
      <c r="C100" s="780"/>
      <c r="D100" s="780"/>
      <c r="E100" s="780"/>
      <c r="F100" s="780"/>
      <c r="G100" s="780"/>
      <c r="H100" s="780"/>
      <c r="I100" s="780"/>
      <c r="J100" s="780"/>
      <c r="K100" s="780"/>
      <c r="L100" s="780"/>
      <c r="M100" s="780"/>
      <c r="N100" s="780"/>
      <c r="O100" s="780"/>
      <c r="P100" s="780"/>
      <c r="Q100" s="780"/>
      <c r="R100" s="780"/>
      <c r="S100" s="780"/>
      <c r="T100" s="780"/>
      <c r="U100" s="780"/>
      <c r="V100" s="780"/>
      <c r="W100" s="780"/>
      <c r="X100" s="780"/>
      <c r="Y100" s="780"/>
      <c r="Z100" s="780"/>
      <c r="AA100" s="780"/>
      <c r="AB100" s="780"/>
      <c r="AC100" s="780"/>
      <c r="AD100" s="780"/>
      <c r="AE100" s="780"/>
      <c r="AF100" s="780"/>
      <c r="AG100" s="780"/>
      <c r="AH100" s="780"/>
      <c r="AI100" s="780"/>
      <c r="AJ100" s="780"/>
      <c r="AK100" s="780"/>
      <c r="AL100" s="780"/>
      <c r="AM100" s="780"/>
      <c r="AN100" s="780"/>
      <c r="AO100" s="780"/>
      <c r="AP100" s="780"/>
      <c r="AQ100" s="780"/>
      <c r="AR100" s="780"/>
    </row>
    <row r="101" spans="1:44" s="99" customFormat="1" ht="12.75" customHeight="1">
      <c r="A101" s="183">
        <v>88</v>
      </c>
      <c r="B101" s="838" t="s">
        <v>289</v>
      </c>
      <c r="C101" s="838"/>
      <c r="D101" s="838"/>
      <c r="E101" s="838"/>
      <c r="F101" s="838"/>
      <c r="G101" s="838"/>
      <c r="H101" s="838"/>
      <c r="I101" s="838"/>
      <c r="J101" s="838"/>
      <c r="K101" s="838"/>
      <c r="L101" s="838"/>
      <c r="M101" s="838"/>
      <c r="N101" s="838"/>
      <c r="O101" s="838"/>
      <c r="P101" s="838"/>
      <c r="Q101" s="838"/>
      <c r="R101" s="838"/>
      <c r="S101" s="838"/>
      <c r="T101" s="838"/>
      <c r="U101" s="838"/>
      <c r="V101" s="838"/>
      <c r="W101" s="838"/>
      <c r="X101" s="838"/>
      <c r="Y101" s="838"/>
      <c r="Z101" s="838"/>
      <c r="AA101" s="838"/>
      <c r="AB101" s="838"/>
      <c r="AC101" s="838"/>
      <c r="AD101" s="838"/>
      <c r="AE101" s="838"/>
      <c r="AF101" s="838"/>
      <c r="AG101" s="838"/>
      <c r="AH101" s="838"/>
      <c r="AI101" s="838"/>
      <c r="AJ101" s="838"/>
      <c r="AK101" s="838"/>
      <c r="AL101" s="838"/>
      <c r="AM101" s="838"/>
      <c r="AN101" s="838"/>
      <c r="AO101" s="838"/>
      <c r="AP101" s="838"/>
      <c r="AQ101" s="838"/>
      <c r="AR101" s="838"/>
    </row>
    <row r="102" spans="1:44" s="99" customFormat="1" ht="12.75" customHeight="1">
      <c r="A102" s="183">
        <v>89</v>
      </c>
      <c r="B102" s="838" t="s">
        <v>335</v>
      </c>
      <c r="C102" s="838"/>
      <c r="D102" s="838"/>
      <c r="E102" s="838"/>
      <c r="F102" s="838"/>
      <c r="G102" s="838"/>
      <c r="H102" s="838"/>
      <c r="I102" s="838"/>
      <c r="J102" s="838"/>
      <c r="K102" s="838"/>
      <c r="L102" s="838"/>
      <c r="M102" s="838"/>
      <c r="N102" s="838"/>
      <c r="O102" s="838"/>
      <c r="P102" s="838"/>
      <c r="Q102" s="838"/>
      <c r="R102" s="838"/>
      <c r="S102" s="838"/>
      <c r="T102" s="838"/>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row>
    <row r="103" spans="1:44" s="99" customFormat="1" ht="12.75" customHeight="1" thickBot="1">
      <c r="A103" s="183"/>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row>
    <row r="104" spans="1:32" s="99" customFormat="1" ht="12.75" customHeight="1">
      <c r="A104" s="183"/>
      <c r="B104" s="139"/>
      <c r="C104" s="139"/>
      <c r="D104" s="139"/>
      <c r="E104" s="139"/>
      <c r="O104" s="887" t="s">
        <v>336</v>
      </c>
      <c r="P104" s="888"/>
      <c r="Q104" s="888"/>
      <c r="R104" s="888"/>
      <c r="S104" s="888"/>
      <c r="T104" s="888"/>
      <c r="U104" s="888"/>
      <c r="V104" s="888"/>
      <c r="W104" s="1197" t="s">
        <v>337</v>
      </c>
      <c r="X104" s="888"/>
      <c r="Y104" s="888"/>
      <c r="Z104" s="888"/>
      <c r="AA104" s="888"/>
      <c r="AB104" s="888"/>
      <c r="AC104" s="888"/>
      <c r="AD104" s="1198"/>
      <c r="AE104" s="139"/>
      <c r="AF104" s="139"/>
    </row>
    <row r="105" spans="1:32" s="99" customFormat="1" ht="12.75" customHeight="1" thickBot="1">
      <c r="A105" s="183"/>
      <c r="B105" s="139"/>
      <c r="C105" s="139"/>
      <c r="D105" s="139"/>
      <c r="E105" s="139"/>
      <c r="O105" s="889"/>
      <c r="P105" s="890"/>
      <c r="Q105" s="890"/>
      <c r="R105" s="890"/>
      <c r="S105" s="890"/>
      <c r="T105" s="890"/>
      <c r="U105" s="890"/>
      <c r="V105" s="890"/>
      <c r="W105" s="1199"/>
      <c r="X105" s="890"/>
      <c r="Y105" s="890"/>
      <c r="Z105" s="890"/>
      <c r="AA105" s="890"/>
      <c r="AB105" s="890"/>
      <c r="AC105" s="890"/>
      <c r="AD105" s="1200"/>
      <c r="AE105" s="139"/>
      <c r="AF105" s="139"/>
    </row>
    <row r="106" spans="1:32" s="99" customFormat="1" ht="12.75" customHeight="1" thickTop="1">
      <c r="A106" s="183"/>
      <c r="B106" s="139"/>
      <c r="C106" s="139"/>
      <c r="D106" s="139"/>
      <c r="E106" s="139"/>
      <c r="O106" s="831" t="s">
        <v>345</v>
      </c>
      <c r="P106" s="829"/>
      <c r="Q106" s="829"/>
      <c r="R106" s="829"/>
      <c r="S106" s="829"/>
      <c r="T106" s="829"/>
      <c r="U106" s="829"/>
      <c r="V106" s="829"/>
      <c r="W106" s="251" t="s">
        <v>338</v>
      </c>
      <c r="X106" s="829"/>
      <c r="Y106" s="829"/>
      <c r="Z106" s="829"/>
      <c r="AA106" s="829"/>
      <c r="AB106" s="829"/>
      <c r="AC106" s="829"/>
      <c r="AD106" s="830"/>
      <c r="AE106" s="139"/>
      <c r="AF106" s="139"/>
    </row>
    <row r="107" spans="1:32" s="99" customFormat="1" ht="12.75" customHeight="1">
      <c r="A107" s="183"/>
      <c r="B107" s="139"/>
      <c r="C107" s="139"/>
      <c r="D107" s="139"/>
      <c r="E107" s="139"/>
      <c r="O107" s="836" t="s">
        <v>285</v>
      </c>
      <c r="P107" s="837"/>
      <c r="Q107" s="837"/>
      <c r="R107" s="837"/>
      <c r="S107" s="837"/>
      <c r="T107" s="837"/>
      <c r="U107" s="837"/>
      <c r="V107" s="837"/>
      <c r="W107" s="1173" t="s">
        <v>339</v>
      </c>
      <c r="X107" s="837"/>
      <c r="Y107" s="837"/>
      <c r="Z107" s="837"/>
      <c r="AA107" s="837"/>
      <c r="AB107" s="837"/>
      <c r="AC107" s="837"/>
      <c r="AD107" s="886"/>
      <c r="AE107" s="139"/>
      <c r="AF107" s="139"/>
    </row>
    <row r="108" spans="1:32" s="99" customFormat="1" ht="12.75" customHeight="1">
      <c r="A108" s="183"/>
      <c r="B108" s="139"/>
      <c r="C108" s="139"/>
      <c r="D108" s="139"/>
      <c r="E108" s="139"/>
      <c r="O108" s="836" t="s">
        <v>346</v>
      </c>
      <c r="P108" s="837"/>
      <c r="Q108" s="837"/>
      <c r="R108" s="837"/>
      <c r="S108" s="837"/>
      <c r="T108" s="837"/>
      <c r="U108" s="837"/>
      <c r="V108" s="837"/>
      <c r="W108" s="1173" t="s">
        <v>340</v>
      </c>
      <c r="X108" s="837"/>
      <c r="Y108" s="837"/>
      <c r="Z108" s="837"/>
      <c r="AA108" s="837"/>
      <c r="AB108" s="837"/>
      <c r="AC108" s="837"/>
      <c r="AD108" s="886"/>
      <c r="AE108" s="139"/>
      <c r="AF108" s="139"/>
    </row>
    <row r="109" spans="1:48" s="99" customFormat="1" ht="12.75" customHeight="1">
      <c r="A109" s="183"/>
      <c r="B109" s="139"/>
      <c r="C109" s="139"/>
      <c r="D109" s="139"/>
      <c r="E109" s="139"/>
      <c r="O109" s="1193" t="s">
        <v>347</v>
      </c>
      <c r="P109" s="1194"/>
      <c r="Q109" s="1194"/>
      <c r="R109" s="1194"/>
      <c r="S109" s="1194"/>
      <c r="T109" s="1194"/>
      <c r="U109" s="1194"/>
      <c r="V109" s="1194"/>
      <c r="W109" s="1195" t="s">
        <v>341</v>
      </c>
      <c r="X109" s="1194"/>
      <c r="Y109" s="1194"/>
      <c r="Z109" s="1194"/>
      <c r="AA109" s="1194"/>
      <c r="AB109" s="1194"/>
      <c r="AC109" s="1194"/>
      <c r="AD109" s="1196"/>
      <c r="AE109" s="139"/>
      <c r="AF109" s="139"/>
      <c r="AS109" s="139"/>
      <c r="AT109" s="139"/>
      <c r="AU109" s="139"/>
      <c r="AV109" s="139"/>
    </row>
    <row r="110" spans="1:48" s="99" customFormat="1" ht="15.75">
      <c r="A110" s="183"/>
      <c r="B110" s="139"/>
      <c r="C110" s="139"/>
      <c r="D110" s="139"/>
      <c r="E110" s="139"/>
      <c r="O110" s="836" t="s">
        <v>348</v>
      </c>
      <c r="P110" s="837"/>
      <c r="Q110" s="837"/>
      <c r="R110" s="837"/>
      <c r="S110" s="837"/>
      <c r="T110" s="837"/>
      <c r="U110" s="837"/>
      <c r="V110" s="837"/>
      <c r="W110" s="1173" t="s">
        <v>342</v>
      </c>
      <c r="X110" s="837"/>
      <c r="Y110" s="837"/>
      <c r="Z110" s="837"/>
      <c r="AA110" s="837"/>
      <c r="AB110" s="837"/>
      <c r="AC110" s="837"/>
      <c r="AD110" s="886"/>
      <c r="AE110" s="139"/>
      <c r="AF110" s="139"/>
      <c r="AS110" s="144"/>
      <c r="AT110" s="144"/>
      <c r="AU110" s="144"/>
      <c r="AV110" s="144"/>
    </row>
    <row r="111" spans="1:48" s="99" customFormat="1" ht="15.75">
      <c r="A111" s="183"/>
      <c r="B111" s="139"/>
      <c r="C111" s="139"/>
      <c r="D111" s="139"/>
      <c r="E111" s="139"/>
      <c r="O111" s="1193" t="s">
        <v>343</v>
      </c>
      <c r="P111" s="1194"/>
      <c r="Q111" s="1194"/>
      <c r="R111" s="1194"/>
      <c r="S111" s="1194"/>
      <c r="T111" s="1194"/>
      <c r="U111" s="1194"/>
      <c r="V111" s="1194"/>
      <c r="W111" s="1195" t="s">
        <v>344</v>
      </c>
      <c r="X111" s="1194"/>
      <c r="Y111" s="1194"/>
      <c r="Z111" s="1194"/>
      <c r="AA111" s="1194"/>
      <c r="AB111" s="1194"/>
      <c r="AC111" s="1194"/>
      <c r="AD111" s="1196"/>
      <c r="AE111" s="139"/>
      <c r="AF111" s="139"/>
      <c r="AS111" s="148"/>
      <c r="AT111" s="148"/>
      <c r="AU111" s="148"/>
      <c r="AV111" s="148"/>
    </row>
    <row r="112" spans="1:48" s="99" customFormat="1" ht="16.5" thickBot="1">
      <c r="A112" s="183"/>
      <c r="B112" s="139"/>
      <c r="C112" s="139"/>
      <c r="D112" s="139"/>
      <c r="E112" s="139"/>
      <c r="O112" s="1189" t="s">
        <v>350</v>
      </c>
      <c r="P112" s="1190"/>
      <c r="Q112" s="1190"/>
      <c r="R112" s="1190"/>
      <c r="S112" s="1190"/>
      <c r="T112" s="1190"/>
      <c r="U112" s="1190"/>
      <c r="V112" s="1190"/>
      <c r="W112" s="1191" t="s">
        <v>349</v>
      </c>
      <c r="X112" s="1190"/>
      <c r="Y112" s="1190"/>
      <c r="Z112" s="1190"/>
      <c r="AA112" s="1190"/>
      <c r="AB112" s="1190"/>
      <c r="AC112" s="1190"/>
      <c r="AD112" s="1192"/>
      <c r="AE112" s="139"/>
      <c r="AF112" s="139"/>
      <c r="AS112" s="139"/>
      <c r="AT112" s="139"/>
      <c r="AU112" s="139"/>
      <c r="AV112" s="139"/>
    </row>
    <row r="113" spans="1:48" s="99" customFormat="1" ht="12.75" customHeight="1">
      <c r="A113" s="183"/>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row>
    <row r="114" spans="1:44" s="99" customFormat="1" ht="54.75" customHeight="1">
      <c r="A114" s="183">
        <v>90</v>
      </c>
      <c r="B114" s="565" t="s">
        <v>351</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row>
    <row r="115" spans="2:70" s="99" customFormat="1" ht="12.75">
      <c r="B115" s="148" t="s">
        <v>440</v>
      </c>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row>
    <row r="116" spans="1:48" ht="41.25" customHeight="1">
      <c r="A116" s="183">
        <v>91</v>
      </c>
      <c r="B116" s="838" t="s">
        <v>353</v>
      </c>
      <c r="C116" s="838"/>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8"/>
      <c r="AA116" s="838"/>
      <c r="AB116" s="838"/>
      <c r="AC116" s="838"/>
      <c r="AD116" s="838"/>
      <c r="AE116" s="838"/>
      <c r="AF116" s="838"/>
      <c r="AG116" s="838"/>
      <c r="AH116" s="838"/>
      <c r="AI116" s="838"/>
      <c r="AJ116" s="838"/>
      <c r="AK116" s="838"/>
      <c r="AL116" s="838"/>
      <c r="AM116" s="838"/>
      <c r="AN116" s="838"/>
      <c r="AO116" s="838"/>
      <c r="AP116" s="838"/>
      <c r="AQ116" s="838"/>
      <c r="AR116" s="838"/>
      <c r="AS116" s="156"/>
      <c r="AT116" s="156"/>
      <c r="AU116" s="156"/>
      <c r="AV116" s="156"/>
    </row>
    <row r="117" spans="1:44" ht="15.75">
      <c r="A117" s="183">
        <v>92</v>
      </c>
      <c r="B117" s="838" t="s">
        <v>352</v>
      </c>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838"/>
      <c r="Z117" s="838"/>
      <c r="AA117" s="838"/>
      <c r="AB117" s="838"/>
      <c r="AC117" s="838"/>
      <c r="AD117" s="838"/>
      <c r="AE117" s="838"/>
      <c r="AF117" s="838"/>
      <c r="AG117" s="838"/>
      <c r="AH117" s="838"/>
      <c r="AI117" s="838"/>
      <c r="AJ117" s="838"/>
      <c r="AK117" s="838"/>
      <c r="AL117" s="838"/>
      <c r="AM117" s="838"/>
      <c r="AN117" s="838"/>
      <c r="AO117" s="838"/>
      <c r="AP117" s="838"/>
      <c r="AQ117" s="838"/>
      <c r="AR117" s="838"/>
    </row>
    <row r="118" spans="1:43" ht="64.5" customHeight="1">
      <c r="A118" s="183">
        <v>93</v>
      </c>
      <c r="B118" s="780" t="s">
        <v>354</v>
      </c>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0"/>
      <c r="AA118" s="780"/>
      <c r="AB118" s="780"/>
      <c r="AC118" s="780"/>
      <c r="AD118" s="780"/>
      <c r="AE118" s="780"/>
      <c r="AF118" s="780"/>
      <c r="AG118" s="780"/>
      <c r="AH118" s="780"/>
      <c r="AI118" s="780"/>
      <c r="AJ118" s="780"/>
      <c r="AK118" s="780"/>
      <c r="AL118" s="780"/>
      <c r="AM118" s="780"/>
      <c r="AN118" s="780"/>
      <c r="AO118" s="780"/>
      <c r="AP118" s="780"/>
      <c r="AQ118" s="780"/>
    </row>
    <row r="119" spans="1:43" ht="15.75">
      <c r="A119" s="183"/>
      <c r="B119" s="780" t="s">
        <v>509</v>
      </c>
      <c r="C119" s="780"/>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780"/>
      <c r="AL119" s="780"/>
      <c r="AM119" s="780"/>
      <c r="AN119" s="780"/>
      <c r="AO119" s="780"/>
      <c r="AP119" s="780"/>
      <c r="AQ119" s="780"/>
    </row>
    <row r="120" spans="1:44" ht="24.75" customHeight="1">
      <c r="A120" s="183">
        <v>94</v>
      </c>
      <c r="B120" s="782" t="s">
        <v>262</v>
      </c>
      <c r="C120" s="782"/>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2"/>
      <c r="AA120" s="782"/>
      <c r="AB120" s="782"/>
      <c r="AC120" s="782"/>
      <c r="AD120" s="782"/>
      <c r="AE120" s="782"/>
      <c r="AF120" s="782"/>
      <c r="AG120" s="782"/>
      <c r="AH120" s="782"/>
      <c r="AI120" s="782"/>
      <c r="AJ120" s="782"/>
      <c r="AK120" s="782"/>
      <c r="AL120" s="782"/>
      <c r="AM120" s="782"/>
      <c r="AN120" s="782"/>
      <c r="AO120" s="782"/>
      <c r="AP120" s="782"/>
      <c r="AQ120" s="782"/>
      <c r="AR120" s="782"/>
    </row>
  </sheetData>
  <sheetProtection password="C780" sheet="1" objects="1" scenarios="1"/>
  <mergeCells count="295">
    <mergeCell ref="M38:Q38"/>
    <mergeCell ref="AD45:AH45"/>
    <mergeCell ref="AN45:AR45"/>
    <mergeCell ref="AN43:AR43"/>
    <mergeCell ref="Y44:AC44"/>
    <mergeCell ref="AD44:AH44"/>
    <mergeCell ref="AN44:AR44"/>
    <mergeCell ref="AI43:AM43"/>
    <mergeCell ref="AI44:AM44"/>
    <mergeCell ref="Y43:AC43"/>
    <mergeCell ref="Y46:AC46"/>
    <mergeCell ref="AD46:AH46"/>
    <mergeCell ref="AN46:AR46"/>
    <mergeCell ref="AI45:AM45"/>
    <mergeCell ref="AI46:AM46"/>
    <mergeCell ref="Y45:AC45"/>
    <mergeCell ref="AN41:AR41"/>
    <mergeCell ref="Y42:AC42"/>
    <mergeCell ref="AD42:AH42"/>
    <mergeCell ref="AN42:AR42"/>
    <mergeCell ref="AI41:AM41"/>
    <mergeCell ref="AI42:AM42"/>
    <mergeCell ref="Y41:AC41"/>
    <mergeCell ref="AD41:AH41"/>
    <mergeCell ref="AN39:AR39"/>
    <mergeCell ref="Y40:AC40"/>
    <mergeCell ref="AD40:AH40"/>
    <mergeCell ref="AN40:AR40"/>
    <mergeCell ref="AI40:AM40"/>
    <mergeCell ref="AI39:AM39"/>
    <mergeCell ref="Y39:AC39"/>
    <mergeCell ref="AD39:AH39"/>
    <mergeCell ref="AN37:AR37"/>
    <mergeCell ref="Y38:AC38"/>
    <mergeCell ref="AD38:AH38"/>
    <mergeCell ref="AN38:AR38"/>
    <mergeCell ref="AI37:AM37"/>
    <mergeCell ref="AI38:AM38"/>
    <mergeCell ref="Y37:AC37"/>
    <mergeCell ref="AD37:AH37"/>
    <mergeCell ref="AN31:AR31"/>
    <mergeCell ref="AN35:AR35"/>
    <mergeCell ref="Y36:AC36"/>
    <mergeCell ref="AD36:AH36"/>
    <mergeCell ref="AN36:AR36"/>
    <mergeCell ref="AI35:AM35"/>
    <mergeCell ref="AI36:AM36"/>
    <mergeCell ref="Y35:AC35"/>
    <mergeCell ref="AD35:AH35"/>
    <mergeCell ref="M46:Q46"/>
    <mergeCell ref="W45:X45"/>
    <mergeCell ref="W43:X43"/>
    <mergeCell ref="W44:X44"/>
    <mergeCell ref="R45:V45"/>
    <mergeCell ref="R46:V46"/>
    <mergeCell ref="R43:V43"/>
    <mergeCell ref="R44:V44"/>
    <mergeCell ref="M43:Q43"/>
    <mergeCell ref="M44:Q44"/>
    <mergeCell ref="Z7:AD8"/>
    <mergeCell ref="AN34:AR34"/>
    <mergeCell ref="AI33:AM33"/>
    <mergeCell ref="AI34:AM34"/>
    <mergeCell ref="AJ11:AN11"/>
    <mergeCell ref="AE11:AI11"/>
    <mergeCell ref="AN33:AR33"/>
    <mergeCell ref="AG22:AL23"/>
    <mergeCell ref="Y24:AF25"/>
    <mergeCell ref="AN32:AR32"/>
    <mergeCell ref="B9:O9"/>
    <mergeCell ref="P9:S9"/>
    <mergeCell ref="T9:W9"/>
    <mergeCell ref="AE9:AI9"/>
    <mergeCell ref="T11:W11"/>
    <mergeCell ref="T12:W12"/>
    <mergeCell ref="B10:O10"/>
    <mergeCell ref="AE10:AI10"/>
    <mergeCell ref="B11:O11"/>
    <mergeCell ref="AJ10:AN10"/>
    <mergeCell ref="AG20:AL21"/>
    <mergeCell ref="AG24:AL25"/>
    <mergeCell ref="Y20:AF21"/>
    <mergeCell ref="Y33:AC33"/>
    <mergeCell ref="Y22:AF23"/>
    <mergeCell ref="AI31:AM31"/>
    <mergeCell ref="AI32:AM32"/>
    <mergeCell ref="AD32:AH32"/>
    <mergeCell ref="AD31:AH31"/>
    <mergeCell ref="R37:V37"/>
    <mergeCell ref="R38:V38"/>
    <mergeCell ref="M34:Q34"/>
    <mergeCell ref="A15:AU18"/>
    <mergeCell ref="Y34:AC34"/>
    <mergeCell ref="AD34:AH34"/>
    <mergeCell ref="AD33:AH33"/>
    <mergeCell ref="AG26:AL27"/>
    <mergeCell ref="W31:X32"/>
    <mergeCell ref="Y32:AC32"/>
    <mergeCell ref="Z11:AD11"/>
    <mergeCell ref="P11:S11"/>
    <mergeCell ref="I24:Q25"/>
    <mergeCell ref="R24:W25"/>
    <mergeCell ref="B12:O12"/>
    <mergeCell ref="R36:V36"/>
    <mergeCell ref="Y31:AC31"/>
    <mergeCell ref="H43:L43"/>
    <mergeCell ref="H37:L37"/>
    <mergeCell ref="H38:L38"/>
    <mergeCell ref="H39:L39"/>
    <mergeCell ref="H40:L40"/>
    <mergeCell ref="AJ7:AN8"/>
    <mergeCell ref="AJ9:AN9"/>
    <mergeCell ref="R39:V39"/>
    <mergeCell ref="P10:S10"/>
    <mergeCell ref="T10:W10"/>
    <mergeCell ref="L5:X5"/>
    <mergeCell ref="P7:S8"/>
    <mergeCell ref="T7:W8"/>
    <mergeCell ref="B7:O8"/>
    <mergeCell ref="A1:AQ1"/>
    <mergeCell ref="L3:X3"/>
    <mergeCell ref="L4:X4"/>
    <mergeCell ref="AH3:AQ3"/>
    <mergeCell ref="AH4:AQ4"/>
    <mergeCell ref="AE7:AI8"/>
    <mergeCell ref="P12:S12"/>
    <mergeCell ref="R31:V31"/>
    <mergeCell ref="R32:V32"/>
    <mergeCell ref="M31:Q31"/>
    <mergeCell ref="M32:Q32"/>
    <mergeCell ref="I20:Q21"/>
    <mergeCell ref="R20:W21"/>
    <mergeCell ref="I26:Q27"/>
    <mergeCell ref="R26:W27"/>
    <mergeCell ref="R22:W23"/>
    <mergeCell ref="C36:G36"/>
    <mergeCell ref="A31:B32"/>
    <mergeCell ref="C31:G31"/>
    <mergeCell ref="C32:G32"/>
    <mergeCell ref="A34:B34"/>
    <mergeCell ref="C33:G33"/>
    <mergeCell ref="A33:B33"/>
    <mergeCell ref="C34:G34"/>
    <mergeCell ref="A40:B40"/>
    <mergeCell ref="C40:G40"/>
    <mergeCell ref="A36:B36"/>
    <mergeCell ref="A37:B37"/>
    <mergeCell ref="A35:B35"/>
    <mergeCell ref="A38:B38"/>
    <mergeCell ref="C38:G38"/>
    <mergeCell ref="C39:G39"/>
    <mergeCell ref="A39:B39"/>
    <mergeCell ref="C35:G35"/>
    <mergeCell ref="A44:B44"/>
    <mergeCell ref="A45:B45"/>
    <mergeCell ref="A46:B46"/>
    <mergeCell ref="H44:L44"/>
    <mergeCell ref="C45:G45"/>
    <mergeCell ref="A41:B41"/>
    <mergeCell ref="A42:B42"/>
    <mergeCell ref="A43:B43"/>
    <mergeCell ref="H41:L41"/>
    <mergeCell ref="H42:L42"/>
    <mergeCell ref="M45:Q45"/>
    <mergeCell ref="A47:B47"/>
    <mergeCell ref="C42:G42"/>
    <mergeCell ref="C43:G43"/>
    <mergeCell ref="C44:G44"/>
    <mergeCell ref="C46:G46"/>
    <mergeCell ref="C47:G47"/>
    <mergeCell ref="H47:L47"/>
    <mergeCell ref="H45:L45"/>
    <mergeCell ref="H46:L46"/>
    <mergeCell ref="X26:X27"/>
    <mergeCell ref="Y26:AF27"/>
    <mergeCell ref="AD74:AI74"/>
    <mergeCell ref="I74:S74"/>
    <mergeCell ref="O51:W52"/>
    <mergeCell ref="W46:X46"/>
    <mergeCell ref="R47:V47"/>
    <mergeCell ref="X51:AC51"/>
    <mergeCell ref="X52:AC52"/>
    <mergeCell ref="AI47:AM47"/>
    <mergeCell ref="I22:Q23"/>
    <mergeCell ref="M37:Q37"/>
    <mergeCell ref="H32:L32"/>
    <mergeCell ref="I28:Q29"/>
    <mergeCell ref="H36:L36"/>
    <mergeCell ref="H35:L35"/>
    <mergeCell ref="H31:L31"/>
    <mergeCell ref="H34:L34"/>
    <mergeCell ref="H33:L33"/>
    <mergeCell ref="M33:Q33"/>
    <mergeCell ref="AN47:AR47"/>
    <mergeCell ref="C41:G41"/>
    <mergeCell ref="W41:X41"/>
    <mergeCell ref="W35:X35"/>
    <mergeCell ref="R35:V35"/>
    <mergeCell ref="C37:G37"/>
    <mergeCell ref="M35:Q35"/>
    <mergeCell ref="M36:Q36"/>
    <mergeCell ref="M47:Q47"/>
    <mergeCell ref="Y47:AC47"/>
    <mergeCell ref="W47:X47"/>
    <mergeCell ref="AD47:AH47"/>
    <mergeCell ref="R34:V34"/>
    <mergeCell ref="W36:X36"/>
    <mergeCell ref="W37:X37"/>
    <mergeCell ref="W42:X42"/>
    <mergeCell ref="W38:X38"/>
    <mergeCell ref="W39:X39"/>
    <mergeCell ref="W40:X40"/>
    <mergeCell ref="AD43:AH43"/>
    <mergeCell ref="S59:W59"/>
    <mergeCell ref="O49:W50"/>
    <mergeCell ref="I72:S72"/>
    <mergeCell ref="B56:AQ56"/>
    <mergeCell ref="S58:W58"/>
    <mergeCell ref="S60:W60"/>
    <mergeCell ref="X49:AC50"/>
    <mergeCell ref="S61:W61"/>
    <mergeCell ref="AD72:AI72"/>
    <mergeCell ref="AD69:AI70"/>
    <mergeCell ref="W33:X33"/>
    <mergeCell ref="M42:Q42"/>
    <mergeCell ref="W34:X34"/>
    <mergeCell ref="R33:V33"/>
    <mergeCell ref="R40:V40"/>
    <mergeCell ref="R41:V41"/>
    <mergeCell ref="R42:V42"/>
    <mergeCell ref="M40:Q40"/>
    <mergeCell ref="M41:Q41"/>
    <mergeCell ref="M39:Q39"/>
    <mergeCell ref="AE85:AJ86"/>
    <mergeCell ref="A81:AR81"/>
    <mergeCell ref="AE87:AJ87"/>
    <mergeCell ref="AE88:AJ88"/>
    <mergeCell ref="H83:AJ83"/>
    <mergeCell ref="H84:AJ84"/>
    <mergeCell ref="H85:AD86"/>
    <mergeCell ref="AD71:AI71"/>
    <mergeCell ref="AD73:AI73"/>
    <mergeCell ref="I75:S75"/>
    <mergeCell ref="AD76:AI79"/>
    <mergeCell ref="AD75:AI75"/>
    <mergeCell ref="T73:AC73"/>
    <mergeCell ref="T74:AC74"/>
    <mergeCell ref="T75:AC75"/>
    <mergeCell ref="T76:AC79"/>
    <mergeCell ref="T72:AC72"/>
    <mergeCell ref="R28:W29"/>
    <mergeCell ref="B98:AR99"/>
    <mergeCell ref="A68:AR68"/>
    <mergeCell ref="I69:S70"/>
    <mergeCell ref="I73:S73"/>
    <mergeCell ref="I71:S71"/>
    <mergeCell ref="T69:AC70"/>
    <mergeCell ref="T71:AC71"/>
    <mergeCell ref="H96:AD96"/>
    <mergeCell ref="I76:S79"/>
    <mergeCell ref="AE96:AJ96"/>
    <mergeCell ref="H87:AD87"/>
    <mergeCell ref="H88:AD88"/>
    <mergeCell ref="H95:AD95"/>
    <mergeCell ref="AE95:AJ95"/>
    <mergeCell ref="H93:AD94"/>
    <mergeCell ref="AE93:AJ94"/>
    <mergeCell ref="AE89:AJ89"/>
    <mergeCell ref="H91:AJ92"/>
    <mergeCell ref="H89:AD89"/>
    <mergeCell ref="B102:AR102"/>
    <mergeCell ref="B100:AR100"/>
    <mergeCell ref="W108:AD108"/>
    <mergeCell ref="O104:V105"/>
    <mergeCell ref="O106:V106"/>
    <mergeCell ref="W104:AD105"/>
    <mergeCell ref="W106:AD106"/>
    <mergeCell ref="O107:V107"/>
    <mergeCell ref="B101:AR101"/>
    <mergeCell ref="B120:AR120"/>
    <mergeCell ref="B114:AR114"/>
    <mergeCell ref="B116:AR116"/>
    <mergeCell ref="B117:AR117"/>
    <mergeCell ref="B119:AQ119"/>
    <mergeCell ref="B118:AQ118"/>
    <mergeCell ref="O112:V112"/>
    <mergeCell ref="W112:AD112"/>
    <mergeCell ref="O108:V108"/>
    <mergeCell ref="W107:AD107"/>
    <mergeCell ref="O111:V111"/>
    <mergeCell ref="W111:AD111"/>
    <mergeCell ref="W109:AD109"/>
    <mergeCell ref="W110:AD110"/>
    <mergeCell ref="O109:V109"/>
    <mergeCell ref="O110:V110"/>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2" manualBreakCount="2">
    <brk id="48" max="255" man="1"/>
    <brk id="90" max="48" man="1"/>
  </rowBreaks>
</worksheet>
</file>

<file path=xl/worksheets/sheet15.xml><?xml version="1.0" encoding="utf-8"?>
<worksheet xmlns="http://schemas.openxmlformats.org/spreadsheetml/2006/main" xmlns:r="http://schemas.openxmlformats.org/officeDocument/2006/relationships">
  <sheetPr codeName="Sheet6"/>
  <dimension ref="A1:AV138"/>
  <sheetViews>
    <sheetView zoomScalePageLayoutView="0" workbookViewId="0" topLeftCell="A19">
      <selection activeCell="Y56" sqref="Y56:AD56"/>
    </sheetView>
  </sheetViews>
  <sheetFormatPr defaultColWidth="9.140625" defaultRowHeight="12.75"/>
  <cols>
    <col min="1" max="1" width="3.140625" style="38" customWidth="1"/>
    <col min="2" max="21" width="2.00390625" style="38" customWidth="1"/>
    <col min="22" max="22" width="3.28125" style="38" customWidth="1"/>
    <col min="23" max="31" width="2.00390625" style="38" customWidth="1"/>
    <col min="32" max="32" width="2.8515625" style="38" customWidth="1"/>
    <col min="33" max="48" width="2.00390625" style="38" customWidth="1"/>
    <col min="49" max="16384" width="9.140625" style="38" customWidth="1"/>
  </cols>
  <sheetData>
    <row r="1" spans="1:48" ht="19.5" thickBot="1">
      <c r="A1" s="245" t="s">
        <v>507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24"/>
      <c r="AU1" s="124"/>
      <c r="AV1" s="124"/>
    </row>
    <row r="2" spans="1:48" ht="13.5" thickTop="1">
      <c r="A2" s="100" t="s">
        <v>419</v>
      </c>
      <c r="B2" s="100"/>
      <c r="L2" s="101"/>
      <c r="M2" s="455" t="str">
        <f>'Development Information'!M4</f>
        <v>HM-007-099</v>
      </c>
      <c r="N2" s="455"/>
      <c r="O2" s="455"/>
      <c r="P2" s="455"/>
      <c r="Q2" s="455"/>
      <c r="R2" s="455"/>
      <c r="S2" s="455"/>
      <c r="T2" s="455"/>
      <c r="U2" s="455"/>
      <c r="V2" s="455"/>
      <c r="W2" s="455"/>
      <c r="X2" s="455"/>
      <c r="Y2" s="455"/>
      <c r="Z2" s="455"/>
      <c r="AB2" s="39" t="s">
        <v>488</v>
      </c>
      <c r="AD2" s="157"/>
      <c r="AE2" s="158"/>
      <c r="AF2" s="158"/>
      <c r="AG2" s="158"/>
      <c r="AH2" s="158"/>
      <c r="AI2" s="158"/>
      <c r="AJ2" s="455" t="str">
        <f>'Development Information'!M8</f>
        <v>Brian Philps</v>
      </c>
      <c r="AK2" s="455"/>
      <c r="AL2" s="455"/>
      <c r="AM2" s="455"/>
      <c r="AN2" s="455"/>
      <c r="AO2" s="455"/>
      <c r="AP2" s="455"/>
      <c r="AQ2" s="455"/>
      <c r="AR2" s="455"/>
      <c r="AS2" s="455"/>
      <c r="AT2" s="105"/>
      <c r="AU2" s="105"/>
      <c r="AV2" s="105"/>
    </row>
    <row r="3" spans="1:48" ht="12.75">
      <c r="A3" s="100" t="s">
        <v>520</v>
      </c>
      <c r="B3" s="100"/>
      <c r="M3" s="456" t="str">
        <f>'Development Information'!M5</f>
        <v>Swipler Valley Apartments</v>
      </c>
      <c r="N3" s="456"/>
      <c r="O3" s="456"/>
      <c r="P3" s="456"/>
      <c r="Q3" s="456"/>
      <c r="R3" s="456"/>
      <c r="S3" s="456"/>
      <c r="T3" s="456"/>
      <c r="U3" s="456"/>
      <c r="V3" s="456"/>
      <c r="W3" s="456"/>
      <c r="X3" s="456"/>
      <c r="Y3" s="456"/>
      <c r="Z3" s="456"/>
      <c r="AB3" s="39" t="s">
        <v>489</v>
      </c>
      <c r="AD3" s="159"/>
      <c r="AE3" s="158"/>
      <c r="AF3" s="158"/>
      <c r="AG3" s="158"/>
      <c r="AH3" s="158"/>
      <c r="AI3" s="158"/>
      <c r="AJ3" s="456" t="str">
        <f>'Development Information'!M9</f>
        <v>Whitney Simic</v>
      </c>
      <c r="AK3" s="456"/>
      <c r="AL3" s="456"/>
      <c r="AM3" s="456"/>
      <c r="AN3" s="456"/>
      <c r="AO3" s="456"/>
      <c r="AP3" s="456"/>
      <c r="AQ3" s="456"/>
      <c r="AR3" s="456"/>
      <c r="AS3" s="456"/>
      <c r="AT3" s="105"/>
      <c r="AU3" s="105"/>
      <c r="AV3" s="105"/>
    </row>
    <row r="4" spans="1:48" ht="12.75">
      <c r="A4" s="100" t="s">
        <v>521</v>
      </c>
      <c r="B4" s="100"/>
      <c r="M4" s="456" t="str">
        <f>'Development Information'!M6</f>
        <v>Swipler Services, Inc.</v>
      </c>
      <c r="N4" s="456"/>
      <c r="O4" s="456"/>
      <c r="P4" s="456"/>
      <c r="Q4" s="456"/>
      <c r="R4" s="456"/>
      <c r="S4" s="456"/>
      <c r="T4" s="456"/>
      <c r="U4" s="456"/>
      <c r="V4" s="456"/>
      <c r="W4" s="456"/>
      <c r="X4" s="456"/>
      <c r="Y4" s="456"/>
      <c r="Z4" s="456"/>
      <c r="AD4" s="160"/>
      <c r="AE4" s="158"/>
      <c r="AF4" s="158"/>
      <c r="AG4" s="158"/>
      <c r="AH4" s="158"/>
      <c r="AI4" s="158"/>
      <c r="AJ4" s="158"/>
      <c r="AK4" s="158"/>
      <c r="AL4" s="158"/>
      <c r="AM4" s="158"/>
      <c r="AN4" s="158"/>
      <c r="AO4" s="161"/>
      <c r="AP4" s="161"/>
      <c r="AQ4" s="161"/>
      <c r="AR4" s="161"/>
      <c r="AS4" s="161"/>
      <c r="AT4" s="161"/>
      <c r="AU4" s="161"/>
      <c r="AV4" s="161"/>
    </row>
    <row r="5" spans="12:48" ht="12.75">
      <c r="L5" s="101"/>
      <c r="M5" s="101"/>
      <c r="AD5" s="162"/>
      <c r="AE5" s="158"/>
      <c r="AF5" s="158"/>
      <c r="AG5" s="158"/>
      <c r="AH5" s="158"/>
      <c r="AI5" s="158"/>
      <c r="AJ5" s="158"/>
      <c r="AK5" s="158"/>
      <c r="AL5" s="158"/>
      <c r="AM5" s="158"/>
      <c r="AN5" s="158"/>
      <c r="AO5" s="163"/>
      <c r="AP5" s="163"/>
      <c r="AQ5" s="163"/>
      <c r="AR5" s="163"/>
      <c r="AS5" s="163"/>
      <c r="AT5" s="163"/>
      <c r="AU5" s="163"/>
      <c r="AV5" s="163"/>
    </row>
    <row r="6" spans="1:42" ht="12.75">
      <c r="A6" s="158"/>
      <c r="B6" s="158"/>
      <c r="C6" s="457" t="s">
        <v>596</v>
      </c>
      <c r="D6" s="458"/>
      <c r="E6" s="458"/>
      <c r="F6" s="458"/>
      <c r="G6" s="458"/>
      <c r="H6" s="458"/>
      <c r="I6" s="458"/>
      <c r="J6" s="458"/>
      <c r="K6" s="458"/>
      <c r="L6" s="458"/>
      <c r="M6" s="458"/>
      <c r="N6" s="458"/>
      <c r="O6" s="458"/>
      <c r="P6" s="459"/>
      <c r="Q6" s="531" t="s">
        <v>592</v>
      </c>
      <c r="R6" s="531"/>
      <c r="S6" s="531"/>
      <c r="T6" s="531"/>
      <c r="U6" s="531" t="s">
        <v>572</v>
      </c>
      <c r="V6" s="531"/>
      <c r="W6" s="531"/>
      <c r="X6" s="531"/>
      <c r="AB6" s="531" t="s">
        <v>607</v>
      </c>
      <c r="AC6" s="531"/>
      <c r="AD6" s="531"/>
      <c r="AE6" s="531"/>
      <c r="AF6" s="531"/>
      <c r="AG6" s="532" t="s">
        <v>599</v>
      </c>
      <c r="AH6" s="532"/>
      <c r="AI6" s="532"/>
      <c r="AJ6" s="532"/>
      <c r="AK6" s="532"/>
      <c r="AL6" s="532" t="s">
        <v>600</v>
      </c>
      <c r="AM6" s="533"/>
      <c r="AN6" s="533"/>
      <c r="AO6" s="533"/>
      <c r="AP6" s="533"/>
    </row>
    <row r="7" spans="1:42" ht="12.75">
      <c r="A7" s="158"/>
      <c r="B7" s="158"/>
      <c r="C7" s="460"/>
      <c r="D7" s="461"/>
      <c r="E7" s="461"/>
      <c r="F7" s="461"/>
      <c r="G7" s="461"/>
      <c r="H7" s="461"/>
      <c r="I7" s="461"/>
      <c r="J7" s="461"/>
      <c r="K7" s="461"/>
      <c r="L7" s="461"/>
      <c r="M7" s="461"/>
      <c r="N7" s="461"/>
      <c r="O7" s="461"/>
      <c r="P7" s="462"/>
      <c r="Q7" s="531"/>
      <c r="R7" s="531"/>
      <c r="S7" s="531"/>
      <c r="T7" s="531"/>
      <c r="U7" s="531"/>
      <c r="V7" s="531"/>
      <c r="W7" s="531"/>
      <c r="X7" s="531"/>
      <c r="AB7" s="531"/>
      <c r="AC7" s="531"/>
      <c r="AD7" s="531"/>
      <c r="AE7" s="531"/>
      <c r="AF7" s="531"/>
      <c r="AG7" s="532"/>
      <c r="AH7" s="532"/>
      <c r="AI7" s="532"/>
      <c r="AJ7" s="532"/>
      <c r="AK7" s="532"/>
      <c r="AL7" s="533"/>
      <c r="AM7" s="533"/>
      <c r="AN7" s="533"/>
      <c r="AO7" s="533"/>
      <c r="AP7" s="533"/>
    </row>
    <row r="8" spans="1:42" ht="12.75" customHeight="1">
      <c r="A8" s="164"/>
      <c r="B8" s="158"/>
      <c r="C8" s="539" t="s">
        <v>588</v>
      </c>
      <c r="D8" s="539"/>
      <c r="E8" s="539"/>
      <c r="F8" s="539"/>
      <c r="G8" s="539"/>
      <c r="H8" s="539"/>
      <c r="I8" s="539"/>
      <c r="J8" s="539"/>
      <c r="K8" s="539"/>
      <c r="L8" s="539"/>
      <c r="M8" s="539"/>
      <c r="N8" s="539"/>
      <c r="O8" s="539"/>
      <c r="P8" s="539"/>
      <c r="Q8" s="258">
        <f>'Development Information'!AI31</f>
        <v>11</v>
      </c>
      <c r="R8" s="258"/>
      <c r="S8" s="258"/>
      <c r="T8" s="258"/>
      <c r="U8" s="538">
        <f>Q8/Q11</f>
        <v>1</v>
      </c>
      <c r="V8" s="538"/>
      <c r="W8" s="538"/>
      <c r="X8" s="538"/>
      <c r="AB8" s="112" t="s">
        <v>598</v>
      </c>
      <c r="AC8" s="112"/>
      <c r="AD8" s="112"/>
      <c r="AE8" s="112"/>
      <c r="AF8" s="112"/>
      <c r="AG8" s="536">
        <f>'Development Information'!H44</f>
        <v>7500</v>
      </c>
      <c r="AH8" s="258"/>
      <c r="AI8" s="258"/>
      <c r="AJ8" s="258"/>
      <c r="AK8" s="258"/>
      <c r="AL8" s="535">
        <f>AG8/AG10</f>
        <v>0.75</v>
      </c>
      <c r="AM8" s="535"/>
      <c r="AN8" s="535"/>
      <c r="AO8" s="535"/>
      <c r="AP8" s="535"/>
    </row>
    <row r="9" spans="3:42" ht="12.75">
      <c r="C9" s="537" t="s">
        <v>608</v>
      </c>
      <c r="D9" s="537"/>
      <c r="E9" s="537"/>
      <c r="F9" s="537"/>
      <c r="G9" s="537"/>
      <c r="H9" s="537"/>
      <c r="I9" s="537"/>
      <c r="J9" s="537"/>
      <c r="K9" s="537"/>
      <c r="L9" s="537"/>
      <c r="M9" s="537"/>
      <c r="N9" s="537"/>
      <c r="O9" s="537"/>
      <c r="P9" s="537"/>
      <c r="Q9" s="258">
        <f>'Development Information'!AI33</f>
        <v>0</v>
      </c>
      <c r="R9" s="258"/>
      <c r="S9" s="258"/>
      <c r="T9" s="258"/>
      <c r="U9" s="538">
        <f>Q9/Q11</f>
        <v>0</v>
      </c>
      <c r="V9" s="538"/>
      <c r="W9" s="538"/>
      <c r="X9" s="538"/>
      <c r="AB9" s="112" t="s">
        <v>597</v>
      </c>
      <c r="AC9" s="112"/>
      <c r="AD9" s="112"/>
      <c r="AE9" s="112"/>
      <c r="AF9" s="112"/>
      <c r="AG9" s="536">
        <f>'Development Information'!H46</f>
        <v>2500</v>
      </c>
      <c r="AH9" s="258"/>
      <c r="AI9" s="258"/>
      <c r="AJ9" s="258"/>
      <c r="AK9" s="258"/>
      <c r="AL9" s="535">
        <f>AG9/AG10</f>
        <v>0.25</v>
      </c>
      <c r="AM9" s="535"/>
      <c r="AN9" s="535"/>
      <c r="AO9" s="535"/>
      <c r="AP9" s="535"/>
    </row>
    <row r="10" spans="3:42" ht="12.75">
      <c r="C10" s="540" t="s">
        <v>595</v>
      </c>
      <c r="D10" s="540"/>
      <c r="E10" s="540"/>
      <c r="F10" s="540"/>
      <c r="G10" s="540"/>
      <c r="H10" s="540"/>
      <c r="I10" s="540"/>
      <c r="J10" s="540"/>
      <c r="K10" s="540"/>
      <c r="L10" s="540"/>
      <c r="M10" s="540"/>
      <c r="N10" s="540"/>
      <c r="O10" s="540"/>
      <c r="P10" s="540"/>
      <c r="Q10" s="258">
        <f>'Development Information'!AI35</f>
        <v>0</v>
      </c>
      <c r="R10" s="258"/>
      <c r="S10" s="258"/>
      <c r="T10" s="258"/>
      <c r="U10" s="538">
        <f>Q10/Q11</f>
        <v>0</v>
      </c>
      <c r="V10" s="538"/>
      <c r="W10" s="538"/>
      <c r="X10" s="538"/>
      <c r="AB10" s="531" t="s">
        <v>542</v>
      </c>
      <c r="AC10" s="531"/>
      <c r="AD10" s="531"/>
      <c r="AE10" s="531"/>
      <c r="AF10" s="531"/>
      <c r="AG10" s="536">
        <f>'Development Information'!H48</f>
        <v>10000</v>
      </c>
      <c r="AH10" s="258"/>
      <c r="AI10" s="258"/>
      <c r="AJ10" s="258"/>
      <c r="AK10" s="258"/>
      <c r="AL10" s="535">
        <f>AG10/AG10</f>
        <v>1</v>
      </c>
      <c r="AM10" s="535"/>
      <c r="AN10" s="535"/>
      <c r="AO10" s="535"/>
      <c r="AP10" s="535"/>
    </row>
    <row r="11" spans="3:24" ht="12.75">
      <c r="C11" s="547" t="s">
        <v>481</v>
      </c>
      <c r="D11" s="547"/>
      <c r="E11" s="547"/>
      <c r="F11" s="547"/>
      <c r="G11" s="547"/>
      <c r="H11" s="547"/>
      <c r="I11" s="547"/>
      <c r="J11" s="547"/>
      <c r="K11" s="547"/>
      <c r="L11" s="547"/>
      <c r="M11" s="547"/>
      <c r="N11" s="547"/>
      <c r="O11" s="547"/>
      <c r="P11" s="547"/>
      <c r="Q11" s="548">
        <f>'Development Information'!AI37</f>
        <v>11</v>
      </c>
      <c r="R11" s="548"/>
      <c r="S11" s="548"/>
      <c r="T11" s="548"/>
      <c r="U11" s="538">
        <f>Q11/Q11</f>
        <v>1</v>
      </c>
      <c r="V11" s="538"/>
      <c r="W11" s="538"/>
      <c r="X11" s="538"/>
    </row>
    <row r="12" spans="3:24" ht="12.75">
      <c r="C12" s="114"/>
      <c r="D12" s="114"/>
      <c r="E12" s="114"/>
      <c r="F12" s="114"/>
      <c r="G12" s="114"/>
      <c r="H12" s="114"/>
      <c r="I12" s="114"/>
      <c r="J12" s="114"/>
      <c r="K12" s="114"/>
      <c r="L12" s="114"/>
      <c r="M12" s="114"/>
      <c r="N12" s="114"/>
      <c r="O12" s="114"/>
      <c r="P12" s="114"/>
      <c r="Q12" s="115"/>
      <c r="R12" s="115"/>
      <c r="S12" s="115"/>
      <c r="T12" s="115"/>
      <c r="U12" s="106"/>
      <c r="V12" s="106"/>
      <c r="W12" s="106"/>
      <c r="X12" s="106"/>
    </row>
    <row r="13" spans="2:8" ht="12.75">
      <c r="B13" s="116" t="s">
        <v>512</v>
      </c>
      <c r="H13" s="101"/>
    </row>
    <row r="14" spans="2:44" ht="12.75">
      <c r="B14" s="444" t="s">
        <v>128</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6"/>
    </row>
    <row r="15" spans="2:44" ht="12.75">
      <c r="B15" s="447"/>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9"/>
    </row>
    <row r="16" spans="2:44" ht="12.75">
      <c r="B16" s="447"/>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9"/>
    </row>
    <row r="17" spans="2:44" ht="12.75">
      <c r="B17" s="450"/>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2"/>
    </row>
    <row r="18" spans="43:48" ht="12.75">
      <c r="AQ18" s="191"/>
      <c r="AR18" s="191"/>
      <c r="AS18" s="191"/>
      <c r="AT18" s="191"/>
      <c r="AU18" s="191"/>
      <c r="AV18" s="191"/>
    </row>
    <row r="19" spans="9:38" ht="12.75">
      <c r="I19" s="255" t="s">
        <v>100</v>
      </c>
      <c r="J19" s="255"/>
      <c r="K19" s="255"/>
      <c r="L19" s="255"/>
      <c r="M19" s="255"/>
      <c r="N19" s="255"/>
      <c r="O19" s="255"/>
      <c r="P19" s="255"/>
      <c r="Q19" s="255"/>
      <c r="R19" s="1231">
        <v>600000</v>
      </c>
      <c r="S19" s="1231"/>
      <c r="T19" s="1231"/>
      <c r="U19" s="1231"/>
      <c r="V19" s="1231"/>
      <c r="W19" s="1231"/>
      <c r="X19" s="172"/>
      <c r="Y19" s="255" t="s">
        <v>105</v>
      </c>
      <c r="Z19" s="255"/>
      <c r="AA19" s="255"/>
      <c r="AB19" s="255"/>
      <c r="AC19" s="255"/>
      <c r="AD19" s="255"/>
      <c r="AE19" s="255"/>
      <c r="AF19" s="255"/>
      <c r="AG19" s="524">
        <v>39197</v>
      </c>
      <c r="AH19" s="524"/>
      <c r="AI19" s="524"/>
      <c r="AJ19" s="524"/>
      <c r="AK19" s="524"/>
      <c r="AL19" s="524"/>
    </row>
    <row r="20" spans="9:38" ht="14.25" customHeight="1">
      <c r="I20" s="255"/>
      <c r="J20" s="255"/>
      <c r="K20" s="255"/>
      <c r="L20" s="255"/>
      <c r="M20" s="255"/>
      <c r="N20" s="255"/>
      <c r="O20" s="255"/>
      <c r="P20" s="255"/>
      <c r="Q20" s="255"/>
      <c r="R20" s="1231"/>
      <c r="S20" s="1231"/>
      <c r="T20" s="1231"/>
      <c r="U20" s="1231"/>
      <c r="V20" s="1231"/>
      <c r="W20" s="1231"/>
      <c r="X20" s="192"/>
      <c r="Y20" s="255"/>
      <c r="Z20" s="255"/>
      <c r="AA20" s="255"/>
      <c r="AB20" s="255"/>
      <c r="AC20" s="255"/>
      <c r="AD20" s="255"/>
      <c r="AE20" s="255"/>
      <c r="AF20" s="255"/>
      <c r="AG20" s="524"/>
      <c r="AH20" s="524"/>
      <c r="AI20" s="524"/>
      <c r="AJ20" s="524"/>
      <c r="AK20" s="524"/>
      <c r="AL20" s="524"/>
    </row>
    <row r="21" spans="9:38" ht="15" customHeight="1">
      <c r="I21" s="255" t="s">
        <v>101</v>
      </c>
      <c r="J21" s="255"/>
      <c r="K21" s="255"/>
      <c r="L21" s="255"/>
      <c r="M21" s="255"/>
      <c r="N21" s="255"/>
      <c r="O21" s="255"/>
      <c r="P21" s="255"/>
      <c r="Q21" s="255"/>
      <c r="R21" s="1231">
        <f>312/1000</f>
        <v>0.312</v>
      </c>
      <c r="S21" s="1231"/>
      <c r="T21" s="1231"/>
      <c r="U21" s="1231"/>
      <c r="V21" s="1231"/>
      <c r="W21" s="1231"/>
      <c r="X21" s="172"/>
      <c r="Y21" s="255" t="s">
        <v>106</v>
      </c>
      <c r="Z21" s="255"/>
      <c r="AA21" s="255"/>
      <c r="AB21" s="255"/>
      <c r="AC21" s="255"/>
      <c r="AD21" s="255"/>
      <c r="AE21" s="255"/>
      <c r="AF21" s="255"/>
      <c r="AG21" s="524">
        <v>39199</v>
      </c>
      <c r="AH21" s="524"/>
      <c r="AI21" s="524"/>
      <c r="AJ21" s="524"/>
      <c r="AK21" s="524"/>
      <c r="AL21" s="524"/>
    </row>
    <row r="22" spans="9:38" ht="12.75">
      <c r="I22" s="255"/>
      <c r="J22" s="255"/>
      <c r="K22" s="255"/>
      <c r="L22" s="255"/>
      <c r="M22" s="255"/>
      <c r="N22" s="255"/>
      <c r="O22" s="255"/>
      <c r="P22" s="255"/>
      <c r="Q22" s="255"/>
      <c r="R22" s="1231"/>
      <c r="S22" s="1231"/>
      <c r="T22" s="1231"/>
      <c r="U22" s="1231"/>
      <c r="V22" s="1231"/>
      <c r="W22" s="1231"/>
      <c r="X22" s="172"/>
      <c r="Y22" s="255"/>
      <c r="Z22" s="255"/>
      <c r="AA22" s="255"/>
      <c r="AB22" s="255"/>
      <c r="AC22" s="255"/>
      <c r="AD22" s="255"/>
      <c r="AE22" s="255"/>
      <c r="AF22" s="255"/>
      <c r="AG22" s="524"/>
      <c r="AH22" s="524"/>
      <c r="AI22" s="524"/>
      <c r="AJ22" s="524"/>
      <c r="AK22" s="524"/>
      <c r="AL22" s="524"/>
    </row>
    <row r="23" spans="9:38" ht="12.75" customHeight="1">
      <c r="I23" s="255" t="s">
        <v>102</v>
      </c>
      <c r="J23" s="255"/>
      <c r="K23" s="255"/>
      <c r="L23" s="255"/>
      <c r="M23" s="255"/>
      <c r="N23" s="255"/>
      <c r="O23" s="255"/>
      <c r="P23" s="255"/>
      <c r="Q23" s="255"/>
      <c r="R23" s="254">
        <v>10</v>
      </c>
      <c r="S23" s="254"/>
      <c r="T23" s="254"/>
      <c r="U23" s="254"/>
      <c r="V23" s="254"/>
      <c r="W23" s="254"/>
      <c r="X23" s="172"/>
      <c r="Y23" s="1208" t="s">
        <v>107</v>
      </c>
      <c r="Z23" s="1209"/>
      <c r="AA23" s="1209"/>
      <c r="AB23" s="1209"/>
      <c r="AC23" s="1209"/>
      <c r="AD23" s="1209"/>
      <c r="AE23" s="1209"/>
      <c r="AF23" s="1210"/>
      <c r="AG23" s="254" t="s">
        <v>127</v>
      </c>
      <c r="AH23" s="254"/>
      <c r="AI23" s="254"/>
      <c r="AJ23" s="254"/>
      <c r="AK23" s="254"/>
      <c r="AL23" s="254"/>
    </row>
    <row r="24" spans="9:38" ht="12.75">
      <c r="I24" s="255"/>
      <c r="J24" s="255"/>
      <c r="K24" s="255"/>
      <c r="L24" s="255"/>
      <c r="M24" s="255"/>
      <c r="N24" s="255"/>
      <c r="O24" s="255"/>
      <c r="P24" s="255"/>
      <c r="Q24" s="255"/>
      <c r="R24" s="254"/>
      <c r="S24" s="254"/>
      <c r="T24" s="254"/>
      <c r="U24" s="254"/>
      <c r="V24" s="254"/>
      <c r="W24" s="254"/>
      <c r="X24" s="172"/>
      <c r="Y24" s="1211"/>
      <c r="Z24" s="1212"/>
      <c r="AA24" s="1212"/>
      <c r="AB24" s="1212"/>
      <c r="AC24" s="1212"/>
      <c r="AD24" s="1212"/>
      <c r="AE24" s="1212"/>
      <c r="AF24" s="1213"/>
      <c r="AG24" s="254"/>
      <c r="AH24" s="254"/>
      <c r="AI24" s="254"/>
      <c r="AJ24" s="254"/>
      <c r="AK24" s="254"/>
      <c r="AL24" s="254"/>
    </row>
    <row r="25" spans="9:38" ht="12.75" customHeight="1">
      <c r="I25" s="255" t="s">
        <v>103</v>
      </c>
      <c r="J25" s="255"/>
      <c r="K25" s="255"/>
      <c r="L25" s="255"/>
      <c r="M25" s="255"/>
      <c r="N25" s="255"/>
      <c r="O25" s="255"/>
      <c r="P25" s="255"/>
      <c r="Q25" s="255"/>
      <c r="R25" s="504">
        <v>15</v>
      </c>
      <c r="S25" s="505"/>
      <c r="T25" s="505"/>
      <c r="U25" s="505"/>
      <c r="V25" s="505"/>
      <c r="W25" s="506"/>
      <c r="Y25" s="255" t="s">
        <v>108</v>
      </c>
      <c r="Z25" s="255"/>
      <c r="AA25" s="255"/>
      <c r="AB25" s="255"/>
      <c r="AC25" s="255"/>
      <c r="AD25" s="255"/>
      <c r="AE25" s="255"/>
      <c r="AF25" s="255"/>
      <c r="AG25" s="1241">
        <v>0.0467</v>
      </c>
      <c r="AH25" s="1241"/>
      <c r="AI25" s="1241"/>
      <c r="AJ25" s="1241"/>
      <c r="AK25" s="1241"/>
      <c r="AL25" s="1241"/>
    </row>
    <row r="26" spans="9:38" ht="12.75">
      <c r="I26" s="255"/>
      <c r="J26" s="255"/>
      <c r="K26" s="255"/>
      <c r="L26" s="255"/>
      <c r="M26" s="255"/>
      <c r="N26" s="255"/>
      <c r="O26" s="255"/>
      <c r="P26" s="255"/>
      <c r="Q26" s="255"/>
      <c r="R26" s="507"/>
      <c r="S26" s="508"/>
      <c r="T26" s="508"/>
      <c r="U26" s="508"/>
      <c r="V26" s="508"/>
      <c r="W26" s="509"/>
      <c r="Y26" s="255"/>
      <c r="Z26" s="255"/>
      <c r="AA26" s="255"/>
      <c r="AB26" s="255"/>
      <c r="AC26" s="255"/>
      <c r="AD26" s="255"/>
      <c r="AE26" s="255"/>
      <c r="AF26" s="255"/>
      <c r="AG26" s="1241"/>
      <c r="AH26" s="1241"/>
      <c r="AI26" s="1241"/>
      <c r="AJ26" s="1241"/>
      <c r="AK26" s="1241"/>
      <c r="AL26" s="1241"/>
    </row>
    <row r="27" spans="9:38" ht="12.75" customHeight="1">
      <c r="I27" s="1208" t="s">
        <v>104</v>
      </c>
      <c r="J27" s="1209"/>
      <c r="K27" s="1209"/>
      <c r="L27" s="1209"/>
      <c r="M27" s="1209"/>
      <c r="N27" s="1209"/>
      <c r="O27" s="1209"/>
      <c r="P27" s="1209"/>
      <c r="Q27" s="1210"/>
      <c r="R27" s="1058">
        <f>IF(R23&gt;R25,R25,R23)</f>
        <v>10</v>
      </c>
      <c r="S27" s="1059"/>
      <c r="T27" s="1059"/>
      <c r="U27" s="1059"/>
      <c r="V27" s="1059"/>
      <c r="W27" s="1060"/>
      <c r="X27" s="193"/>
      <c r="Y27" s="173"/>
      <c r="Z27" s="173"/>
      <c r="AA27" s="173"/>
      <c r="AB27" s="173"/>
      <c r="AC27" s="173"/>
      <c r="AD27" s="173"/>
      <c r="AE27" s="173"/>
      <c r="AF27" s="173"/>
      <c r="AG27" s="174"/>
      <c r="AH27" s="174"/>
      <c r="AI27" s="174"/>
      <c r="AJ27" s="174"/>
      <c r="AK27" s="174"/>
      <c r="AL27" s="174"/>
    </row>
    <row r="28" spans="9:38" ht="15" customHeight="1">
      <c r="I28" s="1211"/>
      <c r="J28" s="1212"/>
      <c r="K28" s="1212"/>
      <c r="L28" s="1212"/>
      <c r="M28" s="1212"/>
      <c r="N28" s="1212"/>
      <c r="O28" s="1212"/>
      <c r="P28" s="1212"/>
      <c r="Q28" s="1213"/>
      <c r="R28" s="1061"/>
      <c r="S28" s="1062"/>
      <c r="T28" s="1062"/>
      <c r="U28" s="1062"/>
      <c r="V28" s="1062"/>
      <c r="W28" s="1063"/>
      <c r="X28" s="193"/>
      <c r="Y28" s="173"/>
      <c r="Z28" s="173"/>
      <c r="AA28" s="173"/>
      <c r="AB28" s="173"/>
      <c r="AC28" s="173"/>
      <c r="AD28" s="173"/>
      <c r="AE28" s="173"/>
      <c r="AF28" s="173"/>
      <c r="AG28" s="174"/>
      <c r="AH28" s="174"/>
      <c r="AI28" s="174"/>
      <c r="AJ28" s="174"/>
      <c r="AK28" s="174"/>
      <c r="AL28" s="174"/>
    </row>
    <row r="29" spans="9:48" ht="12.75" customHeight="1">
      <c r="I29" s="173"/>
      <c r="J29" s="173"/>
      <c r="K29" s="173"/>
      <c r="L29" s="173"/>
      <c r="M29" s="173"/>
      <c r="N29" s="173"/>
      <c r="O29" s="173"/>
      <c r="P29" s="173"/>
      <c r="Q29" s="173"/>
      <c r="R29" s="66"/>
      <c r="S29" s="66"/>
      <c r="T29" s="66"/>
      <c r="U29" s="66"/>
      <c r="V29" s="66"/>
      <c r="W29" s="66"/>
      <c r="X29" s="193"/>
      <c r="Y29" s="66"/>
      <c r="Z29" s="66"/>
      <c r="AA29" s="66"/>
      <c r="AB29" s="66"/>
      <c r="AC29" s="66"/>
      <c r="AD29" s="66"/>
      <c r="AE29" s="66"/>
      <c r="AF29" s="66"/>
      <c r="AG29" s="174"/>
      <c r="AH29" s="174"/>
      <c r="AI29" s="174"/>
      <c r="AJ29" s="174"/>
      <c r="AK29" s="174"/>
      <c r="AL29" s="174"/>
      <c r="AR29" s="102"/>
      <c r="AS29" s="102"/>
      <c r="AT29" s="102"/>
      <c r="AU29" s="102"/>
      <c r="AV29" s="102"/>
    </row>
    <row r="30" spans="9:48" ht="12.75">
      <c r="I30" s="1246" t="s">
        <v>490</v>
      </c>
      <c r="J30" s="1246"/>
      <c r="K30" s="1246"/>
      <c r="L30" s="1246"/>
      <c r="M30" s="1256" t="s">
        <v>508</v>
      </c>
      <c r="N30" s="1256"/>
      <c r="O30" s="1256"/>
      <c r="P30" s="1256"/>
      <c r="Q30" s="1256"/>
      <c r="R30" s="1246" t="s">
        <v>491</v>
      </c>
      <c r="S30" s="1246"/>
      <c r="T30" s="1246"/>
      <c r="U30" s="1246"/>
      <c r="V30" s="1246"/>
      <c r="W30" s="1246" t="s">
        <v>505</v>
      </c>
      <c r="X30" s="1246"/>
      <c r="Y30" s="1246"/>
      <c r="Z30" s="1246"/>
      <c r="AA30" s="1246"/>
      <c r="AB30" s="1246" t="s">
        <v>622</v>
      </c>
      <c r="AC30" s="1246"/>
      <c r="AD30" s="1246"/>
      <c r="AE30" s="1246"/>
      <c r="AF30" s="1246"/>
      <c r="AG30" s="1246"/>
      <c r="AH30" s="1246" t="s">
        <v>506</v>
      </c>
      <c r="AI30" s="1246"/>
      <c r="AJ30" s="1246"/>
      <c r="AK30" s="1246"/>
      <c r="AL30" s="1246"/>
      <c r="AM30" s="174"/>
      <c r="AN30" s="174"/>
      <c r="AO30" s="174"/>
      <c r="AP30" s="174"/>
      <c r="AQ30" s="174"/>
      <c r="AR30" s="102"/>
      <c r="AS30" s="102"/>
      <c r="AT30" s="102"/>
      <c r="AU30" s="102"/>
      <c r="AV30" s="102"/>
    </row>
    <row r="31" spans="9:48" ht="15.75">
      <c r="I31" s="1257"/>
      <c r="J31" s="1257"/>
      <c r="K31" s="1257"/>
      <c r="L31" s="1257"/>
      <c r="M31" s="1247" t="s">
        <v>109</v>
      </c>
      <c r="N31" s="1247"/>
      <c r="O31" s="1247"/>
      <c r="P31" s="1247"/>
      <c r="Q31" s="1247"/>
      <c r="R31" s="1247" t="s">
        <v>110</v>
      </c>
      <c r="S31" s="1247"/>
      <c r="T31" s="1247"/>
      <c r="U31" s="1247"/>
      <c r="V31" s="1247"/>
      <c r="W31" s="1247" t="s">
        <v>111</v>
      </c>
      <c r="X31" s="1247"/>
      <c r="Y31" s="1247"/>
      <c r="Z31" s="1247"/>
      <c r="AA31" s="1247"/>
      <c r="AB31" s="1247" t="s">
        <v>112</v>
      </c>
      <c r="AC31" s="1247"/>
      <c r="AD31" s="1247"/>
      <c r="AE31" s="1247"/>
      <c r="AF31" s="1247"/>
      <c r="AG31" s="1247"/>
      <c r="AH31" s="1247" t="s">
        <v>113</v>
      </c>
      <c r="AI31" s="1247"/>
      <c r="AJ31" s="1247"/>
      <c r="AK31" s="1247"/>
      <c r="AL31" s="1247"/>
      <c r="AM31" s="174"/>
      <c r="AN31" s="174"/>
      <c r="AO31" s="174"/>
      <c r="AP31" s="174"/>
      <c r="AQ31" s="174"/>
      <c r="AR31" s="102"/>
      <c r="AS31" s="102"/>
      <c r="AT31" s="102"/>
      <c r="AU31" s="102"/>
      <c r="AV31" s="102"/>
    </row>
    <row r="32" spans="9:48" ht="12.75">
      <c r="I32" s="258">
        <v>1</v>
      </c>
      <c r="J32" s="258"/>
      <c r="K32" s="258"/>
      <c r="L32" s="258"/>
      <c r="M32" s="1255">
        <f>IF(I32&lt;=$R$25,$R$19," ")</f>
        <v>600000</v>
      </c>
      <c r="N32" s="1255"/>
      <c r="O32" s="1255"/>
      <c r="P32" s="1255"/>
      <c r="Q32" s="1255"/>
      <c r="R32" s="1254">
        <v>1</v>
      </c>
      <c r="S32" s="1254"/>
      <c r="T32" s="1254"/>
      <c r="U32" s="1254"/>
      <c r="V32" s="1254"/>
      <c r="W32" s="1245">
        <f>IF(I32&lt;=$R$25,M32*R32*$R$21/1000," ")</f>
        <v>187.2</v>
      </c>
      <c r="X32" s="1245"/>
      <c r="Y32" s="1245"/>
      <c r="Z32" s="1245"/>
      <c r="AA32" s="1245"/>
      <c r="AB32" s="1245">
        <f>W32</f>
        <v>187.2</v>
      </c>
      <c r="AC32" s="1245"/>
      <c r="AD32" s="1245"/>
      <c r="AE32" s="1245"/>
      <c r="AF32" s="1245"/>
      <c r="AG32" s="1245"/>
      <c r="AH32" s="1261">
        <f>W32</f>
        <v>187.2</v>
      </c>
      <c r="AI32" s="1262"/>
      <c r="AJ32" s="1262"/>
      <c r="AK32" s="1262"/>
      <c r="AL32" s="1263"/>
      <c r="AM32" s="174"/>
      <c r="AN32" s="174"/>
      <c r="AO32" s="174"/>
      <c r="AP32" s="174"/>
      <c r="AQ32" s="174"/>
      <c r="AR32" s="102"/>
      <c r="AS32" s="102"/>
      <c r="AT32" s="102"/>
      <c r="AU32" s="102"/>
      <c r="AV32" s="102"/>
    </row>
    <row r="33" spans="9:48" ht="12.75" customHeight="1">
      <c r="I33" s="258">
        <v>2</v>
      </c>
      <c r="J33" s="258"/>
      <c r="K33" s="258"/>
      <c r="L33" s="258"/>
      <c r="M33" s="1255">
        <f aca="true" t="shared" si="0" ref="M33:M51">IF(I33&lt;=$R$25,$R$19," ")</f>
        <v>600000</v>
      </c>
      <c r="N33" s="1255"/>
      <c r="O33" s="1255"/>
      <c r="P33" s="1255"/>
      <c r="Q33" s="1255"/>
      <c r="R33" s="1254">
        <v>0.95</v>
      </c>
      <c r="S33" s="1254"/>
      <c r="T33" s="1254"/>
      <c r="U33" s="1254"/>
      <c r="V33" s="1254"/>
      <c r="W33" s="1245">
        <f aca="true" t="shared" si="1" ref="W33:W51">IF(I33&lt;=$R$25,M33*R33*$R$21/1000," ")</f>
        <v>177.84</v>
      </c>
      <c r="X33" s="1245"/>
      <c r="Y33" s="1245"/>
      <c r="Z33" s="1245"/>
      <c r="AA33" s="1245"/>
      <c r="AB33" s="1264">
        <f>IF(I33&lt;=$R$25,W33*1.03," ")</f>
        <v>183.17520000000002</v>
      </c>
      <c r="AC33" s="1264"/>
      <c r="AD33" s="1264"/>
      <c r="AE33" s="1264"/>
      <c r="AF33" s="1264"/>
      <c r="AG33" s="1264"/>
      <c r="AH33" s="1258">
        <f>IF(I33&lt;=$R$25,NPV($AG$25,W33)," ")</f>
        <v>169.90541702493553</v>
      </c>
      <c r="AI33" s="1259"/>
      <c r="AJ33" s="1259"/>
      <c r="AK33" s="1259"/>
      <c r="AL33" s="1260"/>
      <c r="AM33" s="174"/>
      <c r="AN33" s="174"/>
      <c r="AO33" s="174"/>
      <c r="AP33" s="174"/>
      <c r="AQ33" s="174"/>
      <c r="AR33" s="102"/>
      <c r="AS33" s="102"/>
      <c r="AT33" s="102"/>
      <c r="AU33" s="102"/>
      <c r="AV33" s="102"/>
    </row>
    <row r="34" spans="9:48" ht="12.75">
      <c r="I34" s="258">
        <v>3</v>
      </c>
      <c r="J34" s="258"/>
      <c r="K34" s="258"/>
      <c r="L34" s="258"/>
      <c r="M34" s="1255">
        <f t="shared" si="0"/>
        <v>600000</v>
      </c>
      <c r="N34" s="1255"/>
      <c r="O34" s="1255"/>
      <c r="P34" s="1255"/>
      <c r="Q34" s="1255"/>
      <c r="R34" s="1254">
        <v>0.8</v>
      </c>
      <c r="S34" s="1254"/>
      <c r="T34" s="1254"/>
      <c r="U34" s="1254"/>
      <c r="V34" s="1254"/>
      <c r="W34" s="1245">
        <f t="shared" si="1"/>
        <v>149.76</v>
      </c>
      <c r="X34" s="1245"/>
      <c r="Y34" s="1245"/>
      <c r="Z34" s="1245"/>
      <c r="AA34" s="1245"/>
      <c r="AB34" s="1264">
        <f aca="true" t="shared" si="2" ref="AB34:AB51">IF(I34&lt;=$R$25,W34*1.03," ")</f>
        <v>154.2528</v>
      </c>
      <c r="AC34" s="1264"/>
      <c r="AD34" s="1264"/>
      <c r="AE34" s="1264"/>
      <c r="AF34" s="1264"/>
      <c r="AG34" s="1264"/>
      <c r="AH34" s="1258">
        <f>IF(I34&lt;=$R$25,NPV($AG$25,,W34)," ")</f>
        <v>136.6946077345325</v>
      </c>
      <c r="AI34" s="1259"/>
      <c r="AJ34" s="1259"/>
      <c r="AK34" s="1259"/>
      <c r="AL34" s="1260"/>
      <c r="AM34" s="174"/>
      <c r="AN34" s="174"/>
      <c r="AO34" s="174"/>
      <c r="AP34" s="174"/>
      <c r="AQ34" s="174"/>
      <c r="AR34" s="102"/>
      <c r="AS34" s="102"/>
      <c r="AT34" s="102"/>
      <c r="AU34" s="102"/>
      <c r="AV34" s="102"/>
    </row>
    <row r="35" spans="9:43" ht="12.75">
      <c r="I35" s="258">
        <v>4</v>
      </c>
      <c r="J35" s="258"/>
      <c r="K35" s="258"/>
      <c r="L35" s="258"/>
      <c r="M35" s="1255">
        <f t="shared" si="0"/>
        <v>600000</v>
      </c>
      <c r="N35" s="1255"/>
      <c r="O35" s="1255"/>
      <c r="P35" s="1255"/>
      <c r="Q35" s="1255"/>
      <c r="R35" s="1254">
        <v>0.65</v>
      </c>
      <c r="S35" s="1254"/>
      <c r="T35" s="1254"/>
      <c r="U35" s="1254"/>
      <c r="V35" s="1254"/>
      <c r="W35" s="1245">
        <f t="shared" si="1"/>
        <v>121.68</v>
      </c>
      <c r="X35" s="1245"/>
      <c r="Y35" s="1245"/>
      <c r="Z35" s="1245"/>
      <c r="AA35" s="1245"/>
      <c r="AB35" s="1264">
        <f t="shared" si="2"/>
        <v>125.33040000000001</v>
      </c>
      <c r="AC35" s="1264"/>
      <c r="AD35" s="1264"/>
      <c r="AE35" s="1264"/>
      <c r="AF35" s="1264"/>
      <c r="AG35" s="1264"/>
      <c r="AH35" s="1258">
        <f>IF(I35&lt;=$R$25,NPV($AG$25,,,W35)," ")</f>
        <v>106.10907498261936</v>
      </c>
      <c r="AI35" s="1259"/>
      <c r="AJ35" s="1259"/>
      <c r="AK35" s="1259"/>
      <c r="AL35" s="1260"/>
      <c r="AM35" s="174"/>
      <c r="AN35" s="174"/>
      <c r="AO35" s="174"/>
      <c r="AP35" s="174"/>
      <c r="AQ35" s="174"/>
    </row>
    <row r="36" spans="9:43" ht="12.75">
      <c r="I36" s="258">
        <v>5</v>
      </c>
      <c r="J36" s="258"/>
      <c r="K36" s="258"/>
      <c r="L36" s="258"/>
      <c r="M36" s="1255">
        <f t="shared" si="0"/>
        <v>600000</v>
      </c>
      <c r="N36" s="1255"/>
      <c r="O36" s="1255"/>
      <c r="P36" s="1255"/>
      <c r="Q36" s="1255"/>
      <c r="R36" s="1254">
        <v>0.5</v>
      </c>
      <c r="S36" s="1254"/>
      <c r="T36" s="1254"/>
      <c r="U36" s="1254"/>
      <c r="V36" s="1254"/>
      <c r="W36" s="1245">
        <f t="shared" si="1"/>
        <v>93.6</v>
      </c>
      <c r="X36" s="1245"/>
      <c r="Y36" s="1245"/>
      <c r="Z36" s="1245"/>
      <c r="AA36" s="1245"/>
      <c r="AB36" s="1264">
        <f t="shared" si="2"/>
        <v>96.408</v>
      </c>
      <c r="AC36" s="1264"/>
      <c r="AD36" s="1264"/>
      <c r="AE36" s="1264"/>
      <c r="AF36" s="1264"/>
      <c r="AG36" s="1264"/>
      <c r="AH36" s="1258">
        <f>IF(I36&lt;=$R$25,NPV($AG$25,,,,W36)," ")</f>
        <v>77.98066816780897</v>
      </c>
      <c r="AI36" s="1259"/>
      <c r="AJ36" s="1259"/>
      <c r="AK36" s="1259"/>
      <c r="AL36" s="1260"/>
      <c r="AM36" s="174"/>
      <c r="AN36" s="174"/>
      <c r="AO36" s="174"/>
      <c r="AP36" s="174"/>
      <c r="AQ36" s="174"/>
    </row>
    <row r="37" spans="9:43" ht="12.75">
      <c r="I37" s="258">
        <v>6</v>
      </c>
      <c r="J37" s="258"/>
      <c r="K37" s="258"/>
      <c r="L37" s="258"/>
      <c r="M37" s="1255">
        <f t="shared" si="0"/>
        <v>600000</v>
      </c>
      <c r="N37" s="1255"/>
      <c r="O37" s="1255"/>
      <c r="P37" s="1255"/>
      <c r="Q37" s="1255"/>
      <c r="R37" s="1254">
        <v>0.4</v>
      </c>
      <c r="S37" s="1254"/>
      <c r="T37" s="1254"/>
      <c r="U37" s="1254"/>
      <c r="V37" s="1254"/>
      <c r="W37" s="1245">
        <f t="shared" si="1"/>
        <v>74.88</v>
      </c>
      <c r="X37" s="1245"/>
      <c r="Y37" s="1245"/>
      <c r="Z37" s="1245"/>
      <c r="AA37" s="1245"/>
      <c r="AB37" s="1264">
        <f t="shared" si="2"/>
        <v>77.1264</v>
      </c>
      <c r="AC37" s="1264"/>
      <c r="AD37" s="1264"/>
      <c r="AE37" s="1264"/>
      <c r="AF37" s="1264"/>
      <c r="AG37" s="1264"/>
      <c r="AH37" s="1258">
        <f>IF(I37&lt;=$R$25,NPV($AG$25,,,,,W37)," ")</f>
        <v>59.601160346085</v>
      </c>
      <c r="AI37" s="1259"/>
      <c r="AJ37" s="1259"/>
      <c r="AK37" s="1259"/>
      <c r="AL37" s="1260"/>
      <c r="AM37" s="174"/>
      <c r="AN37" s="174"/>
      <c r="AO37" s="174"/>
      <c r="AP37" s="174"/>
      <c r="AQ37" s="174"/>
    </row>
    <row r="38" spans="9:43" ht="12.75">
      <c r="I38" s="258">
        <v>7</v>
      </c>
      <c r="J38" s="258"/>
      <c r="K38" s="258"/>
      <c r="L38" s="258"/>
      <c r="M38" s="1255">
        <f t="shared" si="0"/>
        <v>600000</v>
      </c>
      <c r="N38" s="1255"/>
      <c r="O38" s="1255"/>
      <c r="P38" s="1255"/>
      <c r="Q38" s="1255"/>
      <c r="R38" s="1254">
        <v>0.3</v>
      </c>
      <c r="S38" s="1254"/>
      <c r="T38" s="1254"/>
      <c r="U38" s="1254"/>
      <c r="V38" s="1254"/>
      <c r="W38" s="1245">
        <f t="shared" si="1"/>
        <v>56.16</v>
      </c>
      <c r="X38" s="1245"/>
      <c r="Y38" s="1245"/>
      <c r="Z38" s="1245"/>
      <c r="AA38" s="1245"/>
      <c r="AB38" s="1264">
        <f t="shared" si="2"/>
        <v>57.8448</v>
      </c>
      <c r="AC38" s="1264"/>
      <c r="AD38" s="1264"/>
      <c r="AE38" s="1264"/>
      <c r="AF38" s="1264"/>
      <c r="AG38" s="1264"/>
      <c r="AH38" s="1258">
        <f>IF(I38&lt;=$R$25,NPV($AG$25,,,,,,W38)," ")</f>
        <v>42.70647774869949</v>
      </c>
      <c r="AI38" s="1259"/>
      <c r="AJ38" s="1259"/>
      <c r="AK38" s="1259"/>
      <c r="AL38" s="1260"/>
      <c r="AM38" s="174"/>
      <c r="AN38" s="174"/>
      <c r="AO38" s="174"/>
      <c r="AP38" s="174"/>
      <c r="AQ38" s="174"/>
    </row>
    <row r="39" spans="9:43" ht="12.75">
      <c r="I39" s="258">
        <v>8</v>
      </c>
      <c r="J39" s="258"/>
      <c r="K39" s="258"/>
      <c r="L39" s="258"/>
      <c r="M39" s="1255">
        <f t="shared" si="0"/>
        <v>600000</v>
      </c>
      <c r="N39" s="1255"/>
      <c r="O39" s="1255"/>
      <c r="P39" s="1255"/>
      <c r="Q39" s="1255"/>
      <c r="R39" s="1254">
        <v>0.2</v>
      </c>
      <c r="S39" s="1254"/>
      <c r="T39" s="1254"/>
      <c r="U39" s="1254"/>
      <c r="V39" s="1254"/>
      <c r="W39" s="1245">
        <f t="shared" si="1"/>
        <v>37.44</v>
      </c>
      <c r="X39" s="1245"/>
      <c r="Y39" s="1245"/>
      <c r="Z39" s="1245"/>
      <c r="AA39" s="1245"/>
      <c r="AB39" s="1264">
        <f t="shared" si="2"/>
        <v>38.5632</v>
      </c>
      <c r="AC39" s="1264"/>
      <c r="AD39" s="1264"/>
      <c r="AE39" s="1264"/>
      <c r="AF39" s="1264"/>
      <c r="AG39" s="1264"/>
      <c r="AH39" s="1258">
        <f>IF(I39&lt;=$R$25,NPV($AG$25,,,,,,,W39)," ")</f>
        <v>27.200711919174225</v>
      </c>
      <c r="AI39" s="1259"/>
      <c r="AJ39" s="1259"/>
      <c r="AK39" s="1259"/>
      <c r="AL39" s="1260"/>
      <c r="AM39" s="174"/>
      <c r="AN39" s="174"/>
      <c r="AO39" s="174"/>
      <c r="AP39" s="174"/>
      <c r="AQ39" s="174"/>
    </row>
    <row r="40" spans="9:43" ht="12.75">
      <c r="I40" s="258">
        <v>9</v>
      </c>
      <c r="J40" s="258"/>
      <c r="K40" s="258"/>
      <c r="L40" s="258"/>
      <c r="M40" s="1255">
        <f t="shared" si="0"/>
        <v>600000</v>
      </c>
      <c r="N40" s="1255"/>
      <c r="O40" s="1255"/>
      <c r="P40" s="1255"/>
      <c r="Q40" s="1255"/>
      <c r="R40" s="1254">
        <v>0.1</v>
      </c>
      <c r="S40" s="1254"/>
      <c r="T40" s="1254"/>
      <c r="U40" s="1254"/>
      <c r="V40" s="1254"/>
      <c r="W40" s="1245">
        <f t="shared" si="1"/>
        <v>18.72</v>
      </c>
      <c r="X40" s="1245"/>
      <c r="Y40" s="1245"/>
      <c r="Z40" s="1245"/>
      <c r="AA40" s="1245"/>
      <c r="AB40" s="1264">
        <f t="shared" si="2"/>
        <v>19.2816</v>
      </c>
      <c r="AC40" s="1264"/>
      <c r="AD40" s="1264"/>
      <c r="AE40" s="1264"/>
      <c r="AF40" s="1264"/>
      <c r="AG40" s="1264"/>
      <c r="AH40" s="1258">
        <f>IF(I40&lt;=$R$25,NPV($AG$25,,,,,,,,W40)," ")</f>
        <v>12.993556854482767</v>
      </c>
      <c r="AI40" s="1259"/>
      <c r="AJ40" s="1259"/>
      <c r="AK40" s="1259"/>
      <c r="AL40" s="1260"/>
      <c r="AM40" s="174"/>
      <c r="AN40" s="174"/>
      <c r="AO40" s="174"/>
      <c r="AP40" s="174"/>
      <c r="AQ40" s="174"/>
    </row>
    <row r="41" spans="9:43" ht="12.75">
      <c r="I41" s="258">
        <v>10</v>
      </c>
      <c r="J41" s="258"/>
      <c r="K41" s="258"/>
      <c r="L41" s="258"/>
      <c r="M41" s="1255">
        <f t="shared" si="0"/>
        <v>600000</v>
      </c>
      <c r="N41" s="1255"/>
      <c r="O41" s="1255"/>
      <c r="P41" s="1255"/>
      <c r="Q41" s="1255"/>
      <c r="R41" s="1254">
        <v>0.05</v>
      </c>
      <c r="S41" s="1254"/>
      <c r="T41" s="1254"/>
      <c r="U41" s="1254"/>
      <c r="V41" s="1254"/>
      <c r="W41" s="1245">
        <f t="shared" si="1"/>
        <v>9.36</v>
      </c>
      <c r="X41" s="1245"/>
      <c r="Y41" s="1245"/>
      <c r="Z41" s="1245"/>
      <c r="AA41" s="1245"/>
      <c r="AB41" s="1264">
        <f t="shared" si="2"/>
        <v>9.6408</v>
      </c>
      <c r="AC41" s="1264"/>
      <c r="AD41" s="1264"/>
      <c r="AE41" s="1264"/>
      <c r="AF41" s="1264"/>
      <c r="AG41" s="1264"/>
      <c r="AH41" s="1258">
        <f>IF(I41&lt;=$R$25,NPV($AG$25,,,,,,,,,W41)," ")</f>
        <v>6.206915474578564</v>
      </c>
      <c r="AI41" s="1259"/>
      <c r="AJ41" s="1259"/>
      <c r="AK41" s="1259"/>
      <c r="AL41" s="1260"/>
      <c r="AM41" s="174"/>
      <c r="AN41" s="174"/>
      <c r="AO41" s="174"/>
      <c r="AP41" s="174"/>
      <c r="AQ41" s="174"/>
    </row>
    <row r="42" spans="9:43" ht="12.75">
      <c r="I42" s="258">
        <v>11</v>
      </c>
      <c r="J42" s="258"/>
      <c r="K42" s="258"/>
      <c r="L42" s="258"/>
      <c r="M42" s="1255">
        <f t="shared" si="0"/>
        <v>600000</v>
      </c>
      <c r="N42" s="1255"/>
      <c r="O42" s="1255"/>
      <c r="P42" s="1255"/>
      <c r="Q42" s="1255"/>
      <c r="R42" s="1254"/>
      <c r="S42" s="1254"/>
      <c r="T42" s="1254"/>
      <c r="U42" s="1254"/>
      <c r="V42" s="1254"/>
      <c r="W42" s="1245">
        <f t="shared" si="1"/>
        <v>0</v>
      </c>
      <c r="X42" s="1245"/>
      <c r="Y42" s="1245"/>
      <c r="Z42" s="1245"/>
      <c r="AA42" s="1245"/>
      <c r="AB42" s="1264">
        <f t="shared" si="2"/>
        <v>0</v>
      </c>
      <c r="AC42" s="1264"/>
      <c r="AD42" s="1264"/>
      <c r="AE42" s="1264"/>
      <c r="AF42" s="1264"/>
      <c r="AG42" s="1264"/>
      <c r="AH42" s="1258">
        <f>IF(I42&lt;=$R$25,NPV($AG$25,,,,,,,,,,W42)," ")</f>
        <v>0</v>
      </c>
      <c r="AI42" s="1259"/>
      <c r="AJ42" s="1259"/>
      <c r="AK42" s="1259"/>
      <c r="AL42" s="1260"/>
      <c r="AM42" s="99"/>
      <c r="AN42" s="99"/>
      <c r="AO42" s="99"/>
      <c r="AP42" s="99"/>
      <c r="AQ42" s="99"/>
    </row>
    <row r="43" spans="9:38" ht="12.75">
      <c r="I43" s="258">
        <v>12</v>
      </c>
      <c r="J43" s="258"/>
      <c r="K43" s="258"/>
      <c r="L43" s="258"/>
      <c r="M43" s="1255">
        <f t="shared" si="0"/>
        <v>600000</v>
      </c>
      <c r="N43" s="1255"/>
      <c r="O43" s="1255"/>
      <c r="P43" s="1255"/>
      <c r="Q43" s="1255"/>
      <c r="R43" s="1254"/>
      <c r="S43" s="1254"/>
      <c r="T43" s="1254"/>
      <c r="U43" s="1254"/>
      <c r="V43" s="1254"/>
      <c r="W43" s="1245">
        <f t="shared" si="1"/>
        <v>0</v>
      </c>
      <c r="X43" s="1245"/>
      <c r="Y43" s="1245"/>
      <c r="Z43" s="1245"/>
      <c r="AA43" s="1245"/>
      <c r="AB43" s="1264">
        <f t="shared" si="2"/>
        <v>0</v>
      </c>
      <c r="AC43" s="1264"/>
      <c r="AD43" s="1264"/>
      <c r="AE43" s="1264"/>
      <c r="AF43" s="1264"/>
      <c r="AG43" s="1264"/>
      <c r="AH43" s="1258">
        <f>IF(I43&lt;=$R$25,NPV($AG$25,,,,,,,,,,,W43)," ")</f>
        <v>0</v>
      </c>
      <c r="AI43" s="1259"/>
      <c r="AJ43" s="1259"/>
      <c r="AK43" s="1259"/>
      <c r="AL43" s="1260"/>
    </row>
    <row r="44" spans="9:38" ht="12.75">
      <c r="I44" s="258">
        <v>13</v>
      </c>
      <c r="J44" s="258"/>
      <c r="K44" s="258"/>
      <c r="L44" s="258"/>
      <c r="M44" s="1255">
        <f t="shared" si="0"/>
        <v>600000</v>
      </c>
      <c r="N44" s="1255"/>
      <c r="O44" s="1255"/>
      <c r="P44" s="1255"/>
      <c r="Q44" s="1255"/>
      <c r="R44" s="1254"/>
      <c r="S44" s="1254"/>
      <c r="T44" s="1254"/>
      <c r="U44" s="1254"/>
      <c r="V44" s="1254"/>
      <c r="W44" s="1245">
        <f t="shared" si="1"/>
        <v>0</v>
      </c>
      <c r="X44" s="1245"/>
      <c r="Y44" s="1245"/>
      <c r="Z44" s="1245"/>
      <c r="AA44" s="1245"/>
      <c r="AB44" s="1264">
        <f t="shared" si="2"/>
        <v>0</v>
      </c>
      <c r="AC44" s="1264"/>
      <c r="AD44" s="1264"/>
      <c r="AE44" s="1264"/>
      <c r="AF44" s="1264"/>
      <c r="AG44" s="1264"/>
      <c r="AH44" s="1258">
        <f>IF(I44&lt;=$R$25,NPV($AG$25,,,,,,,,,,,,W44)," ")</f>
        <v>0</v>
      </c>
      <c r="AI44" s="1259"/>
      <c r="AJ44" s="1259"/>
      <c r="AK44" s="1259"/>
      <c r="AL44" s="1260"/>
    </row>
    <row r="45" spans="9:38" ht="12.75">
      <c r="I45" s="258">
        <v>14</v>
      </c>
      <c r="J45" s="258"/>
      <c r="K45" s="258"/>
      <c r="L45" s="258"/>
      <c r="M45" s="1255">
        <f t="shared" si="0"/>
        <v>600000</v>
      </c>
      <c r="N45" s="1255"/>
      <c r="O45" s="1255"/>
      <c r="P45" s="1255"/>
      <c r="Q45" s="1255"/>
      <c r="R45" s="1254"/>
      <c r="S45" s="1254"/>
      <c r="T45" s="1254"/>
      <c r="U45" s="1254"/>
      <c r="V45" s="1254"/>
      <c r="W45" s="1245">
        <f t="shared" si="1"/>
        <v>0</v>
      </c>
      <c r="X45" s="1245"/>
      <c r="Y45" s="1245"/>
      <c r="Z45" s="1245"/>
      <c r="AA45" s="1245"/>
      <c r="AB45" s="1264">
        <f t="shared" si="2"/>
        <v>0</v>
      </c>
      <c r="AC45" s="1264"/>
      <c r="AD45" s="1264"/>
      <c r="AE45" s="1264"/>
      <c r="AF45" s="1264"/>
      <c r="AG45" s="1264"/>
      <c r="AH45" s="1258">
        <f>IF(I45&lt;=$R$25,NPV($AG$25,,,,,,,,,,,,,W45)," ")</f>
        <v>0</v>
      </c>
      <c r="AI45" s="1259"/>
      <c r="AJ45" s="1259"/>
      <c r="AK45" s="1259"/>
      <c r="AL45" s="1260"/>
    </row>
    <row r="46" spans="9:38" ht="12.75">
      <c r="I46" s="258">
        <v>15</v>
      </c>
      <c r="J46" s="258"/>
      <c r="K46" s="258"/>
      <c r="L46" s="258"/>
      <c r="M46" s="1255">
        <f t="shared" si="0"/>
        <v>600000</v>
      </c>
      <c r="N46" s="1255"/>
      <c r="O46" s="1255"/>
      <c r="P46" s="1255"/>
      <c r="Q46" s="1255"/>
      <c r="R46" s="1254"/>
      <c r="S46" s="1254"/>
      <c r="T46" s="1254"/>
      <c r="U46" s="1254"/>
      <c r="V46" s="1254"/>
      <c r="W46" s="1245">
        <f t="shared" si="1"/>
        <v>0</v>
      </c>
      <c r="X46" s="1245"/>
      <c r="Y46" s="1245"/>
      <c r="Z46" s="1245"/>
      <c r="AA46" s="1245"/>
      <c r="AB46" s="1264">
        <f t="shared" si="2"/>
        <v>0</v>
      </c>
      <c r="AC46" s="1264"/>
      <c r="AD46" s="1264"/>
      <c r="AE46" s="1264"/>
      <c r="AF46" s="1264"/>
      <c r="AG46" s="1264"/>
      <c r="AH46" s="1258">
        <f>IF(I46&lt;=$R$25,NPV($AG$25,,,,,,,,,,,,,W46)," ")</f>
        <v>0</v>
      </c>
      <c r="AI46" s="1259"/>
      <c r="AJ46" s="1259"/>
      <c r="AK46" s="1259"/>
      <c r="AL46" s="1260"/>
    </row>
    <row r="47" spans="9:39" ht="12.75">
      <c r="I47" s="258">
        <v>16</v>
      </c>
      <c r="J47" s="258"/>
      <c r="K47" s="258"/>
      <c r="L47" s="258"/>
      <c r="M47" s="1255" t="str">
        <f t="shared" si="0"/>
        <v> </v>
      </c>
      <c r="N47" s="1255"/>
      <c r="O47" s="1255"/>
      <c r="P47" s="1255"/>
      <c r="Q47" s="1255"/>
      <c r="R47" s="1254"/>
      <c r="S47" s="1254"/>
      <c r="T47" s="1254"/>
      <c r="U47" s="1254"/>
      <c r="V47" s="1254"/>
      <c r="W47" s="1245" t="str">
        <f t="shared" si="1"/>
        <v> </v>
      </c>
      <c r="X47" s="1245"/>
      <c r="Y47" s="1245"/>
      <c r="Z47" s="1245"/>
      <c r="AA47" s="1245"/>
      <c r="AB47" s="1264" t="str">
        <f t="shared" si="2"/>
        <v> </v>
      </c>
      <c r="AC47" s="1264"/>
      <c r="AD47" s="1264"/>
      <c r="AE47" s="1264"/>
      <c r="AF47" s="1264"/>
      <c r="AG47" s="1264"/>
      <c r="AH47" s="1258" t="str">
        <f>IF(I47&lt;=$R$25,NPV($AG$25,,,,,,,,,,,,,,,W47)," ")</f>
        <v> </v>
      </c>
      <c r="AI47" s="1259"/>
      <c r="AJ47" s="1259"/>
      <c r="AK47" s="1259"/>
      <c r="AL47" s="1260"/>
      <c r="AM47" s="174"/>
    </row>
    <row r="48" spans="9:39" ht="12.75">
      <c r="I48" s="258">
        <v>17</v>
      </c>
      <c r="J48" s="258"/>
      <c r="K48" s="258"/>
      <c r="L48" s="258"/>
      <c r="M48" s="1255" t="str">
        <f t="shared" si="0"/>
        <v> </v>
      </c>
      <c r="N48" s="1255"/>
      <c r="O48" s="1255"/>
      <c r="P48" s="1255"/>
      <c r="Q48" s="1255"/>
      <c r="R48" s="1254"/>
      <c r="S48" s="1254"/>
      <c r="T48" s="1254"/>
      <c r="U48" s="1254"/>
      <c r="V48" s="1254"/>
      <c r="W48" s="1245" t="str">
        <f t="shared" si="1"/>
        <v> </v>
      </c>
      <c r="X48" s="1245"/>
      <c r="Y48" s="1245"/>
      <c r="Z48" s="1245"/>
      <c r="AA48" s="1245"/>
      <c r="AB48" s="1264" t="str">
        <f t="shared" si="2"/>
        <v> </v>
      </c>
      <c r="AC48" s="1264"/>
      <c r="AD48" s="1264"/>
      <c r="AE48" s="1264"/>
      <c r="AF48" s="1264"/>
      <c r="AG48" s="1264"/>
      <c r="AH48" s="1258" t="str">
        <f>IF(I48&lt;=$R$25,NPV($AG$25,,,,,,,,,,,,,,,,W48)," ")</f>
        <v> </v>
      </c>
      <c r="AI48" s="1259"/>
      <c r="AJ48" s="1259"/>
      <c r="AK48" s="1259"/>
      <c r="AL48" s="1260"/>
      <c r="AM48" s="174"/>
    </row>
    <row r="49" spans="9:39" ht="12.75">
      <c r="I49" s="258">
        <v>18</v>
      </c>
      <c r="J49" s="258"/>
      <c r="K49" s="258"/>
      <c r="L49" s="258"/>
      <c r="M49" s="1255" t="str">
        <f t="shared" si="0"/>
        <v> </v>
      </c>
      <c r="N49" s="1255"/>
      <c r="O49" s="1255"/>
      <c r="P49" s="1255"/>
      <c r="Q49" s="1255"/>
      <c r="R49" s="1254"/>
      <c r="S49" s="1254"/>
      <c r="T49" s="1254"/>
      <c r="U49" s="1254"/>
      <c r="V49" s="1254"/>
      <c r="W49" s="1245" t="str">
        <f t="shared" si="1"/>
        <v> </v>
      </c>
      <c r="X49" s="1245"/>
      <c r="Y49" s="1245"/>
      <c r="Z49" s="1245"/>
      <c r="AA49" s="1245"/>
      <c r="AB49" s="1264" t="str">
        <f t="shared" si="2"/>
        <v> </v>
      </c>
      <c r="AC49" s="1264"/>
      <c r="AD49" s="1264"/>
      <c r="AE49" s="1264"/>
      <c r="AF49" s="1264"/>
      <c r="AG49" s="1264"/>
      <c r="AH49" s="1258" t="str">
        <f>IF(I49&lt;=$R$25,NPV($AG$25,,,,,,,,,,,,,,,,,W49)," ")</f>
        <v> </v>
      </c>
      <c r="AI49" s="1259"/>
      <c r="AJ49" s="1259"/>
      <c r="AK49" s="1259"/>
      <c r="AL49" s="1260"/>
      <c r="AM49" s="174"/>
    </row>
    <row r="50" spans="9:39" ht="12.75" customHeight="1">
      <c r="I50" s="258">
        <v>19</v>
      </c>
      <c r="J50" s="258"/>
      <c r="K50" s="258"/>
      <c r="L50" s="258"/>
      <c r="M50" s="1255" t="str">
        <f t="shared" si="0"/>
        <v> </v>
      </c>
      <c r="N50" s="1255"/>
      <c r="O50" s="1255"/>
      <c r="P50" s="1255"/>
      <c r="Q50" s="1255"/>
      <c r="R50" s="1254"/>
      <c r="S50" s="1254"/>
      <c r="T50" s="1254"/>
      <c r="U50" s="1254"/>
      <c r="V50" s="1254"/>
      <c r="W50" s="1245" t="str">
        <f t="shared" si="1"/>
        <v> </v>
      </c>
      <c r="X50" s="1245"/>
      <c r="Y50" s="1245"/>
      <c r="Z50" s="1245"/>
      <c r="AA50" s="1245"/>
      <c r="AB50" s="1264" t="str">
        <f t="shared" si="2"/>
        <v> </v>
      </c>
      <c r="AC50" s="1264"/>
      <c r="AD50" s="1264"/>
      <c r="AE50" s="1264"/>
      <c r="AF50" s="1264"/>
      <c r="AG50" s="1264"/>
      <c r="AH50" s="1258" t="str">
        <f>IF(I50&lt;=$R$25,NPV($AG$25,,,,,,,,,,,,,,,,,,W50)," ")</f>
        <v> </v>
      </c>
      <c r="AI50" s="1259"/>
      <c r="AJ50" s="1259"/>
      <c r="AK50" s="1259"/>
      <c r="AL50" s="1260"/>
      <c r="AM50" s="174"/>
    </row>
    <row r="51" spans="9:39" ht="12.75">
      <c r="I51" s="258">
        <v>20</v>
      </c>
      <c r="J51" s="258"/>
      <c r="K51" s="258"/>
      <c r="L51" s="258"/>
      <c r="M51" s="1255" t="str">
        <f t="shared" si="0"/>
        <v> </v>
      </c>
      <c r="N51" s="1255"/>
      <c r="O51" s="1255"/>
      <c r="P51" s="1255"/>
      <c r="Q51" s="1255"/>
      <c r="R51" s="1254"/>
      <c r="S51" s="1254"/>
      <c r="T51" s="1254"/>
      <c r="U51" s="1254"/>
      <c r="V51" s="1254"/>
      <c r="W51" s="1245" t="str">
        <f t="shared" si="1"/>
        <v> </v>
      </c>
      <c r="X51" s="1245"/>
      <c r="Y51" s="1245"/>
      <c r="Z51" s="1245"/>
      <c r="AA51" s="1245"/>
      <c r="AB51" s="1264" t="str">
        <f t="shared" si="2"/>
        <v> </v>
      </c>
      <c r="AC51" s="1264"/>
      <c r="AD51" s="1264"/>
      <c r="AE51" s="1264"/>
      <c r="AF51" s="1264"/>
      <c r="AG51" s="1264"/>
      <c r="AH51" s="1258" t="str">
        <f>IF(I51&lt;=$R$25,NPV($AG$25,,,,,,,,,,,,,,,,,,,W51)," ")</f>
        <v> </v>
      </c>
      <c r="AI51" s="1259"/>
      <c r="AJ51" s="1259"/>
      <c r="AK51" s="1259"/>
      <c r="AL51" s="1260"/>
      <c r="AM51" s="174"/>
    </row>
    <row r="52" spans="31:39" ht="12.75" customHeight="1">
      <c r="AE52" s="123"/>
      <c r="AF52" s="101"/>
      <c r="AM52" s="123"/>
    </row>
    <row r="53" spans="16:39" ht="12.75">
      <c r="P53" s="1208" t="s">
        <v>114</v>
      </c>
      <c r="Q53" s="1209"/>
      <c r="R53" s="1209"/>
      <c r="S53" s="1209"/>
      <c r="T53" s="1209"/>
      <c r="U53" s="1209"/>
      <c r="V53" s="1209"/>
      <c r="W53" s="1209"/>
      <c r="X53" s="1210"/>
      <c r="Y53" s="793">
        <f>SUM(AH32:AL51)</f>
        <v>826.5985902529163</v>
      </c>
      <c r="Z53" s="794"/>
      <c r="AA53" s="794"/>
      <c r="AB53" s="794"/>
      <c r="AC53" s="794"/>
      <c r="AD53" s="1266"/>
      <c r="AE53" s="123"/>
      <c r="AF53" s="101"/>
      <c r="AM53" s="123"/>
    </row>
    <row r="54" spans="16:39" ht="12.75">
      <c r="P54" s="1211"/>
      <c r="Q54" s="1212"/>
      <c r="R54" s="1212"/>
      <c r="S54" s="1212"/>
      <c r="T54" s="1212"/>
      <c r="U54" s="1212"/>
      <c r="V54" s="1212"/>
      <c r="W54" s="1212"/>
      <c r="X54" s="1213"/>
      <c r="Y54" s="1267"/>
      <c r="Z54" s="1268"/>
      <c r="AA54" s="1268"/>
      <c r="AB54" s="1268"/>
      <c r="AC54" s="1268"/>
      <c r="AD54" s="1269"/>
      <c r="AE54" s="123"/>
      <c r="AF54" s="101"/>
      <c r="AM54" s="123"/>
    </row>
    <row r="55" spans="16:39" ht="12.75">
      <c r="P55" s="578" t="s">
        <v>115</v>
      </c>
      <c r="Q55" s="578"/>
      <c r="R55" s="578"/>
      <c r="S55" s="578"/>
      <c r="T55" s="578"/>
      <c r="U55" s="578"/>
      <c r="V55" s="578"/>
      <c r="W55" s="578"/>
      <c r="X55" s="1265"/>
      <c r="Y55" s="1270">
        <f>Y53*U8</f>
        <v>826.5985902529163</v>
      </c>
      <c r="Z55" s="1271"/>
      <c r="AA55" s="1271"/>
      <c r="AB55" s="1271"/>
      <c r="AC55" s="1271"/>
      <c r="AD55" s="1272"/>
      <c r="AE55" s="123"/>
      <c r="AF55" s="101"/>
      <c r="AM55" s="123"/>
    </row>
    <row r="56" spans="16:39" ht="12.75">
      <c r="P56" s="578"/>
      <c r="Q56" s="578"/>
      <c r="R56" s="578"/>
      <c r="S56" s="578"/>
      <c r="T56" s="578"/>
      <c r="U56" s="578"/>
      <c r="V56" s="578"/>
      <c r="W56" s="578"/>
      <c r="X56" s="578"/>
      <c r="Y56" s="1273">
        <f>Y55*AL8</f>
        <v>619.9489426896872</v>
      </c>
      <c r="Z56" s="1274"/>
      <c r="AA56" s="1274"/>
      <c r="AB56" s="1274"/>
      <c r="AC56" s="1274"/>
      <c r="AD56" s="1275"/>
      <c r="AE56" s="123"/>
      <c r="AF56" s="101"/>
      <c r="AM56" s="123"/>
    </row>
    <row r="57" spans="1:48" ht="13.5" thickBot="1">
      <c r="A57" s="119" t="s">
        <v>446</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01"/>
      <c r="AU57" s="101"/>
      <c r="AV57" s="101"/>
    </row>
    <row r="58" spans="1:48" ht="41.25" customHeight="1" thickTop="1">
      <c r="A58" s="137">
        <v>95</v>
      </c>
      <c r="B58" s="1249" t="s">
        <v>539</v>
      </c>
      <c r="C58" s="1249"/>
      <c r="D58" s="1249"/>
      <c r="E58" s="1249"/>
      <c r="F58" s="1249"/>
      <c r="G58" s="1249"/>
      <c r="H58" s="1249"/>
      <c r="I58" s="1249"/>
      <c r="J58" s="1249"/>
      <c r="K58" s="1249"/>
      <c r="L58" s="1249"/>
      <c r="M58" s="1249"/>
      <c r="N58" s="1249"/>
      <c r="O58" s="1249"/>
      <c r="P58" s="1249"/>
      <c r="Q58" s="1249"/>
      <c r="R58" s="1249"/>
      <c r="S58" s="1249"/>
      <c r="T58" s="1249"/>
      <c r="U58" s="1249"/>
      <c r="V58" s="1249"/>
      <c r="W58" s="1249"/>
      <c r="X58" s="1249"/>
      <c r="Y58" s="1249"/>
      <c r="Z58" s="1249"/>
      <c r="AA58" s="1249"/>
      <c r="AB58" s="1249"/>
      <c r="AC58" s="1249"/>
      <c r="AD58" s="1249"/>
      <c r="AE58" s="1249"/>
      <c r="AF58" s="1249"/>
      <c r="AG58" s="1249"/>
      <c r="AH58" s="1249"/>
      <c r="AI58" s="1249"/>
      <c r="AJ58" s="1249"/>
      <c r="AK58" s="1249"/>
      <c r="AL58" s="1249"/>
      <c r="AM58" s="1249"/>
      <c r="AN58" s="1249"/>
      <c r="AO58" s="1249"/>
      <c r="AP58" s="1249"/>
      <c r="AQ58" s="1249"/>
      <c r="AR58" s="1249"/>
      <c r="AS58" s="1249"/>
      <c r="AT58" s="123"/>
      <c r="AU58" s="123"/>
      <c r="AV58" s="123"/>
    </row>
    <row r="59" spans="2:20" ht="12.75">
      <c r="B59" s="99" t="s">
        <v>513</v>
      </c>
      <c r="C59" s="99"/>
      <c r="D59" s="99"/>
      <c r="G59" s="99"/>
      <c r="P59" s="1207">
        <v>36000</v>
      </c>
      <c r="Q59" s="1207"/>
      <c r="R59" s="1207"/>
      <c r="S59" s="1207"/>
      <c r="T59" s="1207"/>
    </row>
    <row r="60" spans="1:48" s="99" customFormat="1" ht="12.75">
      <c r="A60" s="38"/>
      <c r="B60" s="99" t="s">
        <v>514</v>
      </c>
      <c r="E60" s="38"/>
      <c r="F60" s="38"/>
      <c r="H60" s="38"/>
      <c r="I60" s="38"/>
      <c r="J60" s="38"/>
      <c r="K60" s="38"/>
      <c r="L60" s="38"/>
      <c r="M60" s="38"/>
      <c r="N60" s="38"/>
      <c r="O60" s="38"/>
      <c r="P60" s="1207">
        <v>51000</v>
      </c>
      <c r="Q60" s="1207"/>
      <c r="R60" s="1207"/>
      <c r="S60" s="1207"/>
      <c r="T60" s="1207"/>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row>
    <row r="61" spans="1:48" s="99" customFormat="1" ht="12.75">
      <c r="A61" s="38"/>
      <c r="B61" s="99" t="s">
        <v>515</v>
      </c>
      <c r="E61" s="38"/>
      <c r="F61" s="38"/>
      <c r="H61" s="38"/>
      <c r="I61" s="38"/>
      <c r="J61" s="38"/>
      <c r="K61" s="38"/>
      <c r="L61" s="38"/>
      <c r="M61" s="38"/>
      <c r="N61" s="38"/>
      <c r="O61" s="38"/>
      <c r="P61" s="1207">
        <v>75000</v>
      </c>
      <c r="Q61" s="1207"/>
      <c r="R61" s="1207"/>
      <c r="S61" s="1207"/>
      <c r="T61" s="1207"/>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row>
    <row r="62" spans="1:48" s="99" customFormat="1" ht="12.75">
      <c r="A62" s="38"/>
      <c r="B62" s="99" t="s">
        <v>516</v>
      </c>
      <c r="E62" s="38"/>
      <c r="F62" s="38"/>
      <c r="H62" s="38"/>
      <c r="I62" s="38"/>
      <c r="J62" s="38"/>
      <c r="K62" s="38"/>
      <c r="L62" s="38"/>
      <c r="M62" s="38"/>
      <c r="N62" s="38"/>
      <c r="O62" s="38"/>
      <c r="P62" s="1207">
        <v>96000</v>
      </c>
      <c r="Q62" s="1207"/>
      <c r="R62" s="1207"/>
      <c r="S62" s="1207"/>
      <c r="T62" s="1207"/>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row>
    <row r="63" spans="1:48" ht="15.75">
      <c r="A63" s="183">
        <v>96</v>
      </c>
      <c r="B63" s="1244" t="s">
        <v>412</v>
      </c>
      <c r="C63" s="1244"/>
      <c r="D63" s="1244"/>
      <c r="E63" s="1244"/>
      <c r="F63" s="1244"/>
      <c r="G63" s="1244"/>
      <c r="H63" s="1244"/>
      <c r="I63" s="1244"/>
      <c r="J63" s="1244"/>
      <c r="K63" s="1244"/>
      <c r="L63" s="1244"/>
      <c r="M63" s="1244"/>
      <c r="N63" s="1244"/>
      <c r="O63" s="1244"/>
      <c r="P63" s="1244"/>
      <c r="Q63" s="1244"/>
      <c r="R63" s="1244"/>
      <c r="S63" s="1244"/>
      <c r="T63" s="1244"/>
      <c r="U63" s="1244"/>
      <c r="V63" s="1244"/>
      <c r="W63" s="1244"/>
      <c r="X63" s="1244"/>
      <c r="Y63" s="1244"/>
      <c r="Z63" s="1244"/>
      <c r="AA63" s="1244"/>
      <c r="AB63" s="1244"/>
      <c r="AC63" s="1244"/>
      <c r="AD63" s="1244"/>
      <c r="AE63" s="1244"/>
      <c r="AF63" s="1244"/>
      <c r="AG63" s="1244"/>
      <c r="AH63" s="1244"/>
      <c r="AI63" s="1244"/>
      <c r="AJ63" s="1244"/>
      <c r="AK63" s="1244"/>
      <c r="AL63" s="1244"/>
      <c r="AM63" s="1244"/>
      <c r="AN63" s="1244"/>
      <c r="AO63" s="1244"/>
      <c r="AP63" s="1244"/>
      <c r="AQ63" s="1244"/>
      <c r="AR63" s="1244"/>
      <c r="AS63" s="1244"/>
      <c r="AT63" s="154"/>
      <c r="AU63" s="154"/>
      <c r="AV63" s="154"/>
    </row>
    <row r="64" spans="1:48" ht="15.75">
      <c r="A64" s="183">
        <v>97</v>
      </c>
      <c r="B64" s="1244" t="s">
        <v>433</v>
      </c>
      <c r="C64" s="1244"/>
      <c r="D64" s="1244"/>
      <c r="E64" s="1244"/>
      <c r="F64" s="1244"/>
      <c r="G64" s="1244"/>
      <c r="H64" s="1244"/>
      <c r="I64" s="1244"/>
      <c r="J64" s="1244"/>
      <c r="K64" s="1244"/>
      <c r="L64" s="1244"/>
      <c r="M64" s="1244"/>
      <c r="N64" s="1244"/>
      <c r="O64" s="1244"/>
      <c r="P64" s="1244"/>
      <c r="Q64" s="1244"/>
      <c r="R64" s="1244"/>
      <c r="S64" s="1244"/>
      <c r="T64" s="1244"/>
      <c r="U64" s="1244"/>
      <c r="V64" s="1244"/>
      <c r="W64" s="1244"/>
      <c r="X64" s="1244"/>
      <c r="Y64" s="1244"/>
      <c r="Z64" s="1244"/>
      <c r="AA64" s="1244"/>
      <c r="AB64" s="1244"/>
      <c r="AC64" s="1244"/>
      <c r="AD64" s="1244"/>
      <c r="AE64" s="1244"/>
      <c r="AF64" s="1244"/>
      <c r="AG64" s="1244"/>
      <c r="AH64" s="1244"/>
      <c r="AI64" s="1244"/>
      <c r="AJ64" s="1244"/>
      <c r="AK64" s="1244"/>
      <c r="AL64" s="1244"/>
      <c r="AM64" s="1244"/>
      <c r="AN64" s="1244"/>
      <c r="AO64" s="1244"/>
      <c r="AP64" s="1244"/>
      <c r="AQ64" s="1244"/>
      <c r="AR64" s="1244"/>
      <c r="AS64" s="1244"/>
      <c r="AT64" s="154"/>
      <c r="AU64" s="154"/>
      <c r="AV64" s="154"/>
    </row>
    <row r="65" spans="1:48" ht="15.75">
      <c r="A65" s="183">
        <v>98</v>
      </c>
      <c r="B65" s="1244" t="s">
        <v>263</v>
      </c>
      <c r="C65" s="1244"/>
      <c r="D65" s="1244"/>
      <c r="E65" s="1244"/>
      <c r="F65" s="1244"/>
      <c r="G65" s="1244"/>
      <c r="H65" s="1244"/>
      <c r="I65" s="1244"/>
      <c r="J65" s="1244"/>
      <c r="K65" s="1244"/>
      <c r="L65" s="1244"/>
      <c r="M65" s="1244"/>
      <c r="N65" s="1244"/>
      <c r="O65" s="1244"/>
      <c r="P65" s="1244"/>
      <c r="Q65" s="1244"/>
      <c r="R65" s="1244"/>
      <c r="S65" s="1244"/>
      <c r="T65" s="1244"/>
      <c r="U65" s="1244"/>
      <c r="V65" s="1244"/>
      <c r="W65" s="1244"/>
      <c r="X65" s="1244"/>
      <c r="Y65" s="1244"/>
      <c r="Z65" s="1244"/>
      <c r="AA65" s="1244"/>
      <c r="AB65" s="1244"/>
      <c r="AC65" s="1244"/>
      <c r="AD65" s="1244"/>
      <c r="AE65" s="1244"/>
      <c r="AF65" s="1244"/>
      <c r="AG65" s="1244"/>
      <c r="AH65" s="1244"/>
      <c r="AI65" s="1244"/>
      <c r="AJ65" s="1244"/>
      <c r="AK65" s="1244"/>
      <c r="AL65" s="1244"/>
      <c r="AM65" s="1244"/>
      <c r="AN65" s="1244"/>
      <c r="AO65" s="1244"/>
      <c r="AP65" s="1244"/>
      <c r="AQ65" s="1244"/>
      <c r="AR65" s="1244"/>
      <c r="AS65" s="1244"/>
      <c r="AT65" s="154"/>
      <c r="AU65" s="154"/>
      <c r="AV65" s="154"/>
    </row>
    <row r="66" spans="1:48" ht="15.75">
      <c r="A66" s="183"/>
      <c r="B66" s="1244" t="s">
        <v>264</v>
      </c>
      <c r="C66" s="1244"/>
      <c r="D66" s="1244"/>
      <c r="E66" s="1244"/>
      <c r="F66" s="1244"/>
      <c r="G66" s="1244"/>
      <c r="H66" s="1244"/>
      <c r="I66" s="1244"/>
      <c r="J66" s="1244"/>
      <c r="K66" s="1244"/>
      <c r="L66" s="1244"/>
      <c r="M66" s="1244"/>
      <c r="N66" s="1244"/>
      <c r="O66" s="1244"/>
      <c r="P66" s="1244"/>
      <c r="Q66" s="1244"/>
      <c r="R66" s="1244"/>
      <c r="S66" s="1244"/>
      <c r="T66" s="1244"/>
      <c r="U66" s="1244"/>
      <c r="V66" s="1244"/>
      <c r="W66" s="1244"/>
      <c r="X66" s="1244"/>
      <c r="Y66" s="1244"/>
      <c r="Z66" s="1244"/>
      <c r="AA66" s="1244"/>
      <c r="AB66" s="1244"/>
      <c r="AC66" s="1244"/>
      <c r="AD66" s="1244"/>
      <c r="AE66" s="1244"/>
      <c r="AF66" s="1244"/>
      <c r="AG66" s="1244"/>
      <c r="AH66" s="1244"/>
      <c r="AI66" s="1244"/>
      <c r="AJ66" s="1244"/>
      <c r="AK66" s="1244"/>
      <c r="AL66" s="1244"/>
      <c r="AM66" s="1244"/>
      <c r="AN66" s="1244"/>
      <c r="AO66" s="1244"/>
      <c r="AP66" s="1244"/>
      <c r="AQ66" s="1244"/>
      <c r="AR66" s="1244"/>
      <c r="AS66" s="1244"/>
      <c r="AT66" s="154"/>
      <c r="AU66" s="154"/>
      <c r="AV66" s="154"/>
    </row>
    <row r="67" spans="1:48" ht="15.75">
      <c r="A67" s="183"/>
      <c r="B67" s="99"/>
      <c r="C67" s="184"/>
      <c r="D67" s="184"/>
      <c r="E67" s="184"/>
      <c r="F67" s="184"/>
      <c r="G67" s="184"/>
      <c r="H67" s="184"/>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101"/>
      <c r="AS67" s="101"/>
      <c r="AT67" s="101"/>
      <c r="AU67" s="101"/>
      <c r="AV67" s="101"/>
    </row>
    <row r="68" spans="1:48" ht="13.5" thickBot="1">
      <c r="A68" s="1089" t="s">
        <v>265</v>
      </c>
      <c r="B68" s="1089"/>
      <c r="C68" s="1089"/>
      <c r="D68" s="1089"/>
      <c r="E68" s="1089"/>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89"/>
      <c r="AP68" s="1089"/>
      <c r="AQ68" s="1089"/>
      <c r="AR68" s="1089"/>
      <c r="AS68" s="185"/>
      <c r="AT68" s="185"/>
      <c r="AU68" s="185"/>
      <c r="AV68" s="185"/>
    </row>
    <row r="69" spans="1:48" ht="12.75">
      <c r="A69" s="99"/>
      <c r="B69" s="99"/>
      <c r="C69" s="99"/>
      <c r="D69" s="99"/>
      <c r="E69" s="99"/>
      <c r="F69" s="99"/>
      <c r="G69" s="99"/>
      <c r="H69" s="99"/>
      <c r="I69" s="1124" t="s">
        <v>380</v>
      </c>
      <c r="J69" s="1125"/>
      <c r="K69" s="1125"/>
      <c r="L69" s="1125"/>
      <c r="M69" s="1125"/>
      <c r="N69" s="1125"/>
      <c r="O69" s="1125"/>
      <c r="P69" s="1125"/>
      <c r="Q69" s="1125"/>
      <c r="R69" s="1125"/>
      <c r="S69" s="1126"/>
      <c r="T69" s="1130" t="s">
        <v>266</v>
      </c>
      <c r="U69" s="1125"/>
      <c r="V69" s="1125"/>
      <c r="W69" s="1125"/>
      <c r="X69" s="1125"/>
      <c r="Y69" s="1125"/>
      <c r="Z69" s="1125"/>
      <c r="AA69" s="1125"/>
      <c r="AB69" s="1125"/>
      <c r="AC69" s="1126"/>
      <c r="AD69" s="1132" t="s">
        <v>267</v>
      </c>
      <c r="AE69" s="1132"/>
      <c r="AF69" s="1132"/>
      <c r="AG69" s="1132"/>
      <c r="AH69" s="1132"/>
      <c r="AI69" s="1133"/>
      <c r="AJ69" s="99"/>
      <c r="AK69" s="99"/>
      <c r="AL69" s="99"/>
      <c r="AM69" s="99"/>
      <c r="AN69" s="99"/>
      <c r="AO69" s="99"/>
      <c r="AP69" s="99"/>
      <c r="AQ69" s="99"/>
      <c r="AR69" s="99"/>
      <c r="AS69" s="99"/>
      <c r="AT69" s="99"/>
      <c r="AU69" s="99"/>
      <c r="AV69" s="99"/>
    </row>
    <row r="70" spans="1:48" ht="13.5" thickBot="1">
      <c r="A70" s="99"/>
      <c r="B70" s="99"/>
      <c r="C70" s="99"/>
      <c r="D70" s="99"/>
      <c r="E70" s="99"/>
      <c r="F70" s="99"/>
      <c r="G70" s="99"/>
      <c r="H70" s="99"/>
      <c r="I70" s="1127"/>
      <c r="J70" s="1128"/>
      <c r="K70" s="1128"/>
      <c r="L70" s="1128"/>
      <c r="M70" s="1128"/>
      <c r="N70" s="1128"/>
      <c r="O70" s="1128"/>
      <c r="P70" s="1128"/>
      <c r="Q70" s="1128"/>
      <c r="R70" s="1128"/>
      <c r="S70" s="1129"/>
      <c r="T70" s="1131"/>
      <c r="U70" s="1128"/>
      <c r="V70" s="1128"/>
      <c r="W70" s="1128"/>
      <c r="X70" s="1128"/>
      <c r="Y70" s="1128"/>
      <c r="Z70" s="1128"/>
      <c r="AA70" s="1128"/>
      <c r="AB70" s="1128"/>
      <c r="AC70" s="1129"/>
      <c r="AD70" s="1134"/>
      <c r="AE70" s="1134"/>
      <c r="AF70" s="1134"/>
      <c r="AG70" s="1134"/>
      <c r="AH70" s="1134"/>
      <c r="AI70" s="1135"/>
      <c r="AJ70" s="99"/>
      <c r="AK70" s="99"/>
      <c r="AL70" s="99"/>
      <c r="AM70" s="99"/>
      <c r="AN70" s="99"/>
      <c r="AO70" s="99"/>
      <c r="AP70" s="99"/>
      <c r="AQ70" s="99"/>
      <c r="AR70" s="99"/>
      <c r="AS70" s="99"/>
      <c r="AT70" s="99"/>
      <c r="AU70" s="99"/>
      <c r="AV70" s="99"/>
    </row>
    <row r="71" spans="9:35" s="99" customFormat="1" ht="13.5" thickTop="1">
      <c r="I71" s="1136" t="s">
        <v>586</v>
      </c>
      <c r="J71" s="1137"/>
      <c r="K71" s="1137"/>
      <c r="L71" s="1137"/>
      <c r="M71" s="1137"/>
      <c r="N71" s="1137"/>
      <c r="O71" s="1137"/>
      <c r="P71" s="1137"/>
      <c r="Q71" s="1137"/>
      <c r="R71" s="1137"/>
      <c r="S71" s="1138"/>
      <c r="T71" s="1139" t="s">
        <v>268</v>
      </c>
      <c r="U71" s="1137"/>
      <c r="V71" s="1137"/>
      <c r="W71" s="1137"/>
      <c r="X71" s="1137"/>
      <c r="Y71" s="1137"/>
      <c r="Z71" s="1137"/>
      <c r="AA71" s="1137"/>
      <c r="AB71" s="1137"/>
      <c r="AC71" s="1138"/>
      <c r="AD71" s="1140" t="s">
        <v>275</v>
      </c>
      <c r="AE71" s="1140"/>
      <c r="AF71" s="1140"/>
      <c r="AG71" s="1140"/>
      <c r="AH71" s="1140"/>
      <c r="AI71" s="1141"/>
    </row>
    <row r="72" spans="9:35" s="99" customFormat="1" ht="12.75">
      <c r="I72" s="1142" t="s">
        <v>586</v>
      </c>
      <c r="J72" s="475"/>
      <c r="K72" s="475"/>
      <c r="L72" s="475"/>
      <c r="M72" s="475"/>
      <c r="N72" s="475"/>
      <c r="O72" s="475"/>
      <c r="P72" s="475"/>
      <c r="Q72" s="475"/>
      <c r="R72" s="475"/>
      <c r="S72" s="476"/>
      <c r="T72" s="474" t="s">
        <v>269</v>
      </c>
      <c r="U72" s="475"/>
      <c r="V72" s="475"/>
      <c r="W72" s="475"/>
      <c r="X72" s="475"/>
      <c r="Y72" s="475"/>
      <c r="Z72" s="475"/>
      <c r="AA72" s="475"/>
      <c r="AB72" s="475"/>
      <c r="AC72" s="476"/>
      <c r="AD72" s="490" t="s">
        <v>279</v>
      </c>
      <c r="AE72" s="490"/>
      <c r="AF72" s="490"/>
      <c r="AG72" s="490"/>
      <c r="AH72" s="490"/>
      <c r="AI72" s="1143"/>
    </row>
    <row r="73" spans="9:35" s="99" customFormat="1" ht="12.75">
      <c r="I73" s="1142" t="s">
        <v>586</v>
      </c>
      <c r="J73" s="475"/>
      <c r="K73" s="475"/>
      <c r="L73" s="475"/>
      <c r="M73" s="475"/>
      <c r="N73" s="475"/>
      <c r="O73" s="475"/>
      <c r="P73" s="475"/>
      <c r="Q73" s="475"/>
      <c r="R73" s="475"/>
      <c r="S73" s="476"/>
      <c r="T73" s="474" t="s">
        <v>270</v>
      </c>
      <c r="U73" s="475"/>
      <c r="V73" s="475"/>
      <c r="W73" s="475"/>
      <c r="X73" s="475"/>
      <c r="Y73" s="475"/>
      <c r="Z73" s="475"/>
      <c r="AA73" s="475"/>
      <c r="AB73" s="475"/>
      <c r="AC73" s="476"/>
      <c r="AD73" s="490" t="s">
        <v>280</v>
      </c>
      <c r="AE73" s="490"/>
      <c r="AF73" s="490"/>
      <c r="AG73" s="490"/>
      <c r="AH73" s="490"/>
      <c r="AI73" s="1143"/>
    </row>
    <row r="74" spans="9:35" s="99" customFormat="1" ht="12.75">
      <c r="I74" s="1142" t="s">
        <v>271</v>
      </c>
      <c r="J74" s="475"/>
      <c r="K74" s="475"/>
      <c r="L74" s="475"/>
      <c r="M74" s="475"/>
      <c r="N74" s="475"/>
      <c r="O74" s="475"/>
      <c r="P74" s="475"/>
      <c r="Q74" s="475"/>
      <c r="R74" s="475"/>
      <c r="S74" s="476"/>
      <c r="T74" s="474" t="s">
        <v>272</v>
      </c>
      <c r="U74" s="475"/>
      <c r="V74" s="475"/>
      <c r="W74" s="475"/>
      <c r="X74" s="475"/>
      <c r="Y74" s="475"/>
      <c r="Z74" s="475"/>
      <c r="AA74" s="475"/>
      <c r="AB74" s="475"/>
      <c r="AC74" s="476"/>
      <c r="AD74" s="490" t="s">
        <v>280</v>
      </c>
      <c r="AE74" s="490"/>
      <c r="AF74" s="490"/>
      <c r="AG74" s="490"/>
      <c r="AH74" s="490"/>
      <c r="AI74" s="1143"/>
    </row>
    <row r="75" spans="9:35" s="99" customFormat="1" ht="12.75">
      <c r="I75" s="1142" t="s">
        <v>585</v>
      </c>
      <c r="J75" s="475"/>
      <c r="K75" s="475"/>
      <c r="L75" s="475"/>
      <c r="M75" s="475"/>
      <c r="N75" s="475"/>
      <c r="O75" s="475"/>
      <c r="P75" s="475"/>
      <c r="Q75" s="475"/>
      <c r="R75" s="475"/>
      <c r="S75" s="476"/>
      <c r="T75" s="474" t="s">
        <v>272</v>
      </c>
      <c r="U75" s="475"/>
      <c r="V75" s="475"/>
      <c r="W75" s="475"/>
      <c r="X75" s="475"/>
      <c r="Y75" s="475"/>
      <c r="Z75" s="475"/>
      <c r="AA75" s="475"/>
      <c r="AB75" s="475"/>
      <c r="AC75" s="476"/>
      <c r="AD75" s="490" t="s">
        <v>281</v>
      </c>
      <c r="AE75" s="490"/>
      <c r="AF75" s="490"/>
      <c r="AG75" s="490"/>
      <c r="AH75" s="490"/>
      <c r="AI75" s="1143"/>
    </row>
    <row r="76" spans="1:48" ht="12.75">
      <c r="A76" s="99"/>
      <c r="B76" s="99"/>
      <c r="C76" s="99"/>
      <c r="D76" s="99"/>
      <c r="E76" s="99"/>
      <c r="F76" s="99"/>
      <c r="G76" s="99"/>
      <c r="H76" s="99"/>
      <c r="I76" s="1144" t="s">
        <v>273</v>
      </c>
      <c r="J76" s="1145"/>
      <c r="K76" s="1145"/>
      <c r="L76" s="1145"/>
      <c r="M76" s="1145"/>
      <c r="N76" s="1145"/>
      <c r="O76" s="1145"/>
      <c r="P76" s="1145"/>
      <c r="Q76" s="1145"/>
      <c r="R76" s="1145"/>
      <c r="S76" s="1146"/>
      <c r="T76" s="1153" t="s">
        <v>274</v>
      </c>
      <c r="U76" s="1145"/>
      <c r="V76" s="1145"/>
      <c r="W76" s="1145"/>
      <c r="X76" s="1145"/>
      <c r="Y76" s="1145"/>
      <c r="Z76" s="1145"/>
      <c r="AA76" s="1145"/>
      <c r="AB76" s="1145"/>
      <c r="AC76" s="1146"/>
      <c r="AD76" s="1156" t="s">
        <v>281</v>
      </c>
      <c r="AE76" s="1156"/>
      <c r="AF76" s="1156"/>
      <c r="AG76" s="1156"/>
      <c r="AH76" s="1156"/>
      <c r="AI76" s="1157"/>
      <c r="AJ76" s="99"/>
      <c r="AQ76" s="99"/>
      <c r="AR76" s="99"/>
      <c r="AS76" s="99"/>
      <c r="AT76" s="99"/>
      <c r="AU76" s="99"/>
      <c r="AV76" s="99"/>
    </row>
    <row r="77" spans="1:48" ht="12.75">
      <c r="A77" s="99"/>
      <c r="B77" s="99"/>
      <c r="C77" s="99"/>
      <c r="D77" s="99"/>
      <c r="E77" s="99"/>
      <c r="F77" s="99"/>
      <c r="G77" s="99"/>
      <c r="H77" s="99"/>
      <c r="I77" s="1147"/>
      <c r="J77" s="1148"/>
      <c r="K77" s="1148"/>
      <c r="L77" s="1148"/>
      <c r="M77" s="1148"/>
      <c r="N77" s="1148"/>
      <c r="O77" s="1148"/>
      <c r="P77" s="1148"/>
      <c r="Q77" s="1148"/>
      <c r="R77" s="1148"/>
      <c r="S77" s="1149"/>
      <c r="T77" s="1154"/>
      <c r="U77" s="1148"/>
      <c r="V77" s="1148"/>
      <c r="W77" s="1148"/>
      <c r="X77" s="1148"/>
      <c r="Y77" s="1148"/>
      <c r="Z77" s="1148"/>
      <c r="AA77" s="1148"/>
      <c r="AB77" s="1148"/>
      <c r="AC77" s="1149"/>
      <c r="AD77" s="1158"/>
      <c r="AE77" s="1158"/>
      <c r="AF77" s="1158"/>
      <c r="AG77" s="1158"/>
      <c r="AH77" s="1158"/>
      <c r="AI77" s="1159"/>
      <c r="AJ77" s="99"/>
      <c r="AK77" s="99"/>
      <c r="AL77" s="99"/>
      <c r="AM77" s="99"/>
      <c r="AN77" s="99"/>
      <c r="AO77" s="99"/>
      <c r="AP77" s="99"/>
      <c r="AQ77" s="101"/>
      <c r="AR77" s="99"/>
      <c r="AS77" s="99"/>
      <c r="AT77" s="99"/>
      <c r="AU77" s="99"/>
      <c r="AV77" s="99"/>
    </row>
    <row r="78" spans="1:48" ht="12.75">
      <c r="A78" s="99"/>
      <c r="B78" s="99"/>
      <c r="C78" s="99"/>
      <c r="D78" s="99"/>
      <c r="E78" s="99"/>
      <c r="F78" s="99"/>
      <c r="G78" s="99"/>
      <c r="H78" s="99"/>
      <c r="I78" s="1147"/>
      <c r="J78" s="1148"/>
      <c r="K78" s="1148"/>
      <c r="L78" s="1148"/>
      <c r="M78" s="1148"/>
      <c r="N78" s="1148"/>
      <c r="O78" s="1148"/>
      <c r="P78" s="1148"/>
      <c r="Q78" s="1148"/>
      <c r="R78" s="1148"/>
      <c r="S78" s="1149"/>
      <c r="T78" s="1154"/>
      <c r="U78" s="1148"/>
      <c r="V78" s="1148"/>
      <c r="W78" s="1148"/>
      <c r="X78" s="1148"/>
      <c r="Y78" s="1148"/>
      <c r="Z78" s="1148"/>
      <c r="AA78" s="1148"/>
      <c r="AB78" s="1148"/>
      <c r="AC78" s="1149"/>
      <c r="AD78" s="1158"/>
      <c r="AE78" s="1158"/>
      <c r="AF78" s="1158"/>
      <c r="AG78" s="1158"/>
      <c r="AH78" s="1158"/>
      <c r="AI78" s="1159"/>
      <c r="AJ78" s="99"/>
      <c r="AK78" s="99"/>
      <c r="AL78" s="99"/>
      <c r="AM78" s="99"/>
      <c r="AN78" s="99"/>
      <c r="AO78" s="99"/>
      <c r="AP78" s="99"/>
      <c r="AQ78" s="101"/>
      <c r="AR78" s="99"/>
      <c r="AS78" s="99"/>
      <c r="AT78" s="99"/>
      <c r="AU78" s="99"/>
      <c r="AV78" s="99"/>
    </row>
    <row r="79" spans="1:48" ht="13.5" thickBot="1">
      <c r="A79" s="99"/>
      <c r="B79" s="99"/>
      <c r="C79" s="99"/>
      <c r="D79" s="99"/>
      <c r="E79" s="99"/>
      <c r="F79" s="99"/>
      <c r="G79" s="99"/>
      <c r="H79" s="99"/>
      <c r="I79" s="1150"/>
      <c r="J79" s="1151"/>
      <c r="K79" s="1151"/>
      <c r="L79" s="1151"/>
      <c r="M79" s="1151"/>
      <c r="N79" s="1151"/>
      <c r="O79" s="1151"/>
      <c r="P79" s="1151"/>
      <c r="Q79" s="1151"/>
      <c r="R79" s="1151"/>
      <c r="S79" s="1152"/>
      <c r="T79" s="1155"/>
      <c r="U79" s="1151"/>
      <c r="V79" s="1151"/>
      <c r="W79" s="1151"/>
      <c r="X79" s="1151"/>
      <c r="Y79" s="1151"/>
      <c r="Z79" s="1151"/>
      <c r="AA79" s="1151"/>
      <c r="AB79" s="1151"/>
      <c r="AC79" s="1152"/>
      <c r="AD79" s="1160"/>
      <c r="AE79" s="1160"/>
      <c r="AF79" s="1160"/>
      <c r="AG79" s="1160"/>
      <c r="AH79" s="1160"/>
      <c r="AI79" s="1161"/>
      <c r="AJ79" s="99"/>
      <c r="AK79" s="99"/>
      <c r="AL79" s="99"/>
      <c r="AM79" s="99"/>
      <c r="AN79" s="99"/>
      <c r="AO79" s="99"/>
      <c r="AP79" s="99"/>
      <c r="AQ79" s="101"/>
      <c r="AR79" s="99"/>
      <c r="AS79" s="99"/>
      <c r="AT79" s="99"/>
      <c r="AU79" s="99"/>
      <c r="AV79" s="99"/>
    </row>
    <row r="80" spans="1:48" ht="12.75">
      <c r="A80" s="99"/>
      <c r="B80" s="99"/>
      <c r="C80" s="99"/>
      <c r="D80" s="187"/>
      <c r="E80" s="187"/>
      <c r="F80" s="187"/>
      <c r="G80" s="187"/>
      <c r="H80" s="187"/>
      <c r="I80" s="187"/>
      <c r="J80" s="187"/>
      <c r="K80" s="187"/>
      <c r="L80" s="187"/>
      <c r="M80" s="187"/>
      <c r="N80" s="187"/>
      <c r="O80" s="187"/>
      <c r="P80" s="187"/>
      <c r="Q80" s="187"/>
      <c r="R80" s="187"/>
      <c r="S80" s="187"/>
      <c r="T80" s="187"/>
      <c r="U80" s="187"/>
      <c r="V80" s="187"/>
      <c r="W80" s="187"/>
      <c r="X80" s="187"/>
      <c r="Y80" s="188"/>
      <c r="Z80" s="188"/>
      <c r="AA80" s="188"/>
      <c r="AB80" s="188"/>
      <c r="AC80" s="188"/>
      <c r="AD80" s="188"/>
      <c r="AE80" s="99"/>
      <c r="AF80" s="99"/>
      <c r="AG80" s="99"/>
      <c r="AH80" s="99"/>
      <c r="AI80" s="99"/>
      <c r="AJ80" s="99"/>
      <c r="AK80" s="99"/>
      <c r="AL80" s="99"/>
      <c r="AM80" s="99"/>
      <c r="AN80" s="99"/>
      <c r="AO80" s="99"/>
      <c r="AP80" s="99"/>
      <c r="AQ80" s="99"/>
      <c r="AR80" s="101"/>
      <c r="AS80" s="101"/>
      <c r="AT80" s="101"/>
      <c r="AU80" s="101"/>
      <c r="AV80" s="101"/>
    </row>
    <row r="81" spans="1:48" ht="12.75">
      <c r="A81" s="1089" t="s">
        <v>276</v>
      </c>
      <c r="B81" s="1089"/>
      <c r="C81" s="1089"/>
      <c r="D81" s="1089"/>
      <c r="E81" s="1089"/>
      <c r="F81" s="1089"/>
      <c r="G81" s="1089"/>
      <c r="H81" s="1089"/>
      <c r="I81" s="1089"/>
      <c r="J81" s="1089"/>
      <c r="K81" s="1089"/>
      <c r="L81" s="1089"/>
      <c r="M81" s="1089"/>
      <c r="N81" s="1089"/>
      <c r="O81" s="1089"/>
      <c r="P81" s="1089"/>
      <c r="Q81" s="1089"/>
      <c r="R81" s="1089"/>
      <c r="S81" s="1089"/>
      <c r="T81" s="1089"/>
      <c r="U81" s="1089"/>
      <c r="V81" s="1089"/>
      <c r="W81" s="1089"/>
      <c r="X81" s="1089"/>
      <c r="Y81" s="1089"/>
      <c r="Z81" s="1089"/>
      <c r="AA81" s="1089"/>
      <c r="AB81" s="1089"/>
      <c r="AC81" s="1089"/>
      <c r="AD81" s="1089"/>
      <c r="AE81" s="1089"/>
      <c r="AF81" s="1089"/>
      <c r="AG81" s="1089"/>
      <c r="AH81" s="1089"/>
      <c r="AI81" s="1089"/>
      <c r="AJ81" s="1089"/>
      <c r="AK81" s="1089"/>
      <c r="AL81" s="1089"/>
      <c r="AM81" s="1089"/>
      <c r="AN81" s="1089"/>
      <c r="AO81" s="1089"/>
      <c r="AP81" s="1089"/>
      <c r="AQ81" s="1089"/>
      <c r="AR81" s="1089"/>
      <c r="AS81" s="185"/>
      <c r="AT81" s="185"/>
      <c r="AU81" s="185"/>
      <c r="AV81" s="185"/>
    </row>
    <row r="82" spans="1:48" ht="13.5" thickBo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row>
    <row r="83" spans="1:48" ht="12.75">
      <c r="A83" s="129"/>
      <c r="B83" s="129"/>
      <c r="C83" s="129"/>
      <c r="D83" s="129"/>
      <c r="E83" s="129"/>
      <c r="F83" s="129"/>
      <c r="G83" s="129"/>
      <c r="H83" s="1162" t="s">
        <v>288</v>
      </c>
      <c r="I83" s="1163"/>
      <c r="J83" s="1163"/>
      <c r="K83" s="1163"/>
      <c r="L83" s="1163"/>
      <c r="M83" s="1163"/>
      <c r="N83" s="1163"/>
      <c r="O83" s="1163"/>
      <c r="P83" s="1163"/>
      <c r="Q83" s="1163"/>
      <c r="R83" s="1163"/>
      <c r="S83" s="1163"/>
      <c r="T83" s="1163"/>
      <c r="U83" s="1163"/>
      <c r="V83" s="1163"/>
      <c r="W83" s="1163"/>
      <c r="X83" s="1163"/>
      <c r="Y83" s="1163"/>
      <c r="Z83" s="1163"/>
      <c r="AA83" s="1163"/>
      <c r="AB83" s="1163"/>
      <c r="AC83" s="1163"/>
      <c r="AD83" s="1163"/>
      <c r="AE83" s="1163"/>
      <c r="AF83" s="1163"/>
      <c r="AG83" s="1163"/>
      <c r="AH83" s="1163"/>
      <c r="AI83" s="1163"/>
      <c r="AJ83" s="1164"/>
      <c r="AK83" s="129"/>
      <c r="AL83" s="129"/>
      <c r="AM83" s="129"/>
      <c r="AN83" s="129"/>
      <c r="AO83" s="129"/>
      <c r="AP83" s="129"/>
      <c r="AQ83" s="129"/>
      <c r="AR83" s="129"/>
      <c r="AS83" s="129"/>
      <c r="AT83" s="129"/>
      <c r="AU83" s="129"/>
      <c r="AV83" s="129"/>
    </row>
    <row r="84" spans="1:48" ht="13.5" thickBot="1">
      <c r="A84" s="129"/>
      <c r="B84" s="129"/>
      <c r="C84" s="129"/>
      <c r="D84" s="129"/>
      <c r="E84" s="129"/>
      <c r="F84" s="129"/>
      <c r="G84" s="129"/>
      <c r="H84" s="1165" t="s">
        <v>282</v>
      </c>
      <c r="I84" s="1166"/>
      <c r="J84" s="1166"/>
      <c r="K84" s="1166"/>
      <c r="L84" s="1166"/>
      <c r="M84" s="1166"/>
      <c r="N84" s="1166"/>
      <c r="O84" s="1166"/>
      <c r="P84" s="1166"/>
      <c r="Q84" s="1166"/>
      <c r="R84" s="1166"/>
      <c r="S84" s="1166"/>
      <c r="T84" s="1166"/>
      <c r="U84" s="1166"/>
      <c r="V84" s="1166"/>
      <c r="W84" s="1166"/>
      <c r="X84" s="1166"/>
      <c r="Y84" s="1166"/>
      <c r="Z84" s="1166"/>
      <c r="AA84" s="1166"/>
      <c r="AB84" s="1166"/>
      <c r="AC84" s="1166"/>
      <c r="AD84" s="1166"/>
      <c r="AE84" s="1166"/>
      <c r="AF84" s="1166"/>
      <c r="AG84" s="1166"/>
      <c r="AH84" s="1166"/>
      <c r="AI84" s="1166"/>
      <c r="AJ84" s="1167"/>
      <c r="AK84" s="129"/>
      <c r="AL84" s="129"/>
      <c r="AM84" s="129"/>
      <c r="AN84" s="129"/>
      <c r="AO84" s="129"/>
      <c r="AP84" s="129"/>
      <c r="AQ84" s="129"/>
      <c r="AR84" s="129"/>
      <c r="AS84" s="129"/>
      <c r="AT84" s="129"/>
      <c r="AU84" s="129"/>
      <c r="AV84" s="129"/>
    </row>
    <row r="85" spans="1:48" ht="12.75">
      <c r="A85" s="99"/>
      <c r="B85" s="99"/>
      <c r="C85" s="99"/>
      <c r="D85" s="99"/>
      <c r="E85" s="99"/>
      <c r="F85" s="99"/>
      <c r="G85" s="99"/>
      <c r="H85" s="1124" t="s">
        <v>277</v>
      </c>
      <c r="I85" s="1125"/>
      <c r="J85" s="1125"/>
      <c r="K85" s="1125"/>
      <c r="L85" s="1125"/>
      <c r="M85" s="1125"/>
      <c r="N85" s="1125"/>
      <c r="O85" s="1125"/>
      <c r="P85" s="1125"/>
      <c r="Q85" s="1125"/>
      <c r="R85" s="1125"/>
      <c r="S85" s="1125"/>
      <c r="T85" s="1125"/>
      <c r="U85" s="1125"/>
      <c r="V85" s="1125"/>
      <c r="W85" s="1125"/>
      <c r="X85" s="1125"/>
      <c r="Y85" s="1125"/>
      <c r="Z85" s="1125"/>
      <c r="AA85" s="1125"/>
      <c r="AB85" s="1125"/>
      <c r="AC85" s="1125"/>
      <c r="AD85" s="1126"/>
      <c r="AE85" s="1132" t="s">
        <v>267</v>
      </c>
      <c r="AF85" s="1132"/>
      <c r="AG85" s="1132"/>
      <c r="AH85" s="1132"/>
      <c r="AI85" s="1132"/>
      <c r="AJ85" s="1133"/>
      <c r="AK85" s="99"/>
      <c r="AL85" s="99"/>
      <c r="AM85" s="99"/>
      <c r="AN85" s="99"/>
      <c r="AO85" s="99"/>
      <c r="AP85" s="99"/>
      <c r="AQ85" s="99"/>
      <c r="AR85" s="99"/>
      <c r="AS85" s="99"/>
      <c r="AT85" s="99"/>
      <c r="AU85" s="99"/>
      <c r="AV85" s="99"/>
    </row>
    <row r="86" spans="1:48" ht="13.5" thickBot="1">
      <c r="A86" s="99"/>
      <c r="B86" s="99"/>
      <c r="C86" s="99"/>
      <c r="D86" s="99"/>
      <c r="E86" s="99"/>
      <c r="F86" s="99"/>
      <c r="G86" s="99"/>
      <c r="H86" s="1127"/>
      <c r="I86" s="1128"/>
      <c r="J86" s="1128"/>
      <c r="K86" s="1128"/>
      <c r="L86" s="1128"/>
      <c r="M86" s="1128"/>
      <c r="N86" s="1128"/>
      <c r="O86" s="1128"/>
      <c r="P86" s="1128"/>
      <c r="Q86" s="1128"/>
      <c r="R86" s="1128"/>
      <c r="S86" s="1128"/>
      <c r="T86" s="1128"/>
      <c r="U86" s="1128"/>
      <c r="V86" s="1128"/>
      <c r="W86" s="1128"/>
      <c r="X86" s="1128"/>
      <c r="Y86" s="1128"/>
      <c r="Z86" s="1128"/>
      <c r="AA86" s="1128"/>
      <c r="AB86" s="1128"/>
      <c r="AC86" s="1128"/>
      <c r="AD86" s="1129"/>
      <c r="AE86" s="1134"/>
      <c r="AF86" s="1134"/>
      <c r="AG86" s="1134"/>
      <c r="AH86" s="1134"/>
      <c r="AI86" s="1134"/>
      <c r="AJ86" s="1135"/>
      <c r="AK86" s="99"/>
      <c r="AL86" s="99"/>
      <c r="AM86" s="99"/>
      <c r="AN86" s="99"/>
      <c r="AO86" s="99"/>
      <c r="AP86" s="99"/>
      <c r="AQ86" s="99"/>
      <c r="AR86" s="99"/>
      <c r="AS86" s="99"/>
      <c r="AT86" s="99"/>
      <c r="AU86" s="99"/>
      <c r="AV86" s="99"/>
    </row>
    <row r="87" spans="1:48" ht="13.5" thickTop="1">
      <c r="A87" s="99"/>
      <c r="B87" s="99"/>
      <c r="C87" s="99"/>
      <c r="D87" s="99"/>
      <c r="E87" s="99"/>
      <c r="F87" s="99"/>
      <c r="G87" s="99"/>
      <c r="H87" s="1168" t="s">
        <v>278</v>
      </c>
      <c r="I87" s="1169"/>
      <c r="J87" s="1169"/>
      <c r="K87" s="1169"/>
      <c r="L87" s="1169"/>
      <c r="M87" s="1169"/>
      <c r="N87" s="1169"/>
      <c r="O87" s="1169"/>
      <c r="P87" s="1169"/>
      <c r="Q87" s="1169"/>
      <c r="R87" s="1169"/>
      <c r="S87" s="1169"/>
      <c r="T87" s="1169"/>
      <c r="U87" s="1169"/>
      <c r="V87" s="1169"/>
      <c r="W87" s="1169"/>
      <c r="X87" s="1169"/>
      <c r="Y87" s="1169"/>
      <c r="Z87" s="1169"/>
      <c r="AA87" s="1169"/>
      <c r="AB87" s="1169"/>
      <c r="AC87" s="1169"/>
      <c r="AD87" s="1170"/>
      <c r="AE87" s="1140" t="s">
        <v>275</v>
      </c>
      <c r="AF87" s="1140"/>
      <c r="AG87" s="1140"/>
      <c r="AH87" s="1140"/>
      <c r="AI87" s="1140"/>
      <c r="AJ87" s="1141"/>
      <c r="AK87" s="99"/>
      <c r="AL87" s="99"/>
      <c r="AM87" s="99"/>
      <c r="AN87" s="99"/>
      <c r="AO87" s="99"/>
      <c r="AP87" s="99"/>
      <c r="AQ87" s="99"/>
      <c r="AR87" s="99"/>
      <c r="AS87" s="99"/>
      <c r="AT87" s="99"/>
      <c r="AU87" s="99"/>
      <c r="AV87" s="99"/>
    </row>
    <row r="88" spans="1:48" ht="12.75">
      <c r="A88" s="99"/>
      <c r="B88" s="99"/>
      <c r="C88" s="99"/>
      <c r="D88" s="99"/>
      <c r="E88" s="99"/>
      <c r="F88" s="99"/>
      <c r="G88" s="99"/>
      <c r="H88" s="1171" t="s">
        <v>269</v>
      </c>
      <c r="I88" s="1172"/>
      <c r="J88" s="1172"/>
      <c r="K88" s="1172"/>
      <c r="L88" s="1172"/>
      <c r="M88" s="1172"/>
      <c r="N88" s="1172"/>
      <c r="O88" s="1172"/>
      <c r="P88" s="1172"/>
      <c r="Q88" s="1172"/>
      <c r="R88" s="1172"/>
      <c r="S88" s="1172"/>
      <c r="T88" s="1172"/>
      <c r="U88" s="1172"/>
      <c r="V88" s="1172"/>
      <c r="W88" s="1172"/>
      <c r="X88" s="1172"/>
      <c r="Y88" s="1172"/>
      <c r="Z88" s="1172"/>
      <c r="AA88" s="1172"/>
      <c r="AB88" s="1172"/>
      <c r="AC88" s="1172"/>
      <c r="AD88" s="1173"/>
      <c r="AE88" s="490" t="s">
        <v>279</v>
      </c>
      <c r="AF88" s="490"/>
      <c r="AG88" s="490"/>
      <c r="AH88" s="490"/>
      <c r="AI88" s="490"/>
      <c r="AJ88" s="1143"/>
      <c r="AK88" s="99"/>
      <c r="AL88" s="99"/>
      <c r="AM88" s="99"/>
      <c r="AN88" s="99"/>
      <c r="AO88" s="99"/>
      <c r="AP88" s="99"/>
      <c r="AQ88" s="99"/>
      <c r="AR88" s="99"/>
      <c r="AS88" s="99"/>
      <c r="AT88" s="99"/>
      <c r="AU88" s="99"/>
      <c r="AV88" s="99"/>
    </row>
    <row r="89" spans="1:48" ht="13.5" thickBot="1">
      <c r="A89" s="99"/>
      <c r="B89" s="99"/>
      <c r="C89" s="99"/>
      <c r="D89" s="99"/>
      <c r="E89" s="99"/>
      <c r="F89" s="99"/>
      <c r="G89" s="99"/>
      <c r="H89" s="1174" t="s">
        <v>270</v>
      </c>
      <c r="I89" s="1175"/>
      <c r="J89" s="1175"/>
      <c r="K89" s="1175"/>
      <c r="L89" s="1175"/>
      <c r="M89" s="1175"/>
      <c r="N89" s="1175"/>
      <c r="O89" s="1175"/>
      <c r="P89" s="1175"/>
      <c r="Q89" s="1175"/>
      <c r="R89" s="1175"/>
      <c r="S89" s="1175"/>
      <c r="T89" s="1175"/>
      <c r="U89" s="1175"/>
      <c r="V89" s="1175"/>
      <c r="W89" s="1175"/>
      <c r="X89" s="1175"/>
      <c r="Y89" s="1175"/>
      <c r="Z89" s="1175"/>
      <c r="AA89" s="1175"/>
      <c r="AB89" s="1175"/>
      <c r="AC89" s="1175"/>
      <c r="AD89" s="1176"/>
      <c r="AE89" s="1177" t="s">
        <v>280</v>
      </c>
      <c r="AF89" s="1177"/>
      <c r="AG89" s="1177"/>
      <c r="AH89" s="1177"/>
      <c r="AI89" s="1177"/>
      <c r="AJ89" s="1178"/>
      <c r="AK89" s="99"/>
      <c r="AL89" s="99"/>
      <c r="AM89" s="99"/>
      <c r="AN89" s="99"/>
      <c r="AO89" s="99"/>
      <c r="AP89" s="99"/>
      <c r="AQ89" s="99"/>
      <c r="AR89" s="99"/>
      <c r="AS89" s="99"/>
      <c r="AT89" s="99"/>
      <c r="AU89" s="99"/>
      <c r="AV89" s="99"/>
    </row>
    <row r="90" spans="1:48" ht="13.5" thickBot="1">
      <c r="A90" s="99"/>
      <c r="B90" s="99"/>
      <c r="C90" s="9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15"/>
      <c r="AB90" s="115"/>
      <c r="AC90" s="115"/>
      <c r="AD90" s="115"/>
      <c r="AE90" s="115"/>
      <c r="AF90" s="115"/>
      <c r="AG90" s="101"/>
      <c r="AH90" s="99"/>
      <c r="AI90" s="99"/>
      <c r="AJ90" s="99"/>
      <c r="AK90" s="99"/>
      <c r="AL90" s="99"/>
      <c r="AM90" s="99"/>
      <c r="AN90" s="99"/>
      <c r="AO90" s="99"/>
      <c r="AP90" s="99"/>
      <c r="AQ90" s="99"/>
      <c r="AR90" s="99"/>
      <c r="AS90" s="99"/>
      <c r="AT90" s="99"/>
      <c r="AU90" s="99"/>
      <c r="AV90" s="99"/>
    </row>
    <row r="91" spans="1:48" ht="12.75">
      <c r="A91" s="99"/>
      <c r="B91" s="99"/>
      <c r="C91" s="99"/>
      <c r="D91" s="99"/>
      <c r="E91" s="99"/>
      <c r="F91" s="99"/>
      <c r="G91" s="99"/>
      <c r="H91" s="1179" t="s">
        <v>283</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1"/>
      <c r="AK91" s="99"/>
      <c r="AL91" s="99"/>
      <c r="AM91" s="99"/>
      <c r="AN91" s="99"/>
      <c r="AO91" s="99"/>
      <c r="AP91" s="99"/>
      <c r="AQ91" s="99"/>
      <c r="AR91" s="99"/>
      <c r="AS91" s="99"/>
      <c r="AT91" s="99"/>
      <c r="AU91" s="99"/>
      <c r="AV91" s="99"/>
    </row>
    <row r="92" spans="8:36" s="99" customFormat="1" ht="13.5" thickBot="1">
      <c r="H92" s="1182"/>
      <c r="I92" s="1183"/>
      <c r="J92" s="1183"/>
      <c r="K92" s="1183"/>
      <c r="L92" s="1183"/>
      <c r="M92" s="1183"/>
      <c r="N92" s="1183"/>
      <c r="O92" s="1183"/>
      <c r="P92" s="1183"/>
      <c r="Q92" s="1183"/>
      <c r="R92" s="1183"/>
      <c r="S92" s="1183"/>
      <c r="T92" s="1183"/>
      <c r="U92" s="1183"/>
      <c r="V92" s="1183"/>
      <c r="W92" s="1183"/>
      <c r="X92" s="1183"/>
      <c r="Y92" s="1183"/>
      <c r="Z92" s="1183"/>
      <c r="AA92" s="1183"/>
      <c r="AB92" s="1183"/>
      <c r="AC92" s="1183"/>
      <c r="AD92" s="1183"/>
      <c r="AE92" s="1183"/>
      <c r="AF92" s="1183"/>
      <c r="AG92" s="1183"/>
      <c r="AH92" s="1183"/>
      <c r="AI92" s="1183"/>
      <c r="AJ92" s="1184"/>
    </row>
    <row r="93" spans="8:36" s="99" customFormat="1" ht="12.75">
      <c r="H93" s="1124" t="s">
        <v>266</v>
      </c>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1126"/>
      <c r="AE93" s="1132" t="s">
        <v>267</v>
      </c>
      <c r="AF93" s="1132"/>
      <c r="AG93" s="1132"/>
      <c r="AH93" s="1132"/>
      <c r="AI93" s="1132"/>
      <c r="AJ93" s="1133"/>
    </row>
    <row r="94" spans="8:36" s="99" customFormat="1" ht="13.5" thickBot="1">
      <c r="H94" s="1127"/>
      <c r="I94" s="1128"/>
      <c r="J94" s="1128"/>
      <c r="K94" s="1128"/>
      <c r="L94" s="1128"/>
      <c r="M94" s="1128"/>
      <c r="N94" s="1128"/>
      <c r="O94" s="1128"/>
      <c r="P94" s="1128"/>
      <c r="Q94" s="1128"/>
      <c r="R94" s="1128"/>
      <c r="S94" s="1128"/>
      <c r="T94" s="1128"/>
      <c r="U94" s="1128"/>
      <c r="V94" s="1128"/>
      <c r="W94" s="1128"/>
      <c r="X94" s="1128"/>
      <c r="Y94" s="1128"/>
      <c r="Z94" s="1128"/>
      <c r="AA94" s="1128"/>
      <c r="AB94" s="1128"/>
      <c r="AC94" s="1128"/>
      <c r="AD94" s="1129"/>
      <c r="AE94" s="1134"/>
      <c r="AF94" s="1134"/>
      <c r="AG94" s="1134"/>
      <c r="AH94" s="1134"/>
      <c r="AI94" s="1134"/>
      <c r="AJ94" s="1135"/>
    </row>
    <row r="95" spans="8:36" s="99" customFormat="1" ht="13.5" thickTop="1">
      <c r="H95" s="1168" t="s">
        <v>284</v>
      </c>
      <c r="I95" s="1169"/>
      <c r="J95" s="1169"/>
      <c r="K95" s="1169"/>
      <c r="L95" s="1169"/>
      <c r="M95" s="1169"/>
      <c r="N95" s="1169"/>
      <c r="O95" s="1169"/>
      <c r="P95" s="1169"/>
      <c r="Q95" s="1169"/>
      <c r="R95" s="1169"/>
      <c r="S95" s="1169"/>
      <c r="T95" s="1169"/>
      <c r="U95" s="1169"/>
      <c r="V95" s="1169"/>
      <c r="W95" s="1169"/>
      <c r="X95" s="1169"/>
      <c r="Y95" s="1169"/>
      <c r="Z95" s="1169"/>
      <c r="AA95" s="1169"/>
      <c r="AB95" s="1169"/>
      <c r="AC95" s="1169"/>
      <c r="AD95" s="1170"/>
      <c r="AE95" s="1140" t="s">
        <v>285</v>
      </c>
      <c r="AF95" s="1140"/>
      <c r="AG95" s="1140"/>
      <c r="AH95" s="1140"/>
      <c r="AI95" s="1140"/>
      <c r="AJ95" s="1141"/>
    </row>
    <row r="96" spans="1:48" ht="13.5" thickBot="1">
      <c r="A96" s="99"/>
      <c r="B96" s="99"/>
      <c r="C96" s="99"/>
      <c r="D96" s="99"/>
      <c r="E96" s="99"/>
      <c r="F96" s="99"/>
      <c r="G96" s="99"/>
      <c r="H96" s="1185" t="s">
        <v>286</v>
      </c>
      <c r="I96" s="1186"/>
      <c r="J96" s="1186"/>
      <c r="K96" s="1186"/>
      <c r="L96" s="1186"/>
      <c r="M96" s="1186"/>
      <c r="N96" s="1186"/>
      <c r="O96" s="1186"/>
      <c r="P96" s="1186"/>
      <c r="Q96" s="1186"/>
      <c r="R96" s="1186"/>
      <c r="S96" s="1186"/>
      <c r="T96" s="1186"/>
      <c r="U96" s="1186"/>
      <c r="V96" s="1186"/>
      <c r="W96" s="1186"/>
      <c r="X96" s="1186"/>
      <c r="Y96" s="1186"/>
      <c r="Z96" s="1186"/>
      <c r="AA96" s="1186"/>
      <c r="AB96" s="1186"/>
      <c r="AC96" s="1186"/>
      <c r="AD96" s="1187"/>
      <c r="AE96" s="1177" t="s">
        <v>287</v>
      </c>
      <c r="AF96" s="1177"/>
      <c r="AG96" s="1177"/>
      <c r="AH96" s="1177"/>
      <c r="AI96" s="1177"/>
      <c r="AJ96" s="1178"/>
      <c r="AK96" s="99"/>
      <c r="AL96" s="99"/>
      <c r="AM96" s="99"/>
      <c r="AN96" s="99"/>
      <c r="AO96" s="99"/>
      <c r="AP96" s="99"/>
      <c r="AQ96" s="99"/>
      <c r="AR96" s="99"/>
      <c r="AS96" s="99"/>
      <c r="AT96" s="99"/>
      <c r="AU96" s="99"/>
      <c r="AV96" s="99"/>
    </row>
    <row r="97" spans="1:48" ht="12.75">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101"/>
      <c r="AH97" s="99"/>
      <c r="AI97" s="99"/>
      <c r="AJ97" s="99"/>
      <c r="AK97" s="99"/>
      <c r="AL97" s="99"/>
      <c r="AM97" s="99"/>
      <c r="AN97" s="99"/>
      <c r="AO97" s="99"/>
      <c r="AP97" s="99"/>
      <c r="AQ97" s="99"/>
      <c r="AR97" s="99"/>
      <c r="AS97" s="99"/>
      <c r="AT97" s="99"/>
      <c r="AU97" s="99"/>
      <c r="AV97" s="99"/>
    </row>
    <row r="98" spans="1:48" ht="23.25" customHeight="1">
      <c r="A98" s="183">
        <v>99</v>
      </c>
      <c r="B98" s="782" t="s">
        <v>653</v>
      </c>
      <c r="C98" s="782"/>
      <c r="D98" s="782"/>
      <c r="E98" s="782"/>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782"/>
      <c r="AQ98" s="782"/>
      <c r="AR98" s="782"/>
      <c r="AS98" s="782"/>
      <c r="AT98" s="156"/>
      <c r="AU98" s="156"/>
      <c r="AV98" s="156"/>
    </row>
    <row r="99" spans="1:48" ht="15.75">
      <c r="A99" s="183"/>
      <c r="B99" s="782"/>
      <c r="C99" s="782"/>
      <c r="D99" s="78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782"/>
      <c r="AQ99" s="782"/>
      <c r="AR99" s="782"/>
      <c r="AS99" s="782"/>
      <c r="AT99" s="156"/>
      <c r="AU99" s="156"/>
      <c r="AV99" s="156"/>
    </row>
    <row r="100" spans="1:48" ht="66" customHeight="1">
      <c r="A100" s="183">
        <v>100</v>
      </c>
      <c r="B100" s="780" t="s">
        <v>432</v>
      </c>
      <c r="C100" s="780"/>
      <c r="D100" s="780"/>
      <c r="E100" s="780"/>
      <c r="F100" s="780"/>
      <c r="G100" s="780"/>
      <c r="H100" s="780"/>
      <c r="I100" s="780"/>
      <c r="J100" s="780"/>
      <c r="K100" s="780"/>
      <c r="L100" s="780"/>
      <c r="M100" s="780"/>
      <c r="N100" s="780"/>
      <c r="O100" s="780"/>
      <c r="P100" s="780"/>
      <c r="Q100" s="780"/>
      <c r="R100" s="780"/>
      <c r="S100" s="780"/>
      <c r="T100" s="780"/>
      <c r="U100" s="780"/>
      <c r="V100" s="780"/>
      <c r="W100" s="780"/>
      <c r="X100" s="780"/>
      <c r="Y100" s="780"/>
      <c r="Z100" s="780"/>
      <c r="AA100" s="780"/>
      <c r="AB100" s="780"/>
      <c r="AC100" s="780"/>
      <c r="AD100" s="780"/>
      <c r="AE100" s="780"/>
      <c r="AF100" s="780"/>
      <c r="AG100" s="780"/>
      <c r="AH100" s="780"/>
      <c r="AI100" s="780"/>
      <c r="AJ100" s="780"/>
      <c r="AK100" s="780"/>
      <c r="AL100" s="780"/>
      <c r="AM100" s="780"/>
      <c r="AN100" s="780"/>
      <c r="AO100" s="780"/>
      <c r="AP100" s="780"/>
      <c r="AQ100" s="780"/>
      <c r="AR100" s="780"/>
      <c r="AS100" s="780"/>
      <c r="AT100" s="184"/>
      <c r="AU100" s="184"/>
      <c r="AV100" s="184"/>
    </row>
    <row r="101" spans="1:48" ht="15.75">
      <c r="A101" s="183">
        <v>101</v>
      </c>
      <c r="B101" s="838" t="s">
        <v>289</v>
      </c>
      <c r="C101" s="838"/>
      <c r="D101" s="838"/>
      <c r="E101" s="838"/>
      <c r="F101" s="838"/>
      <c r="G101" s="838"/>
      <c r="H101" s="838"/>
      <c r="I101" s="838"/>
      <c r="J101" s="838"/>
      <c r="K101" s="838"/>
      <c r="L101" s="838"/>
      <c r="M101" s="838"/>
      <c r="N101" s="838"/>
      <c r="O101" s="838"/>
      <c r="P101" s="838"/>
      <c r="Q101" s="838"/>
      <c r="R101" s="838"/>
      <c r="S101" s="838"/>
      <c r="T101" s="838"/>
      <c r="U101" s="838"/>
      <c r="V101" s="838"/>
      <c r="W101" s="838"/>
      <c r="X101" s="838"/>
      <c r="Y101" s="838"/>
      <c r="Z101" s="838"/>
      <c r="AA101" s="838"/>
      <c r="AB101" s="838"/>
      <c r="AC101" s="838"/>
      <c r="AD101" s="838"/>
      <c r="AE101" s="838"/>
      <c r="AF101" s="838"/>
      <c r="AG101" s="838"/>
      <c r="AH101" s="838"/>
      <c r="AI101" s="838"/>
      <c r="AJ101" s="838"/>
      <c r="AK101" s="838"/>
      <c r="AL101" s="838"/>
      <c r="AM101" s="838"/>
      <c r="AN101" s="838"/>
      <c r="AO101" s="838"/>
      <c r="AP101" s="838"/>
      <c r="AQ101" s="838"/>
      <c r="AR101" s="838"/>
      <c r="AS101" s="838"/>
      <c r="AT101" s="139"/>
      <c r="AU101" s="139"/>
      <c r="AV101" s="139"/>
    </row>
    <row r="102" spans="1:48" ht="25.5" customHeight="1">
      <c r="A102" s="183">
        <v>102</v>
      </c>
      <c r="B102" s="838" t="s">
        <v>655</v>
      </c>
      <c r="C102" s="838"/>
      <c r="D102" s="838"/>
      <c r="E102" s="838"/>
      <c r="F102" s="838"/>
      <c r="G102" s="838"/>
      <c r="H102" s="838"/>
      <c r="I102" s="838"/>
      <c r="J102" s="838"/>
      <c r="K102" s="838"/>
      <c r="L102" s="838"/>
      <c r="M102" s="838"/>
      <c r="N102" s="838"/>
      <c r="O102" s="838"/>
      <c r="P102" s="838"/>
      <c r="Q102" s="838"/>
      <c r="R102" s="838"/>
      <c r="S102" s="838"/>
      <c r="T102" s="838"/>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139"/>
      <c r="AU102" s="139"/>
      <c r="AV102" s="139"/>
    </row>
    <row r="103" spans="1:48" ht="16.5" thickBot="1">
      <c r="A103" s="183"/>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row>
    <row r="104" spans="1:48" ht="15.75">
      <c r="A104" s="183"/>
      <c r="B104" s="139"/>
      <c r="C104" s="139"/>
      <c r="D104" s="139"/>
      <c r="E104" s="139"/>
      <c r="F104" s="99"/>
      <c r="G104" s="99"/>
      <c r="H104" s="99"/>
      <c r="I104" s="99"/>
      <c r="J104" s="99"/>
      <c r="K104" s="99"/>
      <c r="L104" s="99"/>
      <c r="M104" s="99"/>
      <c r="N104" s="99"/>
      <c r="O104" s="887" t="s">
        <v>651</v>
      </c>
      <c r="P104" s="888"/>
      <c r="Q104" s="888"/>
      <c r="R104" s="888"/>
      <c r="S104" s="888"/>
      <c r="T104" s="888"/>
      <c r="U104" s="888"/>
      <c r="V104" s="888"/>
      <c r="W104" s="1197" t="s">
        <v>337</v>
      </c>
      <c r="X104" s="888"/>
      <c r="Y104" s="888"/>
      <c r="Z104" s="888"/>
      <c r="AA104" s="888"/>
      <c r="AB104" s="888"/>
      <c r="AC104" s="888"/>
      <c r="AD104" s="1198"/>
      <c r="AE104" s="139"/>
      <c r="AF104" s="139"/>
      <c r="AG104" s="99"/>
      <c r="AH104" s="99"/>
      <c r="AI104" s="99"/>
      <c r="AJ104" s="99"/>
      <c r="AK104" s="99"/>
      <c r="AL104" s="99"/>
      <c r="AM104" s="99"/>
      <c r="AN104" s="99"/>
      <c r="AO104" s="99"/>
      <c r="AP104" s="99"/>
      <c r="AQ104" s="99"/>
      <c r="AR104" s="99"/>
      <c r="AS104" s="99"/>
      <c r="AT104" s="99"/>
      <c r="AU104" s="99"/>
      <c r="AV104" s="99"/>
    </row>
    <row r="105" spans="1:48" ht="16.5" thickBot="1">
      <c r="A105" s="183"/>
      <c r="B105" s="139"/>
      <c r="C105" s="139"/>
      <c r="D105" s="139"/>
      <c r="E105" s="139"/>
      <c r="F105" s="99"/>
      <c r="G105" s="99"/>
      <c r="H105" s="99"/>
      <c r="I105" s="99"/>
      <c r="J105" s="99"/>
      <c r="K105" s="99"/>
      <c r="L105" s="99"/>
      <c r="M105" s="99"/>
      <c r="N105" s="99"/>
      <c r="O105" s="889"/>
      <c r="P105" s="890"/>
      <c r="Q105" s="890"/>
      <c r="R105" s="890"/>
      <c r="S105" s="890"/>
      <c r="T105" s="890"/>
      <c r="U105" s="890"/>
      <c r="V105" s="890"/>
      <c r="W105" s="1199"/>
      <c r="X105" s="890"/>
      <c r="Y105" s="890"/>
      <c r="Z105" s="890"/>
      <c r="AA105" s="890"/>
      <c r="AB105" s="890"/>
      <c r="AC105" s="890"/>
      <c r="AD105" s="1200"/>
      <c r="AE105" s="139"/>
      <c r="AF105" s="139"/>
      <c r="AG105" s="99"/>
      <c r="AH105" s="99"/>
      <c r="AI105" s="99"/>
      <c r="AJ105" s="99"/>
      <c r="AK105" s="99"/>
      <c r="AL105" s="99"/>
      <c r="AM105" s="99"/>
      <c r="AN105" s="99"/>
      <c r="AO105" s="99"/>
      <c r="AP105" s="99"/>
      <c r="AQ105" s="99"/>
      <c r="AR105" s="99"/>
      <c r="AS105" s="99"/>
      <c r="AT105" s="99"/>
      <c r="AU105" s="99"/>
      <c r="AV105" s="99"/>
    </row>
    <row r="106" spans="1:48" ht="16.5" thickTop="1">
      <c r="A106" s="183"/>
      <c r="B106" s="139"/>
      <c r="C106" s="139"/>
      <c r="D106" s="139"/>
      <c r="E106" s="139"/>
      <c r="F106" s="99"/>
      <c r="G106" s="99"/>
      <c r="H106" s="99"/>
      <c r="I106" s="99"/>
      <c r="J106" s="99"/>
      <c r="K106" s="99"/>
      <c r="L106" s="99"/>
      <c r="M106" s="99"/>
      <c r="N106" s="99"/>
      <c r="O106" s="831" t="s">
        <v>345</v>
      </c>
      <c r="P106" s="829"/>
      <c r="Q106" s="829"/>
      <c r="R106" s="829"/>
      <c r="S106" s="829"/>
      <c r="T106" s="829"/>
      <c r="U106" s="829"/>
      <c r="V106" s="829"/>
      <c r="W106" s="251" t="s">
        <v>338</v>
      </c>
      <c r="X106" s="829"/>
      <c r="Y106" s="829"/>
      <c r="Z106" s="829"/>
      <c r="AA106" s="829"/>
      <c r="AB106" s="829"/>
      <c r="AC106" s="829"/>
      <c r="AD106" s="830"/>
      <c r="AE106" s="139"/>
      <c r="AF106" s="139"/>
      <c r="AG106" s="99"/>
      <c r="AH106" s="99"/>
      <c r="AI106" s="99"/>
      <c r="AJ106" s="99"/>
      <c r="AK106" s="99"/>
      <c r="AL106" s="99"/>
      <c r="AM106" s="99"/>
      <c r="AN106" s="99"/>
      <c r="AO106" s="99"/>
      <c r="AP106" s="99"/>
      <c r="AQ106" s="99"/>
      <c r="AR106" s="99"/>
      <c r="AS106" s="99"/>
      <c r="AT106" s="99"/>
      <c r="AU106" s="99"/>
      <c r="AV106" s="99"/>
    </row>
    <row r="107" spans="1:48" ht="15.75">
      <c r="A107" s="183"/>
      <c r="B107" s="139"/>
      <c r="C107" s="139"/>
      <c r="D107" s="139"/>
      <c r="E107" s="139"/>
      <c r="F107" s="99"/>
      <c r="G107" s="99"/>
      <c r="H107" s="99"/>
      <c r="I107" s="99"/>
      <c r="J107" s="99"/>
      <c r="K107" s="99"/>
      <c r="L107" s="99"/>
      <c r="M107" s="99"/>
      <c r="N107" s="99"/>
      <c r="O107" s="836" t="s">
        <v>285</v>
      </c>
      <c r="P107" s="837"/>
      <c r="Q107" s="837"/>
      <c r="R107" s="837"/>
      <c r="S107" s="837"/>
      <c r="T107" s="837"/>
      <c r="U107" s="837"/>
      <c r="V107" s="837"/>
      <c r="W107" s="1173" t="s">
        <v>339</v>
      </c>
      <c r="X107" s="837"/>
      <c r="Y107" s="837"/>
      <c r="Z107" s="837"/>
      <c r="AA107" s="837"/>
      <c r="AB107" s="837"/>
      <c r="AC107" s="837"/>
      <c r="AD107" s="886"/>
      <c r="AE107" s="139"/>
      <c r="AF107" s="139"/>
      <c r="AG107" s="99"/>
      <c r="AH107" s="99"/>
      <c r="AI107" s="99"/>
      <c r="AJ107" s="99"/>
      <c r="AK107" s="99"/>
      <c r="AL107" s="99"/>
      <c r="AM107" s="99"/>
      <c r="AN107" s="99"/>
      <c r="AO107" s="99"/>
      <c r="AP107" s="99"/>
      <c r="AQ107" s="99"/>
      <c r="AR107" s="99"/>
      <c r="AS107" s="99"/>
      <c r="AT107" s="99"/>
      <c r="AU107" s="99"/>
      <c r="AV107" s="99"/>
    </row>
    <row r="108" spans="1:48" ht="15" customHeight="1">
      <c r="A108" s="183"/>
      <c r="B108" s="139"/>
      <c r="C108" s="139"/>
      <c r="D108" s="139"/>
      <c r="E108" s="139"/>
      <c r="F108" s="99"/>
      <c r="G108" s="99"/>
      <c r="H108" s="99"/>
      <c r="I108" s="99"/>
      <c r="J108" s="99"/>
      <c r="K108" s="99"/>
      <c r="L108" s="99"/>
      <c r="M108" s="99"/>
      <c r="N108" s="99"/>
      <c r="O108" s="836" t="s">
        <v>346</v>
      </c>
      <c r="P108" s="837"/>
      <c r="Q108" s="837"/>
      <c r="R108" s="837"/>
      <c r="S108" s="837"/>
      <c r="T108" s="837"/>
      <c r="U108" s="837"/>
      <c r="V108" s="837"/>
      <c r="W108" s="1173" t="s">
        <v>340</v>
      </c>
      <c r="X108" s="837"/>
      <c r="Y108" s="837"/>
      <c r="Z108" s="837"/>
      <c r="AA108" s="837"/>
      <c r="AB108" s="837"/>
      <c r="AC108" s="837"/>
      <c r="AD108" s="886"/>
      <c r="AE108" s="139"/>
      <c r="AF108" s="139"/>
      <c r="AG108" s="99"/>
      <c r="AH108" s="99"/>
      <c r="AI108" s="99"/>
      <c r="AJ108" s="99"/>
      <c r="AK108" s="99"/>
      <c r="AL108" s="99"/>
      <c r="AM108" s="99"/>
      <c r="AN108" s="99"/>
      <c r="AO108" s="99"/>
      <c r="AP108" s="99"/>
      <c r="AQ108" s="99"/>
      <c r="AR108" s="99"/>
      <c r="AS108" s="99"/>
      <c r="AT108" s="99"/>
      <c r="AU108" s="99"/>
      <c r="AV108" s="99"/>
    </row>
    <row r="109" spans="1:48" ht="15.75">
      <c r="A109" s="183"/>
      <c r="B109" s="139"/>
      <c r="C109" s="139"/>
      <c r="D109" s="139"/>
      <c r="E109" s="139"/>
      <c r="F109" s="99"/>
      <c r="G109" s="99"/>
      <c r="H109" s="99"/>
      <c r="I109" s="99"/>
      <c r="J109" s="99"/>
      <c r="K109" s="99"/>
      <c r="L109" s="99"/>
      <c r="M109" s="99"/>
      <c r="N109" s="99"/>
      <c r="O109" s="1193" t="s">
        <v>347</v>
      </c>
      <c r="P109" s="1194"/>
      <c r="Q109" s="1194"/>
      <c r="R109" s="1194"/>
      <c r="S109" s="1194"/>
      <c r="T109" s="1194"/>
      <c r="U109" s="1194"/>
      <c r="V109" s="1194"/>
      <c r="W109" s="1195" t="s">
        <v>341</v>
      </c>
      <c r="X109" s="1194"/>
      <c r="Y109" s="1194"/>
      <c r="Z109" s="1194"/>
      <c r="AA109" s="1194"/>
      <c r="AB109" s="1194"/>
      <c r="AC109" s="1194"/>
      <c r="AD109" s="1196"/>
      <c r="AE109" s="139"/>
      <c r="AF109" s="139"/>
      <c r="AG109" s="99"/>
      <c r="AH109" s="99"/>
      <c r="AI109" s="99"/>
      <c r="AJ109" s="99"/>
      <c r="AK109" s="99"/>
      <c r="AL109" s="99"/>
      <c r="AM109" s="99"/>
      <c r="AN109" s="99"/>
      <c r="AO109" s="99"/>
      <c r="AP109" s="99"/>
      <c r="AQ109" s="99"/>
      <c r="AR109" s="99"/>
      <c r="AS109" s="99"/>
      <c r="AT109" s="99"/>
      <c r="AU109" s="99"/>
      <c r="AV109" s="99"/>
    </row>
    <row r="110" spans="1:48" ht="15.75">
      <c r="A110" s="183"/>
      <c r="B110" s="139"/>
      <c r="C110" s="139"/>
      <c r="D110" s="139"/>
      <c r="E110" s="139"/>
      <c r="F110" s="99"/>
      <c r="G110" s="99"/>
      <c r="H110" s="99"/>
      <c r="I110" s="99"/>
      <c r="J110" s="99"/>
      <c r="K110" s="99"/>
      <c r="L110" s="99"/>
      <c r="M110" s="99"/>
      <c r="N110" s="99"/>
      <c r="O110" s="836" t="s">
        <v>348</v>
      </c>
      <c r="P110" s="837"/>
      <c r="Q110" s="837"/>
      <c r="R110" s="837"/>
      <c r="S110" s="837"/>
      <c r="T110" s="837"/>
      <c r="U110" s="837"/>
      <c r="V110" s="837"/>
      <c r="W110" s="1173" t="s">
        <v>342</v>
      </c>
      <c r="X110" s="837"/>
      <c r="Y110" s="837"/>
      <c r="Z110" s="837"/>
      <c r="AA110" s="837"/>
      <c r="AB110" s="837"/>
      <c r="AC110" s="837"/>
      <c r="AD110" s="886"/>
      <c r="AE110" s="139"/>
      <c r="AF110" s="139"/>
      <c r="AG110" s="99"/>
      <c r="AH110" s="99"/>
      <c r="AI110" s="99"/>
      <c r="AJ110" s="99"/>
      <c r="AK110" s="99"/>
      <c r="AL110" s="99"/>
      <c r="AM110" s="99"/>
      <c r="AN110" s="99"/>
      <c r="AO110" s="99"/>
      <c r="AP110" s="99"/>
      <c r="AQ110" s="99"/>
      <c r="AR110" s="99"/>
      <c r="AS110" s="99"/>
      <c r="AT110" s="99"/>
      <c r="AU110" s="99"/>
      <c r="AV110" s="99"/>
    </row>
    <row r="111" spans="1:48" ht="15.75">
      <c r="A111" s="183"/>
      <c r="B111" s="139"/>
      <c r="C111" s="139"/>
      <c r="D111" s="139"/>
      <c r="E111" s="139"/>
      <c r="F111" s="99"/>
      <c r="G111" s="99"/>
      <c r="H111" s="99"/>
      <c r="I111" s="99"/>
      <c r="J111" s="99"/>
      <c r="K111" s="99"/>
      <c r="L111" s="99"/>
      <c r="M111" s="99"/>
      <c r="N111" s="99"/>
      <c r="O111" s="1193" t="s">
        <v>343</v>
      </c>
      <c r="P111" s="1194"/>
      <c r="Q111" s="1194"/>
      <c r="R111" s="1194"/>
      <c r="S111" s="1194"/>
      <c r="T111" s="1194"/>
      <c r="U111" s="1194"/>
      <c r="V111" s="1194"/>
      <c r="W111" s="1195" t="s">
        <v>344</v>
      </c>
      <c r="X111" s="1194"/>
      <c r="Y111" s="1194"/>
      <c r="Z111" s="1194"/>
      <c r="AA111" s="1194"/>
      <c r="AB111" s="1194"/>
      <c r="AC111" s="1194"/>
      <c r="AD111" s="1196"/>
      <c r="AE111" s="139"/>
      <c r="AF111" s="139"/>
      <c r="AG111" s="99"/>
      <c r="AH111" s="99"/>
      <c r="AI111" s="99"/>
      <c r="AJ111" s="99"/>
      <c r="AK111" s="99"/>
      <c r="AL111" s="99"/>
      <c r="AM111" s="99"/>
      <c r="AN111" s="99"/>
      <c r="AO111" s="99"/>
      <c r="AP111" s="99"/>
      <c r="AQ111" s="99"/>
      <c r="AR111" s="99"/>
      <c r="AS111" s="99"/>
      <c r="AT111" s="99"/>
      <c r="AU111" s="99"/>
      <c r="AV111" s="99"/>
    </row>
    <row r="112" spans="1:48" ht="16.5" thickBot="1">
      <c r="A112" s="183"/>
      <c r="B112" s="139"/>
      <c r="C112" s="139"/>
      <c r="D112" s="139"/>
      <c r="E112" s="139"/>
      <c r="F112" s="99"/>
      <c r="G112" s="99"/>
      <c r="H112" s="99"/>
      <c r="I112" s="99"/>
      <c r="J112" s="99"/>
      <c r="K112" s="99"/>
      <c r="L112" s="99"/>
      <c r="M112" s="99"/>
      <c r="N112" s="99"/>
      <c r="O112" s="1189" t="s">
        <v>350</v>
      </c>
      <c r="P112" s="1190"/>
      <c r="Q112" s="1190"/>
      <c r="R112" s="1190"/>
      <c r="S112" s="1190"/>
      <c r="T112" s="1190"/>
      <c r="U112" s="1190"/>
      <c r="V112" s="1190"/>
      <c r="W112" s="1191" t="s">
        <v>349</v>
      </c>
      <c r="X112" s="1190"/>
      <c r="Y112" s="1190"/>
      <c r="Z112" s="1190"/>
      <c r="AA112" s="1190"/>
      <c r="AB112" s="1190"/>
      <c r="AC112" s="1190"/>
      <c r="AD112" s="1192"/>
      <c r="AE112" s="139"/>
      <c r="AF112" s="139"/>
      <c r="AG112" s="99"/>
      <c r="AH112" s="99"/>
      <c r="AI112" s="99"/>
      <c r="AJ112" s="99"/>
      <c r="AK112" s="99"/>
      <c r="AL112" s="99"/>
      <c r="AM112" s="99"/>
      <c r="AN112" s="99"/>
      <c r="AO112" s="99"/>
      <c r="AP112" s="99"/>
      <c r="AQ112" s="99"/>
      <c r="AR112" s="99"/>
      <c r="AS112" s="99"/>
      <c r="AT112" s="99"/>
      <c r="AU112" s="99"/>
      <c r="AV112" s="99"/>
    </row>
    <row r="113" spans="1:48" ht="15.75">
      <c r="A113" s="183"/>
      <c r="B113" s="139"/>
      <c r="C113" s="139"/>
      <c r="D113" s="139"/>
      <c r="E113" s="139"/>
      <c r="F113" s="99"/>
      <c r="G113" s="99"/>
      <c r="H113" s="99"/>
      <c r="I113" s="99"/>
      <c r="J113" s="99"/>
      <c r="K113" s="99"/>
      <c r="L113" s="99"/>
      <c r="M113" s="99"/>
      <c r="N113" s="99"/>
      <c r="O113" s="194"/>
      <c r="P113" s="195"/>
      <c r="Q113" s="195"/>
      <c r="R113" s="195"/>
      <c r="S113" s="195"/>
      <c r="T113" s="195"/>
      <c r="U113" s="195"/>
      <c r="V113" s="195"/>
      <c r="W113" s="194"/>
      <c r="X113" s="195"/>
      <c r="Y113" s="195"/>
      <c r="Z113" s="195"/>
      <c r="AA113" s="195"/>
      <c r="AB113" s="195"/>
      <c r="AC113" s="195"/>
      <c r="AD113" s="195"/>
      <c r="AE113" s="139"/>
      <c r="AF113" s="139"/>
      <c r="AG113" s="99"/>
      <c r="AH113" s="99"/>
      <c r="AI113" s="99"/>
      <c r="AJ113" s="99"/>
      <c r="AK113" s="99"/>
      <c r="AL113" s="99"/>
      <c r="AM113" s="99"/>
      <c r="AN113" s="99"/>
      <c r="AO113" s="99"/>
      <c r="AP113" s="99"/>
      <c r="AQ113" s="99"/>
      <c r="AR113" s="99"/>
      <c r="AS113" s="99"/>
      <c r="AT113" s="99"/>
      <c r="AU113" s="99"/>
      <c r="AV113" s="99"/>
    </row>
    <row r="114" spans="1:48" ht="51" customHeight="1">
      <c r="A114" s="183">
        <v>103</v>
      </c>
      <c r="B114" s="565" t="s">
        <v>351</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144"/>
      <c r="AT114" s="144"/>
      <c r="AU114" s="144"/>
      <c r="AV114" s="144"/>
    </row>
    <row r="115" spans="1:48" ht="12.75">
      <c r="A115" s="99"/>
      <c r="B115" s="148" t="s">
        <v>440</v>
      </c>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row>
    <row r="116" spans="1:48" ht="27" customHeight="1">
      <c r="A116" s="183">
        <v>104</v>
      </c>
      <c r="B116" s="780" t="s">
        <v>652</v>
      </c>
      <c r="C116" s="780"/>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0"/>
      <c r="AA116" s="780"/>
      <c r="AB116" s="780"/>
      <c r="AC116" s="780"/>
      <c r="AD116" s="780"/>
      <c r="AE116" s="780"/>
      <c r="AF116" s="780"/>
      <c r="AG116" s="780"/>
      <c r="AH116" s="780"/>
      <c r="AI116" s="780"/>
      <c r="AJ116" s="780"/>
      <c r="AK116" s="780"/>
      <c r="AL116" s="780"/>
      <c r="AM116" s="780"/>
      <c r="AN116" s="780"/>
      <c r="AO116" s="780"/>
      <c r="AP116" s="780"/>
      <c r="AQ116" s="780"/>
      <c r="AR116" s="780"/>
      <c r="AS116" s="780"/>
      <c r="AT116" s="184"/>
      <c r="AU116" s="184"/>
      <c r="AV116" s="184"/>
    </row>
    <row r="117" spans="1:48" ht="39" customHeight="1">
      <c r="A117" s="183">
        <v>105</v>
      </c>
      <c r="B117" s="780" t="s">
        <v>654</v>
      </c>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780"/>
      <c r="Z117" s="780"/>
      <c r="AA117" s="780"/>
      <c r="AB117" s="780"/>
      <c r="AC117" s="780"/>
      <c r="AD117" s="780"/>
      <c r="AE117" s="780"/>
      <c r="AF117" s="780"/>
      <c r="AG117" s="780"/>
      <c r="AH117" s="780"/>
      <c r="AI117" s="780"/>
      <c r="AJ117" s="780"/>
      <c r="AK117" s="780"/>
      <c r="AL117" s="780"/>
      <c r="AM117" s="780"/>
      <c r="AN117" s="780"/>
      <c r="AO117" s="780"/>
      <c r="AP117" s="780"/>
      <c r="AQ117" s="780"/>
      <c r="AR117" s="780"/>
      <c r="AS117" s="780"/>
      <c r="AT117" s="184"/>
      <c r="AU117" s="184"/>
      <c r="AV117" s="184"/>
    </row>
    <row r="119" ht="12.75">
      <c r="B119" s="166" t="s">
        <v>517</v>
      </c>
    </row>
    <row r="120" spans="2:31" ht="12.75">
      <c r="B120" s="1252" t="s">
        <v>540</v>
      </c>
      <c r="C120" s="1252"/>
      <c r="D120" s="1252"/>
      <c r="E120" s="1252" t="s">
        <v>492</v>
      </c>
      <c r="F120" s="1252"/>
      <c r="G120" s="1252"/>
      <c r="H120" s="1248" t="s">
        <v>493</v>
      </c>
      <c r="I120" s="1248"/>
      <c r="J120" s="1248"/>
      <c r="K120" s="1248" t="s">
        <v>494</v>
      </c>
      <c r="L120" s="1248"/>
      <c r="M120" s="1248"/>
      <c r="N120" s="1248" t="s">
        <v>495</v>
      </c>
      <c r="O120" s="1248"/>
      <c r="P120" s="1248"/>
      <c r="Q120" s="1248" t="s">
        <v>496</v>
      </c>
      <c r="R120" s="1248"/>
      <c r="S120" s="1248"/>
      <c r="T120" s="1248" t="s">
        <v>497</v>
      </c>
      <c r="U120" s="1248"/>
      <c r="V120" s="1248"/>
      <c r="W120" s="1248" t="s">
        <v>498</v>
      </c>
      <c r="X120" s="1248"/>
      <c r="Y120" s="1248"/>
      <c r="Z120" s="1248" t="s">
        <v>499</v>
      </c>
      <c r="AA120" s="1248"/>
      <c r="AB120" s="1248"/>
      <c r="AC120" s="1248" t="s">
        <v>500</v>
      </c>
      <c r="AD120" s="1248"/>
      <c r="AE120" s="1248"/>
    </row>
    <row r="121" spans="2:31" ht="12.75">
      <c r="B121" s="1250" t="s">
        <v>490</v>
      </c>
      <c r="C121" s="1250"/>
      <c r="D121" s="1250"/>
      <c r="E121" s="1250" t="s">
        <v>490</v>
      </c>
      <c r="F121" s="1250"/>
      <c r="G121" s="1250"/>
      <c r="H121" s="1250" t="s">
        <v>490</v>
      </c>
      <c r="I121" s="1250"/>
      <c r="J121" s="1250"/>
      <c r="K121" s="1250" t="s">
        <v>490</v>
      </c>
      <c r="L121" s="1250"/>
      <c r="M121" s="1250"/>
      <c r="N121" s="1250" t="s">
        <v>490</v>
      </c>
      <c r="O121" s="1250"/>
      <c r="P121" s="1250"/>
      <c r="Q121" s="1250" t="s">
        <v>490</v>
      </c>
      <c r="R121" s="1250"/>
      <c r="S121" s="1250"/>
      <c r="T121" s="1250" t="s">
        <v>490</v>
      </c>
      <c r="U121" s="1250"/>
      <c r="V121" s="1250"/>
      <c r="W121" s="1250" t="s">
        <v>490</v>
      </c>
      <c r="X121" s="1250"/>
      <c r="Y121" s="1250"/>
      <c r="Z121" s="1250" t="s">
        <v>490</v>
      </c>
      <c r="AA121" s="1250"/>
      <c r="AB121" s="1250"/>
      <c r="AC121" s="1250" t="s">
        <v>490</v>
      </c>
      <c r="AD121" s="1250"/>
      <c r="AE121" s="1250"/>
    </row>
    <row r="122" spans="2:31" ht="12.75">
      <c r="B122" s="1251">
        <v>1</v>
      </c>
      <c r="C122" s="1251"/>
      <c r="D122" s="1251"/>
      <c r="E122" s="1251">
        <v>1</v>
      </c>
      <c r="F122" s="1251"/>
      <c r="G122" s="1251"/>
      <c r="H122" s="1251">
        <v>1</v>
      </c>
      <c r="I122" s="1251"/>
      <c r="J122" s="1251"/>
      <c r="K122" s="1251">
        <v>1</v>
      </c>
      <c r="L122" s="1251"/>
      <c r="M122" s="1251"/>
      <c r="N122" s="1251">
        <v>1</v>
      </c>
      <c r="O122" s="1251"/>
      <c r="P122" s="1251"/>
      <c r="Q122" s="1251">
        <v>1</v>
      </c>
      <c r="R122" s="1251"/>
      <c r="S122" s="1251"/>
      <c r="T122" s="1251">
        <v>1</v>
      </c>
      <c r="U122" s="1251"/>
      <c r="V122" s="1251"/>
      <c r="W122" s="1251">
        <v>1</v>
      </c>
      <c r="X122" s="1251"/>
      <c r="Y122" s="1251"/>
      <c r="Z122" s="1251">
        <v>1</v>
      </c>
      <c r="AA122" s="1251"/>
      <c r="AB122" s="1251"/>
      <c r="AC122" s="1253">
        <v>1</v>
      </c>
      <c r="AD122" s="1253"/>
      <c r="AE122" s="1253"/>
    </row>
    <row r="123" spans="2:31" ht="12.75">
      <c r="B123" s="196"/>
      <c r="E123" s="1251">
        <v>0.5</v>
      </c>
      <c r="F123" s="1251"/>
      <c r="G123" s="1251"/>
      <c r="H123" s="1251">
        <v>0.66</v>
      </c>
      <c r="I123" s="1251"/>
      <c r="J123" s="1251"/>
      <c r="K123" s="1251">
        <v>0.75</v>
      </c>
      <c r="L123" s="1251"/>
      <c r="M123" s="1251"/>
      <c r="N123" s="1251">
        <v>0.8</v>
      </c>
      <c r="O123" s="1251"/>
      <c r="P123" s="1251"/>
      <c r="Q123" s="1251">
        <v>0.85</v>
      </c>
      <c r="R123" s="1251"/>
      <c r="S123" s="1251"/>
      <c r="T123" s="1251">
        <v>0.85</v>
      </c>
      <c r="U123" s="1251"/>
      <c r="V123" s="1251"/>
      <c r="W123" s="1251">
        <v>0.88</v>
      </c>
      <c r="X123" s="1251"/>
      <c r="Y123" s="1251"/>
      <c r="Z123" s="1251">
        <v>0.88</v>
      </c>
      <c r="AA123" s="1251"/>
      <c r="AB123" s="1251"/>
      <c r="AC123" s="1253">
        <v>0.95</v>
      </c>
      <c r="AD123" s="1253"/>
      <c r="AE123" s="1253"/>
    </row>
    <row r="124" spans="1:48" s="99" customFormat="1" ht="12.75">
      <c r="A124" s="38"/>
      <c r="B124" s="196"/>
      <c r="C124" s="38"/>
      <c r="D124" s="38"/>
      <c r="E124" s="38"/>
      <c r="F124" s="38"/>
      <c r="G124" s="38"/>
      <c r="H124" s="1251">
        <v>0.33</v>
      </c>
      <c r="I124" s="1251"/>
      <c r="J124" s="1251"/>
      <c r="K124" s="1251">
        <v>0.5</v>
      </c>
      <c r="L124" s="1251"/>
      <c r="M124" s="1251"/>
      <c r="N124" s="1251">
        <v>0.6</v>
      </c>
      <c r="O124" s="1251"/>
      <c r="P124" s="1251"/>
      <c r="Q124" s="1251">
        <v>0.66</v>
      </c>
      <c r="R124" s="1251"/>
      <c r="S124" s="1251"/>
      <c r="T124" s="1251">
        <v>0.71</v>
      </c>
      <c r="U124" s="1251"/>
      <c r="V124" s="1251"/>
      <c r="W124" s="1251">
        <v>0.75</v>
      </c>
      <c r="X124" s="1251"/>
      <c r="Y124" s="1251"/>
      <c r="Z124" s="1251">
        <v>0.77</v>
      </c>
      <c r="AA124" s="1251"/>
      <c r="AB124" s="1251"/>
      <c r="AC124" s="1253">
        <v>0.8</v>
      </c>
      <c r="AD124" s="1253"/>
      <c r="AE124" s="1253"/>
      <c r="AF124" s="38"/>
      <c r="AG124" s="38"/>
      <c r="AH124" s="38"/>
      <c r="AI124" s="38"/>
      <c r="AJ124" s="38"/>
      <c r="AK124" s="38"/>
      <c r="AL124" s="38"/>
      <c r="AM124" s="38"/>
      <c r="AN124" s="38"/>
      <c r="AO124" s="38"/>
      <c r="AP124" s="38"/>
      <c r="AQ124" s="38"/>
      <c r="AR124" s="38"/>
      <c r="AS124" s="38"/>
      <c r="AT124" s="38"/>
      <c r="AU124" s="38"/>
      <c r="AV124" s="38"/>
    </row>
    <row r="125" spans="2:31" ht="12.75">
      <c r="B125" s="196"/>
      <c r="C125" s="196"/>
      <c r="K125" s="1251">
        <v>0.25</v>
      </c>
      <c r="L125" s="1251"/>
      <c r="M125" s="1251"/>
      <c r="N125" s="1251">
        <v>0.4</v>
      </c>
      <c r="O125" s="1251"/>
      <c r="P125" s="1251"/>
      <c r="Q125" s="1251">
        <v>0.5</v>
      </c>
      <c r="R125" s="1251"/>
      <c r="S125" s="1251"/>
      <c r="T125" s="1251">
        <v>0.57</v>
      </c>
      <c r="U125" s="1251"/>
      <c r="V125" s="1251"/>
      <c r="W125" s="1251">
        <v>0.63</v>
      </c>
      <c r="X125" s="1251"/>
      <c r="Y125" s="1251"/>
      <c r="Z125" s="1251">
        <v>0.66</v>
      </c>
      <c r="AA125" s="1251"/>
      <c r="AB125" s="1251"/>
      <c r="AC125" s="1253">
        <v>0.65</v>
      </c>
      <c r="AD125" s="1253"/>
      <c r="AE125" s="1253"/>
    </row>
    <row r="126" spans="2:31" ht="12.75">
      <c r="B126" s="196"/>
      <c r="C126" s="196"/>
      <c r="D126" s="196"/>
      <c r="N126" s="1251">
        <v>0.2</v>
      </c>
      <c r="O126" s="1251"/>
      <c r="P126" s="1251"/>
      <c r="Q126" s="1251">
        <v>0.34</v>
      </c>
      <c r="R126" s="1251"/>
      <c r="S126" s="1251"/>
      <c r="T126" s="1251">
        <v>0.43</v>
      </c>
      <c r="U126" s="1251"/>
      <c r="V126" s="1251"/>
      <c r="W126" s="1251">
        <v>0.5</v>
      </c>
      <c r="X126" s="1251"/>
      <c r="Y126" s="1251"/>
      <c r="Z126" s="1251">
        <v>0.55</v>
      </c>
      <c r="AA126" s="1251"/>
      <c r="AB126" s="1251"/>
      <c r="AC126" s="1253">
        <v>0.5</v>
      </c>
      <c r="AD126" s="1253"/>
      <c r="AE126" s="1253"/>
    </row>
    <row r="127" spans="2:31" ht="12.75">
      <c r="B127" s="196"/>
      <c r="C127" s="196"/>
      <c r="D127" s="196"/>
      <c r="E127" s="196"/>
      <c r="Q127" s="1251">
        <v>0.17</v>
      </c>
      <c r="R127" s="1251"/>
      <c r="S127" s="1251"/>
      <c r="T127" s="1251">
        <v>0.29</v>
      </c>
      <c r="U127" s="1251"/>
      <c r="V127" s="1251"/>
      <c r="W127" s="1251">
        <v>0.38</v>
      </c>
      <c r="X127" s="1251"/>
      <c r="Y127" s="1251"/>
      <c r="Z127" s="1251">
        <v>0.44</v>
      </c>
      <c r="AA127" s="1251"/>
      <c r="AB127" s="1251"/>
      <c r="AC127" s="1253">
        <v>0.4</v>
      </c>
      <c r="AD127" s="1253"/>
      <c r="AE127" s="1253"/>
    </row>
    <row r="128" spans="2:31" ht="12.75">
      <c r="B128" s="196"/>
      <c r="C128" s="196"/>
      <c r="D128" s="196"/>
      <c r="E128" s="196"/>
      <c r="F128" s="196"/>
      <c r="T128" s="1251">
        <v>0.14</v>
      </c>
      <c r="U128" s="1251"/>
      <c r="V128" s="1251"/>
      <c r="W128" s="1251">
        <v>0.25</v>
      </c>
      <c r="X128" s="1251"/>
      <c r="Y128" s="1251"/>
      <c r="Z128" s="1251">
        <v>0.33</v>
      </c>
      <c r="AA128" s="1251"/>
      <c r="AB128" s="1251"/>
      <c r="AC128" s="1253">
        <v>0.3</v>
      </c>
      <c r="AD128" s="1253"/>
      <c r="AE128" s="1253"/>
    </row>
    <row r="129" spans="2:31" ht="12.75">
      <c r="B129" s="196"/>
      <c r="C129" s="196"/>
      <c r="D129" s="196"/>
      <c r="E129" s="196"/>
      <c r="F129" s="196"/>
      <c r="G129" s="196"/>
      <c r="W129" s="1251">
        <v>0.13</v>
      </c>
      <c r="X129" s="1251"/>
      <c r="Y129" s="1251"/>
      <c r="Z129" s="1251">
        <v>0.22</v>
      </c>
      <c r="AA129" s="1251"/>
      <c r="AB129" s="1251"/>
      <c r="AC129" s="1253">
        <v>0.2</v>
      </c>
      <c r="AD129" s="1253"/>
      <c r="AE129" s="1253"/>
    </row>
    <row r="130" spans="2:31" ht="12.75">
      <c r="B130" s="196"/>
      <c r="C130" s="196"/>
      <c r="D130" s="196"/>
      <c r="E130" s="196"/>
      <c r="F130" s="196"/>
      <c r="G130" s="196"/>
      <c r="H130" s="196"/>
      <c r="Z130" s="1251">
        <v>0.11</v>
      </c>
      <c r="AA130" s="1251"/>
      <c r="AB130" s="1251"/>
      <c r="AC130" s="1253">
        <v>0.1</v>
      </c>
      <c r="AD130" s="1253"/>
      <c r="AE130" s="1253"/>
    </row>
    <row r="131" spans="29:31" ht="12.75">
      <c r="AC131" s="1253">
        <v>0.05</v>
      </c>
      <c r="AD131" s="1253"/>
      <c r="AE131" s="1253"/>
    </row>
    <row r="132" spans="1:48" ht="39" customHeight="1">
      <c r="A132" s="183">
        <v>106</v>
      </c>
      <c r="B132" s="780" t="s">
        <v>656</v>
      </c>
      <c r="C132" s="780"/>
      <c r="D132" s="780"/>
      <c r="E132" s="780"/>
      <c r="F132" s="780"/>
      <c r="G132" s="780"/>
      <c r="H132" s="780"/>
      <c r="I132" s="780"/>
      <c r="J132" s="780"/>
      <c r="K132" s="780"/>
      <c r="L132" s="780"/>
      <c r="M132" s="780"/>
      <c r="N132" s="780"/>
      <c r="O132" s="780"/>
      <c r="P132" s="780"/>
      <c r="Q132" s="780"/>
      <c r="R132" s="780"/>
      <c r="S132" s="780"/>
      <c r="T132" s="780"/>
      <c r="U132" s="780"/>
      <c r="V132" s="780"/>
      <c r="W132" s="780"/>
      <c r="X132" s="780"/>
      <c r="Y132" s="780"/>
      <c r="Z132" s="780"/>
      <c r="AA132" s="780"/>
      <c r="AB132" s="780"/>
      <c r="AC132" s="780"/>
      <c r="AD132" s="780"/>
      <c r="AE132" s="780"/>
      <c r="AF132" s="780"/>
      <c r="AG132" s="780"/>
      <c r="AH132" s="780"/>
      <c r="AI132" s="780"/>
      <c r="AJ132" s="780"/>
      <c r="AK132" s="780"/>
      <c r="AL132" s="780"/>
      <c r="AM132" s="780"/>
      <c r="AN132" s="780"/>
      <c r="AO132" s="780"/>
      <c r="AP132" s="780"/>
      <c r="AQ132" s="780"/>
      <c r="AR132" s="780"/>
      <c r="AS132" s="780"/>
      <c r="AT132" s="184"/>
      <c r="AU132" s="184"/>
      <c r="AV132" s="184"/>
    </row>
    <row r="133" spans="1:48" ht="15.75">
      <c r="A133" s="183">
        <v>107</v>
      </c>
      <c r="B133" s="838" t="s">
        <v>352</v>
      </c>
      <c r="C133" s="838"/>
      <c r="D133" s="838"/>
      <c r="E133" s="838"/>
      <c r="F133" s="838"/>
      <c r="G133" s="838"/>
      <c r="H133" s="838"/>
      <c r="I133" s="838"/>
      <c r="J133" s="838"/>
      <c r="K133" s="838"/>
      <c r="L133" s="838"/>
      <c r="M133" s="838"/>
      <c r="N133" s="838"/>
      <c r="O133" s="838"/>
      <c r="P133" s="838"/>
      <c r="Q133" s="838"/>
      <c r="R133" s="838"/>
      <c r="S133" s="838"/>
      <c r="T133" s="838"/>
      <c r="U133" s="838"/>
      <c r="V133" s="838"/>
      <c r="W133" s="838"/>
      <c r="X133" s="838"/>
      <c r="Y133" s="838"/>
      <c r="Z133" s="838"/>
      <c r="AA133" s="838"/>
      <c r="AB133" s="838"/>
      <c r="AC133" s="838"/>
      <c r="AD133" s="838"/>
      <c r="AE133" s="838"/>
      <c r="AF133" s="838"/>
      <c r="AG133" s="838"/>
      <c r="AH133" s="838"/>
      <c r="AI133" s="838"/>
      <c r="AJ133" s="838"/>
      <c r="AK133" s="838"/>
      <c r="AL133" s="838"/>
      <c r="AM133" s="838"/>
      <c r="AN133" s="838"/>
      <c r="AO133" s="838"/>
      <c r="AP133" s="838"/>
      <c r="AQ133" s="838"/>
      <c r="AR133" s="838"/>
      <c r="AS133" s="184"/>
      <c r="AT133" s="184"/>
      <c r="AU133" s="184"/>
      <c r="AV133" s="184"/>
    </row>
    <row r="134" spans="1:48" ht="15.75">
      <c r="A134" s="183">
        <v>108</v>
      </c>
      <c r="B134" s="152" t="s">
        <v>434</v>
      </c>
      <c r="C134" s="152"/>
      <c r="D134" s="152"/>
      <c r="E134" s="152"/>
      <c r="F134" s="152"/>
      <c r="G134" s="152"/>
      <c r="H134" s="152"/>
      <c r="I134" s="152"/>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row>
    <row r="135" spans="1:48" ht="51.75" customHeight="1">
      <c r="A135" s="99"/>
      <c r="B135" s="780" t="s">
        <v>399</v>
      </c>
      <c r="C135" s="780"/>
      <c r="D135" s="780"/>
      <c r="E135" s="780"/>
      <c r="F135" s="780"/>
      <c r="G135" s="780"/>
      <c r="H135" s="780"/>
      <c r="I135" s="780"/>
      <c r="J135" s="780"/>
      <c r="K135" s="780"/>
      <c r="L135" s="780"/>
      <c r="M135" s="780"/>
      <c r="N135" s="780"/>
      <c r="O135" s="780"/>
      <c r="P135" s="780"/>
      <c r="Q135" s="780"/>
      <c r="R135" s="780"/>
      <c r="S135" s="780"/>
      <c r="T135" s="780"/>
      <c r="U135" s="780"/>
      <c r="V135" s="780"/>
      <c r="W135" s="780"/>
      <c r="X135" s="780"/>
      <c r="Y135" s="780"/>
      <c r="Z135" s="780"/>
      <c r="AA135" s="780"/>
      <c r="AB135" s="780"/>
      <c r="AC135" s="780"/>
      <c r="AD135" s="780"/>
      <c r="AE135" s="780"/>
      <c r="AF135" s="780"/>
      <c r="AG135" s="780"/>
      <c r="AH135" s="780"/>
      <c r="AI135" s="780"/>
      <c r="AJ135" s="780"/>
      <c r="AK135" s="780"/>
      <c r="AL135" s="780"/>
      <c r="AM135" s="780"/>
      <c r="AN135" s="780"/>
      <c r="AO135" s="780"/>
      <c r="AP135" s="780"/>
      <c r="AQ135" s="780"/>
      <c r="AR135" s="780"/>
      <c r="AS135" s="780"/>
      <c r="AT135" s="184"/>
      <c r="AU135" s="184"/>
      <c r="AV135" s="184"/>
    </row>
    <row r="136" spans="1:48" ht="12.75">
      <c r="A136" s="184"/>
      <c r="B136" s="190" t="s">
        <v>509</v>
      </c>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row>
    <row r="137" spans="1:48" ht="15.75">
      <c r="A137" s="183">
        <v>109</v>
      </c>
      <c r="B137" s="152" t="s">
        <v>435</v>
      </c>
      <c r="C137" s="152"/>
      <c r="D137" s="152"/>
      <c r="E137" s="152"/>
      <c r="F137" s="152"/>
      <c r="G137" s="152"/>
      <c r="H137" s="152"/>
      <c r="I137" s="152"/>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row>
    <row r="138" spans="1:48" ht="29.25" customHeight="1">
      <c r="A138" s="186">
        <v>110</v>
      </c>
      <c r="B138" s="782" t="s">
        <v>442</v>
      </c>
      <c r="C138" s="782"/>
      <c r="D138" s="782"/>
      <c r="E138" s="782"/>
      <c r="F138" s="782"/>
      <c r="G138" s="782"/>
      <c r="H138" s="782"/>
      <c r="I138" s="782"/>
      <c r="J138" s="782"/>
      <c r="K138" s="782"/>
      <c r="L138" s="782"/>
      <c r="M138" s="782"/>
      <c r="N138" s="782"/>
      <c r="O138" s="782"/>
      <c r="P138" s="782"/>
      <c r="Q138" s="782"/>
      <c r="R138" s="782"/>
      <c r="S138" s="782"/>
      <c r="T138" s="782"/>
      <c r="U138" s="782"/>
      <c r="V138" s="782"/>
      <c r="W138" s="782"/>
      <c r="X138" s="782"/>
      <c r="Y138" s="782"/>
      <c r="Z138" s="782"/>
      <c r="AA138" s="782"/>
      <c r="AB138" s="782"/>
      <c r="AC138" s="782"/>
      <c r="AD138" s="782"/>
      <c r="AE138" s="782"/>
      <c r="AF138" s="782"/>
      <c r="AG138" s="782"/>
      <c r="AH138" s="782"/>
      <c r="AI138" s="782"/>
      <c r="AJ138" s="782"/>
      <c r="AK138" s="782"/>
      <c r="AL138" s="782"/>
      <c r="AM138" s="782"/>
      <c r="AN138" s="782"/>
      <c r="AO138" s="782"/>
      <c r="AP138" s="782"/>
      <c r="AQ138" s="782"/>
      <c r="AR138" s="782"/>
      <c r="AS138" s="156"/>
      <c r="AT138" s="156"/>
      <c r="AU138" s="156"/>
      <c r="AV138" s="156"/>
    </row>
  </sheetData>
  <sheetProtection/>
  <mergeCells count="338">
    <mergeCell ref="B114:AR114"/>
    <mergeCell ref="O109:V109"/>
    <mergeCell ref="W109:AD109"/>
    <mergeCell ref="AJ2:AS2"/>
    <mergeCell ref="AJ3:AS3"/>
    <mergeCell ref="B100:AS100"/>
    <mergeCell ref="B98:AS99"/>
    <mergeCell ref="Y55:AD55"/>
    <mergeCell ref="Y56:AD56"/>
    <mergeCell ref="B138:AR138"/>
    <mergeCell ref="B116:AS116"/>
    <mergeCell ref="B117:AS117"/>
    <mergeCell ref="O111:V111"/>
    <mergeCell ref="W111:AD111"/>
    <mergeCell ref="O112:V112"/>
    <mergeCell ref="W112:AD112"/>
    <mergeCell ref="AC122:AE122"/>
    <mergeCell ref="Z123:AB123"/>
    <mergeCell ref="Z124:AB124"/>
    <mergeCell ref="O104:V105"/>
    <mergeCell ref="W104:AD105"/>
    <mergeCell ref="O106:V106"/>
    <mergeCell ref="W106:AD106"/>
    <mergeCell ref="O110:V110"/>
    <mergeCell ref="W110:AD110"/>
    <mergeCell ref="O107:V107"/>
    <mergeCell ref="W107:AD107"/>
    <mergeCell ref="O108:V108"/>
    <mergeCell ref="W108:AD108"/>
    <mergeCell ref="B132:AS132"/>
    <mergeCell ref="B135:AS135"/>
    <mergeCell ref="AC128:AE128"/>
    <mergeCell ref="AC129:AE129"/>
    <mergeCell ref="AC130:AE130"/>
    <mergeCell ref="W129:Y129"/>
    <mergeCell ref="Z129:AB129"/>
    <mergeCell ref="B133:AR133"/>
    <mergeCell ref="H95:AD95"/>
    <mergeCell ref="AE95:AJ95"/>
    <mergeCell ref="H96:AD96"/>
    <mergeCell ref="AE96:AJ96"/>
    <mergeCell ref="B101:AS101"/>
    <mergeCell ref="B102:AS102"/>
    <mergeCell ref="H88:AD88"/>
    <mergeCell ref="AE88:AJ88"/>
    <mergeCell ref="H89:AD89"/>
    <mergeCell ref="AE89:AJ89"/>
    <mergeCell ref="H91:AJ92"/>
    <mergeCell ref="H93:AD94"/>
    <mergeCell ref="AE93:AJ94"/>
    <mergeCell ref="A81:AR81"/>
    <mergeCell ref="H83:AJ83"/>
    <mergeCell ref="H84:AJ84"/>
    <mergeCell ref="H85:AD86"/>
    <mergeCell ref="AE85:AJ86"/>
    <mergeCell ref="H87:AD87"/>
    <mergeCell ref="AE87:AJ87"/>
    <mergeCell ref="I75:S75"/>
    <mergeCell ref="T75:AC75"/>
    <mergeCell ref="AD75:AI75"/>
    <mergeCell ref="I76:S79"/>
    <mergeCell ref="T76:AC79"/>
    <mergeCell ref="AD76:AI79"/>
    <mergeCell ref="I73:S73"/>
    <mergeCell ref="T73:AC73"/>
    <mergeCell ref="AD73:AI73"/>
    <mergeCell ref="I74:S74"/>
    <mergeCell ref="T74:AC74"/>
    <mergeCell ref="AD74:AI74"/>
    <mergeCell ref="I71:S71"/>
    <mergeCell ref="T71:AC71"/>
    <mergeCell ref="AD71:AI71"/>
    <mergeCell ref="I72:S72"/>
    <mergeCell ref="T72:AC72"/>
    <mergeCell ref="AD72:AI72"/>
    <mergeCell ref="I51:L51"/>
    <mergeCell ref="M51:Q51"/>
    <mergeCell ref="R51:V51"/>
    <mergeCell ref="W51:AA51"/>
    <mergeCell ref="A68:AR68"/>
    <mergeCell ref="I69:S70"/>
    <mergeCell ref="T69:AC70"/>
    <mergeCell ref="AD69:AI70"/>
    <mergeCell ref="AB49:AG49"/>
    <mergeCell ref="AH49:AL49"/>
    <mergeCell ref="AB51:AG51"/>
    <mergeCell ref="AH51:AL51"/>
    <mergeCell ref="AB50:AG50"/>
    <mergeCell ref="AH50:AL50"/>
    <mergeCell ref="I50:L50"/>
    <mergeCell ref="M50:Q50"/>
    <mergeCell ref="W50:AA50"/>
    <mergeCell ref="AH47:AL47"/>
    <mergeCell ref="R48:V48"/>
    <mergeCell ref="W48:AA48"/>
    <mergeCell ref="R47:V47"/>
    <mergeCell ref="I49:L49"/>
    <mergeCell ref="M49:Q49"/>
    <mergeCell ref="R49:V49"/>
    <mergeCell ref="AB46:AG46"/>
    <mergeCell ref="AH46:AL46"/>
    <mergeCell ref="I46:L46"/>
    <mergeCell ref="M46:Q46"/>
    <mergeCell ref="I48:L48"/>
    <mergeCell ref="M48:Q48"/>
    <mergeCell ref="I47:L47"/>
    <mergeCell ref="M47:Q47"/>
    <mergeCell ref="AH48:AL48"/>
    <mergeCell ref="I45:L45"/>
    <mergeCell ref="M45:Q45"/>
    <mergeCell ref="R45:V45"/>
    <mergeCell ref="W45:AA45"/>
    <mergeCell ref="AH44:AL44"/>
    <mergeCell ref="AB45:AG45"/>
    <mergeCell ref="AH45:AL45"/>
    <mergeCell ref="M42:Q42"/>
    <mergeCell ref="R42:V42"/>
    <mergeCell ref="I44:L44"/>
    <mergeCell ref="M44:Q44"/>
    <mergeCell ref="R44:V44"/>
    <mergeCell ref="W44:AA44"/>
    <mergeCell ref="AB48:AG48"/>
    <mergeCell ref="W49:AA49"/>
    <mergeCell ref="AH42:AL42"/>
    <mergeCell ref="I43:L43"/>
    <mergeCell ref="M43:Q43"/>
    <mergeCell ref="R43:V43"/>
    <mergeCell ref="W43:AA43"/>
    <mergeCell ref="AB43:AG43"/>
    <mergeCell ref="AH43:AL43"/>
    <mergeCell ref="I42:L42"/>
    <mergeCell ref="W42:AA42"/>
    <mergeCell ref="P53:X54"/>
    <mergeCell ref="Y53:AD54"/>
    <mergeCell ref="AB42:AG42"/>
    <mergeCell ref="R46:V46"/>
    <mergeCell ref="W46:AA46"/>
    <mergeCell ref="AB44:AG44"/>
    <mergeCell ref="AB47:AG47"/>
    <mergeCell ref="R50:V50"/>
    <mergeCell ref="W47:AA47"/>
    <mergeCell ref="I19:Q20"/>
    <mergeCell ref="R19:W20"/>
    <mergeCell ref="P55:X56"/>
    <mergeCell ref="I23:Q24"/>
    <mergeCell ref="I25:Q26"/>
    <mergeCell ref="Y23:AF24"/>
    <mergeCell ref="AB41:AG41"/>
    <mergeCell ref="AB37:AG37"/>
    <mergeCell ref="AB38:AG38"/>
    <mergeCell ref="AB39:AG39"/>
    <mergeCell ref="Y21:AF22"/>
    <mergeCell ref="AG21:AL22"/>
    <mergeCell ref="R23:W24"/>
    <mergeCell ref="R25:W26"/>
    <mergeCell ref="Y19:AF20"/>
    <mergeCell ref="AG19:AL20"/>
    <mergeCell ref="AB40:AG40"/>
    <mergeCell ref="AB33:AG33"/>
    <mergeCell ref="AB34:AG34"/>
    <mergeCell ref="AB35:AG35"/>
    <mergeCell ref="AB36:AG36"/>
    <mergeCell ref="I21:Q22"/>
    <mergeCell ref="R21:W22"/>
    <mergeCell ref="AG23:AL24"/>
    <mergeCell ref="Y25:AF26"/>
    <mergeCell ref="AG25:AL26"/>
    <mergeCell ref="C11:P11"/>
    <mergeCell ref="Q11:T11"/>
    <mergeCell ref="U11:X11"/>
    <mergeCell ref="AB6:AF7"/>
    <mergeCell ref="C9:P9"/>
    <mergeCell ref="Q9:T9"/>
    <mergeCell ref="U9:X9"/>
    <mergeCell ref="C10:P10"/>
    <mergeCell ref="Q10:T10"/>
    <mergeCell ref="U10:X10"/>
    <mergeCell ref="C8:P8"/>
    <mergeCell ref="Q8:T8"/>
    <mergeCell ref="U8:X8"/>
    <mergeCell ref="AG8:AK8"/>
    <mergeCell ref="C6:P7"/>
    <mergeCell ref="Q6:T7"/>
    <mergeCell ref="U6:X7"/>
    <mergeCell ref="AG6:AK7"/>
    <mergeCell ref="AB30:AG30"/>
    <mergeCell ref="AB31:AG31"/>
    <mergeCell ref="AB32:AG32"/>
    <mergeCell ref="AL6:AP7"/>
    <mergeCell ref="AL8:AP8"/>
    <mergeCell ref="AG9:AK9"/>
    <mergeCell ref="AL9:AP9"/>
    <mergeCell ref="AB10:AF10"/>
    <mergeCell ref="AG10:AK10"/>
    <mergeCell ref="AL10:AP10"/>
    <mergeCell ref="AH35:AL35"/>
    <mergeCell ref="AH34:AL34"/>
    <mergeCell ref="AH33:AL33"/>
    <mergeCell ref="AH32:AL32"/>
    <mergeCell ref="AH31:AL31"/>
    <mergeCell ref="AH30:AL30"/>
    <mergeCell ref="AH41:AL41"/>
    <mergeCell ref="AH38:AL38"/>
    <mergeCell ref="AH37:AL37"/>
    <mergeCell ref="AH39:AL39"/>
    <mergeCell ref="AH40:AL40"/>
    <mergeCell ref="AH36:AL36"/>
    <mergeCell ref="I30:L30"/>
    <mergeCell ref="I31:L31"/>
    <mergeCell ref="I32:L32"/>
    <mergeCell ref="I33:L33"/>
    <mergeCell ref="I34:L34"/>
    <mergeCell ref="I35:L35"/>
    <mergeCell ref="M36:Q36"/>
    <mergeCell ref="R39:V39"/>
    <mergeCell ref="M37:Q37"/>
    <mergeCell ref="M38:Q38"/>
    <mergeCell ref="M39:Q39"/>
    <mergeCell ref="R38:V38"/>
    <mergeCell ref="M30:Q30"/>
    <mergeCell ref="M31:Q31"/>
    <mergeCell ref="M32:Q32"/>
    <mergeCell ref="M33:Q33"/>
    <mergeCell ref="M34:Q34"/>
    <mergeCell ref="M35:Q35"/>
    <mergeCell ref="I36:L36"/>
    <mergeCell ref="I37:L37"/>
    <mergeCell ref="R41:V41"/>
    <mergeCell ref="R40:V40"/>
    <mergeCell ref="I41:L41"/>
    <mergeCell ref="M41:Q41"/>
    <mergeCell ref="I39:L39"/>
    <mergeCell ref="I40:L40"/>
    <mergeCell ref="M40:Q40"/>
    <mergeCell ref="I38:L38"/>
    <mergeCell ref="W41:AA41"/>
    <mergeCell ref="R30:V30"/>
    <mergeCell ref="R31:V31"/>
    <mergeCell ref="R32:V32"/>
    <mergeCell ref="R33:V33"/>
    <mergeCell ref="R34:V34"/>
    <mergeCell ref="R35:V35"/>
    <mergeCell ref="R36:V36"/>
    <mergeCell ref="R37:V37"/>
    <mergeCell ref="AC131:AE131"/>
    <mergeCell ref="Z130:AB130"/>
    <mergeCell ref="AC123:AE123"/>
    <mergeCell ref="AC124:AE124"/>
    <mergeCell ref="AC125:AE125"/>
    <mergeCell ref="AC126:AE126"/>
    <mergeCell ref="AC127:AE127"/>
    <mergeCell ref="Z125:AB125"/>
    <mergeCell ref="Z126:AB126"/>
    <mergeCell ref="Z127:AB127"/>
    <mergeCell ref="Z128:AB128"/>
    <mergeCell ref="T128:V128"/>
    <mergeCell ref="W122:Y122"/>
    <mergeCell ref="W123:Y123"/>
    <mergeCell ref="W124:Y124"/>
    <mergeCell ref="W125:Y125"/>
    <mergeCell ref="W126:Y126"/>
    <mergeCell ref="W127:Y127"/>
    <mergeCell ref="W128:Y128"/>
    <mergeCell ref="Z122:AB122"/>
    <mergeCell ref="Q124:S124"/>
    <mergeCell ref="Q125:S125"/>
    <mergeCell ref="Q126:S126"/>
    <mergeCell ref="Q127:S127"/>
    <mergeCell ref="T122:V122"/>
    <mergeCell ref="T123:V123"/>
    <mergeCell ref="T124:V124"/>
    <mergeCell ref="T125:V125"/>
    <mergeCell ref="T126:V126"/>
    <mergeCell ref="T127:V127"/>
    <mergeCell ref="K125:M125"/>
    <mergeCell ref="N122:P122"/>
    <mergeCell ref="N123:P123"/>
    <mergeCell ref="N124:P124"/>
    <mergeCell ref="N125:P125"/>
    <mergeCell ref="N126:P126"/>
    <mergeCell ref="Z121:AB121"/>
    <mergeCell ref="AC120:AE120"/>
    <mergeCell ref="AC121:AE121"/>
    <mergeCell ref="W121:Y121"/>
    <mergeCell ref="T121:V121"/>
    <mergeCell ref="Q121:S121"/>
    <mergeCell ref="K120:M120"/>
    <mergeCell ref="N120:P120"/>
    <mergeCell ref="Q120:S120"/>
    <mergeCell ref="K122:M122"/>
    <mergeCell ref="K123:M123"/>
    <mergeCell ref="K124:M124"/>
    <mergeCell ref="N121:P121"/>
    <mergeCell ref="K121:M121"/>
    <mergeCell ref="Q122:S122"/>
    <mergeCell ref="Q123:S123"/>
    <mergeCell ref="E123:G123"/>
    <mergeCell ref="H120:J120"/>
    <mergeCell ref="H121:J121"/>
    <mergeCell ref="H122:J122"/>
    <mergeCell ref="H123:J123"/>
    <mergeCell ref="H124:J124"/>
    <mergeCell ref="B121:D121"/>
    <mergeCell ref="B122:D122"/>
    <mergeCell ref="E120:G120"/>
    <mergeCell ref="E121:G121"/>
    <mergeCell ref="E122:G122"/>
    <mergeCell ref="B120:D120"/>
    <mergeCell ref="T120:V120"/>
    <mergeCell ref="W120:Y120"/>
    <mergeCell ref="Z120:AB120"/>
    <mergeCell ref="A1:AS1"/>
    <mergeCell ref="M3:Z3"/>
    <mergeCell ref="M4:Z4"/>
    <mergeCell ref="M2:Z2"/>
    <mergeCell ref="P59:T59"/>
    <mergeCell ref="P60:T60"/>
    <mergeCell ref="B58:AS58"/>
    <mergeCell ref="B66:AS66"/>
    <mergeCell ref="I27:Q28"/>
    <mergeCell ref="R27:W28"/>
    <mergeCell ref="P61:T61"/>
    <mergeCell ref="P62:T62"/>
    <mergeCell ref="W34:AA34"/>
    <mergeCell ref="W35:AA35"/>
    <mergeCell ref="W36:AA36"/>
    <mergeCell ref="W30:AA30"/>
    <mergeCell ref="W31:AA31"/>
    <mergeCell ref="B14:AR17"/>
    <mergeCell ref="B63:AS63"/>
    <mergeCell ref="B64:AS64"/>
    <mergeCell ref="B65:AS65"/>
    <mergeCell ref="W32:AA32"/>
    <mergeCell ref="W33:AA33"/>
    <mergeCell ref="W37:AA37"/>
    <mergeCell ref="W38:AA38"/>
    <mergeCell ref="W39:AA39"/>
    <mergeCell ref="W40:AA40"/>
  </mergeCells>
  <hyperlinks>
    <hyperlink ref="B136" r:id="rId1" display="http://www.federalreserve.gov/releases/H15/Current/"/>
  </hyperlinks>
  <printOptions/>
  <pageMargins left="0.5" right="0.5" top="1" bottom="1" header="0.5" footer="0.5"/>
  <pageSetup fitToHeight="3" fitToWidth="3" horizontalDpi="600" verticalDpi="600" orientation="portrait" r:id="rId2"/>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2" manualBreakCount="2">
    <brk id="97" max="255" man="1"/>
    <brk id="131" max="255" man="1"/>
  </rowBreaks>
</worksheet>
</file>

<file path=xl/worksheets/sheet16.xml><?xml version="1.0" encoding="utf-8"?>
<worksheet xmlns="http://schemas.openxmlformats.org/spreadsheetml/2006/main" xmlns:r="http://schemas.openxmlformats.org/officeDocument/2006/relationships">
  <sheetPr codeName="Sheet7"/>
  <dimension ref="A1:AU153"/>
  <sheetViews>
    <sheetView zoomScalePageLayoutView="0" workbookViewId="0" topLeftCell="A1">
      <selection activeCell="A1" sqref="A1:AR1"/>
    </sheetView>
  </sheetViews>
  <sheetFormatPr defaultColWidth="8.8515625" defaultRowHeight="12.75"/>
  <cols>
    <col min="1" max="1" width="3.7109375" style="38" customWidth="1"/>
    <col min="2" max="16" width="2.00390625" style="38" customWidth="1"/>
    <col min="17" max="17" width="2.57421875" style="38" customWidth="1"/>
    <col min="18" max="47" width="2.00390625" style="38" customWidth="1"/>
    <col min="48" max="16384" width="8.8515625" style="38" customWidth="1"/>
  </cols>
  <sheetData>
    <row r="1" spans="1:47" ht="19.5" thickBot="1">
      <c r="A1" s="245" t="s">
        <v>545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110"/>
      <c r="AT1" s="110"/>
      <c r="AU1" s="110"/>
    </row>
    <row r="2" spans="1:47" ht="12.75" customHeight="1" thickTop="1">
      <c r="A2" s="100" t="s">
        <v>419</v>
      </c>
      <c r="B2" s="100"/>
      <c r="K2" s="455" t="str">
        <f>'Development Information'!M4</f>
        <v>HM-007-099</v>
      </c>
      <c r="L2" s="455"/>
      <c r="M2" s="455"/>
      <c r="N2" s="455"/>
      <c r="O2" s="455"/>
      <c r="P2" s="455"/>
      <c r="Q2" s="455"/>
      <c r="R2" s="455"/>
      <c r="S2" s="455"/>
      <c r="T2" s="455"/>
      <c r="U2" s="455"/>
      <c r="V2" s="455"/>
      <c r="W2" s="455"/>
      <c r="X2" s="455"/>
      <c r="Y2" s="455"/>
      <c r="AA2" s="39" t="s">
        <v>488</v>
      </c>
      <c r="AB2" s="157"/>
      <c r="AC2" s="158"/>
      <c r="AD2" s="158"/>
      <c r="AE2" s="158"/>
      <c r="AF2" s="158"/>
      <c r="AG2" s="158"/>
      <c r="AH2" s="158"/>
      <c r="AI2" s="455" t="str">
        <f>'Development Information'!M8</f>
        <v>Brian Philps</v>
      </c>
      <c r="AJ2" s="455"/>
      <c r="AK2" s="455"/>
      <c r="AL2" s="455"/>
      <c r="AM2" s="455"/>
      <c r="AN2" s="455"/>
      <c r="AO2" s="455"/>
      <c r="AP2" s="455"/>
      <c r="AQ2" s="455"/>
      <c r="AR2" s="455"/>
      <c r="AS2" s="105"/>
      <c r="AT2" s="105"/>
      <c r="AU2" s="105"/>
    </row>
    <row r="3" spans="1:47" ht="12.75" customHeight="1">
      <c r="A3" s="100" t="s">
        <v>520</v>
      </c>
      <c r="B3" s="100"/>
      <c r="K3" s="456" t="str">
        <f>'Development Information'!M5</f>
        <v>Swipler Valley Apartments</v>
      </c>
      <c r="L3" s="456"/>
      <c r="M3" s="456"/>
      <c r="N3" s="456"/>
      <c r="O3" s="456"/>
      <c r="P3" s="456"/>
      <c r="Q3" s="456"/>
      <c r="R3" s="456"/>
      <c r="S3" s="456"/>
      <c r="T3" s="456"/>
      <c r="U3" s="456"/>
      <c r="V3" s="456"/>
      <c r="W3" s="456"/>
      <c r="X3" s="456"/>
      <c r="Y3" s="456"/>
      <c r="AA3" s="39" t="s">
        <v>489</v>
      </c>
      <c r="AB3" s="159"/>
      <c r="AC3" s="158"/>
      <c r="AD3" s="158"/>
      <c r="AE3" s="158"/>
      <c r="AF3" s="158"/>
      <c r="AG3" s="158"/>
      <c r="AH3" s="158"/>
      <c r="AI3" s="456" t="str">
        <f>'Development Information'!M9</f>
        <v>Whitney Simic</v>
      </c>
      <c r="AJ3" s="456"/>
      <c r="AK3" s="456"/>
      <c r="AL3" s="456"/>
      <c r="AM3" s="456"/>
      <c r="AN3" s="456"/>
      <c r="AO3" s="456"/>
      <c r="AP3" s="456"/>
      <c r="AQ3" s="456"/>
      <c r="AR3" s="456"/>
      <c r="AS3" s="105"/>
      <c r="AT3" s="105"/>
      <c r="AU3" s="105"/>
    </row>
    <row r="4" spans="1:43" ht="12.75" customHeight="1">
      <c r="A4" s="100" t="s">
        <v>521</v>
      </c>
      <c r="B4" s="100"/>
      <c r="K4" s="456" t="str">
        <f>'Development Information'!M6</f>
        <v>Swipler Services, Inc.</v>
      </c>
      <c r="L4" s="456"/>
      <c r="M4" s="456"/>
      <c r="N4" s="456"/>
      <c r="O4" s="456"/>
      <c r="P4" s="456"/>
      <c r="Q4" s="456"/>
      <c r="R4" s="456"/>
      <c r="S4" s="456"/>
      <c r="T4" s="456"/>
      <c r="U4" s="456"/>
      <c r="V4" s="456"/>
      <c r="W4" s="456"/>
      <c r="X4" s="456"/>
      <c r="Y4" s="456"/>
      <c r="AC4" s="160"/>
      <c r="AD4" s="158"/>
      <c r="AE4" s="158"/>
      <c r="AF4" s="158"/>
      <c r="AG4" s="158"/>
      <c r="AH4" s="158"/>
      <c r="AI4" s="158"/>
      <c r="AJ4" s="158"/>
      <c r="AK4" s="158"/>
      <c r="AL4" s="158"/>
      <c r="AM4" s="158"/>
      <c r="AN4" s="161"/>
      <c r="AO4" s="161"/>
      <c r="AP4" s="161"/>
      <c r="AQ4" s="161"/>
    </row>
    <row r="5" spans="13:47" ht="12.75" customHeight="1">
      <c r="M5" s="101"/>
      <c r="N5" s="101"/>
      <c r="AE5" s="162"/>
      <c r="AG5" s="158"/>
      <c r="AH5" s="158"/>
      <c r="AI5" s="158"/>
      <c r="AJ5" s="158"/>
      <c r="AK5" s="158"/>
      <c r="AL5" s="158"/>
      <c r="AM5" s="158"/>
      <c r="AN5" s="158"/>
      <c r="AO5" s="158"/>
      <c r="AP5" s="163"/>
      <c r="AQ5" s="163"/>
      <c r="AR5" s="163"/>
      <c r="AS5" s="163"/>
      <c r="AT5" s="163"/>
      <c r="AU5" s="163"/>
    </row>
    <row r="6" spans="1:43" ht="12.75" customHeight="1">
      <c r="A6" s="158"/>
      <c r="B6" s="158"/>
      <c r="C6" s="457" t="s">
        <v>596</v>
      </c>
      <c r="D6" s="458"/>
      <c r="E6" s="458"/>
      <c r="F6" s="458"/>
      <c r="G6" s="458"/>
      <c r="H6" s="458"/>
      <c r="I6" s="458"/>
      <c r="J6" s="458"/>
      <c r="K6" s="458"/>
      <c r="L6" s="458"/>
      <c r="M6" s="458"/>
      <c r="N6" s="458"/>
      <c r="O6" s="458"/>
      <c r="P6" s="458"/>
      <c r="Q6" s="459"/>
      <c r="R6" s="531" t="s">
        <v>592</v>
      </c>
      <c r="S6" s="531"/>
      <c r="T6" s="531"/>
      <c r="U6" s="531"/>
      <c r="V6" s="531" t="s">
        <v>572</v>
      </c>
      <c r="W6" s="531"/>
      <c r="X6" s="531"/>
      <c r="Y6" s="531"/>
      <c r="AC6" s="531" t="s">
        <v>607</v>
      </c>
      <c r="AD6" s="531"/>
      <c r="AE6" s="531"/>
      <c r="AF6" s="531"/>
      <c r="AG6" s="531"/>
      <c r="AH6" s="532" t="s">
        <v>599</v>
      </c>
      <c r="AI6" s="532"/>
      <c r="AJ6" s="532"/>
      <c r="AK6" s="532"/>
      <c r="AL6" s="532"/>
      <c r="AM6" s="532" t="s">
        <v>600</v>
      </c>
      <c r="AN6" s="533"/>
      <c r="AO6" s="533"/>
      <c r="AP6" s="533"/>
      <c r="AQ6" s="533"/>
    </row>
    <row r="7" spans="1:43" ht="12.75" customHeight="1">
      <c r="A7" s="158"/>
      <c r="B7" s="158"/>
      <c r="C7" s="460"/>
      <c r="D7" s="461"/>
      <c r="E7" s="461"/>
      <c r="F7" s="461"/>
      <c r="G7" s="461"/>
      <c r="H7" s="461"/>
      <c r="I7" s="461"/>
      <c r="J7" s="461"/>
      <c r="K7" s="461"/>
      <c r="L7" s="461"/>
      <c r="M7" s="461"/>
      <c r="N7" s="461"/>
      <c r="O7" s="461"/>
      <c r="P7" s="461"/>
      <c r="Q7" s="462"/>
      <c r="R7" s="531"/>
      <c r="S7" s="531"/>
      <c r="T7" s="531"/>
      <c r="U7" s="531"/>
      <c r="V7" s="531"/>
      <c r="W7" s="531"/>
      <c r="X7" s="531"/>
      <c r="Y7" s="531"/>
      <c r="AC7" s="531"/>
      <c r="AD7" s="531"/>
      <c r="AE7" s="531"/>
      <c r="AF7" s="531"/>
      <c r="AG7" s="531"/>
      <c r="AH7" s="532"/>
      <c r="AI7" s="532"/>
      <c r="AJ7" s="532"/>
      <c r="AK7" s="532"/>
      <c r="AL7" s="532"/>
      <c r="AM7" s="533"/>
      <c r="AN7" s="533"/>
      <c r="AO7" s="533"/>
      <c r="AP7" s="533"/>
      <c r="AQ7" s="533"/>
    </row>
    <row r="8" spans="1:47" ht="12.75" customHeight="1">
      <c r="A8" s="164"/>
      <c r="B8" s="158"/>
      <c r="C8" s="539" t="s">
        <v>588</v>
      </c>
      <c r="D8" s="539"/>
      <c r="E8" s="539"/>
      <c r="F8" s="539"/>
      <c r="G8" s="539"/>
      <c r="H8" s="539"/>
      <c r="I8" s="539"/>
      <c r="J8" s="539"/>
      <c r="K8" s="539"/>
      <c r="L8" s="539"/>
      <c r="M8" s="539"/>
      <c r="N8" s="539"/>
      <c r="O8" s="539"/>
      <c r="P8" s="539"/>
      <c r="Q8" s="539"/>
      <c r="R8" s="258">
        <f>'Development Information'!AI31</f>
        <v>11</v>
      </c>
      <c r="S8" s="258"/>
      <c r="T8" s="258"/>
      <c r="U8" s="258"/>
      <c r="V8" s="538">
        <f>R8/R11</f>
        <v>1</v>
      </c>
      <c r="W8" s="538"/>
      <c r="X8" s="538"/>
      <c r="Y8" s="538"/>
      <c r="AC8" s="112" t="s">
        <v>598</v>
      </c>
      <c r="AD8" s="112"/>
      <c r="AE8" s="112"/>
      <c r="AF8" s="112"/>
      <c r="AG8" s="112"/>
      <c r="AH8" s="536">
        <f>'Development Information'!H44</f>
        <v>7500</v>
      </c>
      <c r="AI8" s="258"/>
      <c r="AJ8" s="258"/>
      <c r="AK8" s="258"/>
      <c r="AL8" s="258"/>
      <c r="AM8" s="535">
        <f>AH8/AH10</f>
        <v>0.75</v>
      </c>
      <c r="AN8" s="535"/>
      <c r="AO8" s="535"/>
      <c r="AP8" s="535"/>
      <c r="AQ8" s="535"/>
      <c r="AR8" s="165"/>
      <c r="AS8" s="165"/>
      <c r="AT8" s="165"/>
      <c r="AU8" s="165"/>
    </row>
    <row r="9" spans="3:47" ht="12.75" customHeight="1">
      <c r="C9" s="537" t="s">
        <v>608</v>
      </c>
      <c r="D9" s="537"/>
      <c r="E9" s="537"/>
      <c r="F9" s="537"/>
      <c r="G9" s="537"/>
      <c r="H9" s="537"/>
      <c r="I9" s="537"/>
      <c r="J9" s="537"/>
      <c r="K9" s="537"/>
      <c r="L9" s="537"/>
      <c r="M9" s="537"/>
      <c r="N9" s="537"/>
      <c r="O9" s="537"/>
      <c r="P9" s="537"/>
      <c r="Q9" s="537"/>
      <c r="R9" s="258">
        <f>'Development Information'!AI33</f>
        <v>0</v>
      </c>
      <c r="S9" s="258"/>
      <c r="T9" s="258"/>
      <c r="U9" s="258"/>
      <c r="V9" s="538">
        <f>R9/R11</f>
        <v>0</v>
      </c>
      <c r="W9" s="538"/>
      <c r="X9" s="538"/>
      <c r="Y9" s="538"/>
      <c r="AC9" s="112" t="s">
        <v>597</v>
      </c>
      <c r="AD9" s="112"/>
      <c r="AE9" s="112"/>
      <c r="AF9" s="112"/>
      <c r="AG9" s="112"/>
      <c r="AH9" s="536">
        <f>'Development Information'!H46</f>
        <v>2500</v>
      </c>
      <c r="AI9" s="258"/>
      <c r="AJ9" s="258"/>
      <c r="AK9" s="258"/>
      <c r="AL9" s="258"/>
      <c r="AM9" s="535">
        <f>AH9/AH10</f>
        <v>0.25</v>
      </c>
      <c r="AN9" s="535"/>
      <c r="AO9" s="535"/>
      <c r="AP9" s="535"/>
      <c r="AQ9" s="535"/>
      <c r="AR9" s="165"/>
      <c r="AS9" s="165"/>
      <c r="AT9" s="165"/>
      <c r="AU9" s="165"/>
    </row>
    <row r="10" spans="3:47" ht="12.75" customHeight="1">
      <c r="C10" s="540" t="s">
        <v>595</v>
      </c>
      <c r="D10" s="540"/>
      <c r="E10" s="540"/>
      <c r="F10" s="540"/>
      <c r="G10" s="540"/>
      <c r="H10" s="540"/>
      <c r="I10" s="540"/>
      <c r="J10" s="540"/>
      <c r="K10" s="540"/>
      <c r="L10" s="540"/>
      <c r="M10" s="540"/>
      <c r="N10" s="540"/>
      <c r="O10" s="540"/>
      <c r="P10" s="540"/>
      <c r="Q10" s="540"/>
      <c r="R10" s="258">
        <f>'Development Information'!AI35</f>
        <v>0</v>
      </c>
      <c r="S10" s="258"/>
      <c r="T10" s="258"/>
      <c r="U10" s="258"/>
      <c r="V10" s="538">
        <f>R10/R11</f>
        <v>0</v>
      </c>
      <c r="W10" s="538"/>
      <c r="X10" s="538"/>
      <c r="Y10" s="538"/>
      <c r="AC10" s="531" t="s">
        <v>542</v>
      </c>
      <c r="AD10" s="531"/>
      <c r="AE10" s="531"/>
      <c r="AF10" s="531"/>
      <c r="AG10" s="531"/>
      <c r="AH10" s="536">
        <f>'Development Information'!H48</f>
        <v>10000</v>
      </c>
      <c r="AI10" s="258"/>
      <c r="AJ10" s="258"/>
      <c r="AK10" s="258"/>
      <c r="AL10" s="258"/>
      <c r="AM10" s="535">
        <f>AH10/AH10</f>
        <v>1</v>
      </c>
      <c r="AN10" s="535"/>
      <c r="AO10" s="535"/>
      <c r="AP10" s="535"/>
      <c r="AQ10" s="535"/>
      <c r="AR10" s="106"/>
      <c r="AS10" s="106"/>
      <c r="AT10" s="106"/>
      <c r="AU10" s="106"/>
    </row>
    <row r="11" spans="3:25" ht="12.75" customHeight="1">
      <c r="C11" s="547" t="s">
        <v>481</v>
      </c>
      <c r="D11" s="547"/>
      <c r="E11" s="547"/>
      <c r="F11" s="547"/>
      <c r="G11" s="547"/>
      <c r="H11" s="547"/>
      <c r="I11" s="547"/>
      <c r="J11" s="547"/>
      <c r="K11" s="547"/>
      <c r="L11" s="547"/>
      <c r="M11" s="547"/>
      <c r="N11" s="547"/>
      <c r="O11" s="547"/>
      <c r="P11" s="547"/>
      <c r="Q11" s="547"/>
      <c r="R11" s="548">
        <f>'Development Information'!AI37</f>
        <v>11</v>
      </c>
      <c r="S11" s="548"/>
      <c r="T11" s="548"/>
      <c r="U11" s="548"/>
      <c r="V11" s="538">
        <f>R11/R11</f>
        <v>1</v>
      </c>
      <c r="W11" s="538"/>
      <c r="X11" s="538"/>
      <c r="Y11" s="538"/>
    </row>
    <row r="12" spans="3:25" ht="12.75" customHeight="1">
      <c r="C12" s="114"/>
      <c r="D12" s="114"/>
      <c r="E12" s="114"/>
      <c r="F12" s="114"/>
      <c r="G12" s="114"/>
      <c r="H12" s="114"/>
      <c r="I12" s="114"/>
      <c r="J12" s="114"/>
      <c r="K12" s="114"/>
      <c r="L12" s="114"/>
      <c r="M12" s="114"/>
      <c r="N12" s="114"/>
      <c r="O12" s="114"/>
      <c r="P12" s="114"/>
      <c r="Q12" s="114"/>
      <c r="R12" s="115"/>
      <c r="S12" s="115"/>
      <c r="T12" s="115"/>
      <c r="U12" s="115"/>
      <c r="V12" s="106"/>
      <c r="W12" s="106"/>
      <c r="X12" s="106"/>
      <c r="Y12" s="106"/>
    </row>
    <row r="13" spans="1:43" ht="12.75" customHeight="1">
      <c r="A13" s="166" t="s">
        <v>57</v>
      </c>
      <c r="B13" s="99"/>
      <c r="C13" s="99"/>
      <c r="D13" s="99"/>
      <c r="E13" s="164"/>
      <c r="F13" s="164"/>
      <c r="G13" s="164"/>
      <c r="H13" s="164"/>
      <c r="I13" s="164"/>
      <c r="J13" s="164"/>
      <c r="K13" s="105"/>
      <c r="L13" s="105"/>
      <c r="M13" s="105"/>
      <c r="N13" s="105"/>
      <c r="O13" s="105"/>
      <c r="P13" s="105"/>
      <c r="Q13" s="105"/>
      <c r="R13" s="130"/>
      <c r="S13" s="130"/>
      <c r="T13" s="130"/>
      <c r="U13" s="130"/>
      <c r="V13" s="130"/>
      <c r="W13" s="130"/>
      <c r="X13" s="130"/>
      <c r="Y13" s="130"/>
      <c r="Z13" s="130"/>
      <c r="AA13" s="167"/>
      <c r="AB13" s="167"/>
      <c r="AC13" s="167"/>
      <c r="AD13" s="167"/>
      <c r="AE13" s="167"/>
      <c r="AF13" s="167"/>
      <c r="AG13" s="168"/>
      <c r="AH13" s="168"/>
      <c r="AI13" s="168"/>
      <c r="AJ13" s="169"/>
      <c r="AK13" s="169"/>
      <c r="AL13" s="169"/>
      <c r="AM13" s="169"/>
      <c r="AN13" s="168"/>
      <c r="AO13" s="169"/>
      <c r="AP13" s="169"/>
      <c r="AQ13" s="99"/>
    </row>
    <row r="14" spans="1:43" ht="12.75" customHeight="1">
      <c r="A14" s="1289" t="s">
        <v>163</v>
      </c>
      <c r="B14" s="1290"/>
      <c r="C14" s="1290"/>
      <c r="D14" s="1290"/>
      <c r="E14" s="1290"/>
      <c r="F14" s="1290"/>
      <c r="G14" s="1290"/>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0"/>
      <c r="AK14" s="1290"/>
      <c r="AL14" s="1290"/>
      <c r="AM14" s="1290"/>
      <c r="AN14" s="1290"/>
      <c r="AO14" s="1290"/>
      <c r="AP14" s="1290"/>
      <c r="AQ14" s="1291"/>
    </row>
    <row r="15" spans="1:43" ht="12.75" customHeight="1">
      <c r="A15" s="1292"/>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4"/>
    </row>
    <row r="16" spans="1:43" ht="12.75" customHeight="1">
      <c r="A16" s="171"/>
      <c r="B16" s="171"/>
      <c r="C16" s="171"/>
      <c r="D16" s="171"/>
      <c r="E16" s="171"/>
      <c r="F16" s="171"/>
      <c r="G16" s="171"/>
      <c r="H16" s="171"/>
      <c r="I16" s="171"/>
      <c r="J16" s="171"/>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1"/>
      <c r="AH16" s="171"/>
      <c r="AI16" s="171"/>
      <c r="AJ16" s="171"/>
      <c r="AK16" s="171"/>
      <c r="AL16" s="171"/>
      <c r="AM16" s="171"/>
      <c r="AN16" s="171"/>
      <c r="AO16" s="171"/>
      <c r="AP16" s="171"/>
      <c r="AQ16" s="171"/>
    </row>
    <row r="17" spans="3:32" ht="12.75" customHeight="1">
      <c r="C17" s="114"/>
      <c r="D17" s="114"/>
      <c r="E17" s="114"/>
      <c r="F17" s="114"/>
      <c r="G17" s="114"/>
      <c r="H17" s="114"/>
      <c r="I17" s="114"/>
      <c r="J17" s="114"/>
      <c r="K17" s="531" t="s">
        <v>616</v>
      </c>
      <c r="L17" s="531"/>
      <c r="M17" s="531"/>
      <c r="N17" s="531"/>
      <c r="O17" s="531"/>
      <c r="P17" s="531"/>
      <c r="Q17" s="531"/>
      <c r="R17" s="531"/>
      <c r="S17" s="531"/>
      <c r="T17" s="531"/>
      <c r="U17" s="531"/>
      <c r="V17" s="531"/>
      <c r="W17" s="531"/>
      <c r="X17" s="531"/>
      <c r="Y17" s="531"/>
      <c r="Z17" s="531" t="s">
        <v>445</v>
      </c>
      <c r="AA17" s="531"/>
      <c r="AB17" s="531"/>
      <c r="AC17" s="531"/>
      <c r="AD17" s="531"/>
      <c r="AE17" s="531"/>
      <c r="AF17" s="531"/>
    </row>
    <row r="18" spans="3:32" ht="12.75" customHeight="1">
      <c r="C18" s="114"/>
      <c r="D18" s="114"/>
      <c r="E18" s="114"/>
      <c r="F18" s="114"/>
      <c r="G18" s="114"/>
      <c r="H18" s="114"/>
      <c r="I18" s="114"/>
      <c r="J18" s="114"/>
      <c r="K18" s="813" t="s">
        <v>617</v>
      </c>
      <c r="L18" s="814"/>
      <c r="M18" s="814"/>
      <c r="N18" s="814"/>
      <c r="O18" s="814"/>
      <c r="P18" s="814"/>
      <c r="Q18" s="814"/>
      <c r="R18" s="814"/>
      <c r="S18" s="814"/>
      <c r="T18" s="814"/>
      <c r="U18" s="814"/>
      <c r="V18" s="814"/>
      <c r="W18" s="814"/>
      <c r="X18" s="814"/>
      <c r="Y18" s="815"/>
      <c r="Z18" s="581">
        <f>AA60</f>
        <v>0</v>
      </c>
      <c r="AA18" s="816"/>
      <c r="AB18" s="816"/>
      <c r="AC18" s="816"/>
      <c r="AD18" s="816"/>
      <c r="AE18" s="816"/>
      <c r="AF18" s="817"/>
    </row>
    <row r="19" spans="3:32" ht="12.75" customHeight="1">
      <c r="C19" s="114"/>
      <c r="D19" s="114"/>
      <c r="E19" s="114"/>
      <c r="F19" s="114"/>
      <c r="G19" s="114"/>
      <c r="H19" s="114"/>
      <c r="I19" s="114"/>
      <c r="J19" s="114"/>
      <c r="K19" s="813" t="s">
        <v>618</v>
      </c>
      <c r="L19" s="814"/>
      <c r="M19" s="814"/>
      <c r="N19" s="814"/>
      <c r="O19" s="814"/>
      <c r="P19" s="814"/>
      <c r="Q19" s="814"/>
      <c r="R19" s="814"/>
      <c r="S19" s="814"/>
      <c r="T19" s="814"/>
      <c r="U19" s="814"/>
      <c r="V19" s="814"/>
      <c r="W19" s="814"/>
      <c r="X19" s="814"/>
      <c r="Y19" s="815"/>
      <c r="Z19" s="581">
        <f>AA87</f>
        <v>6133.099562342815</v>
      </c>
      <c r="AA19" s="520"/>
      <c r="AB19" s="520"/>
      <c r="AC19" s="520"/>
      <c r="AD19" s="520"/>
      <c r="AE19" s="520"/>
      <c r="AF19" s="521"/>
    </row>
    <row r="20" spans="3:32" ht="12.75" customHeight="1">
      <c r="C20" s="114"/>
      <c r="D20" s="114"/>
      <c r="E20" s="114"/>
      <c r="F20" s="114"/>
      <c r="G20" s="114"/>
      <c r="H20" s="114"/>
      <c r="I20" s="114"/>
      <c r="J20" s="114"/>
      <c r="K20" s="578" t="s">
        <v>542</v>
      </c>
      <c r="L20" s="578"/>
      <c r="M20" s="578"/>
      <c r="N20" s="578"/>
      <c r="O20" s="578"/>
      <c r="P20" s="578"/>
      <c r="Q20" s="578"/>
      <c r="R20" s="578"/>
      <c r="S20" s="578"/>
      <c r="T20" s="578"/>
      <c r="U20" s="578"/>
      <c r="V20" s="578"/>
      <c r="W20" s="578"/>
      <c r="X20" s="578"/>
      <c r="Y20" s="578"/>
      <c r="Z20" s="818">
        <f>SUM(Z18:AF19)</f>
        <v>6133.099562342815</v>
      </c>
      <c r="AA20" s="819"/>
      <c r="AB20" s="819"/>
      <c r="AC20" s="819"/>
      <c r="AD20" s="819"/>
      <c r="AE20" s="819"/>
      <c r="AF20" s="820"/>
    </row>
    <row r="21" spans="3:25" ht="12.75" customHeight="1">
      <c r="C21" s="114"/>
      <c r="D21" s="114"/>
      <c r="E21" s="114"/>
      <c r="F21" s="114"/>
      <c r="G21" s="114"/>
      <c r="H21" s="114"/>
      <c r="I21" s="114"/>
      <c r="J21" s="114"/>
      <c r="K21" s="114"/>
      <c r="L21" s="114"/>
      <c r="M21" s="114"/>
      <c r="N21" s="114"/>
      <c r="O21" s="114"/>
      <c r="P21" s="114"/>
      <c r="Q21" s="114"/>
      <c r="R21" s="115"/>
      <c r="S21" s="115"/>
      <c r="T21" s="115"/>
      <c r="U21" s="115"/>
      <c r="V21" s="106"/>
      <c r="W21" s="106"/>
      <c r="X21" s="106"/>
      <c r="Y21" s="106"/>
    </row>
    <row r="22" spans="1:47" ht="12.75" customHeight="1">
      <c r="A22" s="1288" t="s">
        <v>614</v>
      </c>
      <c r="B22" s="1288"/>
      <c r="C22" s="1288"/>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c r="AI22" s="1288"/>
      <c r="AJ22" s="1288"/>
      <c r="AK22" s="1288"/>
      <c r="AL22" s="1288"/>
      <c r="AM22" s="1288"/>
      <c r="AN22" s="1288"/>
      <c r="AO22" s="1288"/>
      <c r="AP22" s="1288"/>
      <c r="AQ22" s="1288"/>
      <c r="AR22" s="1288"/>
      <c r="AS22" s="1288"/>
      <c r="AT22" s="1288"/>
      <c r="AU22" s="1288"/>
    </row>
    <row r="23" spans="9:39" ht="12.75" customHeight="1">
      <c r="I23" s="1277" t="s">
        <v>116</v>
      </c>
      <c r="J23" s="1278"/>
      <c r="K23" s="1278"/>
      <c r="L23" s="1278"/>
      <c r="M23" s="1278"/>
      <c r="N23" s="1278"/>
      <c r="O23" s="1278"/>
      <c r="P23" s="1278"/>
      <c r="Q23" s="1278"/>
      <c r="R23" s="1279"/>
      <c r="S23" s="1304">
        <f>SUM(R38:W57)</f>
        <v>0</v>
      </c>
      <c r="T23" s="1278"/>
      <c r="U23" s="1278"/>
      <c r="V23" s="1278"/>
      <c r="W23" s="1278"/>
      <c r="X23" s="1279"/>
      <c r="Z23" s="255" t="s">
        <v>121</v>
      </c>
      <c r="AA23" s="255"/>
      <c r="AB23" s="255"/>
      <c r="AC23" s="255"/>
      <c r="AD23" s="255"/>
      <c r="AE23" s="255"/>
      <c r="AF23" s="255"/>
      <c r="AG23" s="255"/>
      <c r="AH23" s="524"/>
      <c r="AI23" s="524"/>
      <c r="AJ23" s="524"/>
      <c r="AK23" s="524"/>
      <c r="AL23" s="524"/>
      <c r="AM23" s="524"/>
    </row>
    <row r="24" spans="9:39" ht="12.75" customHeight="1">
      <c r="I24" s="1280"/>
      <c r="J24" s="1281"/>
      <c r="K24" s="1281"/>
      <c r="L24" s="1281"/>
      <c r="M24" s="1281"/>
      <c r="N24" s="1281"/>
      <c r="O24" s="1281"/>
      <c r="P24" s="1281"/>
      <c r="Q24" s="1281"/>
      <c r="R24" s="1282"/>
      <c r="S24" s="1280"/>
      <c r="T24" s="1281"/>
      <c r="U24" s="1281"/>
      <c r="V24" s="1281"/>
      <c r="W24" s="1281"/>
      <c r="X24" s="1282"/>
      <c r="Z24" s="255"/>
      <c r="AA24" s="255"/>
      <c r="AB24" s="255"/>
      <c r="AC24" s="255"/>
      <c r="AD24" s="255"/>
      <c r="AE24" s="255"/>
      <c r="AF24" s="255"/>
      <c r="AG24" s="255"/>
      <c r="AH24" s="524"/>
      <c r="AI24" s="524"/>
      <c r="AJ24" s="524"/>
      <c r="AK24" s="524"/>
      <c r="AL24" s="524"/>
      <c r="AM24" s="524"/>
    </row>
    <row r="25" spans="1:39" ht="12.75" customHeight="1">
      <c r="A25" s="100"/>
      <c r="I25" s="1208" t="s">
        <v>117</v>
      </c>
      <c r="J25" s="1209"/>
      <c r="K25" s="1209"/>
      <c r="L25" s="1209"/>
      <c r="M25" s="1209"/>
      <c r="N25" s="1209"/>
      <c r="O25" s="1209"/>
      <c r="P25" s="1209"/>
      <c r="Q25" s="1209"/>
      <c r="R25" s="1210"/>
      <c r="S25" s="1283">
        <f>SUMIF(K38:Q57,"Yes",R38:W57)</f>
        <v>0</v>
      </c>
      <c r="T25" s="1283"/>
      <c r="U25" s="1283"/>
      <c r="V25" s="1283"/>
      <c r="W25" s="1283"/>
      <c r="X25" s="1283"/>
      <c r="Y25" s="172"/>
      <c r="Z25" s="1208" t="s">
        <v>122</v>
      </c>
      <c r="AA25" s="1209"/>
      <c r="AB25" s="1209"/>
      <c r="AC25" s="1209"/>
      <c r="AD25" s="1209"/>
      <c r="AE25" s="1209"/>
      <c r="AF25" s="1209"/>
      <c r="AG25" s="1210"/>
      <c r="AH25" s="524"/>
      <c r="AI25" s="524"/>
      <c r="AJ25" s="524"/>
      <c r="AK25" s="524"/>
      <c r="AL25" s="524"/>
      <c r="AM25" s="524"/>
    </row>
    <row r="26" spans="1:39" ht="12.75" customHeight="1">
      <c r="A26" s="100"/>
      <c r="I26" s="1211"/>
      <c r="J26" s="1212"/>
      <c r="K26" s="1212"/>
      <c r="L26" s="1212"/>
      <c r="M26" s="1212"/>
      <c r="N26" s="1212"/>
      <c r="O26" s="1212"/>
      <c r="P26" s="1212"/>
      <c r="Q26" s="1212"/>
      <c r="R26" s="1213"/>
      <c r="S26" s="1283"/>
      <c r="T26" s="1283"/>
      <c r="U26" s="1283"/>
      <c r="V26" s="1283"/>
      <c r="W26" s="1283"/>
      <c r="X26" s="1283"/>
      <c r="Y26" s="172"/>
      <c r="Z26" s="1211"/>
      <c r="AA26" s="1212"/>
      <c r="AB26" s="1212"/>
      <c r="AC26" s="1212"/>
      <c r="AD26" s="1212"/>
      <c r="AE26" s="1212"/>
      <c r="AF26" s="1212"/>
      <c r="AG26" s="1213"/>
      <c r="AH26" s="524"/>
      <c r="AI26" s="524"/>
      <c r="AJ26" s="524"/>
      <c r="AK26" s="524"/>
      <c r="AL26" s="524"/>
      <c r="AM26" s="524"/>
    </row>
    <row r="27" spans="1:39" ht="12.75" customHeight="1">
      <c r="A27" s="100"/>
      <c r="I27" s="1277" t="s">
        <v>118</v>
      </c>
      <c r="J27" s="1278"/>
      <c r="K27" s="1278"/>
      <c r="L27" s="1278"/>
      <c r="M27" s="1278"/>
      <c r="N27" s="1278"/>
      <c r="O27" s="1278"/>
      <c r="P27" s="1278"/>
      <c r="Q27" s="1278"/>
      <c r="R27" s="1279"/>
      <c r="S27" s="504"/>
      <c r="T27" s="505"/>
      <c r="U27" s="505"/>
      <c r="V27" s="505"/>
      <c r="W27" s="505"/>
      <c r="X27" s="506"/>
      <c r="Y27" s="172"/>
      <c r="Z27" s="1208" t="s">
        <v>123</v>
      </c>
      <c r="AA27" s="1209"/>
      <c r="AB27" s="1209"/>
      <c r="AC27" s="1209"/>
      <c r="AD27" s="1209"/>
      <c r="AE27" s="1209"/>
      <c r="AF27" s="1209"/>
      <c r="AG27" s="1210"/>
      <c r="AH27" s="254"/>
      <c r="AI27" s="254"/>
      <c r="AJ27" s="254"/>
      <c r="AK27" s="254"/>
      <c r="AL27" s="254"/>
      <c r="AM27" s="254"/>
    </row>
    <row r="28" spans="1:39" ht="12.75" customHeight="1">
      <c r="A28" s="100"/>
      <c r="I28" s="1280"/>
      <c r="J28" s="1281"/>
      <c r="K28" s="1281"/>
      <c r="L28" s="1281"/>
      <c r="M28" s="1281"/>
      <c r="N28" s="1281"/>
      <c r="O28" s="1281"/>
      <c r="P28" s="1281"/>
      <c r="Q28" s="1281"/>
      <c r="R28" s="1282"/>
      <c r="S28" s="507"/>
      <c r="T28" s="508"/>
      <c r="U28" s="508"/>
      <c r="V28" s="508"/>
      <c r="W28" s="508"/>
      <c r="X28" s="509"/>
      <c r="Y28" s="172"/>
      <c r="Z28" s="1211"/>
      <c r="AA28" s="1212"/>
      <c r="AB28" s="1212"/>
      <c r="AC28" s="1212"/>
      <c r="AD28" s="1212"/>
      <c r="AE28" s="1212"/>
      <c r="AF28" s="1212"/>
      <c r="AG28" s="1213"/>
      <c r="AH28" s="254"/>
      <c r="AI28" s="254"/>
      <c r="AJ28" s="254"/>
      <c r="AK28" s="254"/>
      <c r="AL28" s="254"/>
      <c r="AM28" s="254"/>
    </row>
    <row r="29" spans="1:39" ht="12.75" customHeight="1">
      <c r="A29" s="100"/>
      <c r="I29" s="255" t="s">
        <v>119</v>
      </c>
      <c r="J29" s="255"/>
      <c r="K29" s="255"/>
      <c r="L29" s="255"/>
      <c r="M29" s="255"/>
      <c r="N29" s="255"/>
      <c r="O29" s="255"/>
      <c r="P29" s="255"/>
      <c r="Q29" s="255"/>
      <c r="R29" s="255"/>
      <c r="S29" s="504"/>
      <c r="T29" s="505"/>
      <c r="U29" s="505"/>
      <c r="V29" s="505"/>
      <c r="W29" s="505"/>
      <c r="X29" s="506"/>
      <c r="Y29" s="1276">
        <f>IF(S27&gt;S29,S29,S27)</f>
        <v>0</v>
      </c>
      <c r="Z29" s="255" t="s">
        <v>124</v>
      </c>
      <c r="AA29" s="255"/>
      <c r="AB29" s="255"/>
      <c r="AC29" s="255"/>
      <c r="AD29" s="255"/>
      <c r="AE29" s="255"/>
      <c r="AF29" s="255"/>
      <c r="AG29" s="255"/>
      <c r="AH29" s="1241"/>
      <c r="AI29" s="1241"/>
      <c r="AJ29" s="1241"/>
      <c r="AK29" s="1241"/>
      <c r="AL29" s="1241"/>
      <c r="AM29" s="1241"/>
    </row>
    <row r="30" spans="1:39" ht="12.75" customHeight="1">
      <c r="A30" s="100"/>
      <c r="I30" s="255"/>
      <c r="J30" s="255"/>
      <c r="K30" s="255"/>
      <c r="L30" s="255"/>
      <c r="M30" s="255"/>
      <c r="N30" s="255"/>
      <c r="O30" s="255"/>
      <c r="P30" s="255"/>
      <c r="Q30" s="255"/>
      <c r="R30" s="255"/>
      <c r="S30" s="507"/>
      <c r="T30" s="508"/>
      <c r="U30" s="508"/>
      <c r="V30" s="508"/>
      <c r="W30" s="508"/>
      <c r="X30" s="509"/>
      <c r="Y30" s="1276"/>
      <c r="Z30" s="255"/>
      <c r="AA30" s="255"/>
      <c r="AB30" s="255"/>
      <c r="AC30" s="255"/>
      <c r="AD30" s="255"/>
      <c r="AE30" s="255"/>
      <c r="AF30" s="255"/>
      <c r="AG30" s="255"/>
      <c r="AH30" s="1241"/>
      <c r="AI30" s="1241"/>
      <c r="AJ30" s="1241"/>
      <c r="AK30" s="1241"/>
      <c r="AL30" s="1241"/>
      <c r="AM30" s="1241"/>
    </row>
    <row r="31" spans="1:24" ht="12.75" customHeight="1">
      <c r="A31" s="100"/>
      <c r="I31" s="1208" t="s">
        <v>120</v>
      </c>
      <c r="J31" s="1209"/>
      <c r="K31" s="1209"/>
      <c r="L31" s="1209"/>
      <c r="M31" s="1209"/>
      <c r="N31" s="1209"/>
      <c r="O31" s="1209"/>
      <c r="P31" s="1209"/>
      <c r="Q31" s="1209"/>
      <c r="R31" s="1210"/>
      <c r="S31" s="1058">
        <f>IF(S27&gt;S29,S29,S27)</f>
        <v>0</v>
      </c>
      <c r="T31" s="1059"/>
      <c r="U31" s="1059"/>
      <c r="V31" s="1059"/>
      <c r="W31" s="1059"/>
      <c r="X31" s="1060"/>
    </row>
    <row r="32" spans="1:24" ht="12.75" customHeight="1">
      <c r="A32" s="100"/>
      <c r="I32" s="1211"/>
      <c r="J32" s="1212"/>
      <c r="K32" s="1212"/>
      <c r="L32" s="1212"/>
      <c r="M32" s="1212"/>
      <c r="N32" s="1212"/>
      <c r="O32" s="1212"/>
      <c r="P32" s="1212"/>
      <c r="Q32" s="1212"/>
      <c r="R32" s="1213"/>
      <c r="S32" s="1061"/>
      <c r="T32" s="1062"/>
      <c r="U32" s="1062"/>
      <c r="V32" s="1062"/>
      <c r="W32" s="1062"/>
      <c r="X32" s="1063"/>
    </row>
    <row r="33" spans="1:39" ht="12.75" customHeight="1">
      <c r="A33" s="100"/>
      <c r="Z33" s="173"/>
      <c r="AA33" s="173"/>
      <c r="AB33" s="173"/>
      <c r="AC33" s="173"/>
      <c r="AD33" s="173"/>
      <c r="AE33" s="173"/>
      <c r="AF33" s="173"/>
      <c r="AG33" s="173"/>
      <c r="AH33" s="174"/>
      <c r="AI33" s="174"/>
      <c r="AJ33" s="174"/>
      <c r="AK33" s="174"/>
      <c r="AL33" s="174"/>
      <c r="AM33" s="174"/>
    </row>
    <row r="34" spans="1:41" ht="12.75" customHeight="1">
      <c r="A34" s="100"/>
      <c r="E34" s="510" t="s">
        <v>613</v>
      </c>
      <c r="F34" s="511"/>
      <c r="G34" s="511"/>
      <c r="H34" s="511"/>
      <c r="I34" s="511"/>
      <c r="J34" s="511"/>
      <c r="K34" s="511"/>
      <c r="L34" s="511"/>
      <c r="M34" s="511"/>
      <c r="N34" s="511"/>
      <c r="O34" s="511"/>
      <c r="P34" s="511"/>
      <c r="Q34" s="511"/>
      <c r="R34" s="511"/>
      <c r="S34" s="511"/>
      <c r="T34" s="511"/>
      <c r="U34" s="511"/>
      <c r="V34" s="511"/>
      <c r="W34" s="579"/>
      <c r="AA34" s="510" t="s">
        <v>370</v>
      </c>
      <c r="AB34" s="511"/>
      <c r="AC34" s="511"/>
      <c r="AD34" s="511"/>
      <c r="AE34" s="511"/>
      <c r="AF34" s="511"/>
      <c r="AG34" s="511"/>
      <c r="AH34" s="511"/>
      <c r="AI34" s="511"/>
      <c r="AJ34" s="511"/>
      <c r="AK34" s="511"/>
      <c r="AL34" s="511"/>
      <c r="AM34" s="511"/>
      <c r="AN34" s="511"/>
      <c r="AO34" s="579"/>
    </row>
    <row r="35" spans="5:41" ht="12.75" customHeight="1">
      <c r="E35" s="512"/>
      <c r="F35" s="513"/>
      <c r="G35" s="513"/>
      <c r="H35" s="513"/>
      <c r="I35" s="513"/>
      <c r="J35" s="513"/>
      <c r="K35" s="513"/>
      <c r="L35" s="513"/>
      <c r="M35" s="513"/>
      <c r="N35" s="513"/>
      <c r="O35" s="513"/>
      <c r="P35" s="513"/>
      <c r="Q35" s="513"/>
      <c r="R35" s="513"/>
      <c r="S35" s="513"/>
      <c r="T35" s="513"/>
      <c r="U35" s="513"/>
      <c r="V35" s="513"/>
      <c r="W35" s="580"/>
      <c r="AA35" s="512"/>
      <c r="AB35" s="513"/>
      <c r="AC35" s="513"/>
      <c r="AD35" s="513"/>
      <c r="AE35" s="513"/>
      <c r="AF35" s="513"/>
      <c r="AG35" s="513"/>
      <c r="AH35" s="513"/>
      <c r="AI35" s="513"/>
      <c r="AJ35" s="513"/>
      <c r="AK35" s="513"/>
      <c r="AL35" s="513"/>
      <c r="AM35" s="513"/>
      <c r="AN35" s="513"/>
      <c r="AO35" s="580"/>
    </row>
    <row r="36" spans="5:41" ht="12.75" customHeight="1">
      <c r="E36" s="1301"/>
      <c r="F36" s="1302"/>
      <c r="G36" s="1302"/>
      <c r="H36" s="1302"/>
      <c r="I36" s="1302"/>
      <c r="J36" s="1303"/>
      <c r="K36" s="457" t="s">
        <v>567</v>
      </c>
      <c r="L36" s="458"/>
      <c r="M36" s="458"/>
      <c r="N36" s="458"/>
      <c r="O36" s="458"/>
      <c r="P36" s="458"/>
      <c r="Q36" s="459"/>
      <c r="R36" s="457" t="s">
        <v>566</v>
      </c>
      <c r="S36" s="458"/>
      <c r="T36" s="458"/>
      <c r="U36" s="458"/>
      <c r="V36" s="458"/>
      <c r="W36" s="459"/>
      <c r="AA36" s="175"/>
      <c r="AB36" s="125" t="s">
        <v>490</v>
      </c>
      <c r="AC36" s="126"/>
      <c r="AD36" s="176" t="s">
        <v>566</v>
      </c>
      <c r="AE36" s="125"/>
      <c r="AF36" s="177"/>
      <c r="AG36" s="178"/>
      <c r="AH36" s="179"/>
      <c r="AI36" s="457" t="s">
        <v>402</v>
      </c>
      <c r="AJ36" s="458"/>
      <c r="AK36" s="458"/>
      <c r="AL36" s="458"/>
      <c r="AM36" s="458"/>
      <c r="AN36" s="458"/>
      <c r="AO36" s="459"/>
    </row>
    <row r="37" spans="5:41" ht="12.75" customHeight="1">
      <c r="E37" s="1298"/>
      <c r="F37" s="1299"/>
      <c r="G37" s="1299"/>
      <c r="H37" s="1299"/>
      <c r="I37" s="1299"/>
      <c r="J37" s="1300"/>
      <c r="K37" s="460" t="s">
        <v>125</v>
      </c>
      <c r="L37" s="461"/>
      <c r="M37" s="461"/>
      <c r="N37" s="461"/>
      <c r="O37" s="461"/>
      <c r="P37" s="461"/>
      <c r="Q37" s="462"/>
      <c r="R37" s="460" t="s">
        <v>166</v>
      </c>
      <c r="S37" s="461"/>
      <c r="T37" s="461"/>
      <c r="U37" s="461"/>
      <c r="V37" s="461"/>
      <c r="W37" s="462"/>
      <c r="AA37" s="1298"/>
      <c r="AB37" s="1299"/>
      <c r="AC37" s="1300"/>
      <c r="AD37" s="460" t="s">
        <v>167</v>
      </c>
      <c r="AE37" s="461"/>
      <c r="AF37" s="461"/>
      <c r="AG37" s="461"/>
      <c r="AH37" s="462"/>
      <c r="AI37" s="460" t="s">
        <v>168</v>
      </c>
      <c r="AJ37" s="461"/>
      <c r="AK37" s="461"/>
      <c r="AL37" s="461"/>
      <c r="AM37" s="461"/>
      <c r="AN37" s="461"/>
      <c r="AO37" s="462"/>
    </row>
    <row r="38" spans="5:41" ht="12.75" customHeight="1">
      <c r="E38" s="540" t="s">
        <v>546</v>
      </c>
      <c r="F38" s="540"/>
      <c r="G38" s="540"/>
      <c r="H38" s="540"/>
      <c r="I38" s="540"/>
      <c r="J38" s="540"/>
      <c r="K38" s="788"/>
      <c r="L38" s="788"/>
      <c r="M38" s="788"/>
      <c r="N38" s="788"/>
      <c r="O38" s="788"/>
      <c r="P38" s="788"/>
      <c r="Q38" s="788"/>
      <c r="R38" s="1287"/>
      <c r="S38" s="1287"/>
      <c r="T38" s="1287"/>
      <c r="U38" s="1287"/>
      <c r="V38" s="1287"/>
      <c r="W38" s="1287"/>
      <c r="AA38" s="258">
        <v>1</v>
      </c>
      <c r="AB38" s="258"/>
      <c r="AC38" s="258"/>
      <c r="AD38" s="1295" t="str">
        <f aca="true" t="shared" si="0" ref="AD38:AD57">IF(AA38&lt;=$Y$29,SUMIF($K$38:$Q$57,"Yes",$R$38:$W$57)," ")</f>
        <v> </v>
      </c>
      <c r="AE38" s="1296"/>
      <c r="AF38" s="1296"/>
      <c r="AG38" s="1296"/>
      <c r="AH38" s="1297"/>
      <c r="AI38" s="1261" t="str">
        <f>AD38</f>
        <v> </v>
      </c>
      <c r="AJ38" s="1262"/>
      <c r="AK38" s="1262"/>
      <c r="AL38" s="1262"/>
      <c r="AM38" s="1262"/>
      <c r="AN38" s="1262"/>
      <c r="AO38" s="1263"/>
    </row>
    <row r="39" spans="5:41" ht="12.75" customHeight="1">
      <c r="E39" s="540" t="s">
        <v>547</v>
      </c>
      <c r="F39" s="540"/>
      <c r="G39" s="540"/>
      <c r="H39" s="540"/>
      <c r="I39" s="540"/>
      <c r="J39" s="540"/>
      <c r="K39" s="788"/>
      <c r="L39" s="788"/>
      <c r="M39" s="788"/>
      <c r="N39" s="788"/>
      <c r="O39" s="788"/>
      <c r="P39" s="788"/>
      <c r="Q39" s="788"/>
      <c r="R39" s="1287"/>
      <c r="S39" s="1287"/>
      <c r="T39" s="1287"/>
      <c r="U39" s="1287"/>
      <c r="V39" s="1287"/>
      <c r="W39" s="1287"/>
      <c r="AA39" s="258">
        <v>2</v>
      </c>
      <c r="AB39" s="258"/>
      <c r="AC39" s="258"/>
      <c r="AD39" s="1295" t="str">
        <f t="shared" si="0"/>
        <v> </v>
      </c>
      <c r="AE39" s="1296"/>
      <c r="AF39" s="1296"/>
      <c r="AG39" s="1296"/>
      <c r="AH39" s="1297"/>
      <c r="AI39" s="1261" t="str">
        <f>IF(AA39&lt;=$Y$29,NPV($AH$29,AD39)," ")</f>
        <v> </v>
      </c>
      <c r="AJ39" s="1262"/>
      <c r="AK39" s="1262"/>
      <c r="AL39" s="1262"/>
      <c r="AM39" s="1262"/>
      <c r="AN39" s="1262"/>
      <c r="AO39" s="1263"/>
    </row>
    <row r="40" spans="5:41" ht="12.75" customHeight="1">
      <c r="E40" s="540" t="s">
        <v>548</v>
      </c>
      <c r="F40" s="540"/>
      <c r="G40" s="540"/>
      <c r="H40" s="540"/>
      <c r="I40" s="540"/>
      <c r="J40" s="540"/>
      <c r="K40" s="788"/>
      <c r="L40" s="788"/>
      <c r="M40" s="788"/>
      <c r="N40" s="788"/>
      <c r="O40" s="788"/>
      <c r="P40" s="788"/>
      <c r="Q40" s="788"/>
      <c r="R40" s="1287"/>
      <c r="S40" s="1287"/>
      <c r="T40" s="1287"/>
      <c r="U40" s="1287"/>
      <c r="V40" s="1287"/>
      <c r="W40" s="1287"/>
      <c r="AA40" s="258">
        <v>3</v>
      </c>
      <c r="AB40" s="258"/>
      <c r="AC40" s="258"/>
      <c r="AD40" s="1295" t="str">
        <f t="shared" si="0"/>
        <v> </v>
      </c>
      <c r="AE40" s="1296"/>
      <c r="AF40" s="1296"/>
      <c r="AG40" s="1296"/>
      <c r="AH40" s="1297"/>
      <c r="AI40" s="1261" t="str">
        <f>IF(AA40&lt;=$Y$29,NPV($AH$29,,AD40)," ")</f>
        <v> </v>
      </c>
      <c r="AJ40" s="1262"/>
      <c r="AK40" s="1262"/>
      <c r="AL40" s="1262"/>
      <c r="AM40" s="1262"/>
      <c r="AN40" s="1262"/>
      <c r="AO40" s="1263"/>
    </row>
    <row r="41" spans="5:41" ht="12.75" customHeight="1">
      <c r="E41" s="540" t="s">
        <v>549</v>
      </c>
      <c r="F41" s="540"/>
      <c r="G41" s="540"/>
      <c r="H41" s="540"/>
      <c r="I41" s="540"/>
      <c r="J41" s="540"/>
      <c r="K41" s="788"/>
      <c r="L41" s="788"/>
      <c r="M41" s="788"/>
      <c r="N41" s="788"/>
      <c r="O41" s="788"/>
      <c r="P41" s="788"/>
      <c r="Q41" s="788"/>
      <c r="R41" s="1287"/>
      <c r="S41" s="1287"/>
      <c r="T41" s="1287"/>
      <c r="U41" s="1287"/>
      <c r="V41" s="1287"/>
      <c r="W41" s="1287"/>
      <c r="AA41" s="258">
        <v>4</v>
      </c>
      <c r="AB41" s="258"/>
      <c r="AC41" s="258"/>
      <c r="AD41" s="1295" t="str">
        <f t="shared" si="0"/>
        <v> </v>
      </c>
      <c r="AE41" s="1296"/>
      <c r="AF41" s="1296"/>
      <c r="AG41" s="1296"/>
      <c r="AH41" s="1297"/>
      <c r="AI41" s="1261" t="str">
        <f>IF(AA41&lt;=$Y$29,NPV($AH$29,,,AD41)," ")</f>
        <v> </v>
      </c>
      <c r="AJ41" s="1262"/>
      <c r="AK41" s="1262"/>
      <c r="AL41" s="1262"/>
      <c r="AM41" s="1262"/>
      <c r="AN41" s="1262"/>
      <c r="AO41" s="1263"/>
    </row>
    <row r="42" spans="5:41" ht="12.75" customHeight="1">
      <c r="E42" s="540" t="s">
        <v>550</v>
      </c>
      <c r="F42" s="540"/>
      <c r="G42" s="540"/>
      <c r="H42" s="540"/>
      <c r="I42" s="540"/>
      <c r="J42" s="540"/>
      <c r="K42" s="788"/>
      <c r="L42" s="788"/>
      <c r="M42" s="788"/>
      <c r="N42" s="788"/>
      <c r="O42" s="788"/>
      <c r="P42" s="788"/>
      <c r="Q42" s="788"/>
      <c r="R42" s="1287"/>
      <c r="S42" s="1287"/>
      <c r="T42" s="1287"/>
      <c r="U42" s="1287"/>
      <c r="V42" s="1287"/>
      <c r="W42" s="1287"/>
      <c r="AA42" s="258">
        <v>5</v>
      </c>
      <c r="AB42" s="258"/>
      <c r="AC42" s="258"/>
      <c r="AD42" s="1295" t="str">
        <f t="shared" si="0"/>
        <v> </v>
      </c>
      <c r="AE42" s="1296"/>
      <c r="AF42" s="1296"/>
      <c r="AG42" s="1296"/>
      <c r="AH42" s="1297"/>
      <c r="AI42" s="1261" t="str">
        <f>IF(AA42&lt;=$Y$29,NPV($AH$29,,,,AD42)," ")</f>
        <v> </v>
      </c>
      <c r="AJ42" s="1262"/>
      <c r="AK42" s="1262"/>
      <c r="AL42" s="1262"/>
      <c r="AM42" s="1262"/>
      <c r="AN42" s="1262"/>
      <c r="AO42" s="1263"/>
    </row>
    <row r="43" spans="5:41" ht="12.75" customHeight="1">
      <c r="E43" s="540" t="s">
        <v>551</v>
      </c>
      <c r="F43" s="540"/>
      <c r="G43" s="540"/>
      <c r="H43" s="540"/>
      <c r="I43" s="540"/>
      <c r="J43" s="540"/>
      <c r="K43" s="788"/>
      <c r="L43" s="788"/>
      <c r="M43" s="788"/>
      <c r="N43" s="788"/>
      <c r="O43" s="788"/>
      <c r="P43" s="788"/>
      <c r="Q43" s="788"/>
      <c r="R43" s="1287"/>
      <c r="S43" s="1287"/>
      <c r="T43" s="1287"/>
      <c r="U43" s="1287"/>
      <c r="V43" s="1287"/>
      <c r="W43" s="1287"/>
      <c r="AA43" s="258">
        <v>6</v>
      </c>
      <c r="AB43" s="258"/>
      <c r="AC43" s="258"/>
      <c r="AD43" s="1295" t="str">
        <f t="shared" si="0"/>
        <v> </v>
      </c>
      <c r="AE43" s="1296"/>
      <c r="AF43" s="1296"/>
      <c r="AG43" s="1296"/>
      <c r="AH43" s="1297"/>
      <c r="AI43" s="1261" t="str">
        <f>IF(AA43&lt;=$Y$29,NPV($AH$29,,,,,AD43)," ")</f>
        <v> </v>
      </c>
      <c r="AJ43" s="1262"/>
      <c r="AK43" s="1262"/>
      <c r="AL43" s="1262"/>
      <c r="AM43" s="1262"/>
      <c r="AN43" s="1262"/>
      <c r="AO43" s="1263"/>
    </row>
    <row r="44" spans="5:41" ht="12.75" customHeight="1">
      <c r="E44" s="540" t="s">
        <v>552</v>
      </c>
      <c r="F44" s="540"/>
      <c r="G44" s="540"/>
      <c r="H44" s="540"/>
      <c r="I44" s="540"/>
      <c r="J44" s="540"/>
      <c r="K44" s="788"/>
      <c r="L44" s="788"/>
      <c r="M44" s="788"/>
      <c r="N44" s="788"/>
      <c r="O44" s="788"/>
      <c r="P44" s="788"/>
      <c r="Q44" s="788"/>
      <c r="R44" s="1287"/>
      <c r="S44" s="1287"/>
      <c r="T44" s="1287"/>
      <c r="U44" s="1287"/>
      <c r="V44" s="1287"/>
      <c r="W44" s="1287"/>
      <c r="AA44" s="258">
        <v>7</v>
      </c>
      <c r="AB44" s="258"/>
      <c r="AC44" s="258"/>
      <c r="AD44" s="1295" t="str">
        <f t="shared" si="0"/>
        <v> </v>
      </c>
      <c r="AE44" s="1296"/>
      <c r="AF44" s="1296"/>
      <c r="AG44" s="1296"/>
      <c r="AH44" s="1297"/>
      <c r="AI44" s="1261" t="str">
        <f>IF(AA44&lt;=$Y$29,NPV($AH$29,,,,,,AD44)," ")</f>
        <v> </v>
      </c>
      <c r="AJ44" s="1262"/>
      <c r="AK44" s="1262"/>
      <c r="AL44" s="1262"/>
      <c r="AM44" s="1262"/>
      <c r="AN44" s="1262"/>
      <c r="AO44" s="1263"/>
    </row>
    <row r="45" spans="5:41" ht="12.75" customHeight="1">
      <c r="E45" s="540" t="s">
        <v>553</v>
      </c>
      <c r="F45" s="540"/>
      <c r="G45" s="540"/>
      <c r="H45" s="540"/>
      <c r="I45" s="540"/>
      <c r="J45" s="540"/>
      <c r="K45" s="788"/>
      <c r="L45" s="788"/>
      <c r="M45" s="788"/>
      <c r="N45" s="788"/>
      <c r="O45" s="788"/>
      <c r="P45" s="788"/>
      <c r="Q45" s="788"/>
      <c r="R45" s="1287"/>
      <c r="S45" s="1287"/>
      <c r="T45" s="1287"/>
      <c r="U45" s="1287"/>
      <c r="V45" s="1287"/>
      <c r="W45" s="1287"/>
      <c r="AA45" s="258">
        <v>8</v>
      </c>
      <c r="AB45" s="258"/>
      <c r="AC45" s="258"/>
      <c r="AD45" s="1295" t="str">
        <f t="shared" si="0"/>
        <v> </v>
      </c>
      <c r="AE45" s="1296"/>
      <c r="AF45" s="1296"/>
      <c r="AG45" s="1296"/>
      <c r="AH45" s="1297"/>
      <c r="AI45" s="1261" t="str">
        <f>IF(AA45&lt;=$Y$29,NPV($AH$29,,,,,,,AD45)," ")</f>
        <v> </v>
      </c>
      <c r="AJ45" s="1262"/>
      <c r="AK45" s="1262"/>
      <c r="AL45" s="1262"/>
      <c r="AM45" s="1262"/>
      <c r="AN45" s="1262"/>
      <c r="AO45" s="1263"/>
    </row>
    <row r="46" spans="5:41" ht="12.75" customHeight="1">
      <c r="E46" s="540" t="s">
        <v>554</v>
      </c>
      <c r="F46" s="540"/>
      <c r="G46" s="540"/>
      <c r="H46" s="540"/>
      <c r="I46" s="540"/>
      <c r="J46" s="540"/>
      <c r="K46" s="788"/>
      <c r="L46" s="788"/>
      <c r="M46" s="788"/>
      <c r="N46" s="788"/>
      <c r="O46" s="788"/>
      <c r="P46" s="788"/>
      <c r="Q46" s="788"/>
      <c r="R46" s="1287"/>
      <c r="S46" s="1287"/>
      <c r="T46" s="1287"/>
      <c r="U46" s="1287"/>
      <c r="V46" s="1287"/>
      <c r="W46" s="1287"/>
      <c r="AA46" s="258">
        <v>9</v>
      </c>
      <c r="AB46" s="258"/>
      <c r="AC46" s="258"/>
      <c r="AD46" s="1295" t="str">
        <f t="shared" si="0"/>
        <v> </v>
      </c>
      <c r="AE46" s="1296"/>
      <c r="AF46" s="1296"/>
      <c r="AG46" s="1296"/>
      <c r="AH46" s="1297"/>
      <c r="AI46" s="1261" t="str">
        <f>IF(AA46&lt;=$Y$29,NPV($AH$29,,,,,,,,AD46)," ")</f>
        <v> </v>
      </c>
      <c r="AJ46" s="1262"/>
      <c r="AK46" s="1262"/>
      <c r="AL46" s="1262"/>
      <c r="AM46" s="1262"/>
      <c r="AN46" s="1262"/>
      <c r="AO46" s="1263"/>
    </row>
    <row r="47" spans="5:41" ht="12.75" customHeight="1">
      <c r="E47" s="540" t="s">
        <v>555</v>
      </c>
      <c r="F47" s="540"/>
      <c r="G47" s="540"/>
      <c r="H47" s="540"/>
      <c r="I47" s="540"/>
      <c r="J47" s="540"/>
      <c r="K47" s="788"/>
      <c r="L47" s="788"/>
      <c r="M47" s="788"/>
      <c r="N47" s="788"/>
      <c r="O47" s="788"/>
      <c r="P47" s="788"/>
      <c r="Q47" s="788"/>
      <c r="R47" s="1287"/>
      <c r="S47" s="1287"/>
      <c r="T47" s="1287"/>
      <c r="U47" s="1287"/>
      <c r="V47" s="1287"/>
      <c r="W47" s="1287"/>
      <c r="AA47" s="258">
        <v>10</v>
      </c>
      <c r="AB47" s="258"/>
      <c r="AC47" s="258"/>
      <c r="AD47" s="1295" t="str">
        <f t="shared" si="0"/>
        <v> </v>
      </c>
      <c r="AE47" s="1296"/>
      <c r="AF47" s="1296"/>
      <c r="AG47" s="1296"/>
      <c r="AH47" s="1297"/>
      <c r="AI47" s="1261" t="str">
        <f>IF(AA47&lt;=$Y$29,NPV($AH$29,,,,,,,,,AD47)," ")</f>
        <v> </v>
      </c>
      <c r="AJ47" s="1262"/>
      <c r="AK47" s="1262"/>
      <c r="AL47" s="1262"/>
      <c r="AM47" s="1262"/>
      <c r="AN47" s="1262"/>
      <c r="AO47" s="1263"/>
    </row>
    <row r="48" spans="5:41" ht="12.75" customHeight="1">
      <c r="E48" s="540" t="s">
        <v>556</v>
      </c>
      <c r="F48" s="540"/>
      <c r="G48" s="540"/>
      <c r="H48" s="540"/>
      <c r="I48" s="540"/>
      <c r="J48" s="540"/>
      <c r="K48" s="788"/>
      <c r="L48" s="788"/>
      <c r="M48" s="788"/>
      <c r="N48" s="788"/>
      <c r="O48" s="788"/>
      <c r="P48" s="788"/>
      <c r="Q48" s="788"/>
      <c r="R48" s="1287"/>
      <c r="S48" s="1287"/>
      <c r="T48" s="1287"/>
      <c r="U48" s="1287"/>
      <c r="V48" s="1287"/>
      <c r="W48" s="1287"/>
      <c r="AA48" s="258">
        <v>11</v>
      </c>
      <c r="AB48" s="258"/>
      <c r="AC48" s="258"/>
      <c r="AD48" s="1295" t="str">
        <f t="shared" si="0"/>
        <v> </v>
      </c>
      <c r="AE48" s="1296"/>
      <c r="AF48" s="1296"/>
      <c r="AG48" s="1296"/>
      <c r="AH48" s="1297"/>
      <c r="AI48" s="1261" t="str">
        <f>IF(AA48&lt;=$Y$29,NPV($AH$29,,,,,,,,,,AD48)," ")</f>
        <v> </v>
      </c>
      <c r="AJ48" s="1262"/>
      <c r="AK48" s="1262"/>
      <c r="AL48" s="1262"/>
      <c r="AM48" s="1262"/>
      <c r="AN48" s="1262"/>
      <c r="AO48" s="1263"/>
    </row>
    <row r="49" spans="5:41" ht="12.75" customHeight="1">
      <c r="E49" s="540" t="s">
        <v>557</v>
      </c>
      <c r="F49" s="540"/>
      <c r="G49" s="540"/>
      <c r="H49" s="540"/>
      <c r="I49" s="540"/>
      <c r="J49" s="540"/>
      <c r="K49" s="788"/>
      <c r="L49" s="788"/>
      <c r="M49" s="788"/>
      <c r="N49" s="788"/>
      <c r="O49" s="788"/>
      <c r="P49" s="788"/>
      <c r="Q49" s="788"/>
      <c r="R49" s="1287"/>
      <c r="S49" s="1287"/>
      <c r="T49" s="1287"/>
      <c r="U49" s="1287"/>
      <c r="V49" s="1287"/>
      <c r="W49" s="1287"/>
      <c r="AA49" s="258">
        <v>12</v>
      </c>
      <c r="AB49" s="258"/>
      <c r="AC49" s="258"/>
      <c r="AD49" s="1295" t="str">
        <f t="shared" si="0"/>
        <v> </v>
      </c>
      <c r="AE49" s="1296"/>
      <c r="AF49" s="1296"/>
      <c r="AG49" s="1296"/>
      <c r="AH49" s="1297"/>
      <c r="AI49" s="1261" t="str">
        <f>IF(AA49&lt;=$Y$29,NPV($AH$29,,,,,,,,,,,AD49)," ")</f>
        <v> </v>
      </c>
      <c r="AJ49" s="1262"/>
      <c r="AK49" s="1262"/>
      <c r="AL49" s="1262"/>
      <c r="AM49" s="1262"/>
      <c r="AN49" s="1262"/>
      <c r="AO49" s="1263"/>
    </row>
    <row r="50" spans="5:41" ht="12.75" customHeight="1">
      <c r="E50" s="540" t="s">
        <v>558</v>
      </c>
      <c r="F50" s="540"/>
      <c r="G50" s="540"/>
      <c r="H50" s="540"/>
      <c r="I50" s="540"/>
      <c r="J50" s="540"/>
      <c r="K50" s="788"/>
      <c r="L50" s="788"/>
      <c r="M50" s="788"/>
      <c r="N50" s="788"/>
      <c r="O50" s="788"/>
      <c r="P50" s="788"/>
      <c r="Q50" s="788"/>
      <c r="R50" s="1287"/>
      <c r="S50" s="1287"/>
      <c r="T50" s="1287"/>
      <c r="U50" s="1287"/>
      <c r="V50" s="1287"/>
      <c r="W50" s="1287"/>
      <c r="AA50" s="258">
        <v>13</v>
      </c>
      <c r="AB50" s="258"/>
      <c r="AC50" s="258"/>
      <c r="AD50" s="1295" t="str">
        <f t="shared" si="0"/>
        <v> </v>
      </c>
      <c r="AE50" s="1296"/>
      <c r="AF50" s="1296"/>
      <c r="AG50" s="1296"/>
      <c r="AH50" s="1297"/>
      <c r="AI50" s="1261" t="str">
        <f>IF(AA50&lt;=$Y$29,NPV($AH$29,,,,,,,,,,,,AD50)," ")</f>
        <v> </v>
      </c>
      <c r="AJ50" s="1262"/>
      <c r="AK50" s="1262"/>
      <c r="AL50" s="1262"/>
      <c r="AM50" s="1262"/>
      <c r="AN50" s="1262"/>
      <c r="AO50" s="1263"/>
    </row>
    <row r="51" spans="5:41" ht="12.75" customHeight="1">
      <c r="E51" s="540" t="s">
        <v>559</v>
      </c>
      <c r="F51" s="540"/>
      <c r="G51" s="540"/>
      <c r="H51" s="540"/>
      <c r="I51" s="540"/>
      <c r="J51" s="540"/>
      <c r="K51" s="788"/>
      <c r="L51" s="788"/>
      <c r="M51" s="788"/>
      <c r="N51" s="788"/>
      <c r="O51" s="788"/>
      <c r="P51" s="788"/>
      <c r="Q51" s="788"/>
      <c r="R51" s="1287"/>
      <c r="S51" s="1287"/>
      <c r="T51" s="1287"/>
      <c r="U51" s="1287"/>
      <c r="V51" s="1287"/>
      <c r="W51" s="1287"/>
      <c r="AA51" s="258">
        <v>14</v>
      </c>
      <c r="AB51" s="258"/>
      <c r="AC51" s="258"/>
      <c r="AD51" s="1295" t="str">
        <f t="shared" si="0"/>
        <v> </v>
      </c>
      <c r="AE51" s="1296"/>
      <c r="AF51" s="1296"/>
      <c r="AG51" s="1296"/>
      <c r="AH51" s="1297"/>
      <c r="AI51" s="1261" t="str">
        <f>IF(AA51&lt;=$Y$29,NPV($AH$29,,,,,,,,,,,,,AD51)," ")</f>
        <v> </v>
      </c>
      <c r="AJ51" s="1262"/>
      <c r="AK51" s="1262"/>
      <c r="AL51" s="1262"/>
      <c r="AM51" s="1262"/>
      <c r="AN51" s="1262"/>
      <c r="AO51" s="1263"/>
    </row>
    <row r="52" spans="1:47" s="99" customFormat="1" ht="12.75" customHeight="1">
      <c r="A52" s="38"/>
      <c r="B52" s="38"/>
      <c r="C52" s="38"/>
      <c r="D52" s="38"/>
      <c r="E52" s="540" t="s">
        <v>560</v>
      </c>
      <c r="F52" s="540"/>
      <c r="G52" s="540"/>
      <c r="H52" s="540"/>
      <c r="I52" s="540"/>
      <c r="J52" s="540"/>
      <c r="K52" s="788"/>
      <c r="L52" s="788"/>
      <c r="M52" s="788"/>
      <c r="N52" s="788"/>
      <c r="O52" s="788"/>
      <c r="P52" s="788"/>
      <c r="Q52" s="788"/>
      <c r="R52" s="1287"/>
      <c r="S52" s="1287"/>
      <c r="T52" s="1287"/>
      <c r="U52" s="1287"/>
      <c r="V52" s="1287"/>
      <c r="W52" s="1287"/>
      <c r="X52" s="38"/>
      <c r="Y52" s="38"/>
      <c r="Z52" s="38"/>
      <c r="AA52" s="258">
        <v>15</v>
      </c>
      <c r="AB52" s="258"/>
      <c r="AC52" s="258"/>
      <c r="AD52" s="1295" t="str">
        <f t="shared" si="0"/>
        <v> </v>
      </c>
      <c r="AE52" s="1296"/>
      <c r="AF52" s="1296"/>
      <c r="AG52" s="1296"/>
      <c r="AH52" s="1297"/>
      <c r="AI52" s="1261" t="str">
        <f>IF(AA52&lt;=$Y$29,NPV($AH$29,,,,,,,,,,,,,,AD52)," ")</f>
        <v> </v>
      </c>
      <c r="AJ52" s="1262"/>
      <c r="AK52" s="1262"/>
      <c r="AL52" s="1262"/>
      <c r="AM52" s="1262"/>
      <c r="AN52" s="1262"/>
      <c r="AO52" s="1263"/>
      <c r="AP52" s="38"/>
      <c r="AQ52" s="38"/>
      <c r="AR52" s="38"/>
      <c r="AS52" s="38"/>
      <c r="AT52" s="38"/>
      <c r="AU52" s="38"/>
    </row>
    <row r="53" spans="1:47" s="99" customFormat="1" ht="12.75" customHeight="1">
      <c r="A53" s="38"/>
      <c r="B53" s="38"/>
      <c r="C53" s="38"/>
      <c r="D53" s="38"/>
      <c r="E53" s="540" t="s">
        <v>561</v>
      </c>
      <c r="F53" s="540"/>
      <c r="G53" s="540"/>
      <c r="H53" s="540"/>
      <c r="I53" s="540"/>
      <c r="J53" s="540"/>
      <c r="K53" s="788"/>
      <c r="L53" s="788"/>
      <c r="M53" s="788"/>
      <c r="N53" s="788"/>
      <c r="O53" s="788"/>
      <c r="P53" s="788"/>
      <c r="Q53" s="788"/>
      <c r="R53" s="1287"/>
      <c r="S53" s="1287"/>
      <c r="T53" s="1287"/>
      <c r="U53" s="1287"/>
      <c r="V53" s="1287"/>
      <c r="W53" s="1287"/>
      <c r="X53" s="38"/>
      <c r="Y53" s="38"/>
      <c r="Z53" s="38"/>
      <c r="AA53" s="258">
        <v>16</v>
      </c>
      <c r="AB53" s="258"/>
      <c r="AC53" s="258"/>
      <c r="AD53" s="1295" t="str">
        <f t="shared" si="0"/>
        <v> </v>
      </c>
      <c r="AE53" s="1296"/>
      <c r="AF53" s="1296"/>
      <c r="AG53" s="1296"/>
      <c r="AH53" s="1297"/>
      <c r="AI53" s="1261" t="str">
        <f>IF(AA53&lt;=$Y$29,NPV($AH$29,,,,,,,,,,,,,,,AD53)," ")</f>
        <v> </v>
      </c>
      <c r="AJ53" s="1262"/>
      <c r="AK53" s="1262"/>
      <c r="AL53" s="1262"/>
      <c r="AM53" s="1262"/>
      <c r="AN53" s="1262"/>
      <c r="AO53" s="1263"/>
      <c r="AP53" s="38"/>
      <c r="AQ53" s="38"/>
      <c r="AR53" s="38"/>
      <c r="AS53" s="38"/>
      <c r="AT53" s="38"/>
      <c r="AU53" s="38"/>
    </row>
    <row r="54" spans="1:47" s="99" customFormat="1" ht="12.75" customHeight="1">
      <c r="A54" s="38"/>
      <c r="B54" s="38"/>
      <c r="C54" s="38"/>
      <c r="D54" s="38"/>
      <c r="E54" s="540" t="s">
        <v>562</v>
      </c>
      <c r="F54" s="540"/>
      <c r="G54" s="540"/>
      <c r="H54" s="540"/>
      <c r="I54" s="540"/>
      <c r="J54" s="540"/>
      <c r="K54" s="788"/>
      <c r="L54" s="788"/>
      <c r="M54" s="788"/>
      <c r="N54" s="788"/>
      <c r="O54" s="788"/>
      <c r="P54" s="788"/>
      <c r="Q54" s="788"/>
      <c r="R54" s="1287"/>
      <c r="S54" s="1287"/>
      <c r="T54" s="1287"/>
      <c r="U54" s="1287"/>
      <c r="V54" s="1287"/>
      <c r="W54" s="1287"/>
      <c r="X54" s="38"/>
      <c r="Y54" s="38"/>
      <c r="Z54" s="38"/>
      <c r="AA54" s="258">
        <v>17</v>
      </c>
      <c r="AB54" s="258"/>
      <c r="AC54" s="258"/>
      <c r="AD54" s="1295" t="str">
        <f t="shared" si="0"/>
        <v> </v>
      </c>
      <c r="AE54" s="1296"/>
      <c r="AF54" s="1296"/>
      <c r="AG54" s="1296"/>
      <c r="AH54" s="1297"/>
      <c r="AI54" s="1261" t="str">
        <f>IF(AA54&lt;=$Y$29,NPV($AH$29,,,,,,,,,,,,,,,,AD54)," ")</f>
        <v> </v>
      </c>
      <c r="AJ54" s="1262"/>
      <c r="AK54" s="1262"/>
      <c r="AL54" s="1262"/>
      <c r="AM54" s="1262"/>
      <c r="AN54" s="1262"/>
      <c r="AO54" s="1263"/>
      <c r="AP54" s="38"/>
      <c r="AQ54" s="38"/>
      <c r="AR54" s="38"/>
      <c r="AS54" s="38"/>
      <c r="AT54" s="38"/>
      <c r="AU54" s="38"/>
    </row>
    <row r="55" spans="1:47" s="99" customFormat="1" ht="12.75" customHeight="1">
      <c r="A55" s="38"/>
      <c r="B55" s="38"/>
      <c r="C55" s="38"/>
      <c r="D55" s="38"/>
      <c r="E55" s="540" t="s">
        <v>563</v>
      </c>
      <c r="F55" s="540"/>
      <c r="G55" s="540"/>
      <c r="H55" s="540"/>
      <c r="I55" s="540"/>
      <c r="J55" s="540"/>
      <c r="K55" s="788"/>
      <c r="L55" s="788"/>
      <c r="M55" s="788"/>
      <c r="N55" s="788"/>
      <c r="O55" s="788"/>
      <c r="P55" s="788"/>
      <c r="Q55" s="788"/>
      <c r="R55" s="1287"/>
      <c r="S55" s="1287"/>
      <c r="T55" s="1287"/>
      <c r="U55" s="1287"/>
      <c r="V55" s="1287"/>
      <c r="W55" s="1287"/>
      <c r="X55" s="38"/>
      <c r="Y55" s="38"/>
      <c r="Z55" s="38"/>
      <c r="AA55" s="258">
        <v>18</v>
      </c>
      <c r="AB55" s="258"/>
      <c r="AC55" s="258"/>
      <c r="AD55" s="1295" t="str">
        <f t="shared" si="0"/>
        <v> </v>
      </c>
      <c r="AE55" s="1296"/>
      <c r="AF55" s="1296"/>
      <c r="AG55" s="1296"/>
      <c r="AH55" s="1297"/>
      <c r="AI55" s="1261" t="str">
        <f>IF(AA55&lt;=$Y$29,NPV($AH$29,,,,,,,,,,,,,,,,,AD55)," ")</f>
        <v> </v>
      </c>
      <c r="AJ55" s="1262"/>
      <c r="AK55" s="1262"/>
      <c r="AL55" s="1262"/>
      <c r="AM55" s="1262"/>
      <c r="AN55" s="1262"/>
      <c r="AO55" s="1263"/>
      <c r="AP55" s="38"/>
      <c r="AQ55" s="38"/>
      <c r="AR55" s="38"/>
      <c r="AS55" s="38"/>
      <c r="AT55" s="38"/>
      <c r="AU55" s="38"/>
    </row>
    <row r="56" spans="1:47" s="99" customFormat="1" ht="12.75" customHeight="1">
      <c r="A56" s="38"/>
      <c r="B56" s="38"/>
      <c r="C56" s="38"/>
      <c r="D56" s="38"/>
      <c r="E56" s="540" t="s">
        <v>564</v>
      </c>
      <c r="F56" s="540"/>
      <c r="G56" s="540"/>
      <c r="H56" s="540"/>
      <c r="I56" s="540"/>
      <c r="J56" s="540"/>
      <c r="K56" s="788"/>
      <c r="L56" s="788"/>
      <c r="M56" s="788"/>
      <c r="N56" s="788"/>
      <c r="O56" s="788"/>
      <c r="P56" s="788"/>
      <c r="Q56" s="788"/>
      <c r="R56" s="1287"/>
      <c r="S56" s="1287"/>
      <c r="T56" s="1287"/>
      <c r="U56" s="1287"/>
      <c r="V56" s="1287"/>
      <c r="W56" s="1287"/>
      <c r="AA56" s="258">
        <v>19</v>
      </c>
      <c r="AB56" s="258"/>
      <c r="AC56" s="258"/>
      <c r="AD56" s="1295" t="str">
        <f t="shared" si="0"/>
        <v> </v>
      </c>
      <c r="AE56" s="1296"/>
      <c r="AF56" s="1296"/>
      <c r="AG56" s="1296"/>
      <c r="AH56" s="1297"/>
      <c r="AI56" s="1261" t="str">
        <f>IF(AA56&lt;=$Y$29,NPV($AH$29,,,,,,,,,,,,,,,,,,AD56)," ")</f>
        <v> </v>
      </c>
      <c r="AJ56" s="1262"/>
      <c r="AK56" s="1262"/>
      <c r="AL56" s="1262"/>
      <c r="AM56" s="1262"/>
      <c r="AN56" s="1262"/>
      <c r="AO56" s="1263"/>
      <c r="AP56" s="38"/>
      <c r="AQ56" s="38"/>
      <c r="AR56" s="38"/>
      <c r="AS56" s="38"/>
      <c r="AT56" s="38"/>
      <c r="AU56" s="38"/>
    </row>
    <row r="57" spans="5:41" s="99" customFormat="1" ht="12.75" customHeight="1">
      <c r="E57" s="540" t="s">
        <v>565</v>
      </c>
      <c r="F57" s="540"/>
      <c r="G57" s="540"/>
      <c r="H57" s="540"/>
      <c r="I57" s="540"/>
      <c r="J57" s="540"/>
      <c r="K57" s="788"/>
      <c r="L57" s="788"/>
      <c r="M57" s="788"/>
      <c r="N57" s="788"/>
      <c r="O57" s="788"/>
      <c r="P57" s="788"/>
      <c r="Q57" s="788"/>
      <c r="R57" s="1287"/>
      <c r="S57" s="1287"/>
      <c r="T57" s="1287"/>
      <c r="U57" s="1287"/>
      <c r="V57" s="1287"/>
      <c r="W57" s="1287"/>
      <c r="AA57" s="258">
        <v>20</v>
      </c>
      <c r="AB57" s="258"/>
      <c r="AC57" s="258"/>
      <c r="AD57" s="1295" t="str">
        <f t="shared" si="0"/>
        <v> </v>
      </c>
      <c r="AE57" s="1296"/>
      <c r="AF57" s="1296"/>
      <c r="AG57" s="1296"/>
      <c r="AH57" s="1297"/>
      <c r="AI57" s="1261" t="str">
        <f>IF(AA57&lt;=$Y$29,NPV($AH$29,,,,,,,,,,,,,,,,,,,AD57)," ")</f>
        <v> </v>
      </c>
      <c r="AJ57" s="1262"/>
      <c r="AK57" s="1262"/>
      <c r="AL57" s="1262"/>
      <c r="AM57" s="1262"/>
      <c r="AN57" s="1262"/>
      <c r="AO57" s="1263"/>
    </row>
    <row r="58" spans="5:42" s="99" customFormat="1" ht="12.75" customHeight="1">
      <c r="E58" s="164"/>
      <c r="F58" s="164"/>
      <c r="G58" s="164"/>
      <c r="H58" s="164"/>
      <c r="I58" s="164"/>
      <c r="J58" s="164"/>
      <c r="K58" s="105"/>
      <c r="L58" s="105"/>
      <c r="M58" s="105"/>
      <c r="N58" s="105"/>
      <c r="O58" s="105"/>
      <c r="P58" s="105"/>
      <c r="Q58" s="105"/>
      <c r="R58" s="167"/>
      <c r="S58" s="167"/>
      <c r="T58" s="167"/>
      <c r="U58" s="167"/>
      <c r="V58" s="167"/>
      <c r="W58" s="167"/>
      <c r="AB58" s="161"/>
      <c r="AC58" s="161"/>
      <c r="AD58" s="161"/>
      <c r="AE58" s="168"/>
      <c r="AF58" s="168"/>
      <c r="AG58" s="168"/>
      <c r="AH58" s="168"/>
      <c r="AI58" s="168"/>
      <c r="AJ58" s="169"/>
      <c r="AK58" s="169"/>
      <c r="AL58" s="169"/>
      <c r="AM58" s="169"/>
      <c r="AN58" s="169"/>
      <c r="AO58" s="169"/>
      <c r="AP58" s="169"/>
    </row>
    <row r="59" spans="5:42" s="99" customFormat="1" ht="12.75" customHeight="1">
      <c r="E59" s="164"/>
      <c r="F59" s="164"/>
      <c r="G59" s="164"/>
      <c r="H59" s="164"/>
      <c r="I59" s="164"/>
      <c r="J59" s="164"/>
      <c r="K59" s="105"/>
      <c r="L59" s="105"/>
      <c r="M59" s="105"/>
      <c r="N59" s="105"/>
      <c r="O59" s="105"/>
      <c r="P59" s="105"/>
      <c r="Q59" s="105"/>
      <c r="R59" s="578" t="s">
        <v>169</v>
      </c>
      <c r="S59" s="578"/>
      <c r="T59" s="578"/>
      <c r="U59" s="578"/>
      <c r="V59" s="578"/>
      <c r="W59" s="578"/>
      <c r="X59" s="578"/>
      <c r="Y59" s="578"/>
      <c r="Z59" s="578"/>
      <c r="AA59" s="1284"/>
      <c r="AB59" s="1285"/>
      <c r="AC59" s="1285"/>
      <c r="AD59" s="1285"/>
      <c r="AE59" s="1285"/>
      <c r="AF59" s="1286"/>
      <c r="AG59" s="168"/>
      <c r="AH59" s="168"/>
      <c r="AI59" s="168"/>
      <c r="AJ59" s="169"/>
      <c r="AK59" s="169"/>
      <c r="AL59" s="169"/>
      <c r="AM59" s="169"/>
      <c r="AN59" s="169"/>
      <c r="AO59" s="169"/>
      <c r="AP59" s="169"/>
    </row>
    <row r="60" spans="5:42" s="99" customFormat="1" ht="12.75" customHeight="1">
      <c r="E60" s="164"/>
      <c r="F60" s="164"/>
      <c r="G60" s="164"/>
      <c r="H60" s="164"/>
      <c r="I60" s="164"/>
      <c r="J60" s="164"/>
      <c r="K60" s="105"/>
      <c r="L60" s="105"/>
      <c r="M60" s="105"/>
      <c r="N60" s="105"/>
      <c r="O60" s="105"/>
      <c r="P60" s="105"/>
      <c r="Q60" s="105"/>
      <c r="R60" s="578"/>
      <c r="S60" s="578"/>
      <c r="T60" s="578"/>
      <c r="U60" s="578"/>
      <c r="V60" s="578"/>
      <c r="W60" s="578"/>
      <c r="X60" s="578"/>
      <c r="Y60" s="578"/>
      <c r="Z60" s="578"/>
      <c r="AA60" s="1273">
        <f>SUM(AI38:AO57)</f>
        <v>0</v>
      </c>
      <c r="AB60" s="1274"/>
      <c r="AC60" s="1274"/>
      <c r="AD60" s="1274"/>
      <c r="AE60" s="1274"/>
      <c r="AF60" s="1275"/>
      <c r="AG60" s="168"/>
      <c r="AH60" s="168"/>
      <c r="AI60" s="168"/>
      <c r="AJ60" s="169"/>
      <c r="AK60" s="169"/>
      <c r="AL60" s="169"/>
      <c r="AM60" s="169"/>
      <c r="AN60" s="169"/>
      <c r="AO60" s="169"/>
      <c r="AP60" s="169"/>
    </row>
    <row r="61" spans="5:42" s="99" customFormat="1" ht="12.75" customHeight="1">
      <c r="E61" s="180"/>
      <c r="F61" s="180"/>
      <c r="G61" s="180"/>
      <c r="H61" s="180"/>
      <c r="I61" s="180"/>
      <c r="J61" s="180"/>
      <c r="K61" s="105"/>
      <c r="L61" s="105"/>
      <c r="M61" s="105"/>
      <c r="N61" s="105"/>
      <c r="O61" s="105"/>
      <c r="P61" s="105"/>
      <c r="Q61" s="105"/>
      <c r="R61" s="65"/>
      <c r="S61" s="65"/>
      <c r="T61" s="65"/>
      <c r="U61" s="65"/>
      <c r="V61" s="65"/>
      <c r="W61" s="65"/>
      <c r="X61" s="65"/>
      <c r="Y61" s="65"/>
      <c r="Z61" s="65"/>
      <c r="AA61" s="181"/>
      <c r="AB61" s="181"/>
      <c r="AC61" s="181"/>
      <c r="AD61" s="181"/>
      <c r="AE61" s="181"/>
      <c r="AF61" s="181"/>
      <c r="AG61" s="168"/>
      <c r="AH61" s="168"/>
      <c r="AI61" s="168"/>
      <c r="AJ61" s="168"/>
      <c r="AK61" s="168"/>
      <c r="AL61" s="168"/>
      <c r="AM61" s="168"/>
      <c r="AN61" s="168"/>
      <c r="AO61" s="168"/>
      <c r="AP61" s="168"/>
    </row>
    <row r="62" spans="1:47" s="99" customFormat="1" ht="12.75" customHeight="1">
      <c r="A62" s="1288" t="s">
        <v>615</v>
      </c>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row>
    <row r="63" spans="1:47" s="99" customFormat="1"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row>
    <row r="64" spans="1:47" s="99" customFormat="1" ht="12.75" customHeight="1">
      <c r="A64" s="38"/>
      <c r="B64" s="38"/>
      <c r="C64" s="38"/>
      <c r="D64" s="38"/>
      <c r="E64" s="38"/>
      <c r="F64" s="38"/>
      <c r="G64" s="38"/>
      <c r="H64" s="38"/>
      <c r="I64" s="1277" t="s">
        <v>116</v>
      </c>
      <c r="J64" s="1278"/>
      <c r="K64" s="1278"/>
      <c r="L64" s="1278"/>
      <c r="M64" s="1278"/>
      <c r="N64" s="1278"/>
      <c r="O64" s="1278"/>
      <c r="P64" s="1278"/>
      <c r="Q64" s="1278"/>
      <c r="R64" s="1279"/>
      <c r="S64" s="498">
        <v>675.23</v>
      </c>
      <c r="T64" s="505"/>
      <c r="U64" s="505"/>
      <c r="V64" s="505"/>
      <c r="W64" s="505"/>
      <c r="X64" s="506"/>
      <c r="Y64" s="38"/>
      <c r="Z64" s="255" t="s">
        <v>121</v>
      </c>
      <c r="AA64" s="255"/>
      <c r="AB64" s="255"/>
      <c r="AC64" s="255"/>
      <c r="AD64" s="255"/>
      <c r="AE64" s="255"/>
      <c r="AF64" s="255"/>
      <c r="AG64" s="255"/>
      <c r="AH64" s="524">
        <v>39195</v>
      </c>
      <c r="AI64" s="524"/>
      <c r="AJ64" s="524"/>
      <c r="AK64" s="524"/>
      <c r="AL64" s="524"/>
      <c r="AM64" s="524"/>
      <c r="AN64" s="38"/>
      <c r="AO64" s="38"/>
      <c r="AP64" s="38"/>
      <c r="AQ64" s="38"/>
      <c r="AR64" s="38"/>
      <c r="AS64" s="38"/>
      <c r="AT64" s="38"/>
      <c r="AU64" s="38"/>
    </row>
    <row r="65" spans="1:47" s="99" customFormat="1" ht="12.75" customHeight="1">
      <c r="A65" s="38"/>
      <c r="B65" s="38"/>
      <c r="C65" s="38"/>
      <c r="D65" s="38"/>
      <c r="E65" s="38"/>
      <c r="F65" s="38"/>
      <c r="G65" s="38"/>
      <c r="H65" s="38"/>
      <c r="I65" s="1280"/>
      <c r="J65" s="1281"/>
      <c r="K65" s="1281"/>
      <c r="L65" s="1281"/>
      <c r="M65" s="1281"/>
      <c r="N65" s="1281"/>
      <c r="O65" s="1281"/>
      <c r="P65" s="1281"/>
      <c r="Q65" s="1281"/>
      <c r="R65" s="1282"/>
      <c r="S65" s="507"/>
      <c r="T65" s="508"/>
      <c r="U65" s="508"/>
      <c r="V65" s="508"/>
      <c r="W65" s="508"/>
      <c r="X65" s="509"/>
      <c r="Y65" s="38"/>
      <c r="Z65" s="255"/>
      <c r="AA65" s="255"/>
      <c r="AB65" s="255"/>
      <c r="AC65" s="255"/>
      <c r="AD65" s="255"/>
      <c r="AE65" s="255"/>
      <c r="AF65" s="255"/>
      <c r="AG65" s="255"/>
      <c r="AH65" s="524"/>
      <c r="AI65" s="524"/>
      <c r="AJ65" s="524"/>
      <c r="AK65" s="524"/>
      <c r="AL65" s="524"/>
      <c r="AM65" s="524"/>
      <c r="AN65" s="38"/>
      <c r="AO65" s="38"/>
      <c r="AP65" s="38"/>
      <c r="AQ65" s="38"/>
      <c r="AR65" s="38"/>
      <c r="AS65" s="38"/>
      <c r="AT65" s="38"/>
      <c r="AU65" s="38"/>
    </row>
    <row r="66" spans="1:39" ht="12.75" customHeight="1">
      <c r="A66" s="100"/>
      <c r="I66" s="1208" t="s">
        <v>117</v>
      </c>
      <c r="J66" s="1209"/>
      <c r="K66" s="1209"/>
      <c r="L66" s="1209"/>
      <c r="M66" s="1209"/>
      <c r="N66" s="1209"/>
      <c r="O66" s="1209"/>
      <c r="P66" s="1209"/>
      <c r="Q66" s="1209"/>
      <c r="R66" s="1210"/>
      <c r="S66" s="1283">
        <f>(PV(AH70,S68,-S64))*V8*AM8</f>
        <v>6133.099562342815</v>
      </c>
      <c r="T66" s="1283"/>
      <c r="U66" s="1283"/>
      <c r="V66" s="1283"/>
      <c r="W66" s="1283"/>
      <c r="X66" s="1283"/>
      <c r="Y66" s="172"/>
      <c r="Z66" s="1208" t="s">
        <v>122</v>
      </c>
      <c r="AA66" s="1209"/>
      <c r="AB66" s="1209"/>
      <c r="AC66" s="1209"/>
      <c r="AD66" s="1209"/>
      <c r="AE66" s="1209"/>
      <c r="AF66" s="1209"/>
      <c r="AG66" s="1210"/>
      <c r="AH66" s="524">
        <v>39199</v>
      </c>
      <c r="AI66" s="524"/>
      <c r="AJ66" s="524"/>
      <c r="AK66" s="524"/>
      <c r="AL66" s="524"/>
      <c r="AM66" s="524"/>
    </row>
    <row r="67" spans="1:39" ht="16.5" customHeight="1">
      <c r="A67" s="100"/>
      <c r="I67" s="1211"/>
      <c r="J67" s="1212"/>
      <c r="K67" s="1212"/>
      <c r="L67" s="1212"/>
      <c r="M67" s="1212"/>
      <c r="N67" s="1212"/>
      <c r="O67" s="1212"/>
      <c r="P67" s="1212"/>
      <c r="Q67" s="1212"/>
      <c r="R67" s="1213"/>
      <c r="S67" s="1283"/>
      <c r="T67" s="1283"/>
      <c r="U67" s="1283"/>
      <c r="V67" s="1283"/>
      <c r="W67" s="1283"/>
      <c r="X67" s="1283"/>
      <c r="Y67" s="172"/>
      <c r="Z67" s="1211"/>
      <c r="AA67" s="1212"/>
      <c r="AB67" s="1212"/>
      <c r="AC67" s="1212"/>
      <c r="AD67" s="1212"/>
      <c r="AE67" s="1212"/>
      <c r="AF67" s="1212"/>
      <c r="AG67" s="1213"/>
      <c r="AH67" s="524"/>
      <c r="AI67" s="524"/>
      <c r="AJ67" s="524"/>
      <c r="AK67" s="524"/>
      <c r="AL67" s="524"/>
      <c r="AM67" s="524"/>
    </row>
    <row r="68" spans="1:39" ht="12.75" customHeight="1">
      <c r="A68" s="100"/>
      <c r="I68" s="1277" t="s">
        <v>118</v>
      </c>
      <c r="J68" s="1278"/>
      <c r="K68" s="1278"/>
      <c r="L68" s="1278"/>
      <c r="M68" s="1278"/>
      <c r="N68" s="1278"/>
      <c r="O68" s="1278"/>
      <c r="P68" s="1278"/>
      <c r="Q68" s="1278"/>
      <c r="R68" s="1279"/>
      <c r="S68" s="504">
        <v>20</v>
      </c>
      <c r="T68" s="505"/>
      <c r="U68" s="505"/>
      <c r="V68" s="505"/>
      <c r="W68" s="505"/>
      <c r="X68" s="506"/>
      <c r="Y68" s="172"/>
      <c r="Z68" s="1208" t="s">
        <v>123</v>
      </c>
      <c r="AA68" s="1209"/>
      <c r="AB68" s="1209"/>
      <c r="AC68" s="1209"/>
      <c r="AD68" s="1209"/>
      <c r="AE68" s="1209"/>
      <c r="AF68" s="1209"/>
      <c r="AG68" s="1210"/>
      <c r="AH68" s="254" t="s">
        <v>646</v>
      </c>
      <c r="AI68" s="254"/>
      <c r="AJ68" s="254"/>
      <c r="AK68" s="254"/>
      <c r="AL68" s="254"/>
      <c r="AM68" s="254"/>
    </row>
    <row r="69" spans="1:47" s="99" customFormat="1" ht="16.5" customHeight="1">
      <c r="A69" s="100"/>
      <c r="B69" s="38"/>
      <c r="C69" s="38"/>
      <c r="D69" s="38"/>
      <c r="E69" s="38"/>
      <c r="F69" s="38"/>
      <c r="G69" s="38"/>
      <c r="H69" s="38"/>
      <c r="I69" s="1280"/>
      <c r="J69" s="1281"/>
      <c r="K69" s="1281"/>
      <c r="L69" s="1281"/>
      <c r="M69" s="1281"/>
      <c r="N69" s="1281"/>
      <c r="O69" s="1281"/>
      <c r="P69" s="1281"/>
      <c r="Q69" s="1281"/>
      <c r="R69" s="1282"/>
      <c r="S69" s="507"/>
      <c r="T69" s="508"/>
      <c r="U69" s="508"/>
      <c r="V69" s="508"/>
      <c r="W69" s="508"/>
      <c r="X69" s="509"/>
      <c r="Y69" s="172"/>
      <c r="Z69" s="1211"/>
      <c r="AA69" s="1212"/>
      <c r="AB69" s="1212"/>
      <c r="AC69" s="1212"/>
      <c r="AD69" s="1212"/>
      <c r="AE69" s="1212"/>
      <c r="AF69" s="1212"/>
      <c r="AG69" s="1213"/>
      <c r="AH69" s="254"/>
      <c r="AI69" s="254"/>
      <c r="AJ69" s="254"/>
      <c r="AK69" s="254"/>
      <c r="AL69" s="254"/>
      <c r="AM69" s="254"/>
      <c r="AN69" s="38"/>
      <c r="AO69" s="38"/>
      <c r="AP69" s="38"/>
      <c r="AQ69" s="38"/>
      <c r="AR69" s="38"/>
      <c r="AS69" s="38"/>
      <c r="AT69" s="38"/>
      <c r="AU69" s="38"/>
    </row>
    <row r="70" spans="1:47" s="99" customFormat="1" ht="15.75" customHeight="1">
      <c r="A70" s="100"/>
      <c r="B70" s="38"/>
      <c r="C70" s="38"/>
      <c r="D70" s="38"/>
      <c r="E70" s="38"/>
      <c r="F70" s="38"/>
      <c r="G70" s="38"/>
      <c r="H70" s="38"/>
      <c r="I70" s="255" t="s">
        <v>119</v>
      </c>
      <c r="J70" s="255"/>
      <c r="K70" s="255"/>
      <c r="L70" s="255"/>
      <c r="M70" s="255"/>
      <c r="N70" s="255"/>
      <c r="O70" s="255"/>
      <c r="P70" s="255"/>
      <c r="Q70" s="255"/>
      <c r="R70" s="255"/>
      <c r="S70" s="504">
        <v>15</v>
      </c>
      <c r="T70" s="505"/>
      <c r="U70" s="505"/>
      <c r="V70" s="505"/>
      <c r="W70" s="505"/>
      <c r="X70" s="506"/>
      <c r="Y70" s="1276">
        <f>IF(S68&gt;S70,S70,S68)</f>
        <v>15</v>
      </c>
      <c r="Z70" s="255" t="s">
        <v>124</v>
      </c>
      <c r="AA70" s="255"/>
      <c r="AB70" s="255"/>
      <c r="AC70" s="255"/>
      <c r="AD70" s="255"/>
      <c r="AE70" s="255"/>
      <c r="AF70" s="255"/>
      <c r="AG70" s="255"/>
      <c r="AH70" s="1241">
        <v>0.0534</v>
      </c>
      <c r="AI70" s="1241"/>
      <c r="AJ70" s="1241"/>
      <c r="AK70" s="1241"/>
      <c r="AL70" s="1241"/>
      <c r="AM70" s="1241"/>
      <c r="AN70" s="38"/>
      <c r="AO70" s="38"/>
      <c r="AP70" s="38"/>
      <c r="AQ70" s="38"/>
      <c r="AR70" s="38"/>
      <c r="AS70" s="38"/>
      <c r="AT70" s="38"/>
      <c r="AU70" s="38"/>
    </row>
    <row r="71" spans="1:47" s="99" customFormat="1" ht="15.75" customHeight="1">
      <c r="A71" s="100"/>
      <c r="B71" s="38"/>
      <c r="C71" s="38"/>
      <c r="D71" s="38"/>
      <c r="E71" s="38"/>
      <c r="F71" s="38"/>
      <c r="G71" s="38"/>
      <c r="H71" s="38"/>
      <c r="I71" s="255"/>
      <c r="J71" s="255"/>
      <c r="K71" s="255"/>
      <c r="L71" s="255"/>
      <c r="M71" s="255"/>
      <c r="N71" s="255"/>
      <c r="O71" s="255"/>
      <c r="P71" s="255"/>
      <c r="Q71" s="255"/>
      <c r="R71" s="255"/>
      <c r="S71" s="507"/>
      <c r="T71" s="508"/>
      <c r="U71" s="508"/>
      <c r="V71" s="508"/>
      <c r="W71" s="508"/>
      <c r="X71" s="509"/>
      <c r="Y71" s="1276"/>
      <c r="Z71" s="255"/>
      <c r="AA71" s="255"/>
      <c r="AB71" s="255"/>
      <c r="AC71" s="255"/>
      <c r="AD71" s="255"/>
      <c r="AE71" s="255"/>
      <c r="AF71" s="255"/>
      <c r="AG71" s="255"/>
      <c r="AH71" s="1241"/>
      <c r="AI71" s="1241"/>
      <c r="AJ71" s="1241"/>
      <c r="AK71" s="1241"/>
      <c r="AL71" s="1241"/>
      <c r="AM71" s="1241"/>
      <c r="AN71" s="38"/>
      <c r="AO71" s="38"/>
      <c r="AP71" s="38"/>
      <c r="AQ71" s="38"/>
      <c r="AR71" s="38"/>
      <c r="AS71" s="38"/>
      <c r="AT71" s="38"/>
      <c r="AU71" s="38"/>
    </row>
    <row r="72" spans="1:47" s="99" customFormat="1" ht="13.5" customHeight="1">
      <c r="A72" s="100"/>
      <c r="B72" s="38"/>
      <c r="C72" s="38"/>
      <c r="D72" s="38"/>
      <c r="E72" s="38"/>
      <c r="F72" s="38"/>
      <c r="G72" s="38"/>
      <c r="H72" s="38"/>
      <c r="I72" s="1208" t="s">
        <v>120</v>
      </c>
      <c r="J72" s="1209"/>
      <c r="K72" s="1209"/>
      <c r="L72" s="1209"/>
      <c r="M72" s="1209"/>
      <c r="N72" s="1209"/>
      <c r="O72" s="1209"/>
      <c r="P72" s="1209"/>
      <c r="Q72" s="1209"/>
      <c r="R72" s="1210"/>
      <c r="S72" s="1058">
        <f>IF(S68&gt;S70,S70,S68)</f>
        <v>15</v>
      </c>
      <c r="T72" s="1059"/>
      <c r="U72" s="1059"/>
      <c r="V72" s="1059"/>
      <c r="W72" s="1059"/>
      <c r="X72" s="1060"/>
      <c r="Y72" s="38"/>
      <c r="Z72" s="38"/>
      <c r="AA72" s="38"/>
      <c r="AB72" s="38"/>
      <c r="AC72" s="38"/>
      <c r="AD72" s="38"/>
      <c r="AE72" s="38"/>
      <c r="AF72" s="38"/>
      <c r="AG72" s="38"/>
      <c r="AH72" s="38"/>
      <c r="AI72" s="38"/>
      <c r="AJ72" s="38"/>
      <c r="AK72" s="38"/>
      <c r="AL72" s="38"/>
      <c r="AM72" s="38"/>
      <c r="AN72" s="38"/>
      <c r="AO72" s="38"/>
      <c r="AP72" s="38"/>
      <c r="AQ72" s="38"/>
      <c r="AR72" s="38"/>
      <c r="AS72" s="38"/>
      <c r="AT72" s="38"/>
      <c r="AU72" s="38"/>
    </row>
    <row r="73" spans="1:47" s="99" customFormat="1" ht="12.75">
      <c r="A73" s="100"/>
      <c r="B73" s="38"/>
      <c r="C73" s="38"/>
      <c r="D73" s="38"/>
      <c r="E73" s="38"/>
      <c r="F73" s="38"/>
      <c r="G73" s="38"/>
      <c r="H73" s="38"/>
      <c r="I73" s="1211"/>
      <c r="J73" s="1212"/>
      <c r="K73" s="1212"/>
      <c r="L73" s="1212"/>
      <c r="M73" s="1212"/>
      <c r="N73" s="1212"/>
      <c r="O73" s="1212"/>
      <c r="P73" s="1212"/>
      <c r="Q73" s="1212"/>
      <c r="R73" s="1213"/>
      <c r="S73" s="1061"/>
      <c r="T73" s="1062"/>
      <c r="U73" s="1062"/>
      <c r="V73" s="1062"/>
      <c r="W73" s="1062"/>
      <c r="X73" s="1063"/>
      <c r="Y73" s="38"/>
      <c r="Z73" s="38"/>
      <c r="AA73" s="38"/>
      <c r="AB73" s="38"/>
      <c r="AC73" s="38"/>
      <c r="AD73" s="38"/>
      <c r="AE73" s="38"/>
      <c r="AF73" s="38"/>
      <c r="AG73" s="38"/>
      <c r="AH73" s="38"/>
      <c r="AI73" s="38"/>
      <c r="AJ73" s="38"/>
      <c r="AK73" s="38"/>
      <c r="AL73" s="38"/>
      <c r="AM73" s="38"/>
      <c r="AN73" s="38"/>
      <c r="AO73" s="38"/>
      <c r="AP73" s="38"/>
      <c r="AQ73" s="38"/>
      <c r="AR73" s="38"/>
      <c r="AS73" s="38"/>
      <c r="AT73" s="38"/>
      <c r="AU73" s="38"/>
    </row>
    <row r="74" spans="1:47" s="99" customFormat="1" ht="12.75">
      <c r="A74" s="100"/>
      <c r="B74" s="38"/>
      <c r="C74" s="38"/>
      <c r="D74" s="38"/>
      <c r="E74" s="38"/>
      <c r="F74" s="38"/>
      <c r="G74" s="38"/>
      <c r="H74" s="38"/>
      <c r="I74" s="182"/>
      <c r="J74" s="182"/>
      <c r="K74" s="182"/>
      <c r="L74" s="182"/>
      <c r="M74" s="182"/>
      <c r="N74" s="182"/>
      <c r="O74" s="182"/>
      <c r="P74" s="182"/>
      <c r="Q74" s="182"/>
      <c r="R74" s="182"/>
      <c r="S74" s="66"/>
      <c r="T74" s="66"/>
      <c r="U74" s="66"/>
      <c r="V74" s="66"/>
      <c r="W74" s="66"/>
      <c r="X74" s="66"/>
      <c r="Y74" s="38"/>
      <c r="Z74" s="38"/>
      <c r="AA74" s="38"/>
      <c r="AB74" s="38"/>
      <c r="AC74" s="38"/>
      <c r="AD74" s="38"/>
      <c r="AE74" s="38"/>
      <c r="AF74" s="38"/>
      <c r="AG74" s="38"/>
      <c r="AH74" s="38"/>
      <c r="AI74" s="38"/>
      <c r="AJ74" s="38"/>
      <c r="AK74" s="38"/>
      <c r="AL74" s="38"/>
      <c r="AM74" s="38"/>
      <c r="AN74" s="38"/>
      <c r="AO74" s="38"/>
      <c r="AP74" s="38"/>
      <c r="AQ74" s="38"/>
      <c r="AR74" s="38"/>
      <c r="AS74" s="38"/>
      <c r="AT74" s="38"/>
      <c r="AU74" s="38"/>
    </row>
    <row r="75" spans="1:47" s="99" customFormat="1" ht="12.75">
      <c r="A75" s="100"/>
      <c r="B75" s="38"/>
      <c r="C75" s="38"/>
      <c r="D75" s="38"/>
      <c r="E75" s="38"/>
      <c r="F75" s="38"/>
      <c r="G75" s="38"/>
      <c r="H75" s="38"/>
      <c r="I75" s="1277" t="s">
        <v>116</v>
      </c>
      <c r="J75" s="1278"/>
      <c r="K75" s="1278"/>
      <c r="L75" s="1278"/>
      <c r="M75" s="1278"/>
      <c r="N75" s="1278"/>
      <c r="O75" s="1278"/>
      <c r="P75" s="1278"/>
      <c r="Q75" s="1278"/>
      <c r="R75" s="1279"/>
      <c r="S75" s="498">
        <v>1000</v>
      </c>
      <c r="T75" s="505"/>
      <c r="U75" s="505"/>
      <c r="V75" s="505"/>
      <c r="W75" s="505"/>
      <c r="X75" s="506"/>
      <c r="Y75" s="38"/>
      <c r="Z75" s="255" t="s">
        <v>121</v>
      </c>
      <c r="AA75" s="255"/>
      <c r="AB75" s="255"/>
      <c r="AC75" s="255"/>
      <c r="AD75" s="255"/>
      <c r="AE75" s="255"/>
      <c r="AF75" s="255"/>
      <c r="AG75" s="255"/>
      <c r="AH75" s="524">
        <v>38901</v>
      </c>
      <c r="AI75" s="524"/>
      <c r="AJ75" s="524"/>
      <c r="AK75" s="524"/>
      <c r="AL75" s="524"/>
      <c r="AM75" s="524"/>
      <c r="AN75" s="38"/>
      <c r="AO75" s="38"/>
      <c r="AP75" s="38"/>
      <c r="AQ75" s="38"/>
      <c r="AR75" s="38"/>
      <c r="AS75" s="38"/>
      <c r="AT75" s="38"/>
      <c r="AU75" s="38"/>
    </row>
    <row r="76" spans="1:47" s="99" customFormat="1" ht="12.75">
      <c r="A76" s="100"/>
      <c r="B76" s="38"/>
      <c r="C76" s="38"/>
      <c r="D76" s="38"/>
      <c r="E76" s="38"/>
      <c r="F76" s="38"/>
      <c r="G76" s="38"/>
      <c r="H76" s="38"/>
      <c r="I76" s="1280"/>
      <c r="J76" s="1281"/>
      <c r="K76" s="1281"/>
      <c r="L76" s="1281"/>
      <c r="M76" s="1281"/>
      <c r="N76" s="1281"/>
      <c r="O76" s="1281"/>
      <c r="P76" s="1281"/>
      <c r="Q76" s="1281"/>
      <c r="R76" s="1282"/>
      <c r="S76" s="507"/>
      <c r="T76" s="508"/>
      <c r="U76" s="508"/>
      <c r="V76" s="508"/>
      <c r="W76" s="508"/>
      <c r="X76" s="509"/>
      <c r="Y76" s="38"/>
      <c r="Z76" s="255"/>
      <c r="AA76" s="255"/>
      <c r="AB76" s="255"/>
      <c r="AC76" s="255"/>
      <c r="AD76" s="255"/>
      <c r="AE76" s="255"/>
      <c r="AF76" s="255"/>
      <c r="AG76" s="255"/>
      <c r="AH76" s="524"/>
      <c r="AI76" s="524"/>
      <c r="AJ76" s="524"/>
      <c r="AK76" s="524"/>
      <c r="AL76" s="524"/>
      <c r="AM76" s="524"/>
      <c r="AN76" s="38"/>
      <c r="AO76" s="38"/>
      <c r="AP76" s="38"/>
      <c r="AQ76" s="38"/>
      <c r="AR76" s="38"/>
      <c r="AS76" s="38"/>
      <c r="AT76" s="38"/>
      <c r="AU76" s="38"/>
    </row>
    <row r="77" spans="1:47" s="99" customFormat="1" ht="12.75">
      <c r="A77" s="100"/>
      <c r="B77" s="38"/>
      <c r="C77" s="38"/>
      <c r="D77" s="38"/>
      <c r="E77" s="38"/>
      <c r="F77" s="38"/>
      <c r="G77" s="38"/>
      <c r="H77" s="38"/>
      <c r="I77" s="1208" t="s">
        <v>117</v>
      </c>
      <c r="J77" s="1209"/>
      <c r="K77" s="1209"/>
      <c r="L77" s="1209"/>
      <c r="M77" s="1209"/>
      <c r="N77" s="1209"/>
      <c r="O77" s="1209"/>
      <c r="P77" s="1209"/>
      <c r="Q77" s="1209"/>
      <c r="R77" s="1210"/>
      <c r="S77" s="1283">
        <f>S75*S83*AM8*V8</f>
        <v>750</v>
      </c>
      <c r="T77" s="1283"/>
      <c r="U77" s="1283"/>
      <c r="V77" s="1283"/>
      <c r="W77" s="1283"/>
      <c r="X77" s="1283"/>
      <c r="Y77" s="172"/>
      <c r="Z77" s="1208" t="s">
        <v>122</v>
      </c>
      <c r="AA77" s="1209"/>
      <c r="AB77" s="1209"/>
      <c r="AC77" s="1209"/>
      <c r="AD77" s="1209"/>
      <c r="AE77" s="1209"/>
      <c r="AF77" s="1209"/>
      <c r="AG77" s="1210"/>
      <c r="AH77" s="524">
        <v>38905</v>
      </c>
      <c r="AI77" s="524"/>
      <c r="AJ77" s="524"/>
      <c r="AK77" s="524"/>
      <c r="AL77" s="524"/>
      <c r="AM77" s="524"/>
      <c r="AN77" s="38"/>
      <c r="AO77" s="38"/>
      <c r="AP77" s="38"/>
      <c r="AQ77" s="38"/>
      <c r="AR77" s="38"/>
      <c r="AS77" s="38"/>
      <c r="AT77" s="38"/>
      <c r="AU77" s="38"/>
    </row>
    <row r="78" spans="1:47" s="99" customFormat="1" ht="12.75">
      <c r="A78" s="100"/>
      <c r="B78" s="38"/>
      <c r="C78" s="38"/>
      <c r="D78" s="38"/>
      <c r="E78" s="38"/>
      <c r="F78" s="38"/>
      <c r="G78" s="38"/>
      <c r="H78" s="38"/>
      <c r="I78" s="1211"/>
      <c r="J78" s="1212"/>
      <c r="K78" s="1212"/>
      <c r="L78" s="1212"/>
      <c r="M78" s="1212"/>
      <c r="N78" s="1212"/>
      <c r="O78" s="1212"/>
      <c r="P78" s="1212"/>
      <c r="Q78" s="1212"/>
      <c r="R78" s="1213"/>
      <c r="S78" s="1283"/>
      <c r="T78" s="1283"/>
      <c r="U78" s="1283"/>
      <c r="V78" s="1283"/>
      <c r="W78" s="1283"/>
      <c r="X78" s="1283"/>
      <c r="Y78" s="172"/>
      <c r="Z78" s="1211"/>
      <c r="AA78" s="1212"/>
      <c r="AB78" s="1212"/>
      <c r="AC78" s="1212"/>
      <c r="AD78" s="1212"/>
      <c r="AE78" s="1212"/>
      <c r="AF78" s="1212"/>
      <c r="AG78" s="1213"/>
      <c r="AH78" s="524"/>
      <c r="AI78" s="524"/>
      <c r="AJ78" s="524"/>
      <c r="AK78" s="524"/>
      <c r="AL78" s="524"/>
      <c r="AM78" s="524"/>
      <c r="AN78" s="38"/>
      <c r="AO78" s="38"/>
      <c r="AP78" s="38"/>
      <c r="AQ78" s="38"/>
      <c r="AR78" s="38"/>
      <c r="AS78" s="38"/>
      <c r="AT78" s="38"/>
      <c r="AU78" s="38"/>
    </row>
    <row r="79" spans="1:47" s="99" customFormat="1" ht="12.75">
      <c r="A79" s="100"/>
      <c r="B79" s="38"/>
      <c r="C79" s="38"/>
      <c r="D79" s="38"/>
      <c r="E79" s="38"/>
      <c r="F79" s="38"/>
      <c r="G79" s="38"/>
      <c r="H79" s="38"/>
      <c r="I79" s="1277" t="s">
        <v>118</v>
      </c>
      <c r="J79" s="1278"/>
      <c r="K79" s="1278"/>
      <c r="L79" s="1278"/>
      <c r="M79" s="1278"/>
      <c r="N79" s="1278"/>
      <c r="O79" s="1278"/>
      <c r="P79" s="1278"/>
      <c r="Q79" s="1278"/>
      <c r="R79" s="1279"/>
      <c r="S79" s="504">
        <v>1</v>
      </c>
      <c r="T79" s="505"/>
      <c r="U79" s="505"/>
      <c r="V79" s="505"/>
      <c r="W79" s="505"/>
      <c r="X79" s="506"/>
      <c r="Y79" s="172"/>
      <c r="Z79" s="1208" t="s">
        <v>123</v>
      </c>
      <c r="AA79" s="1209"/>
      <c r="AB79" s="1209"/>
      <c r="AC79" s="1209"/>
      <c r="AD79" s="1209"/>
      <c r="AE79" s="1209"/>
      <c r="AF79" s="1209"/>
      <c r="AG79" s="1210"/>
      <c r="AH79" s="254" t="s">
        <v>646</v>
      </c>
      <c r="AI79" s="254"/>
      <c r="AJ79" s="254"/>
      <c r="AK79" s="254"/>
      <c r="AL79" s="254"/>
      <c r="AM79" s="254"/>
      <c r="AN79" s="38"/>
      <c r="AO79" s="38"/>
      <c r="AP79" s="38"/>
      <c r="AQ79" s="38"/>
      <c r="AR79" s="38"/>
      <c r="AS79" s="38"/>
      <c r="AT79" s="38"/>
      <c r="AU79" s="38"/>
    </row>
    <row r="80" spans="1:47" s="99" customFormat="1" ht="12.75">
      <c r="A80" s="100"/>
      <c r="B80" s="38"/>
      <c r="C80" s="38"/>
      <c r="D80" s="38"/>
      <c r="E80" s="38"/>
      <c r="F80" s="38"/>
      <c r="G80" s="38"/>
      <c r="H80" s="38"/>
      <c r="I80" s="1280"/>
      <c r="J80" s="1281"/>
      <c r="K80" s="1281"/>
      <c r="L80" s="1281"/>
      <c r="M80" s="1281"/>
      <c r="N80" s="1281"/>
      <c r="O80" s="1281"/>
      <c r="P80" s="1281"/>
      <c r="Q80" s="1281"/>
      <c r="R80" s="1282"/>
      <c r="S80" s="507"/>
      <c r="T80" s="508"/>
      <c r="U80" s="508"/>
      <c r="V80" s="508"/>
      <c r="W80" s="508"/>
      <c r="X80" s="509"/>
      <c r="Y80" s="172"/>
      <c r="Z80" s="1211"/>
      <c r="AA80" s="1212"/>
      <c r="AB80" s="1212"/>
      <c r="AC80" s="1212"/>
      <c r="AD80" s="1212"/>
      <c r="AE80" s="1212"/>
      <c r="AF80" s="1212"/>
      <c r="AG80" s="1213"/>
      <c r="AH80" s="254"/>
      <c r="AI80" s="254"/>
      <c r="AJ80" s="254"/>
      <c r="AK80" s="254"/>
      <c r="AL80" s="254"/>
      <c r="AM80" s="254"/>
      <c r="AN80" s="38"/>
      <c r="AO80" s="38"/>
      <c r="AP80" s="38"/>
      <c r="AQ80" s="38"/>
      <c r="AR80" s="38"/>
      <c r="AS80" s="38"/>
      <c r="AT80" s="38"/>
      <c r="AU80" s="38"/>
    </row>
    <row r="81" spans="1:47" s="99" customFormat="1" ht="12.75">
      <c r="A81" s="100"/>
      <c r="B81" s="38"/>
      <c r="C81" s="38"/>
      <c r="D81" s="38"/>
      <c r="E81" s="38"/>
      <c r="F81" s="38"/>
      <c r="G81" s="38"/>
      <c r="H81" s="38"/>
      <c r="I81" s="255" t="s">
        <v>119</v>
      </c>
      <c r="J81" s="255"/>
      <c r="K81" s="255"/>
      <c r="L81" s="255"/>
      <c r="M81" s="255"/>
      <c r="N81" s="255"/>
      <c r="O81" s="255"/>
      <c r="P81" s="255"/>
      <c r="Q81" s="255"/>
      <c r="R81" s="255"/>
      <c r="S81" s="504">
        <v>15</v>
      </c>
      <c r="T81" s="505"/>
      <c r="U81" s="505"/>
      <c r="V81" s="505"/>
      <c r="W81" s="505"/>
      <c r="X81" s="506"/>
      <c r="Y81" s="1276">
        <f>IF(S79&gt;S81,S81,S79)</f>
        <v>1</v>
      </c>
      <c r="Z81" s="255" t="s">
        <v>124</v>
      </c>
      <c r="AA81" s="255"/>
      <c r="AB81" s="255"/>
      <c r="AC81" s="255"/>
      <c r="AD81" s="255"/>
      <c r="AE81" s="255"/>
      <c r="AF81" s="255"/>
      <c r="AG81" s="255"/>
      <c r="AH81" s="1241">
        <v>0.0534</v>
      </c>
      <c r="AI81" s="1241"/>
      <c r="AJ81" s="1241"/>
      <c r="AK81" s="1241"/>
      <c r="AL81" s="1241"/>
      <c r="AM81" s="1241"/>
      <c r="AN81" s="38"/>
      <c r="AO81" s="38"/>
      <c r="AP81" s="38"/>
      <c r="AQ81" s="38"/>
      <c r="AR81" s="38"/>
      <c r="AS81" s="38"/>
      <c r="AT81" s="38"/>
      <c r="AU81" s="38"/>
    </row>
    <row r="82" spans="1:47" s="99" customFormat="1" ht="12.75">
      <c r="A82" s="100"/>
      <c r="B82" s="38"/>
      <c r="C82" s="38"/>
      <c r="D82" s="38"/>
      <c r="E82" s="38"/>
      <c r="F82" s="38"/>
      <c r="G82" s="38"/>
      <c r="H82" s="38"/>
      <c r="I82" s="255"/>
      <c r="J82" s="255"/>
      <c r="K82" s="255"/>
      <c r="L82" s="255"/>
      <c r="M82" s="255"/>
      <c r="N82" s="255"/>
      <c r="O82" s="255"/>
      <c r="P82" s="255"/>
      <c r="Q82" s="255"/>
      <c r="R82" s="255"/>
      <c r="S82" s="507"/>
      <c r="T82" s="508"/>
      <c r="U82" s="508"/>
      <c r="V82" s="508"/>
      <c r="W82" s="508"/>
      <c r="X82" s="509"/>
      <c r="Y82" s="1276"/>
      <c r="Z82" s="255"/>
      <c r="AA82" s="255"/>
      <c r="AB82" s="255"/>
      <c r="AC82" s="255"/>
      <c r="AD82" s="255"/>
      <c r="AE82" s="255"/>
      <c r="AF82" s="255"/>
      <c r="AG82" s="255"/>
      <c r="AH82" s="1241"/>
      <c r="AI82" s="1241"/>
      <c r="AJ82" s="1241"/>
      <c r="AK82" s="1241"/>
      <c r="AL82" s="1241"/>
      <c r="AM82" s="1241"/>
      <c r="AN82" s="38"/>
      <c r="AO82" s="38"/>
      <c r="AP82" s="38"/>
      <c r="AQ82" s="38"/>
      <c r="AR82" s="38"/>
      <c r="AS82" s="38"/>
      <c r="AT82" s="38"/>
      <c r="AU82" s="38"/>
    </row>
    <row r="83" spans="1:47" s="99" customFormat="1" ht="12.75">
      <c r="A83" s="100"/>
      <c r="B83" s="38"/>
      <c r="C83" s="38"/>
      <c r="D83" s="38"/>
      <c r="E83" s="38"/>
      <c r="F83" s="38"/>
      <c r="G83" s="38"/>
      <c r="H83" s="38"/>
      <c r="I83" s="1208" t="s">
        <v>120</v>
      </c>
      <c r="J83" s="1209"/>
      <c r="K83" s="1209"/>
      <c r="L83" s="1209"/>
      <c r="M83" s="1209"/>
      <c r="N83" s="1209"/>
      <c r="O83" s="1209"/>
      <c r="P83" s="1209"/>
      <c r="Q83" s="1209"/>
      <c r="R83" s="1210"/>
      <c r="S83" s="1058">
        <f>IF(S79&gt;S81,S81,S79)</f>
        <v>1</v>
      </c>
      <c r="T83" s="1059"/>
      <c r="U83" s="1059"/>
      <c r="V83" s="1059"/>
      <c r="W83" s="1059"/>
      <c r="X83" s="1060"/>
      <c r="Y83" s="38"/>
      <c r="Z83" s="38"/>
      <c r="AA83" s="38"/>
      <c r="AB83" s="38"/>
      <c r="AC83" s="38"/>
      <c r="AD83" s="38"/>
      <c r="AE83" s="38"/>
      <c r="AF83" s="38"/>
      <c r="AG83" s="38"/>
      <c r="AH83" s="38"/>
      <c r="AI83" s="38"/>
      <c r="AJ83" s="38"/>
      <c r="AK83" s="38"/>
      <c r="AL83" s="38"/>
      <c r="AM83" s="38"/>
      <c r="AN83" s="38"/>
      <c r="AO83" s="38"/>
      <c r="AP83" s="38"/>
      <c r="AQ83" s="38"/>
      <c r="AR83" s="38"/>
      <c r="AS83" s="38"/>
      <c r="AT83" s="38"/>
      <c r="AU83" s="38"/>
    </row>
    <row r="84" spans="1:47" s="99" customFormat="1" ht="12.75">
      <c r="A84" s="100"/>
      <c r="B84" s="38"/>
      <c r="C84" s="38"/>
      <c r="D84" s="38"/>
      <c r="E84" s="38"/>
      <c r="F84" s="38"/>
      <c r="G84" s="38"/>
      <c r="H84" s="38"/>
      <c r="I84" s="1211"/>
      <c r="J84" s="1212"/>
      <c r="K84" s="1212"/>
      <c r="L84" s="1212"/>
      <c r="M84" s="1212"/>
      <c r="N84" s="1212"/>
      <c r="O84" s="1212"/>
      <c r="P84" s="1212"/>
      <c r="Q84" s="1212"/>
      <c r="R84" s="1213"/>
      <c r="S84" s="1061"/>
      <c r="T84" s="1062"/>
      <c r="U84" s="1062"/>
      <c r="V84" s="1062"/>
      <c r="W84" s="1062"/>
      <c r="X84" s="1063"/>
      <c r="Y84" s="38"/>
      <c r="Z84" s="38"/>
      <c r="AA84" s="38"/>
      <c r="AB84" s="38"/>
      <c r="AC84" s="38"/>
      <c r="AD84" s="38"/>
      <c r="AE84" s="38"/>
      <c r="AF84" s="38"/>
      <c r="AG84" s="38"/>
      <c r="AH84" s="38"/>
      <c r="AI84" s="38"/>
      <c r="AJ84" s="38"/>
      <c r="AK84" s="38"/>
      <c r="AL84" s="38"/>
      <c r="AM84" s="38"/>
      <c r="AN84" s="38"/>
      <c r="AO84" s="38"/>
      <c r="AP84" s="38"/>
      <c r="AQ84" s="38"/>
      <c r="AR84" s="38"/>
      <c r="AS84" s="38"/>
      <c r="AT84" s="38"/>
      <c r="AU84" s="38"/>
    </row>
    <row r="85" spans="1:47" ht="15.75" customHeight="1">
      <c r="A85" s="99"/>
      <c r="B85" s="99"/>
      <c r="C85" s="99"/>
      <c r="D85" s="99"/>
      <c r="E85" s="164"/>
      <c r="F85" s="164"/>
      <c r="G85" s="164"/>
      <c r="H85" s="164"/>
      <c r="I85" s="164"/>
      <c r="J85" s="164"/>
      <c r="K85" s="105"/>
      <c r="L85" s="105"/>
      <c r="M85" s="105"/>
      <c r="N85" s="105"/>
      <c r="O85" s="105"/>
      <c r="P85" s="105"/>
      <c r="Q85" s="105"/>
      <c r="R85" s="130"/>
      <c r="S85" s="130"/>
      <c r="T85" s="130"/>
      <c r="U85" s="130"/>
      <c r="V85" s="130"/>
      <c r="W85" s="130"/>
      <c r="X85" s="130"/>
      <c r="Y85" s="130"/>
      <c r="Z85" s="130"/>
      <c r="AA85" s="167"/>
      <c r="AB85" s="167"/>
      <c r="AC85" s="167"/>
      <c r="AD85" s="167"/>
      <c r="AE85" s="167"/>
      <c r="AF85" s="167"/>
      <c r="AG85" s="168"/>
      <c r="AH85" s="168"/>
      <c r="AI85" s="168"/>
      <c r="AJ85" s="169"/>
      <c r="AK85" s="169"/>
      <c r="AL85" s="169"/>
      <c r="AM85" s="169"/>
      <c r="AN85" s="169"/>
      <c r="AO85" s="169"/>
      <c r="AP85" s="169"/>
      <c r="AQ85" s="99"/>
      <c r="AR85" s="99"/>
      <c r="AS85" s="99"/>
      <c r="AT85" s="99"/>
      <c r="AU85" s="99"/>
    </row>
    <row r="86" spans="5:42" s="99" customFormat="1" ht="12.75">
      <c r="E86" s="164"/>
      <c r="F86" s="164"/>
      <c r="G86" s="164"/>
      <c r="H86" s="164"/>
      <c r="I86" s="164"/>
      <c r="J86" s="164"/>
      <c r="K86" s="105"/>
      <c r="L86" s="105"/>
      <c r="M86" s="105"/>
      <c r="N86" s="105"/>
      <c r="O86" s="105"/>
      <c r="P86" s="105"/>
      <c r="Q86" s="105"/>
      <c r="R86" s="578" t="s">
        <v>170</v>
      </c>
      <c r="S86" s="578"/>
      <c r="T86" s="578"/>
      <c r="U86" s="578"/>
      <c r="V86" s="578"/>
      <c r="W86" s="578"/>
      <c r="X86" s="578"/>
      <c r="Y86" s="578"/>
      <c r="Z86" s="578"/>
      <c r="AA86" s="1284"/>
      <c r="AB86" s="1285"/>
      <c r="AC86" s="1285"/>
      <c r="AD86" s="1285"/>
      <c r="AE86" s="1285"/>
      <c r="AF86" s="1286"/>
      <c r="AG86" s="168"/>
      <c r="AH86" s="168"/>
      <c r="AI86" s="168"/>
      <c r="AJ86" s="169"/>
      <c r="AK86" s="169"/>
      <c r="AL86" s="169"/>
      <c r="AM86" s="169"/>
      <c r="AN86" s="169"/>
      <c r="AO86" s="169"/>
      <c r="AP86" s="169"/>
    </row>
    <row r="87" spans="5:42" s="99" customFormat="1" ht="15.75" customHeight="1">
      <c r="E87" s="164"/>
      <c r="F87" s="164"/>
      <c r="G87" s="164"/>
      <c r="H87" s="164"/>
      <c r="I87" s="164"/>
      <c r="J87" s="164"/>
      <c r="K87" s="105"/>
      <c r="L87" s="105"/>
      <c r="M87" s="105"/>
      <c r="N87" s="105"/>
      <c r="O87" s="105"/>
      <c r="P87" s="105"/>
      <c r="Q87" s="105"/>
      <c r="R87" s="578"/>
      <c r="S87" s="578"/>
      <c r="T87" s="578"/>
      <c r="U87" s="578"/>
      <c r="V87" s="578"/>
      <c r="W87" s="578"/>
      <c r="X87" s="578"/>
      <c r="Y87" s="578"/>
      <c r="Z87" s="578"/>
      <c r="AA87" s="1273">
        <f>S66</f>
        <v>6133.099562342815</v>
      </c>
      <c r="AB87" s="1274"/>
      <c r="AC87" s="1274"/>
      <c r="AD87" s="1274"/>
      <c r="AE87" s="1274"/>
      <c r="AF87" s="1275"/>
      <c r="AG87" s="168"/>
      <c r="AH87" s="168"/>
      <c r="AI87" s="168"/>
      <c r="AJ87" s="169"/>
      <c r="AK87" s="169"/>
      <c r="AL87" s="169"/>
      <c r="AM87" s="169"/>
      <c r="AN87" s="169"/>
      <c r="AO87" s="169"/>
      <c r="AP87" s="169"/>
    </row>
    <row r="88" spans="5:42" s="99" customFormat="1" ht="15.75" customHeight="1">
      <c r="E88" s="180"/>
      <c r="F88" s="180"/>
      <c r="G88" s="180"/>
      <c r="H88" s="180"/>
      <c r="I88" s="180"/>
      <c r="J88" s="180"/>
      <c r="K88" s="105"/>
      <c r="L88" s="105"/>
      <c r="M88" s="105"/>
      <c r="N88" s="105"/>
      <c r="O88" s="105"/>
      <c r="P88" s="105"/>
      <c r="Q88" s="105"/>
      <c r="R88" s="65"/>
      <c r="S88" s="65"/>
      <c r="T88" s="65"/>
      <c r="U88" s="65"/>
      <c r="V88" s="65"/>
      <c r="W88" s="65"/>
      <c r="X88" s="65"/>
      <c r="Y88" s="65"/>
      <c r="Z88" s="65"/>
      <c r="AA88" s="181"/>
      <c r="AB88" s="181"/>
      <c r="AC88" s="181"/>
      <c r="AD88" s="181"/>
      <c r="AE88" s="181"/>
      <c r="AF88" s="181"/>
      <c r="AG88" s="168"/>
      <c r="AH88" s="168"/>
      <c r="AI88" s="168"/>
      <c r="AJ88" s="168"/>
      <c r="AK88" s="168"/>
      <c r="AL88" s="168"/>
      <c r="AM88" s="168"/>
      <c r="AN88" s="168"/>
      <c r="AO88" s="168"/>
      <c r="AP88" s="168"/>
    </row>
    <row r="89" spans="1:47" ht="12.75">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99"/>
      <c r="AS89" s="99"/>
      <c r="AT89" s="99"/>
      <c r="AU89" s="99"/>
    </row>
    <row r="90" spans="1:47" ht="13.5" thickBot="1">
      <c r="A90" s="119" t="s">
        <v>446</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01"/>
      <c r="AT90" s="101"/>
      <c r="AU90" s="101"/>
    </row>
    <row r="91" spans="1:47" ht="16.5" customHeight="1" thickTop="1">
      <c r="A91" s="137">
        <v>111</v>
      </c>
      <c r="B91" s="1249" t="s">
        <v>401</v>
      </c>
      <c r="C91" s="1249"/>
      <c r="D91" s="1249"/>
      <c r="E91" s="1249"/>
      <c r="F91" s="1249"/>
      <c r="G91" s="1249"/>
      <c r="H91" s="1249"/>
      <c r="I91" s="1249"/>
      <c r="J91" s="1249"/>
      <c r="K91" s="1249"/>
      <c r="L91" s="1249"/>
      <c r="M91" s="1249"/>
      <c r="N91" s="1249"/>
      <c r="O91" s="1249"/>
      <c r="P91" s="1249"/>
      <c r="Q91" s="1249"/>
      <c r="R91" s="1249"/>
      <c r="S91" s="1249"/>
      <c r="T91" s="1249"/>
      <c r="U91" s="1249"/>
      <c r="V91" s="1249"/>
      <c r="W91" s="1249"/>
      <c r="X91" s="1249"/>
      <c r="Y91" s="1249"/>
      <c r="Z91" s="1249"/>
      <c r="AA91" s="1249"/>
      <c r="AB91" s="1249"/>
      <c r="AC91" s="1249"/>
      <c r="AD91" s="1249"/>
      <c r="AE91" s="1249"/>
      <c r="AF91" s="1249"/>
      <c r="AG91" s="1249"/>
      <c r="AH91" s="1249"/>
      <c r="AI91" s="1249"/>
      <c r="AJ91" s="1249"/>
      <c r="AK91" s="1249"/>
      <c r="AL91" s="1249"/>
      <c r="AM91" s="1249"/>
      <c r="AN91" s="1249"/>
      <c r="AO91" s="1249"/>
      <c r="AP91" s="1249"/>
      <c r="AQ91" s="1249"/>
      <c r="AR91" s="1249"/>
      <c r="AS91" s="123"/>
      <c r="AT91" s="123"/>
      <c r="AU91" s="123"/>
    </row>
    <row r="92" spans="1:47" ht="15.75" customHeight="1">
      <c r="A92" s="137">
        <v>112</v>
      </c>
      <c r="B92" s="448" t="s">
        <v>657</v>
      </c>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123"/>
      <c r="AT92" s="123"/>
      <c r="AU92" s="123"/>
    </row>
    <row r="93" spans="1:7" ht="15.75">
      <c r="A93" s="183">
        <v>113</v>
      </c>
      <c r="B93" s="99" t="s">
        <v>400</v>
      </c>
      <c r="G93" s="99"/>
    </row>
    <row r="94" spans="1:47" ht="15.75">
      <c r="A94" s="183">
        <v>114</v>
      </c>
      <c r="B94" s="1244" t="s">
        <v>263</v>
      </c>
      <c r="C94" s="1244"/>
      <c r="D94" s="1244"/>
      <c r="E94" s="1244"/>
      <c r="F94" s="1244"/>
      <c r="G94" s="1244"/>
      <c r="H94" s="1244"/>
      <c r="I94" s="1244"/>
      <c r="J94" s="1244"/>
      <c r="K94" s="1244"/>
      <c r="L94" s="1244"/>
      <c r="M94" s="1244"/>
      <c r="N94" s="1244"/>
      <c r="O94" s="1244"/>
      <c r="P94" s="1244"/>
      <c r="Q94" s="1244"/>
      <c r="R94" s="1244"/>
      <c r="S94" s="1244"/>
      <c r="T94" s="1244"/>
      <c r="U94" s="1244"/>
      <c r="V94" s="1244"/>
      <c r="W94" s="1244"/>
      <c r="X94" s="1244"/>
      <c r="Y94" s="1244"/>
      <c r="Z94" s="1244"/>
      <c r="AA94" s="1244"/>
      <c r="AB94" s="1244"/>
      <c r="AC94" s="1244"/>
      <c r="AD94" s="1244"/>
      <c r="AE94" s="1244"/>
      <c r="AF94" s="1244"/>
      <c r="AG94" s="1244"/>
      <c r="AH94" s="1244"/>
      <c r="AI94" s="1244"/>
      <c r="AJ94" s="1244"/>
      <c r="AK94" s="1244"/>
      <c r="AL94" s="1244"/>
      <c r="AM94" s="1244"/>
      <c r="AN94" s="1244"/>
      <c r="AO94" s="1244"/>
      <c r="AP94" s="1244"/>
      <c r="AQ94" s="1244"/>
      <c r="AR94" s="1244"/>
      <c r="AS94" s="154"/>
      <c r="AT94" s="154"/>
      <c r="AU94" s="154"/>
    </row>
    <row r="95" spans="1:47" ht="15.75">
      <c r="A95" s="183"/>
      <c r="B95" s="1244" t="s">
        <v>264</v>
      </c>
      <c r="C95" s="1244"/>
      <c r="D95" s="1244"/>
      <c r="E95" s="1244"/>
      <c r="F95" s="1244"/>
      <c r="G95" s="1244"/>
      <c r="H95" s="1244"/>
      <c r="I95" s="1244"/>
      <c r="J95" s="1244"/>
      <c r="K95" s="1244"/>
      <c r="L95" s="1244"/>
      <c r="M95" s="1244"/>
      <c r="N95" s="1244"/>
      <c r="O95" s="1244"/>
      <c r="P95" s="1244"/>
      <c r="Q95" s="1244"/>
      <c r="R95" s="1244"/>
      <c r="S95" s="1244"/>
      <c r="T95" s="1244"/>
      <c r="U95" s="1244"/>
      <c r="V95" s="1244"/>
      <c r="W95" s="1244"/>
      <c r="X95" s="1244"/>
      <c r="Y95" s="1244"/>
      <c r="Z95" s="1244"/>
      <c r="AA95" s="1244"/>
      <c r="AB95" s="1244"/>
      <c r="AC95" s="1244"/>
      <c r="AD95" s="1244"/>
      <c r="AE95" s="1244"/>
      <c r="AF95" s="1244"/>
      <c r="AG95" s="1244"/>
      <c r="AH95" s="1244"/>
      <c r="AI95" s="1244"/>
      <c r="AJ95" s="1244"/>
      <c r="AK95" s="1244"/>
      <c r="AL95" s="1244"/>
      <c r="AM95" s="1244"/>
      <c r="AN95" s="1244"/>
      <c r="AO95" s="1244"/>
      <c r="AP95" s="1244"/>
      <c r="AQ95" s="1244"/>
      <c r="AR95" s="1244"/>
      <c r="AS95" s="154"/>
      <c r="AT95" s="154"/>
      <c r="AU95" s="154"/>
    </row>
    <row r="96" spans="1:47" ht="15.75">
      <c r="A96" s="99"/>
      <c r="B96" s="183"/>
      <c r="C96" s="99"/>
      <c r="D96" s="184"/>
      <c r="E96" s="184"/>
      <c r="F96" s="184"/>
      <c r="G96" s="184"/>
      <c r="H96" s="184"/>
      <c r="I96" s="184"/>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row>
    <row r="97" spans="1:47" ht="12.75" customHeight="1" thickBot="1">
      <c r="A97" s="1089" t="s">
        <v>265</v>
      </c>
      <c r="B97" s="1089"/>
      <c r="C97" s="1089"/>
      <c r="D97" s="1089"/>
      <c r="E97" s="1089"/>
      <c r="F97" s="1089"/>
      <c r="G97" s="1089"/>
      <c r="H97" s="1089"/>
      <c r="I97" s="1089"/>
      <c r="J97" s="1089"/>
      <c r="K97" s="1089"/>
      <c r="L97" s="1089"/>
      <c r="M97" s="1089"/>
      <c r="N97" s="1089"/>
      <c r="O97" s="1089"/>
      <c r="P97" s="1089"/>
      <c r="Q97" s="1089"/>
      <c r="R97" s="1089"/>
      <c r="S97" s="1089"/>
      <c r="T97" s="1089"/>
      <c r="U97" s="1089"/>
      <c r="V97" s="1089"/>
      <c r="W97" s="1089"/>
      <c r="X97" s="1089"/>
      <c r="Y97" s="1089"/>
      <c r="Z97" s="1089"/>
      <c r="AA97" s="1089"/>
      <c r="AB97" s="1089"/>
      <c r="AC97" s="1089"/>
      <c r="AD97" s="1089"/>
      <c r="AE97" s="1089"/>
      <c r="AF97" s="1089"/>
      <c r="AG97" s="1089"/>
      <c r="AH97" s="1089"/>
      <c r="AI97" s="1089"/>
      <c r="AJ97" s="1089"/>
      <c r="AK97" s="1089"/>
      <c r="AL97" s="1089"/>
      <c r="AM97" s="1089"/>
      <c r="AN97" s="1089"/>
      <c r="AO97" s="1089"/>
      <c r="AP97" s="1089"/>
      <c r="AQ97" s="1089"/>
      <c r="AR97" s="1089"/>
      <c r="AS97" s="185"/>
      <c r="AT97" s="185"/>
      <c r="AU97" s="185"/>
    </row>
    <row r="98" spans="1:47" ht="15.75">
      <c r="A98" s="183"/>
      <c r="B98" s="99"/>
      <c r="C98" s="99"/>
      <c r="D98" s="99"/>
      <c r="E98" s="99"/>
      <c r="F98" s="99"/>
      <c r="G98" s="99"/>
      <c r="H98" s="99"/>
      <c r="I98" s="1124" t="s">
        <v>380</v>
      </c>
      <c r="J98" s="1125"/>
      <c r="K98" s="1125"/>
      <c r="L98" s="1125"/>
      <c r="M98" s="1125"/>
      <c r="N98" s="1125"/>
      <c r="O98" s="1125"/>
      <c r="P98" s="1125"/>
      <c r="Q98" s="1125"/>
      <c r="R98" s="1125"/>
      <c r="S98" s="1126"/>
      <c r="T98" s="1130" t="s">
        <v>266</v>
      </c>
      <c r="U98" s="1125"/>
      <c r="V98" s="1125"/>
      <c r="W98" s="1125"/>
      <c r="X98" s="1125"/>
      <c r="Y98" s="1125"/>
      <c r="Z98" s="1125"/>
      <c r="AA98" s="1125"/>
      <c r="AB98" s="1125"/>
      <c r="AC98" s="1126"/>
      <c r="AD98" s="1305" t="s">
        <v>267</v>
      </c>
      <c r="AE98" s="1132"/>
      <c r="AF98" s="1132"/>
      <c r="AG98" s="1132"/>
      <c r="AH98" s="1132"/>
      <c r="AI98" s="1133"/>
      <c r="AJ98" s="99"/>
      <c r="AK98" s="99"/>
      <c r="AL98" s="99"/>
      <c r="AM98" s="99"/>
      <c r="AN98" s="99"/>
      <c r="AO98" s="99"/>
      <c r="AP98" s="99"/>
      <c r="AQ98" s="99"/>
      <c r="AR98" s="99"/>
      <c r="AS98" s="99"/>
      <c r="AT98" s="99"/>
      <c r="AU98" s="99"/>
    </row>
    <row r="99" spans="1:47" ht="22.5" customHeight="1" thickBot="1">
      <c r="A99" s="183"/>
      <c r="B99" s="99"/>
      <c r="C99" s="99"/>
      <c r="D99" s="99"/>
      <c r="E99" s="99"/>
      <c r="F99" s="99"/>
      <c r="G99" s="99"/>
      <c r="H99" s="99"/>
      <c r="I99" s="1127"/>
      <c r="J99" s="1128"/>
      <c r="K99" s="1128"/>
      <c r="L99" s="1128"/>
      <c r="M99" s="1128"/>
      <c r="N99" s="1128"/>
      <c r="O99" s="1128"/>
      <c r="P99" s="1128"/>
      <c r="Q99" s="1128"/>
      <c r="R99" s="1128"/>
      <c r="S99" s="1129"/>
      <c r="T99" s="1131"/>
      <c r="U99" s="1128"/>
      <c r="V99" s="1128"/>
      <c r="W99" s="1128"/>
      <c r="X99" s="1128"/>
      <c r="Y99" s="1128"/>
      <c r="Z99" s="1128"/>
      <c r="AA99" s="1128"/>
      <c r="AB99" s="1128"/>
      <c r="AC99" s="1129"/>
      <c r="AD99" s="1306"/>
      <c r="AE99" s="1134"/>
      <c r="AF99" s="1134"/>
      <c r="AG99" s="1134"/>
      <c r="AH99" s="1134"/>
      <c r="AI99" s="1135"/>
      <c r="AJ99" s="99"/>
      <c r="AK99" s="99"/>
      <c r="AL99" s="99"/>
      <c r="AM99" s="99"/>
      <c r="AN99" s="99"/>
      <c r="AO99" s="99"/>
      <c r="AP99" s="99"/>
      <c r="AQ99" s="99"/>
      <c r="AR99" s="99"/>
      <c r="AS99" s="99"/>
      <c r="AT99" s="99"/>
      <c r="AU99" s="99"/>
    </row>
    <row r="100" spans="1:47" ht="16.5" thickTop="1">
      <c r="A100" s="183"/>
      <c r="B100" s="99"/>
      <c r="C100" s="99"/>
      <c r="D100" s="99"/>
      <c r="E100" s="99"/>
      <c r="F100" s="99"/>
      <c r="G100" s="99"/>
      <c r="H100" s="99"/>
      <c r="I100" s="1136" t="s">
        <v>586</v>
      </c>
      <c r="J100" s="1137"/>
      <c r="K100" s="1137"/>
      <c r="L100" s="1137"/>
      <c r="M100" s="1137"/>
      <c r="N100" s="1137"/>
      <c r="O100" s="1137"/>
      <c r="P100" s="1137"/>
      <c r="Q100" s="1137"/>
      <c r="R100" s="1137"/>
      <c r="S100" s="1138"/>
      <c r="T100" s="1139" t="s">
        <v>268</v>
      </c>
      <c r="U100" s="1137"/>
      <c r="V100" s="1137"/>
      <c r="W100" s="1137"/>
      <c r="X100" s="1137"/>
      <c r="Y100" s="1137"/>
      <c r="Z100" s="1137"/>
      <c r="AA100" s="1137"/>
      <c r="AB100" s="1137"/>
      <c r="AC100" s="1138"/>
      <c r="AD100" s="1307" t="s">
        <v>275</v>
      </c>
      <c r="AE100" s="1140"/>
      <c r="AF100" s="1140"/>
      <c r="AG100" s="1140"/>
      <c r="AH100" s="1140"/>
      <c r="AI100" s="1141"/>
      <c r="AJ100" s="99"/>
      <c r="AK100" s="99"/>
      <c r="AL100" s="99"/>
      <c r="AM100" s="99"/>
      <c r="AN100" s="99"/>
      <c r="AO100" s="99"/>
      <c r="AP100" s="99"/>
      <c r="AQ100" s="99"/>
      <c r="AR100" s="99"/>
      <c r="AS100" s="99"/>
      <c r="AT100" s="99"/>
      <c r="AU100" s="99"/>
    </row>
    <row r="101" spans="1:47" ht="13.5" customHeight="1">
      <c r="A101" s="183"/>
      <c r="B101" s="99"/>
      <c r="C101" s="99"/>
      <c r="D101" s="99"/>
      <c r="E101" s="99"/>
      <c r="F101" s="99"/>
      <c r="G101" s="99"/>
      <c r="H101" s="99"/>
      <c r="I101" s="1142" t="s">
        <v>586</v>
      </c>
      <c r="J101" s="475"/>
      <c r="K101" s="475"/>
      <c r="L101" s="475"/>
      <c r="M101" s="475"/>
      <c r="N101" s="475"/>
      <c r="O101" s="475"/>
      <c r="P101" s="475"/>
      <c r="Q101" s="475"/>
      <c r="R101" s="475"/>
      <c r="S101" s="476"/>
      <c r="T101" s="474" t="s">
        <v>269</v>
      </c>
      <c r="U101" s="475"/>
      <c r="V101" s="475"/>
      <c r="W101" s="475"/>
      <c r="X101" s="475"/>
      <c r="Y101" s="475"/>
      <c r="Z101" s="475"/>
      <c r="AA101" s="475"/>
      <c r="AB101" s="475"/>
      <c r="AC101" s="476"/>
      <c r="AD101" s="489" t="s">
        <v>279</v>
      </c>
      <c r="AE101" s="490"/>
      <c r="AF101" s="490"/>
      <c r="AG101" s="490"/>
      <c r="AH101" s="490"/>
      <c r="AI101" s="1143"/>
      <c r="AJ101" s="99"/>
      <c r="AK101" s="99"/>
      <c r="AL101" s="99"/>
      <c r="AM101" s="99"/>
      <c r="AN101" s="99"/>
      <c r="AO101" s="99"/>
      <c r="AP101" s="99"/>
      <c r="AQ101" s="99"/>
      <c r="AR101" s="99"/>
      <c r="AS101" s="99"/>
      <c r="AT101" s="99"/>
      <c r="AU101" s="99"/>
    </row>
    <row r="102" spans="1:47" ht="15.75">
      <c r="A102" s="186"/>
      <c r="B102" s="99"/>
      <c r="C102" s="99"/>
      <c r="D102" s="99"/>
      <c r="E102" s="99"/>
      <c r="F102" s="99"/>
      <c r="G102" s="99"/>
      <c r="H102" s="99"/>
      <c r="I102" s="1142" t="s">
        <v>586</v>
      </c>
      <c r="J102" s="475"/>
      <c r="K102" s="475"/>
      <c r="L102" s="475"/>
      <c r="M102" s="475"/>
      <c r="N102" s="475"/>
      <c r="O102" s="475"/>
      <c r="P102" s="475"/>
      <c r="Q102" s="475"/>
      <c r="R102" s="475"/>
      <c r="S102" s="476"/>
      <c r="T102" s="474" t="s">
        <v>270</v>
      </c>
      <c r="U102" s="475"/>
      <c r="V102" s="475"/>
      <c r="W102" s="475"/>
      <c r="X102" s="475"/>
      <c r="Y102" s="475"/>
      <c r="Z102" s="475"/>
      <c r="AA102" s="475"/>
      <c r="AB102" s="475"/>
      <c r="AC102" s="476"/>
      <c r="AD102" s="489" t="s">
        <v>280</v>
      </c>
      <c r="AE102" s="490"/>
      <c r="AF102" s="490"/>
      <c r="AG102" s="490"/>
      <c r="AH102" s="490"/>
      <c r="AI102" s="1143"/>
      <c r="AJ102" s="99"/>
      <c r="AK102" s="99"/>
      <c r="AL102" s="99"/>
      <c r="AM102" s="99"/>
      <c r="AN102" s="99"/>
      <c r="AO102" s="99"/>
      <c r="AP102" s="99"/>
      <c r="AQ102" s="99"/>
      <c r="AR102" s="99"/>
      <c r="AS102" s="99"/>
      <c r="AT102" s="99"/>
      <c r="AU102" s="99"/>
    </row>
    <row r="103" spans="2:47" ht="12.75">
      <c r="B103" s="99"/>
      <c r="C103" s="99"/>
      <c r="D103" s="99"/>
      <c r="E103" s="99"/>
      <c r="F103" s="99"/>
      <c r="G103" s="99"/>
      <c r="H103" s="99"/>
      <c r="I103" s="1142" t="s">
        <v>271</v>
      </c>
      <c r="J103" s="475"/>
      <c r="K103" s="475"/>
      <c r="L103" s="475"/>
      <c r="M103" s="475"/>
      <c r="N103" s="475"/>
      <c r="O103" s="475"/>
      <c r="P103" s="475"/>
      <c r="Q103" s="475"/>
      <c r="R103" s="475"/>
      <c r="S103" s="476"/>
      <c r="T103" s="474" t="s">
        <v>272</v>
      </c>
      <c r="U103" s="475"/>
      <c r="V103" s="475"/>
      <c r="W103" s="475"/>
      <c r="X103" s="475"/>
      <c r="Y103" s="475"/>
      <c r="Z103" s="475"/>
      <c r="AA103" s="475"/>
      <c r="AB103" s="475"/>
      <c r="AC103" s="476"/>
      <c r="AD103" s="489" t="s">
        <v>280</v>
      </c>
      <c r="AE103" s="490"/>
      <c r="AF103" s="490"/>
      <c r="AG103" s="490"/>
      <c r="AH103" s="490"/>
      <c r="AI103" s="1143"/>
      <c r="AJ103" s="99"/>
      <c r="AK103" s="99"/>
      <c r="AL103" s="99"/>
      <c r="AM103" s="99"/>
      <c r="AN103" s="99"/>
      <c r="AO103" s="99"/>
      <c r="AP103" s="99"/>
      <c r="AQ103" s="99"/>
      <c r="AR103" s="99"/>
      <c r="AS103" s="99"/>
      <c r="AT103" s="99"/>
      <c r="AU103" s="99"/>
    </row>
    <row r="104" spans="2:47" ht="12.75">
      <c r="B104" s="99"/>
      <c r="C104" s="99"/>
      <c r="D104" s="99"/>
      <c r="E104" s="99"/>
      <c r="F104" s="99"/>
      <c r="G104" s="99"/>
      <c r="H104" s="99"/>
      <c r="I104" s="1142" t="s">
        <v>585</v>
      </c>
      <c r="J104" s="475"/>
      <c r="K104" s="475"/>
      <c r="L104" s="475"/>
      <c r="M104" s="475"/>
      <c r="N104" s="475"/>
      <c r="O104" s="475"/>
      <c r="P104" s="475"/>
      <c r="Q104" s="475"/>
      <c r="R104" s="475"/>
      <c r="S104" s="476"/>
      <c r="T104" s="474" t="s">
        <v>272</v>
      </c>
      <c r="U104" s="475"/>
      <c r="V104" s="475"/>
      <c r="W104" s="475"/>
      <c r="X104" s="475"/>
      <c r="Y104" s="475"/>
      <c r="Z104" s="475"/>
      <c r="AA104" s="475"/>
      <c r="AB104" s="475"/>
      <c r="AC104" s="476"/>
      <c r="AD104" s="489" t="s">
        <v>281</v>
      </c>
      <c r="AE104" s="490"/>
      <c r="AF104" s="490"/>
      <c r="AG104" s="490"/>
      <c r="AH104" s="490"/>
      <c r="AI104" s="1143"/>
      <c r="AJ104" s="99"/>
      <c r="AK104" s="99"/>
      <c r="AL104" s="99"/>
      <c r="AM104" s="99"/>
      <c r="AN104" s="99"/>
      <c r="AO104" s="99"/>
      <c r="AP104" s="99"/>
      <c r="AQ104" s="99"/>
      <c r="AR104" s="99"/>
      <c r="AS104" s="99"/>
      <c r="AT104" s="99"/>
      <c r="AU104" s="99"/>
    </row>
    <row r="105" spans="2:47" ht="12.75" customHeight="1">
      <c r="B105" s="99"/>
      <c r="C105" s="99"/>
      <c r="D105" s="99"/>
      <c r="E105" s="99"/>
      <c r="F105" s="99"/>
      <c r="G105" s="99"/>
      <c r="H105" s="99"/>
      <c r="I105" s="1144" t="s">
        <v>273</v>
      </c>
      <c r="J105" s="1145"/>
      <c r="K105" s="1145"/>
      <c r="L105" s="1145"/>
      <c r="M105" s="1145"/>
      <c r="N105" s="1145"/>
      <c r="O105" s="1145"/>
      <c r="P105" s="1145"/>
      <c r="Q105" s="1145"/>
      <c r="R105" s="1145"/>
      <c r="S105" s="1146"/>
      <c r="T105" s="1153" t="s">
        <v>274</v>
      </c>
      <c r="U105" s="1145"/>
      <c r="V105" s="1145"/>
      <c r="W105" s="1145"/>
      <c r="X105" s="1145"/>
      <c r="Y105" s="1145"/>
      <c r="Z105" s="1145"/>
      <c r="AA105" s="1145"/>
      <c r="AB105" s="1145"/>
      <c r="AC105" s="1146"/>
      <c r="AD105" s="1308" t="s">
        <v>281</v>
      </c>
      <c r="AE105" s="1156"/>
      <c r="AF105" s="1156"/>
      <c r="AG105" s="1156"/>
      <c r="AH105" s="1156"/>
      <c r="AI105" s="1157"/>
      <c r="AJ105" s="99"/>
      <c r="AQ105" s="99"/>
      <c r="AR105" s="99"/>
      <c r="AS105" s="99"/>
      <c r="AT105" s="99"/>
      <c r="AU105" s="99"/>
    </row>
    <row r="106" spans="2:47" ht="12.75">
      <c r="B106" s="99"/>
      <c r="C106" s="99"/>
      <c r="D106" s="99"/>
      <c r="E106" s="99"/>
      <c r="F106" s="99"/>
      <c r="G106" s="99"/>
      <c r="H106" s="99"/>
      <c r="I106" s="1147"/>
      <c r="J106" s="1148"/>
      <c r="K106" s="1148"/>
      <c r="L106" s="1148"/>
      <c r="M106" s="1148"/>
      <c r="N106" s="1148"/>
      <c r="O106" s="1148"/>
      <c r="P106" s="1148"/>
      <c r="Q106" s="1148"/>
      <c r="R106" s="1148"/>
      <c r="S106" s="1149"/>
      <c r="T106" s="1154"/>
      <c r="U106" s="1148"/>
      <c r="V106" s="1148"/>
      <c r="W106" s="1148"/>
      <c r="X106" s="1148"/>
      <c r="Y106" s="1148"/>
      <c r="Z106" s="1148"/>
      <c r="AA106" s="1148"/>
      <c r="AB106" s="1148"/>
      <c r="AC106" s="1149"/>
      <c r="AD106" s="1309"/>
      <c r="AE106" s="1158"/>
      <c r="AF106" s="1158"/>
      <c r="AG106" s="1158"/>
      <c r="AH106" s="1158"/>
      <c r="AI106" s="1159"/>
      <c r="AJ106" s="99"/>
      <c r="AK106" s="99"/>
      <c r="AL106" s="99"/>
      <c r="AM106" s="99"/>
      <c r="AN106" s="99"/>
      <c r="AO106" s="99"/>
      <c r="AP106" s="99"/>
      <c r="AQ106" s="101"/>
      <c r="AR106" s="99"/>
      <c r="AS106" s="99"/>
      <c r="AT106" s="99"/>
      <c r="AU106" s="99"/>
    </row>
    <row r="107" spans="2:47" ht="13.5" customHeight="1">
      <c r="B107" s="99"/>
      <c r="C107" s="99"/>
      <c r="D107" s="99"/>
      <c r="E107" s="99"/>
      <c r="F107" s="99"/>
      <c r="G107" s="99"/>
      <c r="H107" s="99"/>
      <c r="I107" s="1147"/>
      <c r="J107" s="1148"/>
      <c r="K107" s="1148"/>
      <c r="L107" s="1148"/>
      <c r="M107" s="1148"/>
      <c r="N107" s="1148"/>
      <c r="O107" s="1148"/>
      <c r="P107" s="1148"/>
      <c r="Q107" s="1148"/>
      <c r="R107" s="1148"/>
      <c r="S107" s="1149"/>
      <c r="T107" s="1154"/>
      <c r="U107" s="1148"/>
      <c r="V107" s="1148"/>
      <c r="W107" s="1148"/>
      <c r="X107" s="1148"/>
      <c r="Y107" s="1148"/>
      <c r="Z107" s="1148"/>
      <c r="AA107" s="1148"/>
      <c r="AB107" s="1148"/>
      <c r="AC107" s="1149"/>
      <c r="AD107" s="1309"/>
      <c r="AE107" s="1158"/>
      <c r="AF107" s="1158"/>
      <c r="AG107" s="1158"/>
      <c r="AH107" s="1158"/>
      <c r="AI107" s="1159"/>
      <c r="AJ107" s="99"/>
      <c r="AK107" s="99"/>
      <c r="AL107" s="99"/>
      <c r="AM107" s="99"/>
      <c r="AN107" s="99"/>
      <c r="AO107" s="99"/>
      <c r="AP107" s="99"/>
      <c r="AQ107" s="101"/>
      <c r="AR107" s="99"/>
      <c r="AS107" s="99"/>
      <c r="AT107" s="99"/>
      <c r="AU107" s="99"/>
    </row>
    <row r="108" spans="2:47" ht="13.5" customHeight="1" thickBot="1">
      <c r="B108" s="99"/>
      <c r="C108" s="99"/>
      <c r="D108" s="99"/>
      <c r="E108" s="99"/>
      <c r="F108" s="99"/>
      <c r="G108" s="99"/>
      <c r="H108" s="99"/>
      <c r="I108" s="1150"/>
      <c r="J108" s="1151"/>
      <c r="K108" s="1151"/>
      <c r="L108" s="1151"/>
      <c r="M108" s="1151"/>
      <c r="N108" s="1151"/>
      <c r="O108" s="1151"/>
      <c r="P108" s="1151"/>
      <c r="Q108" s="1151"/>
      <c r="R108" s="1151"/>
      <c r="S108" s="1152"/>
      <c r="T108" s="1155"/>
      <c r="U108" s="1151"/>
      <c r="V108" s="1151"/>
      <c r="W108" s="1151"/>
      <c r="X108" s="1151"/>
      <c r="Y108" s="1151"/>
      <c r="Z108" s="1151"/>
      <c r="AA108" s="1151"/>
      <c r="AB108" s="1151"/>
      <c r="AC108" s="1152"/>
      <c r="AD108" s="1310"/>
      <c r="AE108" s="1160"/>
      <c r="AF108" s="1160"/>
      <c r="AG108" s="1160"/>
      <c r="AH108" s="1160"/>
      <c r="AI108" s="1161"/>
      <c r="AJ108" s="99"/>
      <c r="AK108" s="99"/>
      <c r="AL108" s="99"/>
      <c r="AM108" s="99"/>
      <c r="AN108" s="99"/>
      <c r="AO108" s="99"/>
      <c r="AP108" s="99"/>
      <c r="AQ108" s="101"/>
      <c r="AR108" s="99"/>
      <c r="AS108" s="99"/>
      <c r="AT108" s="99"/>
      <c r="AU108" s="99"/>
    </row>
    <row r="109" spans="2:47" ht="12.75">
      <c r="B109" s="99"/>
      <c r="C109" s="99"/>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8"/>
      <c r="Z109" s="188"/>
      <c r="AA109" s="188"/>
      <c r="AB109" s="188"/>
      <c r="AC109" s="188"/>
      <c r="AD109" s="188"/>
      <c r="AE109" s="99"/>
      <c r="AF109" s="99"/>
      <c r="AG109" s="99"/>
      <c r="AH109" s="99"/>
      <c r="AI109" s="99"/>
      <c r="AJ109" s="99"/>
      <c r="AK109" s="99"/>
      <c r="AL109" s="99"/>
      <c r="AM109" s="99"/>
      <c r="AN109" s="99"/>
      <c r="AO109" s="99"/>
      <c r="AP109" s="99"/>
      <c r="AQ109" s="99"/>
      <c r="AR109" s="101"/>
      <c r="AS109" s="101"/>
      <c r="AT109" s="101"/>
      <c r="AU109" s="101"/>
    </row>
    <row r="110" spans="1:47" ht="15.75" customHeight="1" thickBot="1">
      <c r="A110" s="1089" t="s">
        <v>276</v>
      </c>
      <c r="B110" s="1089"/>
      <c r="C110" s="1089"/>
      <c r="D110" s="1089"/>
      <c r="E110" s="1089"/>
      <c r="F110" s="1089"/>
      <c r="G110" s="1089"/>
      <c r="H110" s="1089"/>
      <c r="I110" s="1089"/>
      <c r="J110" s="1089"/>
      <c r="K110" s="1089"/>
      <c r="L110" s="1089"/>
      <c r="M110" s="1089"/>
      <c r="N110" s="1089"/>
      <c r="O110" s="1089"/>
      <c r="P110" s="1089"/>
      <c r="Q110" s="1089"/>
      <c r="R110" s="1089"/>
      <c r="S110" s="1089"/>
      <c r="T110" s="1089"/>
      <c r="U110" s="1089"/>
      <c r="V110" s="1089"/>
      <c r="W110" s="1089"/>
      <c r="X110" s="1089"/>
      <c r="Y110" s="1089"/>
      <c r="Z110" s="1089"/>
      <c r="AA110" s="1089"/>
      <c r="AB110" s="1089"/>
      <c r="AC110" s="1089"/>
      <c r="AD110" s="1089"/>
      <c r="AE110" s="1089"/>
      <c r="AF110" s="1089"/>
      <c r="AG110" s="1089"/>
      <c r="AH110" s="1089"/>
      <c r="AI110" s="1089"/>
      <c r="AJ110" s="1089"/>
      <c r="AK110" s="1089"/>
      <c r="AL110" s="1089"/>
      <c r="AM110" s="1089"/>
      <c r="AN110" s="1089"/>
      <c r="AO110" s="1089"/>
      <c r="AP110" s="1089"/>
      <c r="AQ110" s="1089"/>
      <c r="AR110" s="1089"/>
      <c r="AS110" s="185"/>
      <c r="AT110" s="185"/>
      <c r="AU110" s="185"/>
    </row>
    <row r="111" spans="2:47" ht="12.75">
      <c r="B111" s="129"/>
      <c r="C111" s="129"/>
      <c r="D111" s="129"/>
      <c r="E111" s="129"/>
      <c r="F111" s="129"/>
      <c r="G111" s="129"/>
      <c r="H111" s="1162" t="s">
        <v>288</v>
      </c>
      <c r="I111" s="1163"/>
      <c r="J111" s="1163"/>
      <c r="K111" s="1163"/>
      <c r="L111" s="1163"/>
      <c r="M111" s="1163"/>
      <c r="N111" s="1163"/>
      <c r="O111" s="1163"/>
      <c r="P111" s="1163"/>
      <c r="Q111" s="1163"/>
      <c r="R111" s="1163"/>
      <c r="S111" s="1163"/>
      <c r="T111" s="1163"/>
      <c r="U111" s="1163"/>
      <c r="V111" s="1163"/>
      <c r="W111" s="1163"/>
      <c r="X111" s="1163"/>
      <c r="Y111" s="1163"/>
      <c r="Z111" s="1163"/>
      <c r="AA111" s="1163"/>
      <c r="AB111" s="1163"/>
      <c r="AC111" s="1163"/>
      <c r="AD111" s="1163"/>
      <c r="AE111" s="1163"/>
      <c r="AF111" s="1163"/>
      <c r="AG111" s="1163"/>
      <c r="AH111" s="1163"/>
      <c r="AI111" s="1163"/>
      <c r="AJ111" s="1164"/>
      <c r="AK111" s="129"/>
      <c r="AL111" s="129"/>
      <c r="AM111" s="129"/>
      <c r="AN111" s="129"/>
      <c r="AO111" s="129"/>
      <c r="AP111" s="129"/>
      <c r="AQ111" s="129"/>
      <c r="AR111" s="129"/>
      <c r="AS111" s="129"/>
      <c r="AT111" s="129"/>
      <c r="AU111" s="129"/>
    </row>
    <row r="112" spans="2:47" ht="15" customHeight="1" thickBot="1">
      <c r="B112" s="129"/>
      <c r="C112" s="129"/>
      <c r="D112" s="129"/>
      <c r="E112" s="129"/>
      <c r="F112" s="129"/>
      <c r="G112" s="129"/>
      <c r="H112" s="1165" t="s">
        <v>282</v>
      </c>
      <c r="I112" s="1166"/>
      <c r="J112" s="1166"/>
      <c r="K112" s="1166"/>
      <c r="L112" s="1166"/>
      <c r="M112" s="1166"/>
      <c r="N112" s="1166"/>
      <c r="O112" s="1166"/>
      <c r="P112" s="1166"/>
      <c r="Q112" s="1166"/>
      <c r="R112" s="1166"/>
      <c r="S112" s="1166"/>
      <c r="T112" s="1166"/>
      <c r="U112" s="1166"/>
      <c r="V112" s="1166"/>
      <c r="W112" s="1166"/>
      <c r="X112" s="1166"/>
      <c r="Y112" s="1166"/>
      <c r="Z112" s="1166"/>
      <c r="AA112" s="1166"/>
      <c r="AB112" s="1166"/>
      <c r="AC112" s="1166"/>
      <c r="AD112" s="1166"/>
      <c r="AE112" s="1166"/>
      <c r="AF112" s="1166"/>
      <c r="AG112" s="1166"/>
      <c r="AH112" s="1166"/>
      <c r="AI112" s="1166"/>
      <c r="AJ112" s="1167"/>
      <c r="AK112" s="129"/>
      <c r="AL112" s="129"/>
      <c r="AM112" s="129"/>
      <c r="AN112" s="129"/>
      <c r="AO112" s="129"/>
      <c r="AP112" s="129"/>
      <c r="AQ112" s="129"/>
      <c r="AR112" s="129"/>
      <c r="AS112" s="129"/>
      <c r="AT112" s="129"/>
      <c r="AU112" s="129"/>
    </row>
    <row r="113" spans="2:47" ht="15.75" customHeight="1">
      <c r="B113" s="99"/>
      <c r="C113" s="99"/>
      <c r="D113" s="99"/>
      <c r="E113" s="99"/>
      <c r="F113" s="99"/>
      <c r="G113" s="99"/>
      <c r="H113" s="1124" t="s">
        <v>277</v>
      </c>
      <c r="I113" s="1125"/>
      <c r="J113" s="1125"/>
      <c r="K113" s="1125"/>
      <c r="L113" s="1125"/>
      <c r="M113" s="1125"/>
      <c r="N113" s="1125"/>
      <c r="O113" s="1125"/>
      <c r="P113" s="1125"/>
      <c r="Q113" s="1125"/>
      <c r="R113" s="1125"/>
      <c r="S113" s="1125"/>
      <c r="T113" s="1125"/>
      <c r="U113" s="1125"/>
      <c r="V113" s="1125"/>
      <c r="W113" s="1125"/>
      <c r="X113" s="1125"/>
      <c r="Y113" s="1125"/>
      <c r="Z113" s="1125"/>
      <c r="AA113" s="1125"/>
      <c r="AB113" s="1125"/>
      <c r="AC113" s="1125"/>
      <c r="AD113" s="1126"/>
      <c r="AE113" s="1305" t="s">
        <v>267</v>
      </c>
      <c r="AF113" s="1132"/>
      <c r="AG113" s="1132"/>
      <c r="AH113" s="1132"/>
      <c r="AI113" s="1132"/>
      <c r="AJ113" s="1133"/>
      <c r="AK113" s="99"/>
      <c r="AL113" s="99"/>
      <c r="AM113" s="99"/>
      <c r="AN113" s="99"/>
      <c r="AO113" s="99"/>
      <c r="AP113" s="99"/>
      <c r="AQ113" s="99"/>
      <c r="AR113" s="99"/>
      <c r="AS113" s="99"/>
      <c r="AT113" s="99"/>
      <c r="AU113" s="99"/>
    </row>
    <row r="114" spans="2:47" ht="13.5" thickBot="1">
      <c r="B114" s="99"/>
      <c r="C114" s="99"/>
      <c r="D114" s="99"/>
      <c r="E114" s="99"/>
      <c r="F114" s="99"/>
      <c r="G114" s="99"/>
      <c r="H114" s="1127"/>
      <c r="I114" s="1128"/>
      <c r="J114" s="1128"/>
      <c r="K114" s="1128"/>
      <c r="L114" s="1128"/>
      <c r="M114" s="1128"/>
      <c r="N114" s="1128"/>
      <c r="O114" s="1128"/>
      <c r="P114" s="1128"/>
      <c r="Q114" s="1128"/>
      <c r="R114" s="1128"/>
      <c r="S114" s="1128"/>
      <c r="T114" s="1128"/>
      <c r="U114" s="1128"/>
      <c r="V114" s="1128"/>
      <c r="W114" s="1128"/>
      <c r="X114" s="1128"/>
      <c r="Y114" s="1128"/>
      <c r="Z114" s="1128"/>
      <c r="AA114" s="1128"/>
      <c r="AB114" s="1128"/>
      <c r="AC114" s="1128"/>
      <c r="AD114" s="1129"/>
      <c r="AE114" s="1306"/>
      <c r="AF114" s="1134"/>
      <c r="AG114" s="1134"/>
      <c r="AH114" s="1134"/>
      <c r="AI114" s="1134"/>
      <c r="AJ114" s="1135"/>
      <c r="AK114" s="99"/>
      <c r="AL114" s="99"/>
      <c r="AM114" s="99"/>
      <c r="AN114" s="99"/>
      <c r="AO114" s="99"/>
      <c r="AP114" s="99"/>
      <c r="AQ114" s="99"/>
      <c r="AR114" s="99"/>
      <c r="AS114" s="99"/>
      <c r="AT114" s="99"/>
      <c r="AU114" s="99"/>
    </row>
    <row r="115" spans="2:47" ht="13.5" thickTop="1">
      <c r="B115" s="99"/>
      <c r="C115" s="99"/>
      <c r="D115" s="99"/>
      <c r="E115" s="99"/>
      <c r="F115" s="99"/>
      <c r="G115" s="99"/>
      <c r="H115" s="1311" t="s">
        <v>278</v>
      </c>
      <c r="I115" s="1312"/>
      <c r="J115" s="1312"/>
      <c r="K115" s="1312"/>
      <c r="L115" s="1312"/>
      <c r="M115" s="1312"/>
      <c r="N115" s="1312"/>
      <c r="O115" s="1312"/>
      <c r="P115" s="1312"/>
      <c r="Q115" s="1312"/>
      <c r="R115" s="1312"/>
      <c r="S115" s="1312"/>
      <c r="T115" s="1312"/>
      <c r="U115" s="1312"/>
      <c r="V115" s="1312"/>
      <c r="W115" s="1312"/>
      <c r="X115" s="1312"/>
      <c r="Y115" s="1312"/>
      <c r="Z115" s="1312"/>
      <c r="AA115" s="1312"/>
      <c r="AB115" s="1312"/>
      <c r="AC115" s="1312"/>
      <c r="AD115" s="1313"/>
      <c r="AE115" s="1307" t="s">
        <v>275</v>
      </c>
      <c r="AF115" s="1140"/>
      <c r="AG115" s="1140"/>
      <c r="AH115" s="1140"/>
      <c r="AI115" s="1140"/>
      <c r="AJ115" s="1141"/>
      <c r="AK115" s="99"/>
      <c r="AL115" s="99"/>
      <c r="AM115" s="99"/>
      <c r="AN115" s="99"/>
      <c r="AO115" s="99"/>
      <c r="AP115" s="99"/>
      <c r="AQ115" s="99"/>
      <c r="AR115" s="99"/>
      <c r="AS115" s="99"/>
      <c r="AT115" s="99"/>
      <c r="AU115" s="99"/>
    </row>
    <row r="116" spans="2:47" ht="12.75">
      <c r="B116" s="99"/>
      <c r="C116" s="99"/>
      <c r="D116" s="99"/>
      <c r="E116" s="99"/>
      <c r="F116" s="99"/>
      <c r="G116" s="99"/>
      <c r="H116" s="1171" t="s">
        <v>269</v>
      </c>
      <c r="I116" s="1172"/>
      <c r="J116" s="1172"/>
      <c r="K116" s="1172"/>
      <c r="L116" s="1172"/>
      <c r="M116" s="1172"/>
      <c r="N116" s="1172"/>
      <c r="O116" s="1172"/>
      <c r="P116" s="1172"/>
      <c r="Q116" s="1172"/>
      <c r="R116" s="1172"/>
      <c r="S116" s="1172"/>
      <c r="T116" s="1172"/>
      <c r="U116" s="1172"/>
      <c r="V116" s="1172"/>
      <c r="W116" s="1172"/>
      <c r="X116" s="1172"/>
      <c r="Y116" s="1172"/>
      <c r="Z116" s="1172"/>
      <c r="AA116" s="1172"/>
      <c r="AB116" s="1172"/>
      <c r="AC116" s="1172"/>
      <c r="AD116" s="1173"/>
      <c r="AE116" s="489" t="s">
        <v>279</v>
      </c>
      <c r="AF116" s="490"/>
      <c r="AG116" s="490"/>
      <c r="AH116" s="490"/>
      <c r="AI116" s="490"/>
      <c r="AJ116" s="1143"/>
      <c r="AK116" s="99"/>
      <c r="AL116" s="99"/>
      <c r="AM116" s="99"/>
      <c r="AN116" s="99"/>
      <c r="AO116" s="99"/>
      <c r="AP116" s="99"/>
      <c r="AQ116" s="99"/>
      <c r="AR116" s="99"/>
      <c r="AS116" s="99"/>
      <c r="AT116" s="99"/>
      <c r="AU116" s="99"/>
    </row>
    <row r="117" spans="2:47" ht="13.5" thickBot="1">
      <c r="B117" s="99"/>
      <c r="C117" s="99"/>
      <c r="D117" s="99"/>
      <c r="E117" s="99"/>
      <c r="F117" s="99"/>
      <c r="G117" s="99"/>
      <c r="H117" s="1185" t="s">
        <v>270</v>
      </c>
      <c r="I117" s="1186"/>
      <c r="J117" s="1186"/>
      <c r="K117" s="1186"/>
      <c r="L117" s="1186"/>
      <c r="M117" s="1186"/>
      <c r="N117" s="1186"/>
      <c r="O117" s="1186"/>
      <c r="P117" s="1186"/>
      <c r="Q117" s="1186"/>
      <c r="R117" s="1186"/>
      <c r="S117" s="1186"/>
      <c r="T117" s="1186"/>
      <c r="U117" s="1186"/>
      <c r="V117" s="1186"/>
      <c r="W117" s="1186"/>
      <c r="X117" s="1186"/>
      <c r="Y117" s="1186"/>
      <c r="Z117" s="1186"/>
      <c r="AA117" s="1186"/>
      <c r="AB117" s="1186"/>
      <c r="AC117" s="1186"/>
      <c r="AD117" s="1187"/>
      <c r="AE117" s="1314" t="s">
        <v>280</v>
      </c>
      <c r="AF117" s="1177"/>
      <c r="AG117" s="1177"/>
      <c r="AH117" s="1177"/>
      <c r="AI117" s="1177"/>
      <c r="AJ117" s="1178"/>
      <c r="AK117" s="99"/>
      <c r="AL117" s="99"/>
      <c r="AM117" s="99"/>
      <c r="AN117" s="99"/>
      <c r="AO117" s="99"/>
      <c r="AP117" s="99"/>
      <c r="AQ117" s="99"/>
      <c r="AR117" s="99"/>
      <c r="AS117" s="99"/>
      <c r="AT117" s="99"/>
      <c r="AU117" s="99"/>
    </row>
    <row r="118" spans="2:47" ht="13.5" thickBot="1">
      <c r="B118" s="99"/>
      <c r="C118" s="9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15"/>
      <c r="AB118" s="115"/>
      <c r="AC118" s="115"/>
      <c r="AD118" s="115"/>
      <c r="AE118" s="115"/>
      <c r="AF118" s="115"/>
      <c r="AG118" s="101"/>
      <c r="AH118" s="99"/>
      <c r="AI118" s="99"/>
      <c r="AJ118" s="99"/>
      <c r="AK118" s="99"/>
      <c r="AL118" s="99"/>
      <c r="AM118" s="99"/>
      <c r="AN118" s="99"/>
      <c r="AO118" s="99"/>
      <c r="AP118" s="99"/>
      <c r="AQ118" s="99"/>
      <c r="AR118" s="99"/>
      <c r="AS118" s="99"/>
      <c r="AT118" s="99"/>
      <c r="AU118" s="99"/>
    </row>
    <row r="119" spans="2:47" ht="12.75">
      <c r="B119" s="99"/>
      <c r="C119" s="99"/>
      <c r="D119" s="99"/>
      <c r="E119" s="99"/>
      <c r="F119" s="99"/>
      <c r="G119" s="99"/>
      <c r="H119" s="1179" t="s">
        <v>283</v>
      </c>
      <c r="I119" s="1180"/>
      <c r="J119" s="1180"/>
      <c r="K119" s="1180"/>
      <c r="L119" s="1180"/>
      <c r="M119" s="1180"/>
      <c r="N119" s="1180"/>
      <c r="O119" s="1180"/>
      <c r="P119" s="1180"/>
      <c r="Q119" s="1180"/>
      <c r="R119" s="1180"/>
      <c r="S119" s="1180"/>
      <c r="T119" s="1180"/>
      <c r="U119" s="1180"/>
      <c r="V119" s="1180"/>
      <c r="W119" s="1180"/>
      <c r="X119" s="1180"/>
      <c r="Y119" s="1180"/>
      <c r="Z119" s="1180"/>
      <c r="AA119" s="1180"/>
      <c r="AB119" s="1180"/>
      <c r="AC119" s="1180"/>
      <c r="AD119" s="1180"/>
      <c r="AE119" s="1180"/>
      <c r="AF119" s="1180"/>
      <c r="AG119" s="1180"/>
      <c r="AH119" s="1180"/>
      <c r="AI119" s="1180"/>
      <c r="AJ119" s="1181"/>
      <c r="AK119" s="99"/>
      <c r="AL119" s="99"/>
      <c r="AM119" s="99"/>
      <c r="AN119" s="99"/>
      <c r="AO119" s="99"/>
      <c r="AP119" s="99"/>
      <c r="AQ119" s="99"/>
      <c r="AR119" s="99"/>
      <c r="AS119" s="99"/>
      <c r="AT119" s="99"/>
      <c r="AU119" s="99"/>
    </row>
    <row r="120" spans="2:47" ht="26.25" customHeight="1" thickBot="1">
      <c r="B120" s="99"/>
      <c r="C120" s="99"/>
      <c r="D120" s="99"/>
      <c r="E120" s="99"/>
      <c r="F120" s="99"/>
      <c r="G120" s="99"/>
      <c r="H120" s="1182"/>
      <c r="I120" s="1183"/>
      <c r="J120" s="1183"/>
      <c r="K120" s="1183"/>
      <c r="L120" s="1183"/>
      <c r="M120" s="1183"/>
      <c r="N120" s="1183"/>
      <c r="O120" s="1183"/>
      <c r="P120" s="1183"/>
      <c r="Q120" s="1183"/>
      <c r="R120" s="1183"/>
      <c r="S120" s="1183"/>
      <c r="T120" s="1183"/>
      <c r="U120" s="1183"/>
      <c r="V120" s="1183"/>
      <c r="W120" s="1183"/>
      <c r="X120" s="1183"/>
      <c r="Y120" s="1183"/>
      <c r="Z120" s="1183"/>
      <c r="AA120" s="1183"/>
      <c r="AB120" s="1183"/>
      <c r="AC120" s="1183"/>
      <c r="AD120" s="1183"/>
      <c r="AE120" s="1183"/>
      <c r="AF120" s="1183"/>
      <c r="AG120" s="1183"/>
      <c r="AH120" s="1183"/>
      <c r="AI120" s="1183"/>
      <c r="AJ120" s="1184"/>
      <c r="AK120" s="99"/>
      <c r="AL120" s="99"/>
      <c r="AM120" s="99"/>
      <c r="AN120" s="99"/>
      <c r="AO120" s="99"/>
      <c r="AP120" s="99"/>
      <c r="AQ120" s="99"/>
      <c r="AR120" s="99"/>
      <c r="AS120" s="99"/>
      <c r="AT120" s="99"/>
      <c r="AU120" s="99"/>
    </row>
    <row r="121" spans="2:47" ht="12.75">
      <c r="B121" s="99"/>
      <c r="C121" s="99"/>
      <c r="D121" s="99"/>
      <c r="E121" s="99"/>
      <c r="F121" s="99"/>
      <c r="G121" s="99"/>
      <c r="H121" s="1124" t="s">
        <v>266</v>
      </c>
      <c r="I121" s="1125"/>
      <c r="J121" s="1125"/>
      <c r="K121" s="1125"/>
      <c r="L121" s="1125"/>
      <c r="M121" s="1125"/>
      <c r="N121" s="1125"/>
      <c r="O121" s="1125"/>
      <c r="P121" s="1125"/>
      <c r="Q121" s="1125"/>
      <c r="R121" s="1125"/>
      <c r="S121" s="1125"/>
      <c r="T121" s="1125"/>
      <c r="U121" s="1125"/>
      <c r="V121" s="1125"/>
      <c r="W121" s="1125"/>
      <c r="X121" s="1125"/>
      <c r="Y121" s="1125"/>
      <c r="Z121" s="1125"/>
      <c r="AA121" s="1125"/>
      <c r="AB121" s="1125"/>
      <c r="AC121" s="1125"/>
      <c r="AD121" s="1126"/>
      <c r="AE121" s="1305" t="s">
        <v>267</v>
      </c>
      <c r="AF121" s="1132"/>
      <c r="AG121" s="1132"/>
      <c r="AH121" s="1132"/>
      <c r="AI121" s="1132"/>
      <c r="AJ121" s="1133"/>
      <c r="AK121" s="99"/>
      <c r="AL121" s="99"/>
      <c r="AM121" s="99"/>
      <c r="AN121" s="99"/>
      <c r="AO121" s="99"/>
      <c r="AP121" s="99"/>
      <c r="AQ121" s="99"/>
      <c r="AR121" s="99"/>
      <c r="AS121" s="99"/>
      <c r="AT121" s="99"/>
      <c r="AU121" s="99"/>
    </row>
    <row r="122" spans="2:47" ht="26.25" customHeight="1" thickBot="1">
      <c r="B122" s="99"/>
      <c r="C122" s="99"/>
      <c r="D122" s="99"/>
      <c r="E122" s="99"/>
      <c r="F122" s="99"/>
      <c r="G122" s="99"/>
      <c r="H122" s="1127"/>
      <c r="I122" s="1128"/>
      <c r="J122" s="1128"/>
      <c r="K122" s="1128"/>
      <c r="L122" s="1128"/>
      <c r="M122" s="1128"/>
      <c r="N122" s="1128"/>
      <c r="O122" s="1128"/>
      <c r="P122" s="1128"/>
      <c r="Q122" s="1128"/>
      <c r="R122" s="1128"/>
      <c r="S122" s="1128"/>
      <c r="T122" s="1128"/>
      <c r="U122" s="1128"/>
      <c r="V122" s="1128"/>
      <c r="W122" s="1128"/>
      <c r="X122" s="1128"/>
      <c r="Y122" s="1128"/>
      <c r="Z122" s="1128"/>
      <c r="AA122" s="1128"/>
      <c r="AB122" s="1128"/>
      <c r="AC122" s="1128"/>
      <c r="AD122" s="1129"/>
      <c r="AE122" s="1306"/>
      <c r="AF122" s="1134"/>
      <c r="AG122" s="1134"/>
      <c r="AH122" s="1134"/>
      <c r="AI122" s="1134"/>
      <c r="AJ122" s="1135"/>
      <c r="AK122" s="99"/>
      <c r="AL122" s="99"/>
      <c r="AM122" s="99"/>
      <c r="AN122" s="99"/>
      <c r="AO122" s="99"/>
      <c r="AP122" s="99"/>
      <c r="AQ122" s="99"/>
      <c r="AR122" s="99"/>
      <c r="AS122" s="99"/>
      <c r="AT122" s="99"/>
      <c r="AU122" s="99"/>
    </row>
    <row r="123" spans="2:47" ht="15.75" customHeight="1" thickTop="1">
      <c r="B123" s="99"/>
      <c r="C123" s="99"/>
      <c r="D123" s="99"/>
      <c r="E123" s="99"/>
      <c r="F123" s="99"/>
      <c r="G123" s="99"/>
      <c r="H123" s="1311" t="s">
        <v>284</v>
      </c>
      <c r="I123" s="1312"/>
      <c r="J123" s="1312"/>
      <c r="K123" s="1312"/>
      <c r="L123" s="1312"/>
      <c r="M123" s="1312"/>
      <c r="N123" s="1312"/>
      <c r="O123" s="1312"/>
      <c r="P123" s="1312"/>
      <c r="Q123" s="1312"/>
      <c r="R123" s="1312"/>
      <c r="S123" s="1312"/>
      <c r="T123" s="1312"/>
      <c r="U123" s="1312"/>
      <c r="V123" s="1312"/>
      <c r="W123" s="1312"/>
      <c r="X123" s="1312"/>
      <c r="Y123" s="1312"/>
      <c r="Z123" s="1312"/>
      <c r="AA123" s="1312"/>
      <c r="AB123" s="1312"/>
      <c r="AC123" s="1312"/>
      <c r="AD123" s="1313"/>
      <c r="AE123" s="1307" t="s">
        <v>285</v>
      </c>
      <c r="AF123" s="1140"/>
      <c r="AG123" s="1140"/>
      <c r="AH123" s="1140"/>
      <c r="AI123" s="1140"/>
      <c r="AJ123" s="1141"/>
      <c r="AK123" s="99"/>
      <c r="AL123" s="99"/>
      <c r="AM123" s="99"/>
      <c r="AN123" s="99"/>
      <c r="AO123" s="99"/>
      <c r="AP123" s="99"/>
      <c r="AQ123" s="99"/>
      <c r="AR123" s="99"/>
      <c r="AS123" s="99"/>
      <c r="AT123" s="99"/>
      <c r="AU123" s="99"/>
    </row>
    <row r="124" spans="2:47" ht="27" customHeight="1" thickBot="1">
      <c r="B124" s="99"/>
      <c r="C124" s="99"/>
      <c r="D124" s="99"/>
      <c r="E124" s="99"/>
      <c r="F124" s="99"/>
      <c r="G124" s="99"/>
      <c r="H124" s="1185" t="s">
        <v>286</v>
      </c>
      <c r="I124" s="1186"/>
      <c r="J124" s="1186"/>
      <c r="K124" s="1186"/>
      <c r="L124" s="1186"/>
      <c r="M124" s="1186"/>
      <c r="N124" s="1186"/>
      <c r="O124" s="1186"/>
      <c r="P124" s="1186"/>
      <c r="Q124" s="1186"/>
      <c r="R124" s="1186"/>
      <c r="S124" s="1186"/>
      <c r="T124" s="1186"/>
      <c r="U124" s="1186"/>
      <c r="V124" s="1186"/>
      <c r="W124" s="1186"/>
      <c r="X124" s="1186"/>
      <c r="Y124" s="1186"/>
      <c r="Z124" s="1186"/>
      <c r="AA124" s="1186"/>
      <c r="AB124" s="1186"/>
      <c r="AC124" s="1186"/>
      <c r="AD124" s="1187"/>
      <c r="AE124" s="1314" t="s">
        <v>287</v>
      </c>
      <c r="AF124" s="1177"/>
      <c r="AG124" s="1177"/>
      <c r="AH124" s="1177"/>
      <c r="AI124" s="1177"/>
      <c r="AJ124" s="1178"/>
      <c r="AK124" s="99"/>
      <c r="AL124" s="99"/>
      <c r="AM124" s="99"/>
      <c r="AN124" s="99"/>
      <c r="AO124" s="99"/>
      <c r="AP124" s="99"/>
      <c r="AQ124" s="99"/>
      <c r="AR124" s="99"/>
      <c r="AS124" s="99"/>
      <c r="AT124" s="99"/>
      <c r="AU124" s="99"/>
    </row>
    <row r="125" spans="2:47" ht="12.75">
      <c r="B125" s="99"/>
      <c r="C125" s="99"/>
      <c r="D125" s="99"/>
      <c r="E125" s="99"/>
      <c r="F125" s="99"/>
      <c r="G125" s="99"/>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15"/>
      <c r="AF125" s="115"/>
      <c r="AG125" s="115"/>
      <c r="AH125" s="115"/>
      <c r="AI125" s="115"/>
      <c r="AJ125" s="115"/>
      <c r="AK125" s="99"/>
      <c r="AL125" s="99"/>
      <c r="AM125" s="99"/>
      <c r="AN125" s="99"/>
      <c r="AO125" s="99"/>
      <c r="AP125" s="99"/>
      <c r="AQ125" s="99"/>
      <c r="AR125" s="99"/>
      <c r="AS125" s="99"/>
      <c r="AT125" s="99"/>
      <c r="AU125" s="99"/>
    </row>
    <row r="126" spans="1:47" ht="15.75" customHeight="1">
      <c r="A126" s="183">
        <v>115</v>
      </c>
      <c r="B126" s="782" t="s">
        <v>653</v>
      </c>
      <c r="C126" s="782"/>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2"/>
      <c r="AA126" s="782"/>
      <c r="AB126" s="782"/>
      <c r="AC126" s="782"/>
      <c r="AD126" s="782"/>
      <c r="AE126" s="782"/>
      <c r="AF126" s="782"/>
      <c r="AG126" s="782"/>
      <c r="AH126" s="782"/>
      <c r="AI126" s="782"/>
      <c r="AJ126" s="782"/>
      <c r="AK126" s="782"/>
      <c r="AL126" s="782"/>
      <c r="AM126" s="782"/>
      <c r="AN126" s="782"/>
      <c r="AO126" s="782"/>
      <c r="AP126" s="782"/>
      <c r="AQ126" s="782"/>
      <c r="AR126" s="782"/>
      <c r="AS126" s="156"/>
      <c r="AT126" s="156"/>
      <c r="AU126" s="156"/>
    </row>
    <row r="127" spans="1:47" ht="27.75" customHeight="1">
      <c r="A127" s="183"/>
      <c r="B127" s="782"/>
      <c r="C127" s="782"/>
      <c r="D127" s="782"/>
      <c r="E127" s="782"/>
      <c r="F127" s="782"/>
      <c r="G127" s="782"/>
      <c r="H127" s="782"/>
      <c r="I127" s="782"/>
      <c r="J127" s="782"/>
      <c r="K127" s="782"/>
      <c r="L127" s="782"/>
      <c r="M127" s="782"/>
      <c r="N127" s="782"/>
      <c r="O127" s="782"/>
      <c r="P127" s="782"/>
      <c r="Q127" s="782"/>
      <c r="R127" s="782"/>
      <c r="S127" s="782"/>
      <c r="T127" s="782"/>
      <c r="U127" s="782"/>
      <c r="V127" s="782"/>
      <c r="W127" s="782"/>
      <c r="X127" s="782"/>
      <c r="Y127" s="782"/>
      <c r="Z127" s="782"/>
      <c r="AA127" s="782"/>
      <c r="AB127" s="782"/>
      <c r="AC127" s="782"/>
      <c r="AD127" s="782"/>
      <c r="AE127" s="782"/>
      <c r="AF127" s="782"/>
      <c r="AG127" s="782"/>
      <c r="AH127" s="782"/>
      <c r="AI127" s="782"/>
      <c r="AJ127" s="782"/>
      <c r="AK127" s="782"/>
      <c r="AL127" s="782"/>
      <c r="AM127" s="782"/>
      <c r="AN127" s="782"/>
      <c r="AO127" s="782"/>
      <c r="AP127" s="782"/>
      <c r="AQ127" s="782"/>
      <c r="AR127" s="782"/>
      <c r="AS127" s="156"/>
      <c r="AT127" s="156"/>
      <c r="AU127" s="156"/>
    </row>
    <row r="128" spans="1:47" ht="16.5" customHeight="1">
      <c r="A128" s="137">
        <v>116</v>
      </c>
      <c r="B128" s="780" t="s">
        <v>197</v>
      </c>
      <c r="C128" s="780"/>
      <c r="D128" s="780"/>
      <c r="E128" s="780"/>
      <c r="F128" s="780"/>
      <c r="G128" s="780"/>
      <c r="H128" s="780"/>
      <c r="I128" s="780"/>
      <c r="J128" s="780"/>
      <c r="K128" s="780"/>
      <c r="L128" s="780"/>
      <c r="M128" s="780"/>
      <c r="N128" s="780"/>
      <c r="O128" s="780"/>
      <c r="P128" s="780"/>
      <c r="Q128" s="780"/>
      <c r="R128" s="780"/>
      <c r="S128" s="780"/>
      <c r="T128" s="780"/>
      <c r="U128" s="780"/>
      <c r="V128" s="780"/>
      <c r="W128" s="780"/>
      <c r="X128" s="780"/>
      <c r="Y128" s="780"/>
      <c r="Z128" s="780"/>
      <c r="AA128" s="780"/>
      <c r="AB128" s="780"/>
      <c r="AC128" s="780"/>
      <c r="AD128" s="780"/>
      <c r="AE128" s="780"/>
      <c r="AF128" s="780"/>
      <c r="AG128" s="780"/>
      <c r="AH128" s="780"/>
      <c r="AI128" s="780"/>
      <c r="AJ128" s="780"/>
      <c r="AK128" s="780"/>
      <c r="AL128" s="780"/>
      <c r="AM128" s="780"/>
      <c r="AN128" s="780"/>
      <c r="AO128" s="780"/>
      <c r="AP128" s="780"/>
      <c r="AQ128" s="780"/>
      <c r="AR128" s="780"/>
      <c r="AS128" s="184"/>
      <c r="AT128" s="184"/>
      <c r="AU128" s="184"/>
    </row>
    <row r="129" spans="1:47" ht="15.75" customHeight="1">
      <c r="A129" s="183">
        <v>117</v>
      </c>
      <c r="B129" s="838" t="s">
        <v>289</v>
      </c>
      <c r="C129" s="838"/>
      <c r="D129" s="838"/>
      <c r="E129" s="838"/>
      <c r="F129" s="838"/>
      <c r="G129" s="838"/>
      <c r="H129" s="838"/>
      <c r="I129" s="838"/>
      <c r="J129" s="838"/>
      <c r="K129" s="838"/>
      <c r="L129" s="838"/>
      <c r="M129" s="838"/>
      <c r="N129" s="838"/>
      <c r="O129" s="838"/>
      <c r="P129" s="838"/>
      <c r="Q129" s="838"/>
      <c r="R129" s="838"/>
      <c r="S129" s="838"/>
      <c r="T129" s="838"/>
      <c r="U129" s="838"/>
      <c r="V129" s="838"/>
      <c r="W129" s="838"/>
      <c r="X129" s="838"/>
      <c r="Y129" s="838"/>
      <c r="Z129" s="838"/>
      <c r="AA129" s="838"/>
      <c r="AB129" s="838"/>
      <c r="AC129" s="838"/>
      <c r="AD129" s="838"/>
      <c r="AE129" s="838"/>
      <c r="AF129" s="838"/>
      <c r="AG129" s="838"/>
      <c r="AH129" s="838"/>
      <c r="AI129" s="838"/>
      <c r="AJ129" s="838"/>
      <c r="AK129" s="838"/>
      <c r="AL129" s="838"/>
      <c r="AM129" s="838"/>
      <c r="AN129" s="838"/>
      <c r="AO129" s="838"/>
      <c r="AP129" s="838"/>
      <c r="AQ129" s="838"/>
      <c r="AR129" s="838"/>
      <c r="AS129" s="139"/>
      <c r="AT129" s="139"/>
      <c r="AU129" s="139"/>
    </row>
    <row r="130" spans="1:47" ht="15.75" customHeight="1">
      <c r="A130" s="183">
        <v>118</v>
      </c>
      <c r="B130" s="838" t="s">
        <v>655</v>
      </c>
      <c r="C130" s="838"/>
      <c r="D130" s="838"/>
      <c r="E130" s="838"/>
      <c r="F130" s="838"/>
      <c r="G130" s="838"/>
      <c r="H130" s="838"/>
      <c r="I130" s="838"/>
      <c r="J130" s="838"/>
      <c r="K130" s="838"/>
      <c r="L130" s="838"/>
      <c r="M130" s="838"/>
      <c r="N130" s="838"/>
      <c r="O130" s="838"/>
      <c r="P130" s="838"/>
      <c r="Q130" s="838"/>
      <c r="R130" s="838"/>
      <c r="S130" s="838"/>
      <c r="T130" s="838"/>
      <c r="U130" s="838"/>
      <c r="V130" s="838"/>
      <c r="W130" s="838"/>
      <c r="X130" s="838"/>
      <c r="Y130" s="838"/>
      <c r="Z130" s="838"/>
      <c r="AA130" s="838"/>
      <c r="AB130" s="838"/>
      <c r="AC130" s="838"/>
      <c r="AD130" s="838"/>
      <c r="AE130" s="838"/>
      <c r="AF130" s="838"/>
      <c r="AG130" s="838"/>
      <c r="AH130" s="838"/>
      <c r="AI130" s="838"/>
      <c r="AJ130" s="838"/>
      <c r="AK130" s="838"/>
      <c r="AL130" s="838"/>
      <c r="AM130" s="838"/>
      <c r="AN130" s="838"/>
      <c r="AO130" s="838"/>
      <c r="AP130" s="838"/>
      <c r="AQ130" s="838"/>
      <c r="AR130" s="838"/>
      <c r="AS130" s="139"/>
      <c r="AT130" s="139"/>
      <c r="AU130" s="139"/>
    </row>
    <row r="131" spans="1:47" ht="16.5" thickBot="1">
      <c r="A131" s="183"/>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row>
    <row r="132" spans="1:47" ht="12.75" customHeight="1">
      <c r="A132" s="183"/>
      <c r="B132" s="139"/>
      <c r="C132" s="139"/>
      <c r="D132" s="139"/>
      <c r="E132" s="139"/>
      <c r="F132" s="99"/>
      <c r="G132" s="99"/>
      <c r="H132" s="99"/>
      <c r="I132" s="99"/>
      <c r="J132" s="99"/>
      <c r="K132" s="99"/>
      <c r="L132" s="99"/>
      <c r="M132" s="99"/>
      <c r="N132" s="99"/>
      <c r="O132" s="1315" t="s">
        <v>651</v>
      </c>
      <c r="P132" s="1316"/>
      <c r="Q132" s="1316"/>
      <c r="R132" s="1316"/>
      <c r="S132" s="1316"/>
      <c r="T132" s="1316"/>
      <c r="U132" s="1316"/>
      <c r="V132" s="1317"/>
      <c r="W132" s="1197" t="s">
        <v>337</v>
      </c>
      <c r="X132" s="888"/>
      <c r="Y132" s="888"/>
      <c r="Z132" s="888"/>
      <c r="AA132" s="888"/>
      <c r="AB132" s="888"/>
      <c r="AC132" s="888"/>
      <c r="AD132" s="1198"/>
      <c r="AE132" s="139"/>
      <c r="AF132" s="139"/>
      <c r="AG132" s="99"/>
      <c r="AH132" s="99"/>
      <c r="AI132" s="99"/>
      <c r="AJ132" s="99"/>
      <c r="AK132" s="99"/>
      <c r="AL132" s="99"/>
      <c r="AM132" s="99"/>
      <c r="AN132" s="99"/>
      <c r="AO132" s="99"/>
      <c r="AP132" s="99"/>
      <c r="AQ132" s="99"/>
      <c r="AR132" s="99"/>
      <c r="AS132" s="99"/>
      <c r="AT132" s="99"/>
      <c r="AU132" s="99"/>
    </row>
    <row r="133" spans="1:47" ht="16.5" thickBot="1">
      <c r="A133" s="183"/>
      <c r="B133" s="139"/>
      <c r="C133" s="139"/>
      <c r="D133" s="139"/>
      <c r="E133" s="139"/>
      <c r="F133" s="99"/>
      <c r="G133" s="99"/>
      <c r="H133" s="99"/>
      <c r="I133" s="99"/>
      <c r="J133" s="99"/>
      <c r="K133" s="99"/>
      <c r="L133" s="99"/>
      <c r="M133" s="99"/>
      <c r="N133" s="99"/>
      <c r="O133" s="1318"/>
      <c r="P133" s="1319"/>
      <c r="Q133" s="1319"/>
      <c r="R133" s="1319"/>
      <c r="S133" s="1319"/>
      <c r="T133" s="1319"/>
      <c r="U133" s="1319"/>
      <c r="V133" s="1320"/>
      <c r="W133" s="1199"/>
      <c r="X133" s="890"/>
      <c r="Y133" s="890"/>
      <c r="Z133" s="890"/>
      <c r="AA133" s="890"/>
      <c r="AB133" s="890"/>
      <c r="AC133" s="890"/>
      <c r="AD133" s="1200"/>
      <c r="AE133" s="139"/>
      <c r="AF133" s="139"/>
      <c r="AG133" s="99"/>
      <c r="AH133" s="99"/>
      <c r="AI133" s="99"/>
      <c r="AJ133" s="99"/>
      <c r="AK133" s="99"/>
      <c r="AL133" s="99"/>
      <c r="AM133" s="99"/>
      <c r="AN133" s="99"/>
      <c r="AO133" s="99"/>
      <c r="AP133" s="99"/>
      <c r="AQ133" s="99"/>
      <c r="AR133" s="99"/>
      <c r="AS133" s="99"/>
      <c r="AT133" s="99"/>
      <c r="AU133" s="99"/>
    </row>
    <row r="134" spans="1:47" ht="16.5" thickTop="1">
      <c r="A134" s="183"/>
      <c r="B134" s="139"/>
      <c r="C134" s="139"/>
      <c r="D134" s="139"/>
      <c r="E134" s="139"/>
      <c r="F134" s="99"/>
      <c r="G134" s="99"/>
      <c r="H134" s="99"/>
      <c r="I134" s="99"/>
      <c r="J134" s="99"/>
      <c r="K134" s="99"/>
      <c r="L134" s="99"/>
      <c r="M134" s="99"/>
      <c r="N134" s="99"/>
      <c r="O134" s="1311" t="s">
        <v>345</v>
      </c>
      <c r="P134" s="1312"/>
      <c r="Q134" s="1312"/>
      <c r="R134" s="1312"/>
      <c r="S134" s="1312"/>
      <c r="T134" s="1312"/>
      <c r="U134" s="1312"/>
      <c r="V134" s="1313"/>
      <c r="W134" s="251" t="s">
        <v>338</v>
      </c>
      <c r="X134" s="829"/>
      <c r="Y134" s="829"/>
      <c r="Z134" s="829"/>
      <c r="AA134" s="829"/>
      <c r="AB134" s="829"/>
      <c r="AC134" s="829"/>
      <c r="AD134" s="830"/>
      <c r="AE134" s="139"/>
      <c r="AF134" s="139"/>
      <c r="AG134" s="99"/>
      <c r="AH134" s="99"/>
      <c r="AI134" s="99"/>
      <c r="AJ134" s="99"/>
      <c r="AK134" s="99"/>
      <c r="AL134" s="99"/>
      <c r="AM134" s="99"/>
      <c r="AN134" s="99"/>
      <c r="AO134" s="99"/>
      <c r="AP134" s="99"/>
      <c r="AQ134" s="99"/>
      <c r="AR134" s="99"/>
      <c r="AS134" s="99"/>
      <c r="AT134" s="99"/>
      <c r="AU134" s="99"/>
    </row>
    <row r="135" spans="1:47" ht="15.75" customHeight="1">
      <c r="A135" s="183"/>
      <c r="B135" s="139"/>
      <c r="C135" s="139"/>
      <c r="D135" s="139"/>
      <c r="E135" s="139"/>
      <c r="F135" s="99"/>
      <c r="G135" s="99"/>
      <c r="H135" s="99"/>
      <c r="I135" s="99"/>
      <c r="J135" s="99"/>
      <c r="K135" s="99"/>
      <c r="L135" s="99"/>
      <c r="M135" s="99"/>
      <c r="N135" s="99"/>
      <c r="O135" s="1171" t="s">
        <v>285</v>
      </c>
      <c r="P135" s="1172"/>
      <c r="Q135" s="1172"/>
      <c r="R135" s="1172"/>
      <c r="S135" s="1172"/>
      <c r="T135" s="1172"/>
      <c r="U135" s="1172"/>
      <c r="V135" s="1173"/>
      <c r="W135" s="1173" t="s">
        <v>339</v>
      </c>
      <c r="X135" s="837"/>
      <c r="Y135" s="837"/>
      <c r="Z135" s="837"/>
      <c r="AA135" s="837"/>
      <c r="AB135" s="837"/>
      <c r="AC135" s="837"/>
      <c r="AD135" s="886"/>
      <c r="AE135" s="139"/>
      <c r="AF135" s="139"/>
      <c r="AG135" s="99"/>
      <c r="AH135" s="99"/>
      <c r="AI135" s="99"/>
      <c r="AJ135" s="99"/>
      <c r="AK135" s="99"/>
      <c r="AL135" s="99"/>
      <c r="AM135" s="99"/>
      <c r="AN135" s="99"/>
      <c r="AO135" s="99"/>
      <c r="AP135" s="99"/>
      <c r="AQ135" s="99"/>
      <c r="AR135" s="99"/>
      <c r="AS135" s="99"/>
      <c r="AT135" s="99"/>
      <c r="AU135" s="99"/>
    </row>
    <row r="136" spans="1:47" ht="15.75">
      <c r="A136" s="183"/>
      <c r="B136" s="139"/>
      <c r="C136" s="139"/>
      <c r="D136" s="139"/>
      <c r="E136" s="139"/>
      <c r="F136" s="99"/>
      <c r="G136" s="99"/>
      <c r="H136" s="99"/>
      <c r="I136" s="99"/>
      <c r="J136" s="99"/>
      <c r="K136" s="99"/>
      <c r="L136" s="99"/>
      <c r="M136" s="99"/>
      <c r="N136" s="99"/>
      <c r="O136" s="1171" t="s">
        <v>346</v>
      </c>
      <c r="P136" s="1172"/>
      <c r="Q136" s="1172"/>
      <c r="R136" s="1172"/>
      <c r="S136" s="1172"/>
      <c r="T136" s="1172"/>
      <c r="U136" s="1172"/>
      <c r="V136" s="1173"/>
      <c r="W136" s="1173" t="s">
        <v>340</v>
      </c>
      <c r="X136" s="837"/>
      <c r="Y136" s="837"/>
      <c r="Z136" s="837"/>
      <c r="AA136" s="837"/>
      <c r="AB136" s="837"/>
      <c r="AC136" s="837"/>
      <c r="AD136" s="886"/>
      <c r="AE136" s="139"/>
      <c r="AF136" s="139"/>
      <c r="AG136" s="99"/>
      <c r="AH136" s="99"/>
      <c r="AI136" s="99"/>
      <c r="AJ136" s="99"/>
      <c r="AK136" s="99"/>
      <c r="AL136" s="99"/>
      <c r="AM136" s="99"/>
      <c r="AN136" s="99"/>
      <c r="AO136" s="99"/>
      <c r="AP136" s="99"/>
      <c r="AQ136" s="99"/>
      <c r="AR136" s="99"/>
      <c r="AS136" s="99"/>
      <c r="AT136" s="99"/>
      <c r="AU136" s="99"/>
    </row>
    <row r="137" spans="1:47" ht="15.75">
      <c r="A137" s="183"/>
      <c r="B137" s="139"/>
      <c r="C137" s="139"/>
      <c r="D137" s="139"/>
      <c r="E137" s="139"/>
      <c r="F137" s="99"/>
      <c r="G137" s="99"/>
      <c r="H137" s="99"/>
      <c r="I137" s="99"/>
      <c r="J137" s="99"/>
      <c r="K137" s="99"/>
      <c r="L137" s="99"/>
      <c r="M137" s="99"/>
      <c r="N137" s="99"/>
      <c r="O137" s="1321" t="s">
        <v>347</v>
      </c>
      <c r="P137" s="1322"/>
      <c r="Q137" s="1322"/>
      <c r="R137" s="1322"/>
      <c r="S137" s="1322"/>
      <c r="T137" s="1322"/>
      <c r="U137" s="1322"/>
      <c r="V137" s="1323"/>
      <c r="W137" s="1195" t="s">
        <v>341</v>
      </c>
      <c r="X137" s="1194"/>
      <c r="Y137" s="1194"/>
      <c r="Z137" s="1194"/>
      <c r="AA137" s="1194"/>
      <c r="AB137" s="1194"/>
      <c r="AC137" s="1194"/>
      <c r="AD137" s="1196"/>
      <c r="AE137" s="139"/>
      <c r="AF137" s="139"/>
      <c r="AG137" s="99"/>
      <c r="AH137" s="99"/>
      <c r="AI137" s="99"/>
      <c r="AJ137" s="99"/>
      <c r="AK137" s="99"/>
      <c r="AL137" s="99"/>
      <c r="AM137" s="99"/>
      <c r="AN137" s="99"/>
      <c r="AO137" s="99"/>
      <c r="AP137" s="99"/>
      <c r="AQ137" s="99"/>
      <c r="AR137" s="99"/>
      <c r="AS137" s="99"/>
      <c r="AT137" s="99"/>
      <c r="AU137" s="99"/>
    </row>
    <row r="138" spans="1:47" ht="15.75">
      <c r="A138" s="183"/>
      <c r="B138" s="139"/>
      <c r="C138" s="139"/>
      <c r="D138" s="139"/>
      <c r="E138" s="139"/>
      <c r="F138" s="99"/>
      <c r="G138" s="99"/>
      <c r="H138" s="99"/>
      <c r="I138" s="99"/>
      <c r="J138" s="99"/>
      <c r="K138" s="99"/>
      <c r="L138" s="99"/>
      <c r="M138" s="99"/>
      <c r="N138" s="99"/>
      <c r="O138" s="1171" t="s">
        <v>348</v>
      </c>
      <c r="P138" s="1172"/>
      <c r="Q138" s="1172"/>
      <c r="R138" s="1172"/>
      <c r="S138" s="1172"/>
      <c r="T138" s="1172"/>
      <c r="U138" s="1172"/>
      <c r="V138" s="1173"/>
      <c r="W138" s="1173" t="s">
        <v>342</v>
      </c>
      <c r="X138" s="837"/>
      <c r="Y138" s="837"/>
      <c r="Z138" s="837"/>
      <c r="AA138" s="837"/>
      <c r="AB138" s="837"/>
      <c r="AC138" s="837"/>
      <c r="AD138" s="886"/>
      <c r="AE138" s="139"/>
      <c r="AF138" s="139"/>
      <c r="AG138" s="99"/>
      <c r="AH138" s="99"/>
      <c r="AI138" s="99"/>
      <c r="AJ138" s="99"/>
      <c r="AK138" s="99"/>
      <c r="AL138" s="99"/>
      <c r="AM138" s="99"/>
      <c r="AN138" s="99"/>
      <c r="AO138" s="99"/>
      <c r="AP138" s="99"/>
      <c r="AQ138" s="99"/>
      <c r="AR138" s="99"/>
      <c r="AS138" s="99"/>
      <c r="AT138" s="99"/>
      <c r="AU138" s="99"/>
    </row>
    <row r="139" spans="1:47" ht="15.75">
      <c r="A139" s="183"/>
      <c r="B139" s="139"/>
      <c r="C139" s="139"/>
      <c r="D139" s="139"/>
      <c r="E139" s="139"/>
      <c r="F139" s="99"/>
      <c r="G139" s="99"/>
      <c r="H139" s="99"/>
      <c r="I139" s="99"/>
      <c r="J139" s="99"/>
      <c r="K139" s="99"/>
      <c r="L139" s="99"/>
      <c r="M139" s="99"/>
      <c r="N139" s="99"/>
      <c r="O139" s="1321" t="s">
        <v>343</v>
      </c>
      <c r="P139" s="1322"/>
      <c r="Q139" s="1322"/>
      <c r="R139" s="1322"/>
      <c r="S139" s="1322"/>
      <c r="T139" s="1322"/>
      <c r="U139" s="1322"/>
      <c r="V139" s="1323"/>
      <c r="W139" s="1195" t="s">
        <v>344</v>
      </c>
      <c r="X139" s="1194"/>
      <c r="Y139" s="1194"/>
      <c r="Z139" s="1194"/>
      <c r="AA139" s="1194"/>
      <c r="AB139" s="1194"/>
      <c r="AC139" s="1194"/>
      <c r="AD139" s="1196"/>
      <c r="AE139" s="139"/>
      <c r="AF139" s="139"/>
      <c r="AG139" s="99"/>
      <c r="AH139" s="99"/>
      <c r="AI139" s="99"/>
      <c r="AJ139" s="99"/>
      <c r="AK139" s="99"/>
      <c r="AL139" s="99"/>
      <c r="AM139" s="99"/>
      <c r="AN139" s="99"/>
      <c r="AO139" s="99"/>
      <c r="AP139" s="99"/>
      <c r="AQ139" s="99"/>
      <c r="AR139" s="99"/>
      <c r="AS139" s="99"/>
      <c r="AT139" s="99"/>
      <c r="AU139" s="99"/>
    </row>
    <row r="140" spans="1:47" ht="16.5" thickBot="1">
      <c r="A140" s="183"/>
      <c r="B140" s="139"/>
      <c r="C140" s="139"/>
      <c r="D140" s="139"/>
      <c r="E140" s="139"/>
      <c r="F140" s="99"/>
      <c r="G140" s="99"/>
      <c r="H140" s="99"/>
      <c r="I140" s="99"/>
      <c r="J140" s="99"/>
      <c r="K140" s="99"/>
      <c r="L140" s="99"/>
      <c r="M140" s="99"/>
      <c r="N140" s="99"/>
      <c r="O140" s="1324" t="s">
        <v>350</v>
      </c>
      <c r="P140" s="1325"/>
      <c r="Q140" s="1325"/>
      <c r="R140" s="1325"/>
      <c r="S140" s="1325"/>
      <c r="T140" s="1325"/>
      <c r="U140" s="1325"/>
      <c r="V140" s="1326"/>
      <c r="W140" s="1191" t="s">
        <v>349</v>
      </c>
      <c r="X140" s="1190"/>
      <c r="Y140" s="1190"/>
      <c r="Z140" s="1190"/>
      <c r="AA140" s="1190"/>
      <c r="AB140" s="1190"/>
      <c r="AC140" s="1190"/>
      <c r="AD140" s="1192"/>
      <c r="AE140" s="139"/>
      <c r="AF140" s="139"/>
      <c r="AG140" s="99"/>
      <c r="AH140" s="99"/>
      <c r="AI140" s="99"/>
      <c r="AJ140" s="99"/>
      <c r="AK140" s="99"/>
      <c r="AL140" s="99"/>
      <c r="AM140" s="99"/>
      <c r="AN140" s="99"/>
      <c r="AO140" s="99"/>
      <c r="AP140" s="99"/>
      <c r="AQ140" s="99"/>
      <c r="AR140" s="99"/>
      <c r="AS140" s="99"/>
      <c r="AT140" s="99"/>
      <c r="AU140" s="99"/>
    </row>
    <row r="142" spans="1:47" ht="53.25" customHeight="1">
      <c r="A142" s="137">
        <v>119</v>
      </c>
      <c r="B142" s="565" t="s">
        <v>351</v>
      </c>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144"/>
      <c r="AT142" s="144"/>
      <c r="AU142" s="144"/>
    </row>
    <row r="143" ht="12.75">
      <c r="B143" s="148" t="s">
        <v>440</v>
      </c>
    </row>
    <row r="144" spans="1:47" ht="27" customHeight="1">
      <c r="A144" s="137">
        <v>120</v>
      </c>
      <c r="B144" s="566" t="s">
        <v>199</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6"/>
      <c r="AL144" s="566"/>
      <c r="AM144" s="566"/>
      <c r="AN144" s="566"/>
      <c r="AO144" s="566"/>
      <c r="AP144" s="566"/>
      <c r="AQ144" s="566"/>
      <c r="AR144" s="566"/>
      <c r="AS144" s="141"/>
      <c r="AT144" s="141"/>
      <c r="AU144" s="141"/>
    </row>
    <row r="145" spans="1:47" ht="15.75" customHeight="1">
      <c r="A145" s="137">
        <v>121</v>
      </c>
      <c r="B145" s="566" t="s">
        <v>200</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6"/>
      <c r="AL145" s="566"/>
      <c r="AM145" s="566"/>
      <c r="AN145" s="566"/>
      <c r="AO145" s="566"/>
      <c r="AP145" s="566"/>
      <c r="AQ145" s="566"/>
      <c r="AR145" s="566"/>
      <c r="AS145" s="141"/>
      <c r="AT145" s="141"/>
      <c r="AU145" s="141"/>
    </row>
    <row r="146" spans="1:47" ht="15.75" customHeight="1">
      <c r="A146" s="183">
        <v>122</v>
      </c>
      <c r="B146" s="780" t="s">
        <v>198</v>
      </c>
      <c r="C146" s="780"/>
      <c r="D146" s="780"/>
      <c r="E146" s="780"/>
      <c r="F146" s="780"/>
      <c r="G146" s="780"/>
      <c r="H146" s="780"/>
      <c r="I146" s="780"/>
      <c r="J146" s="780"/>
      <c r="K146" s="780"/>
      <c r="L146" s="780"/>
      <c r="M146" s="780"/>
      <c r="N146" s="780"/>
      <c r="O146" s="780"/>
      <c r="P146" s="780"/>
      <c r="Q146" s="780"/>
      <c r="R146" s="780"/>
      <c r="S146" s="780"/>
      <c r="T146" s="780"/>
      <c r="U146" s="780"/>
      <c r="V146" s="780"/>
      <c r="W146" s="780"/>
      <c r="X146" s="780"/>
      <c r="Y146" s="780"/>
      <c r="Z146" s="780"/>
      <c r="AA146" s="780"/>
      <c r="AB146" s="780"/>
      <c r="AC146" s="780"/>
      <c r="AD146" s="780"/>
      <c r="AE146" s="780"/>
      <c r="AF146" s="780"/>
      <c r="AG146" s="780"/>
      <c r="AH146" s="780"/>
      <c r="AI146" s="780"/>
      <c r="AJ146" s="780"/>
      <c r="AK146" s="780"/>
      <c r="AL146" s="780"/>
      <c r="AM146" s="780"/>
      <c r="AN146" s="780"/>
      <c r="AO146" s="780"/>
      <c r="AP146" s="780"/>
      <c r="AQ146" s="780"/>
      <c r="AR146" s="780"/>
      <c r="AS146" s="184"/>
      <c r="AT146" s="184"/>
      <c r="AU146" s="184"/>
    </row>
    <row r="147" spans="1:47" ht="15.75">
      <c r="A147" s="183">
        <v>123</v>
      </c>
      <c r="B147" s="152" t="s">
        <v>434</v>
      </c>
      <c r="C147" s="152"/>
      <c r="D147" s="152"/>
      <c r="E147" s="152"/>
      <c r="F147" s="152"/>
      <c r="G147" s="152"/>
      <c r="H147" s="152"/>
      <c r="I147" s="152"/>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row>
    <row r="148" spans="1:47" ht="12.75" customHeight="1">
      <c r="A148" s="99"/>
      <c r="B148" s="780" t="s">
        <v>399</v>
      </c>
      <c r="C148" s="780"/>
      <c r="D148" s="780"/>
      <c r="E148" s="780"/>
      <c r="F148" s="780"/>
      <c r="G148" s="780"/>
      <c r="H148" s="780"/>
      <c r="I148" s="780"/>
      <c r="J148" s="780"/>
      <c r="K148" s="780"/>
      <c r="L148" s="780"/>
      <c r="M148" s="780"/>
      <c r="N148" s="780"/>
      <c r="O148" s="780"/>
      <c r="P148" s="780"/>
      <c r="Q148" s="780"/>
      <c r="R148" s="780"/>
      <c r="S148" s="780"/>
      <c r="T148" s="780"/>
      <c r="U148" s="780"/>
      <c r="V148" s="780"/>
      <c r="W148" s="780"/>
      <c r="X148" s="780"/>
      <c r="Y148" s="780"/>
      <c r="Z148" s="780"/>
      <c r="AA148" s="780"/>
      <c r="AB148" s="780"/>
      <c r="AC148" s="780"/>
      <c r="AD148" s="780"/>
      <c r="AE148" s="780"/>
      <c r="AF148" s="780"/>
      <c r="AG148" s="780"/>
      <c r="AH148" s="780"/>
      <c r="AI148" s="780"/>
      <c r="AJ148" s="780"/>
      <c r="AK148" s="780"/>
      <c r="AL148" s="780"/>
      <c r="AM148" s="780"/>
      <c r="AN148" s="780"/>
      <c r="AO148" s="780"/>
      <c r="AP148" s="780"/>
      <c r="AQ148" s="780"/>
      <c r="AR148" s="780"/>
      <c r="AS148" s="184"/>
      <c r="AT148" s="184"/>
      <c r="AU148" s="184"/>
    </row>
    <row r="149" spans="1:47" ht="12.75">
      <c r="A149" s="184"/>
      <c r="B149" s="190" t="s">
        <v>509</v>
      </c>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row>
    <row r="150" spans="1:47" ht="15.75">
      <c r="A150" s="183">
        <v>124</v>
      </c>
      <c r="B150" s="152" t="s">
        <v>201</v>
      </c>
      <c r="C150" s="152"/>
      <c r="D150" s="152"/>
      <c r="E150" s="152"/>
      <c r="F150" s="152"/>
      <c r="G150" s="152"/>
      <c r="H150" s="152"/>
      <c r="I150" s="152"/>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row>
    <row r="151" spans="1:47" ht="24" customHeight="1">
      <c r="A151" s="186">
        <v>125</v>
      </c>
      <c r="B151" s="782" t="s">
        <v>403</v>
      </c>
      <c r="C151" s="782"/>
      <c r="D151" s="782"/>
      <c r="E151" s="782"/>
      <c r="F151" s="782"/>
      <c r="G151" s="782"/>
      <c r="H151" s="782"/>
      <c r="I151" s="782"/>
      <c r="J151" s="782"/>
      <c r="K151" s="782"/>
      <c r="L151" s="782"/>
      <c r="M151" s="782"/>
      <c r="N151" s="782"/>
      <c r="O151" s="782"/>
      <c r="P151" s="782"/>
      <c r="Q151" s="782"/>
      <c r="R151" s="782"/>
      <c r="S151" s="782"/>
      <c r="T151" s="782"/>
      <c r="U151" s="782"/>
      <c r="V151" s="782"/>
      <c r="W151" s="782"/>
      <c r="X151" s="782"/>
      <c r="Y151" s="782"/>
      <c r="Z151" s="782"/>
      <c r="AA151" s="782"/>
      <c r="AB151" s="782"/>
      <c r="AC151" s="782"/>
      <c r="AD151" s="782"/>
      <c r="AE151" s="782"/>
      <c r="AF151" s="782"/>
      <c r="AG151" s="782"/>
      <c r="AH151" s="782"/>
      <c r="AI151" s="782"/>
      <c r="AJ151" s="782"/>
      <c r="AK151" s="782"/>
      <c r="AL151" s="782"/>
      <c r="AM151" s="782"/>
      <c r="AN151" s="782"/>
      <c r="AO151" s="782"/>
      <c r="AP151" s="782"/>
      <c r="AQ151" s="782"/>
      <c r="AR151" s="782"/>
      <c r="AS151" s="156"/>
      <c r="AT151" s="156"/>
      <c r="AU151" s="156"/>
    </row>
    <row r="152" spans="1:47" ht="12.75">
      <c r="A152" s="99"/>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row>
    <row r="153" ht="15.75">
      <c r="A153" s="183"/>
    </row>
  </sheetData>
  <sheetProtection password="C780" sheet="1" objects="1" scenarios="1"/>
  <mergeCells count="306">
    <mergeCell ref="B148:AR148"/>
    <mergeCell ref="B151:AR151"/>
    <mergeCell ref="B146:AR146"/>
    <mergeCell ref="B145:AR145"/>
    <mergeCell ref="B144:AR144"/>
    <mergeCell ref="B142:AR142"/>
    <mergeCell ref="O138:V138"/>
    <mergeCell ref="W138:AD138"/>
    <mergeCell ref="O139:V139"/>
    <mergeCell ref="W139:AD139"/>
    <mergeCell ref="O140:V140"/>
    <mergeCell ref="W140:AD140"/>
    <mergeCell ref="O135:V135"/>
    <mergeCell ref="W135:AD135"/>
    <mergeCell ref="O136:V136"/>
    <mergeCell ref="W136:AD136"/>
    <mergeCell ref="O137:V137"/>
    <mergeCell ref="W137:AD137"/>
    <mergeCell ref="B130:AR130"/>
    <mergeCell ref="O132:V133"/>
    <mergeCell ref="W132:AD133"/>
    <mergeCell ref="B129:AR129"/>
    <mergeCell ref="O134:V134"/>
    <mergeCell ref="W134:AD134"/>
    <mergeCell ref="H123:AD123"/>
    <mergeCell ref="AE123:AJ123"/>
    <mergeCell ref="H124:AD124"/>
    <mergeCell ref="AE124:AJ124"/>
    <mergeCell ref="B126:AR127"/>
    <mergeCell ref="B128:AR128"/>
    <mergeCell ref="H116:AD116"/>
    <mergeCell ref="AE116:AJ116"/>
    <mergeCell ref="H117:AD117"/>
    <mergeCell ref="AE117:AJ117"/>
    <mergeCell ref="H119:AJ120"/>
    <mergeCell ref="H121:AD122"/>
    <mergeCell ref="AE121:AJ122"/>
    <mergeCell ref="H111:AJ111"/>
    <mergeCell ref="H112:AJ112"/>
    <mergeCell ref="H113:AD114"/>
    <mergeCell ref="AE113:AJ114"/>
    <mergeCell ref="H115:AD115"/>
    <mergeCell ref="AE115:AJ115"/>
    <mergeCell ref="I103:S103"/>
    <mergeCell ref="T103:AC103"/>
    <mergeCell ref="AD103:AI103"/>
    <mergeCell ref="A110:AR110"/>
    <mergeCell ref="I104:S104"/>
    <mergeCell ref="T104:AC104"/>
    <mergeCell ref="AD104:AI104"/>
    <mergeCell ref="I105:S108"/>
    <mergeCell ref="T105:AC108"/>
    <mergeCell ref="AD105:AI108"/>
    <mergeCell ref="I101:S101"/>
    <mergeCell ref="T101:AC101"/>
    <mergeCell ref="AD101:AI101"/>
    <mergeCell ref="I102:S102"/>
    <mergeCell ref="T102:AC102"/>
    <mergeCell ref="AD102:AI102"/>
    <mergeCell ref="I98:S99"/>
    <mergeCell ref="T98:AC99"/>
    <mergeCell ref="AD98:AI99"/>
    <mergeCell ref="A97:AR97"/>
    <mergeCell ref="I100:S100"/>
    <mergeCell ref="T100:AC100"/>
    <mergeCell ref="AD100:AI100"/>
    <mergeCell ref="I23:R24"/>
    <mergeCell ref="S23:X24"/>
    <mergeCell ref="I25:R26"/>
    <mergeCell ref="S25:X26"/>
    <mergeCell ref="B94:AR94"/>
    <mergeCell ref="B95:AR95"/>
    <mergeCell ref="Z19:AF19"/>
    <mergeCell ref="C8:Q8"/>
    <mergeCell ref="R8:U8"/>
    <mergeCell ref="V8:Y8"/>
    <mergeCell ref="AH8:AL8"/>
    <mergeCell ref="R11:U11"/>
    <mergeCell ref="V11:Y11"/>
    <mergeCell ref="R10:U10"/>
    <mergeCell ref="V10:Y10"/>
    <mergeCell ref="AM8:AQ8"/>
    <mergeCell ref="AM10:AQ10"/>
    <mergeCell ref="AC10:AG10"/>
    <mergeCell ref="AH10:AL10"/>
    <mergeCell ref="AI37:AO37"/>
    <mergeCell ref="Z27:AG28"/>
    <mergeCell ref="AH27:AM28"/>
    <mergeCell ref="Z17:AF17"/>
    <mergeCell ref="A22:AU22"/>
    <mergeCell ref="K19:Y19"/>
    <mergeCell ref="AI56:AO56"/>
    <mergeCell ref="AI45:AO45"/>
    <mergeCell ref="AI46:AO46"/>
    <mergeCell ref="AI48:AO48"/>
    <mergeCell ref="AI49:AO49"/>
    <mergeCell ref="AI50:AO50"/>
    <mergeCell ref="AI51:AO51"/>
    <mergeCell ref="AI52:AO52"/>
    <mergeCell ref="AI47:AO47"/>
    <mergeCell ref="AI57:AO57"/>
    <mergeCell ref="AD57:AH57"/>
    <mergeCell ref="AI53:AO53"/>
    <mergeCell ref="E57:J57"/>
    <mergeCell ref="AI54:AO54"/>
    <mergeCell ref="AI55:AO55"/>
    <mergeCell ref="AD53:AH53"/>
    <mergeCell ref="AD55:AH55"/>
    <mergeCell ref="AD56:AH56"/>
    <mergeCell ref="AA53:AC53"/>
    <mergeCell ref="I27:R28"/>
    <mergeCell ref="S27:X28"/>
    <mergeCell ref="R54:W54"/>
    <mergeCell ref="R57:W57"/>
    <mergeCell ref="R50:W50"/>
    <mergeCell ref="R51:W51"/>
    <mergeCell ref="R52:W52"/>
    <mergeCell ref="R53:W53"/>
    <mergeCell ref="E36:J37"/>
    <mergeCell ref="R45:W45"/>
    <mergeCell ref="S29:X30"/>
    <mergeCell ref="Y29:Y30"/>
    <mergeCell ref="Z29:AG30"/>
    <mergeCell ref="AA37:AC37"/>
    <mergeCell ref="S31:X32"/>
    <mergeCell ref="E34:W35"/>
    <mergeCell ref="AA34:AO35"/>
    <mergeCell ref="R36:W36"/>
    <mergeCell ref="R37:W37"/>
    <mergeCell ref="AH29:AM30"/>
    <mergeCell ref="AI43:AO43"/>
    <mergeCell ref="AI44:AO44"/>
    <mergeCell ref="AA45:AC45"/>
    <mergeCell ref="AA46:AC46"/>
    <mergeCell ref="AI39:AO39"/>
    <mergeCell ref="AI40:AO40"/>
    <mergeCell ref="AI41:AO41"/>
    <mergeCell ref="AI42:AO42"/>
    <mergeCell ref="AD42:AH42"/>
    <mergeCell ref="AD44:AH44"/>
    <mergeCell ref="AD45:AH45"/>
    <mergeCell ref="AD46:AH46"/>
    <mergeCell ref="AD43:AH43"/>
    <mergeCell ref="AD54:AH54"/>
    <mergeCell ref="AD49:AH49"/>
    <mergeCell ref="AD50:AH50"/>
    <mergeCell ref="AD51:AH51"/>
    <mergeCell ref="AD52:AH52"/>
    <mergeCell ref="AA48:AC48"/>
    <mergeCell ref="AA49:AC49"/>
    <mergeCell ref="AA50:AC50"/>
    <mergeCell ref="AA51:AC51"/>
    <mergeCell ref="AA52:AC52"/>
    <mergeCell ref="AD47:AH47"/>
    <mergeCell ref="AD48:AH48"/>
    <mergeCell ref="K51:Q51"/>
    <mergeCell ref="R55:W55"/>
    <mergeCell ref="AA42:AC42"/>
    <mergeCell ref="R42:W42"/>
    <mergeCell ref="R43:W43"/>
    <mergeCell ref="R44:W44"/>
    <mergeCell ref="AA43:AC43"/>
    <mergeCell ref="AA44:AC44"/>
    <mergeCell ref="AA54:AC54"/>
    <mergeCell ref="AA47:AC47"/>
    <mergeCell ref="E44:J44"/>
    <mergeCell ref="E52:J52"/>
    <mergeCell ref="E47:J47"/>
    <mergeCell ref="E48:J48"/>
    <mergeCell ref="E49:J49"/>
    <mergeCell ref="E45:J45"/>
    <mergeCell ref="E46:J46"/>
    <mergeCell ref="E50:J50"/>
    <mergeCell ref="E51:J51"/>
    <mergeCell ref="E55:J55"/>
    <mergeCell ref="E56:J56"/>
    <mergeCell ref="E53:J53"/>
    <mergeCell ref="E54:J54"/>
    <mergeCell ref="K45:Q45"/>
    <mergeCell ref="K46:Q46"/>
    <mergeCell ref="K47:Q47"/>
    <mergeCell ref="K48:Q48"/>
    <mergeCell ref="K53:Q53"/>
    <mergeCell ref="K54:Q54"/>
    <mergeCell ref="AA55:AC55"/>
    <mergeCell ref="AA56:AC56"/>
    <mergeCell ref="K57:Q57"/>
    <mergeCell ref="AA57:AC57"/>
    <mergeCell ref="AA59:AF59"/>
    <mergeCell ref="R59:Z60"/>
    <mergeCell ref="K55:Q55"/>
    <mergeCell ref="K38:Q38"/>
    <mergeCell ref="R38:W38"/>
    <mergeCell ref="K36:Q36"/>
    <mergeCell ref="K37:Q37"/>
    <mergeCell ref="R56:W56"/>
    <mergeCell ref="K56:Q56"/>
    <mergeCell ref="R49:W49"/>
    <mergeCell ref="K52:Q52"/>
    <mergeCell ref="K49:Q49"/>
    <mergeCell ref="K50:Q50"/>
    <mergeCell ref="AD39:AH39"/>
    <mergeCell ref="AA39:AC39"/>
    <mergeCell ref="AA40:AC40"/>
    <mergeCell ref="AA41:AC41"/>
    <mergeCell ref="AD40:AH40"/>
    <mergeCell ref="AD41:AH41"/>
    <mergeCell ref="I31:R32"/>
    <mergeCell ref="K17:Y17"/>
    <mergeCell ref="AD38:AH38"/>
    <mergeCell ref="AD37:AH37"/>
    <mergeCell ref="AI38:AO38"/>
    <mergeCell ref="K41:Q41"/>
    <mergeCell ref="R39:W39"/>
    <mergeCell ref="R40:W40"/>
    <mergeCell ref="R41:W41"/>
    <mergeCell ref="AA38:AC38"/>
    <mergeCell ref="K39:Q39"/>
    <mergeCell ref="K40:Q40"/>
    <mergeCell ref="K42:Q42"/>
    <mergeCell ref="K43:Q43"/>
    <mergeCell ref="C11:Q11"/>
    <mergeCell ref="E40:J40"/>
    <mergeCell ref="E41:J41"/>
    <mergeCell ref="E42:J42"/>
    <mergeCell ref="E43:J43"/>
    <mergeCell ref="I29:R30"/>
    <mergeCell ref="Z25:AG26"/>
    <mergeCell ref="AH25:AM26"/>
    <mergeCell ref="R47:W47"/>
    <mergeCell ref="C9:Q9"/>
    <mergeCell ref="R9:U9"/>
    <mergeCell ref="V9:Y9"/>
    <mergeCell ref="C10:Q10"/>
    <mergeCell ref="E38:J38"/>
    <mergeCell ref="E39:J39"/>
    <mergeCell ref="K44:Q44"/>
    <mergeCell ref="C6:Q7"/>
    <mergeCell ref="A14:AQ15"/>
    <mergeCell ref="Z18:AF18"/>
    <mergeCell ref="R6:U7"/>
    <mergeCell ref="V6:Y7"/>
    <mergeCell ref="AM9:AQ9"/>
    <mergeCell ref="AH9:AL9"/>
    <mergeCell ref="AC6:AG7"/>
    <mergeCell ref="AH6:AL7"/>
    <mergeCell ref="AM6:AQ7"/>
    <mergeCell ref="A1:AR1"/>
    <mergeCell ref="K2:Y2"/>
    <mergeCell ref="K3:Y3"/>
    <mergeCell ref="AI2:AR2"/>
    <mergeCell ref="AI3:AR3"/>
    <mergeCell ref="K4:Y4"/>
    <mergeCell ref="I64:R65"/>
    <mergeCell ref="S64:X65"/>
    <mergeCell ref="Z64:AG65"/>
    <mergeCell ref="AH64:AM65"/>
    <mergeCell ref="AA60:AF60"/>
    <mergeCell ref="K18:Y18"/>
    <mergeCell ref="R46:W46"/>
    <mergeCell ref="Z23:AG24"/>
    <mergeCell ref="AH23:AM24"/>
    <mergeCell ref="AI36:AO36"/>
    <mergeCell ref="AH66:AM67"/>
    <mergeCell ref="I68:R69"/>
    <mergeCell ref="S68:X69"/>
    <mergeCell ref="Z68:AG69"/>
    <mergeCell ref="AH68:AM69"/>
    <mergeCell ref="R48:W48"/>
    <mergeCell ref="I66:R67"/>
    <mergeCell ref="S66:X67"/>
    <mergeCell ref="Z66:AG67"/>
    <mergeCell ref="A62:AU62"/>
    <mergeCell ref="AH70:AM71"/>
    <mergeCell ref="I72:R73"/>
    <mergeCell ref="S72:X73"/>
    <mergeCell ref="I70:R71"/>
    <mergeCell ref="S70:X71"/>
    <mergeCell ref="Y70:Y71"/>
    <mergeCell ref="Z70:AG71"/>
    <mergeCell ref="AH77:AM78"/>
    <mergeCell ref="I75:R76"/>
    <mergeCell ref="S75:X76"/>
    <mergeCell ref="Z75:AG76"/>
    <mergeCell ref="B92:AR92"/>
    <mergeCell ref="B91:AR91"/>
    <mergeCell ref="R86:Z87"/>
    <mergeCell ref="AA86:AF86"/>
    <mergeCell ref="AA87:AF87"/>
    <mergeCell ref="I79:R80"/>
    <mergeCell ref="S79:X80"/>
    <mergeCell ref="Z79:AG80"/>
    <mergeCell ref="AH79:AM80"/>
    <mergeCell ref="K20:Y20"/>
    <mergeCell ref="Z20:AF20"/>
    <mergeCell ref="AH75:AM76"/>
    <mergeCell ref="I77:R78"/>
    <mergeCell ref="S77:X78"/>
    <mergeCell ref="Z77:AG78"/>
    <mergeCell ref="AH81:AM82"/>
    <mergeCell ref="I83:R84"/>
    <mergeCell ref="S83:X84"/>
    <mergeCell ref="I81:R82"/>
    <mergeCell ref="S81:X82"/>
    <mergeCell ref="Y81:Y82"/>
    <mergeCell ref="Z81:AG82"/>
  </mergeCells>
  <hyperlinks>
    <hyperlink ref="B149" r:id="rId1" display="http://www.federalreserve.gov/releases/H15/Current/"/>
  </hyperlinks>
  <printOptions/>
  <pageMargins left="0.5" right="0.5" top="1" bottom="1" header="0.5" footer="0.5"/>
  <pageSetup horizontalDpi="600" verticalDpi="600" orientation="portrait" r:id="rId2"/>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4" manualBreakCount="4">
    <brk id="33" max="255" man="1"/>
    <brk id="60" max="255" man="1"/>
    <brk id="89" max="255" man="1"/>
    <brk id="125" max="255" man="1"/>
  </rowBreaks>
</worksheet>
</file>

<file path=xl/worksheets/sheet17.xml><?xml version="1.0" encoding="utf-8"?>
<worksheet xmlns="http://schemas.openxmlformats.org/spreadsheetml/2006/main" xmlns:r="http://schemas.openxmlformats.org/officeDocument/2006/relationships">
  <sheetPr codeName="Sheet8"/>
  <dimension ref="A1:AV62"/>
  <sheetViews>
    <sheetView zoomScalePageLayoutView="0" workbookViewId="0" topLeftCell="A1">
      <selection activeCell="A1" sqref="A1:AR1"/>
    </sheetView>
  </sheetViews>
  <sheetFormatPr defaultColWidth="2.00390625" defaultRowHeight="12.75"/>
  <cols>
    <col min="1" max="1" width="3.140625" style="1" customWidth="1"/>
    <col min="2" max="16384" width="2.00390625" style="1" customWidth="1"/>
  </cols>
  <sheetData>
    <row r="1" spans="1:48" ht="19.5" thickBot="1">
      <c r="A1" s="324" t="s">
        <v>501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80"/>
      <c r="AT1" s="80"/>
      <c r="AU1" s="80"/>
      <c r="AV1" s="80"/>
    </row>
    <row r="2" spans="4:5" ht="12.75" customHeight="1" thickTop="1">
      <c r="D2" s="22"/>
      <c r="E2" s="22"/>
    </row>
    <row r="3" spans="1:48" ht="12.75" customHeight="1">
      <c r="A3" s="2" t="s">
        <v>419</v>
      </c>
      <c r="B3" s="2"/>
      <c r="K3" s="341" t="str">
        <f>'Development Information'!M4</f>
        <v>HM-007-099</v>
      </c>
      <c r="L3" s="341"/>
      <c r="M3" s="341"/>
      <c r="N3" s="341"/>
      <c r="O3" s="341"/>
      <c r="P3" s="341"/>
      <c r="Q3" s="341"/>
      <c r="R3" s="341"/>
      <c r="S3" s="341"/>
      <c r="T3" s="341"/>
      <c r="U3" s="341"/>
      <c r="V3" s="341"/>
      <c r="W3" s="341"/>
      <c r="X3" s="341"/>
      <c r="Y3" s="341"/>
      <c r="AA3" s="15" t="s">
        <v>488</v>
      </c>
      <c r="AC3" s="41"/>
      <c r="AD3" s="13"/>
      <c r="AE3" s="13"/>
      <c r="AF3" s="13"/>
      <c r="AG3" s="13"/>
      <c r="AH3" s="13"/>
      <c r="AI3" s="341" t="str">
        <f>'Development Information'!M8</f>
        <v>Brian Philps</v>
      </c>
      <c r="AJ3" s="341"/>
      <c r="AK3" s="341"/>
      <c r="AL3" s="341"/>
      <c r="AM3" s="341"/>
      <c r="AN3" s="341"/>
      <c r="AO3" s="341"/>
      <c r="AP3" s="341"/>
      <c r="AQ3" s="341"/>
      <c r="AR3" s="341"/>
      <c r="AS3" s="14"/>
      <c r="AT3" s="14"/>
      <c r="AU3" s="14"/>
      <c r="AV3" s="14"/>
    </row>
    <row r="4" spans="1:48" ht="12.75" customHeight="1">
      <c r="A4" s="2" t="s">
        <v>520</v>
      </c>
      <c r="B4" s="2"/>
      <c r="K4" s="309" t="str">
        <f>'Development Information'!M5</f>
        <v>Swipler Valley Apartments</v>
      </c>
      <c r="L4" s="309"/>
      <c r="M4" s="309"/>
      <c r="N4" s="309"/>
      <c r="O4" s="309"/>
      <c r="P4" s="309"/>
      <c r="Q4" s="309"/>
      <c r="R4" s="309"/>
      <c r="S4" s="309"/>
      <c r="T4" s="309"/>
      <c r="U4" s="309"/>
      <c r="V4" s="309"/>
      <c r="W4" s="309"/>
      <c r="X4" s="309"/>
      <c r="Y4" s="309"/>
      <c r="AA4" s="15" t="s">
        <v>489</v>
      </c>
      <c r="AC4" s="11"/>
      <c r="AD4" s="13"/>
      <c r="AE4" s="13"/>
      <c r="AF4" s="13"/>
      <c r="AG4" s="13"/>
      <c r="AH4" s="13"/>
      <c r="AI4" s="309" t="str">
        <f>'Development Information'!M9</f>
        <v>Whitney Simic</v>
      </c>
      <c r="AJ4" s="309"/>
      <c r="AK4" s="309"/>
      <c r="AL4" s="309"/>
      <c r="AM4" s="309"/>
      <c r="AN4" s="309"/>
      <c r="AO4" s="309"/>
      <c r="AP4" s="309"/>
      <c r="AQ4" s="309"/>
      <c r="AR4" s="309"/>
      <c r="AS4" s="14"/>
      <c r="AT4" s="14"/>
      <c r="AU4" s="14"/>
      <c r="AV4" s="14"/>
    </row>
    <row r="5" spans="1:43" ht="12.75" customHeight="1">
      <c r="A5" s="2" t="s">
        <v>521</v>
      </c>
      <c r="B5" s="2"/>
      <c r="K5" s="309" t="str">
        <f>'Development Information'!M6</f>
        <v>Swipler Services, Inc.</v>
      </c>
      <c r="L5" s="309"/>
      <c r="M5" s="309"/>
      <c r="N5" s="309"/>
      <c r="O5" s="309"/>
      <c r="P5" s="309"/>
      <c r="Q5" s="309"/>
      <c r="R5" s="309"/>
      <c r="S5" s="309"/>
      <c r="T5" s="309"/>
      <c r="U5" s="309"/>
      <c r="V5" s="309"/>
      <c r="W5" s="309"/>
      <c r="X5" s="309"/>
      <c r="Y5" s="309"/>
      <c r="AC5" s="44"/>
      <c r="AD5" s="13"/>
      <c r="AE5" s="13"/>
      <c r="AF5" s="13"/>
      <c r="AG5" s="13"/>
      <c r="AH5" s="13"/>
      <c r="AI5" s="13"/>
      <c r="AJ5" s="13"/>
      <c r="AK5" s="13"/>
      <c r="AL5" s="13"/>
      <c r="AM5" s="13"/>
      <c r="AN5" s="34"/>
      <c r="AO5" s="34"/>
      <c r="AP5" s="34"/>
      <c r="AQ5" s="34"/>
    </row>
    <row r="6" spans="13:48" ht="12.75" customHeight="1">
      <c r="M6" s="5"/>
      <c r="N6" s="5"/>
      <c r="AE6" s="43"/>
      <c r="AG6" s="13"/>
      <c r="AH6" s="13"/>
      <c r="AI6" s="13"/>
      <c r="AJ6" s="13"/>
      <c r="AK6" s="13"/>
      <c r="AL6" s="13"/>
      <c r="AM6" s="13"/>
      <c r="AN6" s="13"/>
      <c r="AO6" s="13"/>
      <c r="AP6" s="25"/>
      <c r="AQ6" s="25"/>
      <c r="AR6" s="25"/>
      <c r="AS6" s="25"/>
      <c r="AT6" s="25"/>
      <c r="AU6" s="25"/>
      <c r="AV6" s="25"/>
    </row>
    <row r="7" spans="1:43" ht="12.75" customHeight="1">
      <c r="A7" s="13"/>
      <c r="B7" s="13"/>
      <c r="C7" s="328" t="s">
        <v>596</v>
      </c>
      <c r="D7" s="329"/>
      <c r="E7" s="329"/>
      <c r="F7" s="329"/>
      <c r="G7" s="329"/>
      <c r="H7" s="329"/>
      <c r="I7" s="329"/>
      <c r="J7" s="329"/>
      <c r="K7" s="329"/>
      <c r="L7" s="329"/>
      <c r="M7" s="329"/>
      <c r="N7" s="329"/>
      <c r="O7" s="329"/>
      <c r="P7" s="329"/>
      <c r="Q7" s="330"/>
      <c r="R7" s="346" t="s">
        <v>592</v>
      </c>
      <c r="S7" s="346"/>
      <c r="T7" s="346"/>
      <c r="U7" s="346"/>
      <c r="V7" s="346" t="s">
        <v>572</v>
      </c>
      <c r="W7" s="346"/>
      <c r="X7" s="346"/>
      <c r="Y7" s="346"/>
      <c r="AC7" s="346" t="s">
        <v>607</v>
      </c>
      <c r="AD7" s="346"/>
      <c r="AE7" s="346"/>
      <c r="AF7" s="346"/>
      <c r="AG7" s="346"/>
      <c r="AH7" s="677" t="s">
        <v>599</v>
      </c>
      <c r="AI7" s="677"/>
      <c r="AJ7" s="677"/>
      <c r="AK7" s="677"/>
      <c r="AL7" s="677"/>
      <c r="AM7" s="677" t="s">
        <v>600</v>
      </c>
      <c r="AN7" s="680"/>
      <c r="AO7" s="680"/>
      <c r="AP7" s="680"/>
      <c r="AQ7" s="680"/>
    </row>
    <row r="8" spans="1:43" ht="12.75" customHeight="1">
      <c r="A8" s="13"/>
      <c r="B8" s="13"/>
      <c r="C8" s="325"/>
      <c r="D8" s="326"/>
      <c r="E8" s="326"/>
      <c r="F8" s="326"/>
      <c r="G8" s="326"/>
      <c r="H8" s="326"/>
      <c r="I8" s="326"/>
      <c r="J8" s="326"/>
      <c r="K8" s="326"/>
      <c r="L8" s="326"/>
      <c r="M8" s="326"/>
      <c r="N8" s="326"/>
      <c r="O8" s="326"/>
      <c r="P8" s="326"/>
      <c r="Q8" s="327"/>
      <c r="R8" s="346"/>
      <c r="S8" s="346"/>
      <c r="T8" s="346"/>
      <c r="U8" s="346"/>
      <c r="V8" s="346"/>
      <c r="W8" s="346"/>
      <c r="X8" s="346"/>
      <c r="Y8" s="346"/>
      <c r="AC8" s="346"/>
      <c r="AD8" s="346"/>
      <c r="AE8" s="346"/>
      <c r="AF8" s="346"/>
      <c r="AG8" s="346"/>
      <c r="AH8" s="677"/>
      <c r="AI8" s="677"/>
      <c r="AJ8" s="677"/>
      <c r="AK8" s="677"/>
      <c r="AL8" s="677"/>
      <c r="AM8" s="680"/>
      <c r="AN8" s="680"/>
      <c r="AO8" s="680"/>
      <c r="AP8" s="680"/>
      <c r="AQ8" s="680"/>
    </row>
    <row r="9" spans="1:48" ht="12.75" customHeight="1">
      <c r="A9" s="47"/>
      <c r="B9" s="13"/>
      <c r="C9" s="681" t="s">
        <v>588</v>
      </c>
      <c r="D9" s="681"/>
      <c r="E9" s="681"/>
      <c r="F9" s="681"/>
      <c r="G9" s="681"/>
      <c r="H9" s="681"/>
      <c r="I9" s="681"/>
      <c r="J9" s="681"/>
      <c r="K9" s="681"/>
      <c r="L9" s="681"/>
      <c r="M9" s="681"/>
      <c r="N9" s="681"/>
      <c r="O9" s="681"/>
      <c r="P9" s="681"/>
      <c r="Q9" s="681"/>
      <c r="R9" s="275">
        <f>'Development Information'!AI31</f>
        <v>11</v>
      </c>
      <c r="S9" s="275"/>
      <c r="T9" s="275"/>
      <c r="U9" s="275"/>
      <c r="V9" s="651">
        <f>R9/R12</f>
        <v>1</v>
      </c>
      <c r="W9" s="651"/>
      <c r="X9" s="651"/>
      <c r="Y9" s="651"/>
      <c r="AC9" s="40" t="s">
        <v>598</v>
      </c>
      <c r="AD9" s="40"/>
      <c r="AE9" s="40"/>
      <c r="AF9" s="40"/>
      <c r="AG9" s="40"/>
      <c r="AH9" s="679">
        <f>'Development Information'!H44</f>
        <v>7500</v>
      </c>
      <c r="AI9" s="275"/>
      <c r="AJ9" s="275"/>
      <c r="AK9" s="275"/>
      <c r="AL9" s="275"/>
      <c r="AM9" s="289">
        <f>AH9/AH11</f>
        <v>0.75</v>
      </c>
      <c r="AN9" s="289"/>
      <c r="AO9" s="289"/>
      <c r="AP9" s="289"/>
      <c r="AQ9" s="289"/>
      <c r="AR9" s="69"/>
      <c r="AS9" s="69"/>
      <c r="AT9" s="69"/>
      <c r="AU9" s="69"/>
      <c r="AV9" s="69"/>
    </row>
    <row r="10" spans="3:48" ht="12.75" customHeight="1">
      <c r="C10" s="650" t="s">
        <v>608</v>
      </c>
      <c r="D10" s="650"/>
      <c r="E10" s="650"/>
      <c r="F10" s="650"/>
      <c r="G10" s="650"/>
      <c r="H10" s="650"/>
      <c r="I10" s="650"/>
      <c r="J10" s="650"/>
      <c r="K10" s="650"/>
      <c r="L10" s="650"/>
      <c r="M10" s="650"/>
      <c r="N10" s="650"/>
      <c r="O10" s="650"/>
      <c r="P10" s="650"/>
      <c r="Q10" s="650"/>
      <c r="R10" s="275">
        <f>'Development Information'!AI33</f>
        <v>0</v>
      </c>
      <c r="S10" s="275"/>
      <c r="T10" s="275"/>
      <c r="U10" s="275"/>
      <c r="V10" s="651">
        <f>R10/R12</f>
        <v>0</v>
      </c>
      <c r="W10" s="651"/>
      <c r="X10" s="651"/>
      <c r="Y10" s="651"/>
      <c r="AC10" s="40" t="s">
        <v>597</v>
      </c>
      <c r="AD10" s="40"/>
      <c r="AE10" s="40"/>
      <c r="AF10" s="40"/>
      <c r="AG10" s="40"/>
      <c r="AH10" s="679">
        <f>'Development Information'!H46</f>
        <v>2500</v>
      </c>
      <c r="AI10" s="275"/>
      <c r="AJ10" s="275"/>
      <c r="AK10" s="275"/>
      <c r="AL10" s="275"/>
      <c r="AM10" s="289">
        <f>AH10/AH11</f>
        <v>0.25</v>
      </c>
      <c r="AN10" s="289"/>
      <c r="AO10" s="289"/>
      <c r="AP10" s="289"/>
      <c r="AQ10" s="289"/>
      <c r="AR10" s="69"/>
      <c r="AS10" s="69"/>
      <c r="AT10" s="69"/>
      <c r="AU10" s="69"/>
      <c r="AV10" s="69"/>
    </row>
    <row r="11" spans="3:48" ht="12.75" customHeight="1">
      <c r="C11" s="682" t="s">
        <v>595</v>
      </c>
      <c r="D11" s="682"/>
      <c r="E11" s="682"/>
      <c r="F11" s="682"/>
      <c r="G11" s="682"/>
      <c r="H11" s="682"/>
      <c r="I11" s="682"/>
      <c r="J11" s="682"/>
      <c r="K11" s="682"/>
      <c r="L11" s="682"/>
      <c r="M11" s="682"/>
      <c r="N11" s="682"/>
      <c r="O11" s="682"/>
      <c r="P11" s="682"/>
      <c r="Q11" s="682"/>
      <c r="R11" s="275">
        <f>'Development Information'!AI35</f>
        <v>0</v>
      </c>
      <c r="S11" s="275"/>
      <c r="T11" s="275"/>
      <c r="U11" s="275"/>
      <c r="V11" s="651">
        <f>R11/R12</f>
        <v>0</v>
      </c>
      <c r="W11" s="651"/>
      <c r="X11" s="651"/>
      <c r="Y11" s="651"/>
      <c r="AC11" s="346" t="s">
        <v>542</v>
      </c>
      <c r="AD11" s="346"/>
      <c r="AE11" s="346"/>
      <c r="AF11" s="346"/>
      <c r="AG11" s="346"/>
      <c r="AH11" s="679">
        <f>'Development Information'!H48</f>
        <v>10000</v>
      </c>
      <c r="AI11" s="275"/>
      <c r="AJ11" s="275"/>
      <c r="AK11" s="275"/>
      <c r="AL11" s="275"/>
      <c r="AM11" s="289">
        <f>AH11/AH11</f>
        <v>1</v>
      </c>
      <c r="AN11" s="289"/>
      <c r="AO11" s="289"/>
      <c r="AP11" s="289"/>
      <c r="AQ11" s="289"/>
      <c r="AR11" s="18"/>
      <c r="AS11" s="18"/>
      <c r="AT11" s="18"/>
      <c r="AU11" s="18"/>
      <c r="AV11" s="18"/>
    </row>
    <row r="12" spans="3:25" ht="12.75" customHeight="1">
      <c r="C12" s="683" t="s">
        <v>481</v>
      </c>
      <c r="D12" s="683"/>
      <c r="E12" s="683"/>
      <c r="F12" s="683"/>
      <c r="G12" s="683"/>
      <c r="H12" s="683"/>
      <c r="I12" s="683"/>
      <c r="J12" s="683"/>
      <c r="K12" s="683"/>
      <c r="L12" s="683"/>
      <c r="M12" s="683"/>
      <c r="N12" s="683"/>
      <c r="O12" s="683"/>
      <c r="P12" s="683"/>
      <c r="Q12" s="683"/>
      <c r="R12" s="684">
        <f>'Development Information'!AI37</f>
        <v>11</v>
      </c>
      <c r="S12" s="684"/>
      <c r="T12" s="684"/>
      <c r="U12" s="684"/>
      <c r="V12" s="651">
        <f>R12/R12</f>
        <v>1</v>
      </c>
      <c r="W12" s="651"/>
      <c r="X12" s="651"/>
      <c r="Y12" s="651"/>
    </row>
    <row r="13" spans="3:25" ht="12.75" customHeight="1">
      <c r="C13" s="12"/>
      <c r="D13" s="12"/>
      <c r="E13" s="12"/>
      <c r="F13" s="12"/>
      <c r="G13" s="12"/>
      <c r="H13" s="12"/>
      <c r="I13" s="12"/>
      <c r="J13" s="12"/>
      <c r="K13" s="12"/>
      <c r="L13" s="12"/>
      <c r="M13" s="12"/>
      <c r="N13" s="12"/>
      <c r="O13" s="12"/>
      <c r="P13" s="12"/>
      <c r="Q13" s="12"/>
      <c r="R13" s="42"/>
      <c r="S13" s="42"/>
      <c r="T13" s="42"/>
      <c r="U13" s="42"/>
      <c r="V13" s="18"/>
      <c r="W13" s="18"/>
      <c r="X13" s="18"/>
      <c r="Y13" s="18"/>
    </row>
    <row r="14" ht="12.75" customHeight="1">
      <c r="A14" s="2" t="s">
        <v>57</v>
      </c>
    </row>
    <row r="15" spans="1:45" ht="12.75" customHeight="1">
      <c r="A15" s="1330" t="s">
        <v>164</v>
      </c>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2"/>
    </row>
    <row r="16" spans="1:45" ht="12.75" customHeight="1">
      <c r="A16" s="1333"/>
      <c r="B16" s="1334"/>
      <c r="C16" s="1334"/>
      <c r="D16" s="1334"/>
      <c r="E16" s="1334"/>
      <c r="F16" s="1334"/>
      <c r="G16" s="1334"/>
      <c r="H16" s="1334"/>
      <c r="I16" s="1334"/>
      <c r="J16" s="1334"/>
      <c r="K16" s="1334"/>
      <c r="L16" s="1334"/>
      <c r="M16" s="1334"/>
      <c r="N16" s="1334"/>
      <c r="O16" s="1334"/>
      <c r="P16" s="1334"/>
      <c r="Q16" s="1334"/>
      <c r="R16" s="1334"/>
      <c r="S16" s="1334"/>
      <c r="T16" s="1334"/>
      <c r="U16" s="1334"/>
      <c r="V16" s="1334"/>
      <c r="W16" s="1334"/>
      <c r="X16" s="1334"/>
      <c r="Y16" s="1334"/>
      <c r="Z16" s="1334"/>
      <c r="AA16" s="1334"/>
      <c r="AB16" s="1334"/>
      <c r="AC16" s="1334"/>
      <c r="AD16" s="1334"/>
      <c r="AE16" s="1334"/>
      <c r="AF16" s="1334"/>
      <c r="AG16" s="1334"/>
      <c r="AH16" s="1334"/>
      <c r="AI16" s="1334"/>
      <c r="AJ16" s="1334"/>
      <c r="AK16" s="1334"/>
      <c r="AL16" s="1334"/>
      <c r="AM16" s="1334"/>
      <c r="AN16" s="1334"/>
      <c r="AO16" s="1334"/>
      <c r="AP16" s="1334"/>
      <c r="AQ16" s="1334"/>
      <c r="AR16" s="1334"/>
      <c r="AS16" s="1335"/>
    </row>
    <row r="17" spans="1:45" ht="12.75" customHeight="1">
      <c r="A17" s="1333"/>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334"/>
      <c r="AN17" s="1334"/>
      <c r="AO17" s="1334"/>
      <c r="AP17" s="1334"/>
      <c r="AQ17" s="1334"/>
      <c r="AR17" s="1334"/>
      <c r="AS17" s="1335"/>
    </row>
    <row r="18" spans="1:45" ht="12.75" customHeight="1">
      <c r="A18" s="1333"/>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5"/>
    </row>
    <row r="19" spans="1:45" ht="12.75" customHeight="1">
      <c r="A19" s="1333"/>
      <c r="B19" s="1334"/>
      <c r="C19" s="1334"/>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1334"/>
      <c r="AD19" s="1334"/>
      <c r="AE19" s="1334"/>
      <c r="AF19" s="1334"/>
      <c r="AG19" s="1334"/>
      <c r="AH19" s="1334"/>
      <c r="AI19" s="1334"/>
      <c r="AJ19" s="1334"/>
      <c r="AK19" s="1334"/>
      <c r="AL19" s="1334"/>
      <c r="AM19" s="1334"/>
      <c r="AN19" s="1334"/>
      <c r="AO19" s="1334"/>
      <c r="AP19" s="1334"/>
      <c r="AQ19" s="1334"/>
      <c r="AR19" s="1334"/>
      <c r="AS19" s="1335"/>
    </row>
    <row r="20" spans="1:45" ht="12.75" customHeight="1">
      <c r="A20" s="1336"/>
      <c r="B20" s="1337"/>
      <c r="C20" s="1337"/>
      <c r="D20" s="1337"/>
      <c r="E20" s="1337"/>
      <c r="F20" s="1337"/>
      <c r="G20" s="1337"/>
      <c r="H20" s="1337"/>
      <c r="I20" s="1337"/>
      <c r="J20" s="1337"/>
      <c r="K20" s="1337"/>
      <c r="L20" s="1337"/>
      <c r="M20" s="1337"/>
      <c r="N20" s="1337"/>
      <c r="O20" s="1337"/>
      <c r="P20" s="1337"/>
      <c r="Q20" s="1337"/>
      <c r="R20" s="1337"/>
      <c r="S20" s="1337"/>
      <c r="T20" s="1337"/>
      <c r="U20" s="1337"/>
      <c r="V20" s="1337"/>
      <c r="W20" s="1337"/>
      <c r="X20" s="1337"/>
      <c r="Y20" s="1337"/>
      <c r="Z20" s="1337"/>
      <c r="AA20" s="1337"/>
      <c r="AB20" s="1337"/>
      <c r="AC20" s="1337"/>
      <c r="AD20" s="1337"/>
      <c r="AE20" s="1337"/>
      <c r="AF20" s="1337"/>
      <c r="AG20" s="1337"/>
      <c r="AH20" s="1337"/>
      <c r="AI20" s="1337"/>
      <c r="AJ20" s="1337"/>
      <c r="AK20" s="1337"/>
      <c r="AL20" s="1337"/>
      <c r="AM20" s="1337"/>
      <c r="AN20" s="1337"/>
      <c r="AO20" s="1337"/>
      <c r="AP20" s="1337"/>
      <c r="AQ20" s="1337"/>
      <c r="AR20" s="1337"/>
      <c r="AS20" s="1338"/>
    </row>
    <row r="21" spans="3:25" ht="12.75" customHeight="1">
      <c r="C21" s="12"/>
      <c r="D21" s="12"/>
      <c r="E21" s="12"/>
      <c r="F21" s="12"/>
      <c r="G21" s="12"/>
      <c r="H21" s="12"/>
      <c r="I21" s="12"/>
      <c r="J21" s="12"/>
      <c r="K21" s="12"/>
      <c r="L21" s="12"/>
      <c r="M21" s="12"/>
      <c r="N21" s="12"/>
      <c r="O21" s="12"/>
      <c r="P21" s="12"/>
      <c r="Q21" s="12"/>
      <c r="R21" s="42"/>
      <c r="S21" s="42"/>
      <c r="T21" s="42"/>
      <c r="U21" s="42"/>
      <c r="V21" s="18"/>
      <c r="W21" s="18"/>
      <c r="X21" s="18"/>
      <c r="Y21" s="18"/>
    </row>
    <row r="22" spans="3:40" ht="12.75" customHeight="1">
      <c r="C22" s="648"/>
      <c r="D22" s="648"/>
      <c r="E22" s="648"/>
      <c r="F22" s="648"/>
      <c r="G22" s="648"/>
      <c r="H22" s="648"/>
      <c r="I22" s="648"/>
      <c r="J22" s="648"/>
      <c r="K22" s="648"/>
      <c r="L22" s="648"/>
      <c r="M22" s="648" t="s">
        <v>171</v>
      </c>
      <c r="N22" s="648"/>
      <c r="O22" s="648"/>
      <c r="P22" s="648"/>
      <c r="Q22" s="648"/>
      <c r="R22" s="648"/>
      <c r="S22" s="648"/>
      <c r="T22" s="648" t="s">
        <v>172</v>
      </c>
      <c r="U22" s="648"/>
      <c r="V22" s="648"/>
      <c r="W22" s="648"/>
      <c r="X22" s="648"/>
      <c r="Y22" s="648"/>
      <c r="Z22" s="648"/>
      <c r="AA22" s="648" t="s">
        <v>173</v>
      </c>
      <c r="AB22" s="648"/>
      <c r="AC22" s="648"/>
      <c r="AD22" s="648"/>
      <c r="AE22" s="648"/>
      <c r="AF22" s="648"/>
      <c r="AG22" s="648"/>
      <c r="AH22" s="731" t="s">
        <v>542</v>
      </c>
      <c r="AI22" s="731"/>
      <c r="AJ22" s="731"/>
      <c r="AK22" s="731"/>
      <c r="AL22" s="731"/>
      <c r="AM22" s="731"/>
      <c r="AN22" s="731"/>
    </row>
    <row r="23" spans="3:40" ht="12.75" customHeight="1">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731"/>
      <c r="AI23" s="731"/>
      <c r="AJ23" s="731"/>
      <c r="AK23" s="731"/>
      <c r="AL23" s="731"/>
      <c r="AM23" s="731"/>
      <c r="AN23" s="731"/>
    </row>
    <row r="24" spans="3:40" ht="12.75" customHeight="1">
      <c r="C24" s="739" t="s">
        <v>174</v>
      </c>
      <c r="D24" s="740"/>
      <c r="E24" s="740"/>
      <c r="F24" s="740"/>
      <c r="G24" s="740"/>
      <c r="H24" s="740"/>
      <c r="I24" s="740"/>
      <c r="J24" s="740"/>
      <c r="K24" s="740"/>
      <c r="L24" s="741"/>
      <c r="M24" s="643">
        <v>175000</v>
      </c>
      <c r="N24" s="639"/>
      <c r="O24" s="639"/>
      <c r="P24" s="639"/>
      <c r="Q24" s="639"/>
      <c r="R24" s="639"/>
      <c r="S24" s="640"/>
      <c r="T24" s="643"/>
      <c r="U24" s="639"/>
      <c r="V24" s="639"/>
      <c r="W24" s="639"/>
      <c r="X24" s="639"/>
      <c r="Y24" s="639"/>
      <c r="Z24" s="640"/>
      <c r="AA24" s="643"/>
      <c r="AB24" s="639"/>
      <c r="AC24" s="639"/>
      <c r="AD24" s="639"/>
      <c r="AE24" s="639"/>
      <c r="AF24" s="639"/>
      <c r="AG24" s="640"/>
      <c r="AH24" s="658">
        <f>SUM(M25:AG25)</f>
        <v>0</v>
      </c>
      <c r="AI24" s="622"/>
      <c r="AJ24" s="622"/>
      <c r="AK24" s="622"/>
      <c r="AL24" s="622"/>
      <c r="AM24" s="622"/>
      <c r="AN24" s="623"/>
    </row>
    <row r="25" spans="3:40" ht="12.75" customHeight="1">
      <c r="C25" s="742"/>
      <c r="D25" s="743"/>
      <c r="E25" s="743"/>
      <c r="F25" s="743"/>
      <c r="G25" s="743"/>
      <c r="H25" s="743"/>
      <c r="I25" s="743"/>
      <c r="J25" s="743"/>
      <c r="K25" s="743"/>
      <c r="L25" s="744"/>
      <c r="M25" s="644"/>
      <c r="N25" s="641"/>
      <c r="O25" s="641"/>
      <c r="P25" s="641"/>
      <c r="Q25" s="641"/>
      <c r="R25" s="641"/>
      <c r="S25" s="642"/>
      <c r="T25" s="644"/>
      <c r="U25" s="641"/>
      <c r="V25" s="641"/>
      <c r="W25" s="641"/>
      <c r="X25" s="641"/>
      <c r="Y25" s="641"/>
      <c r="Z25" s="642"/>
      <c r="AA25" s="644"/>
      <c r="AB25" s="641"/>
      <c r="AC25" s="641"/>
      <c r="AD25" s="641"/>
      <c r="AE25" s="641"/>
      <c r="AF25" s="641"/>
      <c r="AG25" s="642"/>
      <c r="AH25" s="732"/>
      <c r="AI25" s="624"/>
      <c r="AJ25" s="624"/>
      <c r="AK25" s="624"/>
      <c r="AL25" s="624"/>
      <c r="AM25" s="624"/>
      <c r="AN25" s="625"/>
    </row>
    <row r="26" spans="3:40" ht="12.75" customHeight="1">
      <c r="C26" s="739" t="s">
        <v>175</v>
      </c>
      <c r="D26" s="740"/>
      <c r="E26" s="740"/>
      <c r="F26" s="740"/>
      <c r="G26" s="740"/>
      <c r="H26" s="740"/>
      <c r="I26" s="740"/>
      <c r="J26" s="740"/>
      <c r="K26" s="740"/>
      <c r="L26" s="741"/>
      <c r="M26" s="643">
        <v>0</v>
      </c>
      <c r="N26" s="639"/>
      <c r="O26" s="639"/>
      <c r="P26" s="639"/>
      <c r="Q26" s="639"/>
      <c r="R26" s="639"/>
      <c r="S26" s="640"/>
      <c r="T26" s="643"/>
      <c r="U26" s="639"/>
      <c r="V26" s="639"/>
      <c r="W26" s="639"/>
      <c r="X26" s="639"/>
      <c r="Y26" s="639"/>
      <c r="Z26" s="640"/>
      <c r="AA26" s="643"/>
      <c r="AB26" s="639"/>
      <c r="AC26" s="639"/>
      <c r="AD26" s="639"/>
      <c r="AE26" s="639"/>
      <c r="AF26" s="639"/>
      <c r="AG26" s="640"/>
      <c r="AH26" s="658">
        <f>SUM(M27:AG27)</f>
        <v>0</v>
      </c>
      <c r="AI26" s="622"/>
      <c r="AJ26" s="622"/>
      <c r="AK26" s="622"/>
      <c r="AL26" s="622"/>
      <c r="AM26" s="622"/>
      <c r="AN26" s="623"/>
    </row>
    <row r="27" spans="3:40" ht="12.75" customHeight="1">
      <c r="C27" s="742"/>
      <c r="D27" s="743"/>
      <c r="E27" s="743"/>
      <c r="F27" s="743"/>
      <c r="G27" s="743"/>
      <c r="H27" s="743"/>
      <c r="I27" s="743"/>
      <c r="J27" s="743"/>
      <c r="K27" s="743"/>
      <c r="L27" s="744"/>
      <c r="M27" s="644"/>
      <c r="N27" s="641"/>
      <c r="O27" s="641"/>
      <c r="P27" s="641"/>
      <c r="Q27" s="641"/>
      <c r="R27" s="641"/>
      <c r="S27" s="642"/>
      <c r="T27" s="644"/>
      <c r="U27" s="641"/>
      <c r="V27" s="641"/>
      <c r="W27" s="641"/>
      <c r="X27" s="641"/>
      <c r="Y27" s="641"/>
      <c r="Z27" s="642"/>
      <c r="AA27" s="644"/>
      <c r="AB27" s="641"/>
      <c r="AC27" s="641"/>
      <c r="AD27" s="641"/>
      <c r="AE27" s="641"/>
      <c r="AF27" s="641"/>
      <c r="AG27" s="642"/>
      <c r="AH27" s="732"/>
      <c r="AI27" s="624"/>
      <c r="AJ27" s="624"/>
      <c r="AK27" s="624"/>
      <c r="AL27" s="624"/>
      <c r="AM27" s="624"/>
      <c r="AN27" s="625"/>
    </row>
    <row r="28" spans="3:40" ht="12.75" customHeight="1">
      <c r="C28" s="739" t="s">
        <v>176</v>
      </c>
      <c r="D28" s="740"/>
      <c r="E28" s="740"/>
      <c r="F28" s="740"/>
      <c r="G28" s="740"/>
      <c r="H28" s="740"/>
      <c r="I28" s="740"/>
      <c r="J28" s="740"/>
      <c r="K28" s="740"/>
      <c r="L28" s="741"/>
      <c r="M28" s="643">
        <v>0</v>
      </c>
      <c r="N28" s="639"/>
      <c r="O28" s="639"/>
      <c r="P28" s="639"/>
      <c r="Q28" s="639"/>
      <c r="R28" s="639"/>
      <c r="S28" s="640"/>
      <c r="T28" s="643"/>
      <c r="U28" s="639"/>
      <c r="V28" s="639"/>
      <c r="W28" s="639"/>
      <c r="X28" s="639"/>
      <c r="Y28" s="639"/>
      <c r="Z28" s="640"/>
      <c r="AA28" s="643"/>
      <c r="AB28" s="639"/>
      <c r="AC28" s="639"/>
      <c r="AD28" s="639"/>
      <c r="AE28" s="639"/>
      <c r="AF28" s="639"/>
      <c r="AG28" s="640"/>
      <c r="AH28" s="658">
        <f>SUM(M29:AG29)</f>
        <v>0</v>
      </c>
      <c r="AI28" s="622"/>
      <c r="AJ28" s="622"/>
      <c r="AK28" s="622"/>
      <c r="AL28" s="622"/>
      <c r="AM28" s="622"/>
      <c r="AN28" s="623"/>
    </row>
    <row r="29" spans="3:40" ht="12.75" customHeight="1">
      <c r="C29" s="742"/>
      <c r="D29" s="743"/>
      <c r="E29" s="743"/>
      <c r="F29" s="743"/>
      <c r="G29" s="743"/>
      <c r="H29" s="743"/>
      <c r="I29" s="743"/>
      <c r="J29" s="743"/>
      <c r="K29" s="743"/>
      <c r="L29" s="744"/>
      <c r="M29" s="644"/>
      <c r="N29" s="641"/>
      <c r="O29" s="641"/>
      <c r="P29" s="641"/>
      <c r="Q29" s="641"/>
      <c r="R29" s="641"/>
      <c r="S29" s="642"/>
      <c r="T29" s="644"/>
      <c r="U29" s="641"/>
      <c r="V29" s="641"/>
      <c r="W29" s="641"/>
      <c r="X29" s="641"/>
      <c r="Y29" s="641"/>
      <c r="Z29" s="642"/>
      <c r="AA29" s="644"/>
      <c r="AB29" s="641"/>
      <c r="AC29" s="641"/>
      <c r="AD29" s="641"/>
      <c r="AE29" s="641"/>
      <c r="AF29" s="641"/>
      <c r="AG29" s="642"/>
      <c r="AH29" s="732"/>
      <c r="AI29" s="624"/>
      <c r="AJ29" s="624"/>
      <c r="AK29" s="624"/>
      <c r="AL29" s="624"/>
      <c r="AM29" s="624"/>
      <c r="AN29" s="625"/>
    </row>
    <row r="30" spans="3:40" ht="12.75" customHeight="1">
      <c r="C30" s="739" t="s">
        <v>177</v>
      </c>
      <c r="D30" s="740"/>
      <c r="E30" s="740"/>
      <c r="F30" s="740"/>
      <c r="G30" s="740"/>
      <c r="H30" s="740"/>
      <c r="I30" s="740"/>
      <c r="J30" s="740"/>
      <c r="K30" s="740"/>
      <c r="L30" s="741"/>
      <c r="M30" s="643">
        <v>0</v>
      </c>
      <c r="N30" s="639"/>
      <c r="O30" s="639"/>
      <c r="P30" s="639"/>
      <c r="Q30" s="639"/>
      <c r="R30" s="639"/>
      <c r="S30" s="640"/>
      <c r="T30" s="643"/>
      <c r="U30" s="639"/>
      <c r="V30" s="639"/>
      <c r="W30" s="639"/>
      <c r="X30" s="639"/>
      <c r="Y30" s="639"/>
      <c r="Z30" s="640"/>
      <c r="AA30" s="643"/>
      <c r="AB30" s="639"/>
      <c r="AC30" s="639"/>
      <c r="AD30" s="639"/>
      <c r="AE30" s="639"/>
      <c r="AF30" s="639"/>
      <c r="AG30" s="640"/>
      <c r="AH30" s="658">
        <f>SUM(M31:AG31)</f>
        <v>0</v>
      </c>
      <c r="AI30" s="622"/>
      <c r="AJ30" s="622"/>
      <c r="AK30" s="622"/>
      <c r="AL30" s="622"/>
      <c r="AM30" s="622"/>
      <c r="AN30" s="623"/>
    </row>
    <row r="31" spans="3:40" ht="12.75" customHeight="1">
      <c r="C31" s="742"/>
      <c r="D31" s="743"/>
      <c r="E31" s="743"/>
      <c r="F31" s="743"/>
      <c r="G31" s="743"/>
      <c r="H31" s="743"/>
      <c r="I31" s="743"/>
      <c r="J31" s="743"/>
      <c r="K31" s="743"/>
      <c r="L31" s="744"/>
      <c r="M31" s="644"/>
      <c r="N31" s="641"/>
      <c r="O31" s="641"/>
      <c r="P31" s="641"/>
      <c r="Q31" s="641"/>
      <c r="R31" s="641"/>
      <c r="S31" s="642"/>
      <c r="T31" s="644"/>
      <c r="U31" s="641"/>
      <c r="V31" s="641"/>
      <c r="W31" s="641"/>
      <c r="X31" s="641"/>
      <c r="Y31" s="641"/>
      <c r="Z31" s="642"/>
      <c r="AA31" s="644"/>
      <c r="AB31" s="641"/>
      <c r="AC31" s="641"/>
      <c r="AD31" s="641"/>
      <c r="AE31" s="641"/>
      <c r="AF31" s="641"/>
      <c r="AG31" s="642"/>
      <c r="AH31" s="732"/>
      <c r="AI31" s="624"/>
      <c r="AJ31" s="624"/>
      <c r="AK31" s="624"/>
      <c r="AL31" s="624"/>
      <c r="AM31" s="624"/>
      <c r="AN31" s="625"/>
    </row>
    <row r="32" spans="3:40" ht="12.75" customHeight="1">
      <c r="C32" s="739" t="s">
        <v>178</v>
      </c>
      <c r="D32" s="740"/>
      <c r="E32" s="740"/>
      <c r="F32" s="740"/>
      <c r="G32" s="740"/>
      <c r="H32" s="740"/>
      <c r="I32" s="740"/>
      <c r="J32" s="740"/>
      <c r="K32" s="740"/>
      <c r="L32" s="741"/>
      <c r="M32" s="658">
        <f>M24-(SUM(M27:S31))</f>
        <v>175000</v>
      </c>
      <c r="N32" s="622"/>
      <c r="O32" s="622"/>
      <c r="P32" s="622"/>
      <c r="Q32" s="622"/>
      <c r="R32" s="622"/>
      <c r="S32" s="623"/>
      <c r="T32" s="658">
        <f>T24-(SUM(T27:Z31))</f>
        <v>0</v>
      </c>
      <c r="U32" s="622"/>
      <c r="V32" s="622"/>
      <c r="W32" s="622"/>
      <c r="X32" s="622"/>
      <c r="Y32" s="622"/>
      <c r="Z32" s="623"/>
      <c r="AA32" s="658">
        <f>AA24-(SUM(AA27:AG31))</f>
        <v>0</v>
      </c>
      <c r="AB32" s="622"/>
      <c r="AC32" s="622"/>
      <c r="AD32" s="622"/>
      <c r="AE32" s="622"/>
      <c r="AF32" s="622"/>
      <c r="AG32" s="623"/>
      <c r="AH32" s="658">
        <f>SUM(M33:AG33)</f>
        <v>0</v>
      </c>
      <c r="AI32" s="622"/>
      <c r="AJ32" s="622"/>
      <c r="AK32" s="622"/>
      <c r="AL32" s="622"/>
      <c r="AM32" s="622"/>
      <c r="AN32" s="623"/>
    </row>
    <row r="33" spans="3:40" s="19" customFormat="1" ht="12.75" customHeight="1">
      <c r="C33" s="742"/>
      <c r="D33" s="743"/>
      <c r="E33" s="743"/>
      <c r="F33" s="743"/>
      <c r="G33" s="743"/>
      <c r="H33" s="743"/>
      <c r="I33" s="743"/>
      <c r="J33" s="743"/>
      <c r="K33" s="743"/>
      <c r="L33" s="744"/>
      <c r="M33" s="732"/>
      <c r="N33" s="624"/>
      <c r="O33" s="624"/>
      <c r="P33" s="624"/>
      <c r="Q33" s="624"/>
      <c r="R33" s="624"/>
      <c r="S33" s="625"/>
      <c r="T33" s="732"/>
      <c r="U33" s="624"/>
      <c r="V33" s="624"/>
      <c r="W33" s="624"/>
      <c r="X33" s="624"/>
      <c r="Y33" s="624"/>
      <c r="Z33" s="625"/>
      <c r="AA33" s="732"/>
      <c r="AB33" s="624"/>
      <c r="AC33" s="624"/>
      <c r="AD33" s="624"/>
      <c r="AE33" s="624"/>
      <c r="AF33" s="624"/>
      <c r="AG33" s="625"/>
      <c r="AH33" s="732"/>
      <c r="AI33" s="624"/>
      <c r="AJ33" s="624"/>
      <c r="AK33" s="624"/>
      <c r="AL33" s="624"/>
      <c r="AM33" s="624"/>
      <c r="AN33" s="625"/>
    </row>
    <row r="34" spans="3:40" s="19" customFormat="1" ht="12.75" customHeight="1">
      <c r="C34" s="739" t="s">
        <v>179</v>
      </c>
      <c r="D34" s="740"/>
      <c r="E34" s="740"/>
      <c r="F34" s="740"/>
      <c r="G34" s="740"/>
      <c r="H34" s="740"/>
      <c r="I34" s="740"/>
      <c r="J34" s="740"/>
      <c r="K34" s="740"/>
      <c r="L34" s="741"/>
      <c r="M34" s="643">
        <v>150000</v>
      </c>
      <c r="N34" s="639"/>
      <c r="O34" s="639"/>
      <c r="P34" s="639"/>
      <c r="Q34" s="639"/>
      <c r="R34" s="639"/>
      <c r="S34" s="640"/>
      <c r="T34" s="643"/>
      <c r="U34" s="639"/>
      <c r="V34" s="639"/>
      <c r="W34" s="639"/>
      <c r="X34" s="639"/>
      <c r="Y34" s="639"/>
      <c r="Z34" s="640"/>
      <c r="AA34" s="643"/>
      <c r="AB34" s="639"/>
      <c r="AC34" s="639"/>
      <c r="AD34" s="639"/>
      <c r="AE34" s="639"/>
      <c r="AF34" s="639"/>
      <c r="AG34" s="640"/>
      <c r="AH34" s="658">
        <f>SUM(M35:AG35)</f>
        <v>0</v>
      </c>
      <c r="AI34" s="622"/>
      <c r="AJ34" s="622"/>
      <c r="AK34" s="622"/>
      <c r="AL34" s="622"/>
      <c r="AM34" s="622"/>
      <c r="AN34" s="623"/>
    </row>
    <row r="35" spans="3:40" ht="12.75" customHeight="1">
      <c r="C35" s="742"/>
      <c r="D35" s="743"/>
      <c r="E35" s="743"/>
      <c r="F35" s="743"/>
      <c r="G35" s="743"/>
      <c r="H35" s="743"/>
      <c r="I35" s="743"/>
      <c r="J35" s="743"/>
      <c r="K35" s="743"/>
      <c r="L35" s="744"/>
      <c r="M35" s="644"/>
      <c r="N35" s="641"/>
      <c r="O35" s="641"/>
      <c r="P35" s="641"/>
      <c r="Q35" s="641"/>
      <c r="R35" s="641"/>
      <c r="S35" s="642"/>
      <c r="T35" s="644"/>
      <c r="U35" s="641"/>
      <c r="V35" s="641"/>
      <c r="W35" s="641"/>
      <c r="X35" s="641"/>
      <c r="Y35" s="641"/>
      <c r="Z35" s="642"/>
      <c r="AA35" s="644"/>
      <c r="AB35" s="641"/>
      <c r="AC35" s="641"/>
      <c r="AD35" s="641"/>
      <c r="AE35" s="641"/>
      <c r="AF35" s="641"/>
      <c r="AG35" s="642"/>
      <c r="AH35" s="732"/>
      <c r="AI35" s="624"/>
      <c r="AJ35" s="624"/>
      <c r="AK35" s="624"/>
      <c r="AL35" s="624"/>
      <c r="AM35" s="624"/>
      <c r="AN35" s="625"/>
    </row>
    <row r="36" spans="3:40" ht="12.75" customHeight="1">
      <c r="C36" s="739" t="s">
        <v>502</v>
      </c>
      <c r="D36" s="740"/>
      <c r="E36" s="740"/>
      <c r="F36" s="740"/>
      <c r="G36" s="740"/>
      <c r="H36" s="740"/>
      <c r="I36" s="740"/>
      <c r="J36" s="740"/>
      <c r="K36" s="740"/>
      <c r="L36" s="741"/>
      <c r="M36" s="643">
        <v>80000</v>
      </c>
      <c r="N36" s="639"/>
      <c r="O36" s="639"/>
      <c r="P36" s="639"/>
      <c r="Q36" s="639"/>
      <c r="R36" s="639"/>
      <c r="S36" s="640"/>
      <c r="T36" s="643"/>
      <c r="U36" s="639"/>
      <c r="V36" s="639"/>
      <c r="W36" s="639"/>
      <c r="X36" s="639"/>
      <c r="Y36" s="639"/>
      <c r="Z36" s="640"/>
      <c r="AA36" s="643"/>
      <c r="AB36" s="639"/>
      <c r="AC36" s="639"/>
      <c r="AD36" s="639"/>
      <c r="AE36" s="639"/>
      <c r="AF36" s="639"/>
      <c r="AG36" s="640"/>
      <c r="AH36" s="658">
        <f aca="true" t="shared" si="0" ref="AH36:AH41">SUM(M36:AG36)</f>
        <v>80000</v>
      </c>
      <c r="AI36" s="622"/>
      <c r="AJ36" s="622"/>
      <c r="AK36" s="622"/>
      <c r="AL36" s="622"/>
      <c r="AM36" s="622"/>
      <c r="AN36" s="623"/>
    </row>
    <row r="37" spans="3:40" ht="12.75" customHeight="1">
      <c r="C37" s="742" t="s">
        <v>180</v>
      </c>
      <c r="D37" s="743"/>
      <c r="E37" s="743"/>
      <c r="F37" s="743"/>
      <c r="G37" s="743"/>
      <c r="H37" s="743"/>
      <c r="I37" s="743"/>
      <c r="J37" s="743"/>
      <c r="K37" s="743"/>
      <c r="L37" s="744"/>
      <c r="M37" s="644"/>
      <c r="N37" s="641"/>
      <c r="O37" s="641"/>
      <c r="P37" s="641"/>
      <c r="Q37" s="641"/>
      <c r="R37" s="641"/>
      <c r="S37" s="642"/>
      <c r="T37" s="644"/>
      <c r="U37" s="641"/>
      <c r="V37" s="641"/>
      <c r="W37" s="641"/>
      <c r="X37" s="641"/>
      <c r="Y37" s="641"/>
      <c r="Z37" s="642"/>
      <c r="AA37" s="644"/>
      <c r="AB37" s="641"/>
      <c r="AC37" s="641"/>
      <c r="AD37" s="641"/>
      <c r="AE37" s="641"/>
      <c r="AF37" s="641"/>
      <c r="AG37" s="642"/>
      <c r="AH37" s="732">
        <f t="shared" si="0"/>
        <v>0</v>
      </c>
      <c r="AI37" s="624"/>
      <c r="AJ37" s="624"/>
      <c r="AK37" s="624"/>
      <c r="AL37" s="624"/>
      <c r="AM37" s="624"/>
      <c r="AN37" s="625"/>
    </row>
    <row r="38" spans="3:40" ht="12.75" customHeight="1">
      <c r="C38" s="739" t="s">
        <v>502</v>
      </c>
      <c r="D38" s="740"/>
      <c r="E38" s="740"/>
      <c r="F38" s="740"/>
      <c r="G38" s="740"/>
      <c r="H38" s="740"/>
      <c r="I38" s="740"/>
      <c r="J38" s="740"/>
      <c r="K38" s="740"/>
      <c r="L38" s="741"/>
      <c r="M38" s="643">
        <v>0</v>
      </c>
      <c r="N38" s="639"/>
      <c r="O38" s="639"/>
      <c r="P38" s="639"/>
      <c r="Q38" s="639"/>
      <c r="R38" s="639"/>
      <c r="S38" s="640"/>
      <c r="T38" s="643"/>
      <c r="U38" s="639"/>
      <c r="V38" s="639"/>
      <c r="W38" s="639"/>
      <c r="X38" s="639"/>
      <c r="Y38" s="639"/>
      <c r="Z38" s="640"/>
      <c r="AA38" s="643"/>
      <c r="AB38" s="639"/>
      <c r="AC38" s="639"/>
      <c r="AD38" s="639"/>
      <c r="AE38" s="639"/>
      <c r="AF38" s="639"/>
      <c r="AG38" s="640"/>
      <c r="AH38" s="658">
        <f>SUM(M38:AG38)</f>
        <v>0</v>
      </c>
      <c r="AI38" s="622"/>
      <c r="AJ38" s="622"/>
      <c r="AK38" s="622"/>
      <c r="AL38" s="622"/>
      <c r="AM38" s="622"/>
      <c r="AN38" s="623"/>
    </row>
    <row r="39" spans="3:40" ht="12.75" customHeight="1">
      <c r="C39" s="742" t="s">
        <v>181</v>
      </c>
      <c r="D39" s="743"/>
      <c r="E39" s="743"/>
      <c r="F39" s="743"/>
      <c r="G39" s="743"/>
      <c r="H39" s="743"/>
      <c r="I39" s="743"/>
      <c r="J39" s="743"/>
      <c r="K39" s="743"/>
      <c r="L39" s="744"/>
      <c r="M39" s="644"/>
      <c r="N39" s="641"/>
      <c r="O39" s="641"/>
      <c r="P39" s="641"/>
      <c r="Q39" s="641"/>
      <c r="R39" s="641"/>
      <c r="S39" s="642"/>
      <c r="T39" s="644"/>
      <c r="U39" s="641"/>
      <c r="V39" s="641"/>
      <c r="W39" s="641"/>
      <c r="X39" s="641"/>
      <c r="Y39" s="641"/>
      <c r="Z39" s="642"/>
      <c r="AA39" s="644"/>
      <c r="AB39" s="641"/>
      <c r="AC39" s="641"/>
      <c r="AD39" s="641"/>
      <c r="AE39" s="641"/>
      <c r="AF39" s="641"/>
      <c r="AG39" s="642"/>
      <c r="AH39" s="732">
        <f>SUM(M39:AG39)</f>
        <v>0</v>
      </c>
      <c r="AI39" s="624"/>
      <c r="AJ39" s="624"/>
      <c r="AK39" s="624"/>
      <c r="AL39" s="624"/>
      <c r="AM39" s="624"/>
      <c r="AN39" s="625"/>
    </row>
    <row r="40" spans="3:40" ht="12.75" customHeight="1">
      <c r="C40" s="739" t="s">
        <v>502</v>
      </c>
      <c r="D40" s="740"/>
      <c r="E40" s="740"/>
      <c r="F40" s="740"/>
      <c r="G40" s="740"/>
      <c r="H40" s="740"/>
      <c r="I40" s="740"/>
      <c r="J40" s="740"/>
      <c r="K40" s="740"/>
      <c r="L40" s="741"/>
      <c r="M40" s="643">
        <v>70000</v>
      </c>
      <c r="N40" s="639"/>
      <c r="O40" s="639"/>
      <c r="P40" s="639"/>
      <c r="Q40" s="639"/>
      <c r="R40" s="639"/>
      <c r="S40" s="640"/>
      <c r="T40" s="643"/>
      <c r="U40" s="639"/>
      <c r="V40" s="639"/>
      <c r="W40" s="639"/>
      <c r="X40" s="639"/>
      <c r="Y40" s="639"/>
      <c r="Z40" s="640"/>
      <c r="AA40" s="643"/>
      <c r="AB40" s="639"/>
      <c r="AC40" s="639"/>
      <c r="AD40" s="639"/>
      <c r="AE40" s="639"/>
      <c r="AF40" s="639"/>
      <c r="AG40" s="640"/>
      <c r="AH40" s="658">
        <f t="shared" si="0"/>
        <v>70000</v>
      </c>
      <c r="AI40" s="622"/>
      <c r="AJ40" s="622"/>
      <c r="AK40" s="622"/>
      <c r="AL40" s="622"/>
      <c r="AM40" s="622"/>
      <c r="AN40" s="623"/>
    </row>
    <row r="41" spans="3:40" ht="12.75" customHeight="1" thickBot="1">
      <c r="C41" s="1360" t="s">
        <v>182</v>
      </c>
      <c r="D41" s="1361"/>
      <c r="E41" s="1361"/>
      <c r="F41" s="1361"/>
      <c r="G41" s="1361"/>
      <c r="H41" s="1361"/>
      <c r="I41" s="1361"/>
      <c r="J41" s="1361"/>
      <c r="K41" s="1361"/>
      <c r="L41" s="1362"/>
      <c r="M41" s="1345"/>
      <c r="N41" s="1346"/>
      <c r="O41" s="1346"/>
      <c r="P41" s="1346"/>
      <c r="Q41" s="1346"/>
      <c r="R41" s="1346"/>
      <c r="S41" s="1347"/>
      <c r="T41" s="1345"/>
      <c r="U41" s="1346"/>
      <c r="V41" s="1346"/>
      <c r="W41" s="1346"/>
      <c r="X41" s="1346"/>
      <c r="Y41" s="1346"/>
      <c r="Z41" s="1347"/>
      <c r="AA41" s="1345"/>
      <c r="AB41" s="1346"/>
      <c r="AC41" s="1346"/>
      <c r="AD41" s="1346"/>
      <c r="AE41" s="1346"/>
      <c r="AF41" s="1346"/>
      <c r="AG41" s="1347"/>
      <c r="AH41" s="1356">
        <f t="shared" si="0"/>
        <v>0</v>
      </c>
      <c r="AI41" s="1357"/>
      <c r="AJ41" s="1357"/>
      <c r="AK41" s="1357"/>
      <c r="AL41" s="1357"/>
      <c r="AM41" s="1357"/>
      <c r="AN41" s="1358"/>
    </row>
    <row r="42" spans="3:40" ht="12.75" customHeight="1">
      <c r="C42" s="1353" t="s">
        <v>183</v>
      </c>
      <c r="D42" s="1354"/>
      <c r="E42" s="1354"/>
      <c r="F42" s="1354"/>
      <c r="G42" s="1354"/>
      <c r="H42" s="1354"/>
      <c r="I42" s="1354"/>
      <c r="J42" s="1354"/>
      <c r="K42" s="1354"/>
      <c r="L42" s="1355"/>
      <c r="M42" s="1327">
        <f>M32-M34+M40</f>
        <v>95000</v>
      </c>
      <c r="N42" s="1328"/>
      <c r="O42" s="1328"/>
      <c r="P42" s="1328"/>
      <c r="Q42" s="1328"/>
      <c r="R42" s="1328"/>
      <c r="S42" s="1329"/>
      <c r="T42" s="1327">
        <f>T32-T34+T40</f>
        <v>0</v>
      </c>
      <c r="U42" s="1328"/>
      <c r="V42" s="1328"/>
      <c r="W42" s="1328"/>
      <c r="X42" s="1328"/>
      <c r="Y42" s="1328"/>
      <c r="Z42" s="1329"/>
      <c r="AA42" s="1327">
        <f>AA32-AA34+AA40</f>
        <v>0</v>
      </c>
      <c r="AB42" s="1328"/>
      <c r="AC42" s="1328"/>
      <c r="AD42" s="1328"/>
      <c r="AE42" s="1328"/>
      <c r="AF42" s="1328"/>
      <c r="AG42" s="1329"/>
      <c r="AH42" s="1327">
        <f>SUM(M42:AG43)</f>
        <v>95000</v>
      </c>
      <c r="AI42" s="1328"/>
      <c r="AJ42" s="1328"/>
      <c r="AK42" s="1328"/>
      <c r="AL42" s="1328"/>
      <c r="AM42" s="1328"/>
      <c r="AN42" s="1329"/>
    </row>
    <row r="43" spans="3:40" ht="12.75" customHeight="1">
      <c r="C43" s="742"/>
      <c r="D43" s="743"/>
      <c r="E43" s="743"/>
      <c r="F43" s="743"/>
      <c r="G43" s="743"/>
      <c r="H43" s="743"/>
      <c r="I43" s="743"/>
      <c r="J43" s="743"/>
      <c r="K43" s="743"/>
      <c r="L43" s="744"/>
      <c r="M43" s="732"/>
      <c r="N43" s="624"/>
      <c r="O43" s="624"/>
      <c r="P43" s="624"/>
      <c r="Q43" s="624"/>
      <c r="R43" s="624"/>
      <c r="S43" s="625"/>
      <c r="T43" s="732"/>
      <c r="U43" s="624"/>
      <c r="V43" s="624"/>
      <c r="W43" s="624"/>
      <c r="X43" s="624"/>
      <c r="Y43" s="624"/>
      <c r="Z43" s="625"/>
      <c r="AA43" s="732"/>
      <c r="AB43" s="624"/>
      <c r="AC43" s="624"/>
      <c r="AD43" s="624"/>
      <c r="AE43" s="624"/>
      <c r="AF43" s="624"/>
      <c r="AG43" s="625"/>
      <c r="AH43" s="732"/>
      <c r="AI43" s="624"/>
      <c r="AJ43" s="624"/>
      <c r="AK43" s="624"/>
      <c r="AL43" s="624"/>
      <c r="AM43" s="624"/>
      <c r="AN43" s="625"/>
    </row>
    <row r="44" spans="34:35" ht="12.75" customHeight="1">
      <c r="AH44" s="32"/>
      <c r="AI44" s="32"/>
    </row>
    <row r="45" spans="16:30" ht="12.75">
      <c r="P45" s="774" t="s">
        <v>371</v>
      </c>
      <c r="Q45" s="775"/>
      <c r="R45" s="775"/>
      <c r="S45" s="775"/>
      <c r="T45" s="775"/>
      <c r="U45" s="775"/>
      <c r="V45" s="775"/>
      <c r="W45" s="775"/>
      <c r="X45" s="776"/>
      <c r="Y45" s="1339">
        <f>AH42</f>
        <v>95000</v>
      </c>
      <c r="Z45" s="1340"/>
      <c r="AA45" s="1340"/>
      <c r="AB45" s="1340"/>
      <c r="AC45" s="1340"/>
      <c r="AD45" s="1341"/>
    </row>
    <row r="46" spans="3:30" ht="12.75">
      <c r="C46" s="43"/>
      <c r="D46" s="43"/>
      <c r="E46" s="28"/>
      <c r="F46" s="28"/>
      <c r="G46" s="28"/>
      <c r="H46" s="28"/>
      <c r="I46" s="28"/>
      <c r="J46" s="28"/>
      <c r="K46" s="28"/>
      <c r="L46" s="28"/>
      <c r="M46" s="35"/>
      <c r="N46" s="35"/>
      <c r="O46" s="35"/>
      <c r="P46" s="777"/>
      <c r="Q46" s="778"/>
      <c r="R46" s="778"/>
      <c r="S46" s="778"/>
      <c r="T46" s="778"/>
      <c r="U46" s="778"/>
      <c r="V46" s="778"/>
      <c r="W46" s="778"/>
      <c r="X46" s="779"/>
      <c r="Y46" s="1342"/>
      <c r="Z46" s="1343"/>
      <c r="AA46" s="1343"/>
      <c r="AB46" s="1343"/>
      <c r="AC46" s="1343"/>
      <c r="AD46" s="1344"/>
    </row>
    <row r="47" spans="16:30" ht="12.75" customHeight="1">
      <c r="P47" s="648" t="s">
        <v>184</v>
      </c>
      <c r="Q47" s="648"/>
      <c r="R47" s="648"/>
      <c r="S47" s="648"/>
      <c r="T47" s="648"/>
      <c r="U47" s="648"/>
      <c r="V47" s="648"/>
      <c r="W47" s="648"/>
      <c r="X47" s="648"/>
      <c r="Y47" s="1348">
        <f>IF(V9&gt;=0.5,Y45,Y45*SUM(V9:Y10))</f>
        <v>95000</v>
      </c>
      <c r="Z47" s="1349"/>
      <c r="AA47" s="1349"/>
      <c r="AB47" s="1349"/>
      <c r="AC47" s="1349"/>
      <c r="AD47" s="1350"/>
    </row>
    <row r="48" spans="16:30" ht="12.75">
      <c r="P48" s="648"/>
      <c r="Q48" s="648"/>
      <c r="R48" s="648"/>
      <c r="S48" s="648"/>
      <c r="T48" s="648"/>
      <c r="U48" s="648"/>
      <c r="V48" s="648"/>
      <c r="W48" s="648"/>
      <c r="X48" s="648"/>
      <c r="Y48" s="1351">
        <f>IF(AM9&gt;=0.5,Y47,Y47*AM9)</f>
        <v>95000</v>
      </c>
      <c r="Z48" s="1352"/>
      <c r="AA48" s="1352"/>
      <c r="AB48" s="1352"/>
      <c r="AC48" s="1352"/>
      <c r="AD48" s="1041"/>
    </row>
    <row r="49" spans="16:30" ht="12.75">
      <c r="P49" s="60"/>
      <c r="Q49" s="60"/>
      <c r="R49" s="60"/>
      <c r="S49" s="60"/>
      <c r="T49" s="60"/>
      <c r="U49" s="60"/>
      <c r="V49" s="60"/>
      <c r="W49" s="60"/>
      <c r="X49" s="60"/>
      <c r="Y49" s="35"/>
      <c r="Z49" s="35"/>
      <c r="AA49" s="35"/>
      <c r="AB49" s="35"/>
      <c r="AC49" s="35"/>
      <c r="AD49" s="35"/>
    </row>
    <row r="50" ht="12.75" customHeight="1"/>
    <row r="52" spans="1:48" ht="13.5" thickBot="1">
      <c r="A52" s="46" t="s">
        <v>446</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11"/>
      <c r="AT52" s="11"/>
      <c r="AU52" s="11"/>
      <c r="AV52" s="11"/>
    </row>
    <row r="53" spans="9:10" ht="13.5" thickTop="1">
      <c r="I53" s="5"/>
      <c r="J53" s="5"/>
    </row>
    <row r="54" spans="1:48" ht="13.5" customHeight="1">
      <c r="A54" s="24">
        <v>126</v>
      </c>
      <c r="B54" s="30" t="s">
        <v>439</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row>
    <row r="55" spans="1:48" ht="12" customHeight="1">
      <c r="A55" s="20">
        <v>127</v>
      </c>
      <c r="B55" s="31" t="s">
        <v>436</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row>
    <row r="56" spans="1:48" ht="24.75" customHeight="1">
      <c r="A56" s="24">
        <v>128</v>
      </c>
      <c r="B56" s="588" t="s">
        <v>437</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5"/>
      <c r="AT56" s="55"/>
      <c r="AU56" s="55"/>
      <c r="AV56" s="55"/>
    </row>
    <row r="57" spans="1:48" s="19" customFormat="1" ht="24.75" customHeight="1">
      <c r="A57" s="20">
        <v>129</v>
      </c>
      <c r="B57" s="1359" t="s">
        <v>541</v>
      </c>
      <c r="C57" s="1359"/>
      <c r="D57" s="1359"/>
      <c r="E57" s="1359"/>
      <c r="F57" s="1359"/>
      <c r="G57" s="1359"/>
      <c r="H57" s="1359"/>
      <c r="I57" s="1359"/>
      <c r="J57" s="1359"/>
      <c r="K57" s="1359"/>
      <c r="L57" s="1359"/>
      <c r="M57" s="1359"/>
      <c r="N57" s="1359"/>
      <c r="O57" s="1359"/>
      <c r="P57" s="1359"/>
      <c r="Q57" s="1359"/>
      <c r="R57" s="1359"/>
      <c r="S57" s="1359"/>
      <c r="T57" s="1359"/>
      <c r="U57" s="1359"/>
      <c r="V57" s="1359"/>
      <c r="W57" s="1359"/>
      <c r="X57" s="1359"/>
      <c r="Y57" s="1359"/>
      <c r="Z57" s="1359"/>
      <c r="AA57" s="1359"/>
      <c r="AB57" s="1359"/>
      <c r="AC57" s="1359"/>
      <c r="AD57" s="1359"/>
      <c r="AE57" s="1359"/>
      <c r="AF57" s="1359"/>
      <c r="AG57" s="1359"/>
      <c r="AH57" s="1359"/>
      <c r="AI57" s="1359"/>
      <c r="AJ57" s="1359"/>
      <c r="AK57" s="1359"/>
      <c r="AL57" s="1359"/>
      <c r="AM57" s="1359"/>
      <c r="AN57" s="1359"/>
      <c r="AO57" s="1359"/>
      <c r="AP57" s="1359"/>
      <c r="AQ57" s="1359"/>
      <c r="AR57" s="1359"/>
      <c r="AS57" s="75"/>
      <c r="AT57" s="75"/>
      <c r="AU57" s="75"/>
      <c r="AV57" s="75"/>
    </row>
    <row r="58" spans="1:48" ht="14.25" customHeight="1">
      <c r="A58" s="24">
        <v>130</v>
      </c>
      <c r="B58" s="715" t="s">
        <v>438</v>
      </c>
      <c r="C58" s="715"/>
      <c r="D58" s="715"/>
      <c r="E58" s="715"/>
      <c r="F58" s="715"/>
      <c r="G58" s="715"/>
      <c r="H58" s="715"/>
      <c r="I58" s="715"/>
      <c r="J58" s="715"/>
      <c r="K58" s="715"/>
      <c r="L58" s="715"/>
      <c r="M58" s="715"/>
      <c r="N58" s="715"/>
      <c r="O58" s="715"/>
      <c r="P58" s="715"/>
      <c r="Q58" s="715"/>
      <c r="R58" s="715"/>
      <c r="S58" s="715"/>
      <c r="T58" s="715"/>
      <c r="U58" s="715"/>
      <c r="V58" s="715"/>
      <c r="W58" s="715"/>
      <c r="X58" s="715"/>
      <c r="Y58" s="715"/>
      <c r="Z58" s="715"/>
      <c r="AA58" s="715"/>
      <c r="AB58" s="715"/>
      <c r="AC58" s="715"/>
      <c r="AD58" s="715"/>
      <c r="AE58" s="715"/>
      <c r="AF58" s="715"/>
      <c r="AG58" s="715"/>
      <c r="AH58" s="715"/>
      <c r="AI58" s="715"/>
      <c r="AJ58" s="715"/>
      <c r="AK58" s="715"/>
      <c r="AL58" s="715"/>
      <c r="AM58" s="715"/>
      <c r="AN58" s="715"/>
      <c r="AO58" s="715"/>
      <c r="AP58" s="715"/>
      <c r="AQ58" s="715"/>
      <c r="AR58" s="715"/>
      <c r="AS58" s="30"/>
      <c r="AT58" s="30"/>
      <c r="AU58" s="30"/>
      <c r="AV58" s="30"/>
    </row>
    <row r="59" spans="1:48" ht="15.75">
      <c r="A59" s="20">
        <v>131</v>
      </c>
      <c r="B59" s="715" t="s">
        <v>202</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715"/>
      <c r="AM59" s="715"/>
      <c r="AN59" s="715"/>
      <c r="AO59" s="715"/>
      <c r="AP59" s="715"/>
      <c r="AQ59" s="715"/>
      <c r="AR59" s="715"/>
      <c r="AS59" s="30"/>
      <c r="AT59" s="30"/>
      <c r="AU59" s="30"/>
      <c r="AV59" s="30"/>
    </row>
    <row r="60" spans="1:48" ht="15.75">
      <c r="A60" s="24">
        <v>132</v>
      </c>
      <c r="B60" s="715" t="s">
        <v>420</v>
      </c>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30"/>
      <c r="AT60" s="30"/>
      <c r="AU60" s="30"/>
      <c r="AV60" s="30"/>
    </row>
    <row r="61" spans="1:48" ht="51" customHeight="1">
      <c r="A61" s="20">
        <v>133</v>
      </c>
      <c r="B61" s="588" t="s">
        <v>453</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5"/>
      <c r="AT61" s="55"/>
      <c r="AU61" s="55"/>
      <c r="AV61" s="55"/>
    </row>
    <row r="62" spans="1:48" ht="51" customHeight="1">
      <c r="A62" s="24">
        <v>134</v>
      </c>
      <c r="B62" s="588" t="s">
        <v>423</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5"/>
      <c r="AT62" s="55"/>
      <c r="AU62" s="55"/>
      <c r="AV62" s="55"/>
    </row>
  </sheetData>
  <sheetProtection password="C780" sheet="1" objects="1" scenarios="1"/>
  <mergeCells count="102">
    <mergeCell ref="B61:AR61"/>
    <mergeCell ref="AI3:AR3"/>
    <mergeCell ref="AI4:AR4"/>
    <mergeCell ref="B56:AR56"/>
    <mergeCell ref="B57:AR57"/>
    <mergeCell ref="C36:L36"/>
    <mergeCell ref="C37:L37"/>
    <mergeCell ref="C40:L40"/>
    <mergeCell ref="C41:L41"/>
    <mergeCell ref="C38:L38"/>
    <mergeCell ref="M38:S39"/>
    <mergeCell ref="T38:Z39"/>
    <mergeCell ref="AA38:AG39"/>
    <mergeCell ref="B58:AR58"/>
    <mergeCell ref="B59:AR59"/>
    <mergeCell ref="B60:AR60"/>
    <mergeCell ref="C39:L39"/>
    <mergeCell ref="C34:L35"/>
    <mergeCell ref="M34:S35"/>
    <mergeCell ref="T34:Z35"/>
    <mergeCell ref="AA34:AG35"/>
    <mergeCell ref="B62:AR62"/>
    <mergeCell ref="AH38:AN39"/>
    <mergeCell ref="C42:L43"/>
    <mergeCell ref="M42:S43"/>
    <mergeCell ref="T42:Z43"/>
    <mergeCell ref="AA42:AG43"/>
    <mergeCell ref="C32:L33"/>
    <mergeCell ref="M32:S33"/>
    <mergeCell ref="T32:Z33"/>
    <mergeCell ref="AA32:AG33"/>
    <mergeCell ref="C30:L31"/>
    <mergeCell ref="M30:S31"/>
    <mergeCell ref="T30:Z31"/>
    <mergeCell ref="AA30:AG31"/>
    <mergeCell ref="C28:L29"/>
    <mergeCell ref="M28:S29"/>
    <mergeCell ref="T28:Z29"/>
    <mergeCell ref="AA28:AG29"/>
    <mergeCell ref="C26:L27"/>
    <mergeCell ref="M26:S27"/>
    <mergeCell ref="T26:Z27"/>
    <mergeCell ref="AA26:AG27"/>
    <mergeCell ref="C24:L25"/>
    <mergeCell ref="M24:S25"/>
    <mergeCell ref="T24:Z25"/>
    <mergeCell ref="AA24:AG25"/>
    <mergeCell ref="C22:L23"/>
    <mergeCell ref="M22:S23"/>
    <mergeCell ref="T22:Z23"/>
    <mergeCell ref="AA22:AG23"/>
    <mergeCell ref="C12:Q12"/>
    <mergeCell ref="R12:U12"/>
    <mergeCell ref="V12:Y12"/>
    <mergeCell ref="C11:Q11"/>
    <mergeCell ref="R11:U11"/>
    <mergeCell ref="V11:Y11"/>
    <mergeCell ref="AM9:AQ9"/>
    <mergeCell ref="V10:Y10"/>
    <mergeCell ref="C10:Q10"/>
    <mergeCell ref="R10:U10"/>
    <mergeCell ref="AM10:AQ10"/>
    <mergeCell ref="C9:Q9"/>
    <mergeCell ref="R9:U9"/>
    <mergeCell ref="V9:Y9"/>
    <mergeCell ref="AH9:AL9"/>
    <mergeCell ref="A1:AR1"/>
    <mergeCell ref="V7:Y8"/>
    <mergeCell ref="AC7:AG8"/>
    <mergeCell ref="AH7:AL8"/>
    <mergeCell ref="AM7:AQ8"/>
    <mergeCell ref="K5:Y5"/>
    <mergeCell ref="C7:Q8"/>
    <mergeCell ref="R7:U8"/>
    <mergeCell ref="K3:Y3"/>
    <mergeCell ref="K4:Y4"/>
    <mergeCell ref="AH11:AL11"/>
    <mergeCell ref="AM11:AQ11"/>
    <mergeCell ref="AH10:AL10"/>
    <mergeCell ref="T40:Z41"/>
    <mergeCell ref="AA40:AG41"/>
    <mergeCell ref="AH24:AN25"/>
    <mergeCell ref="AH26:AN27"/>
    <mergeCell ref="AH28:AN29"/>
    <mergeCell ref="AC11:AG11"/>
    <mergeCell ref="AH40:AN41"/>
    <mergeCell ref="P45:X46"/>
    <mergeCell ref="Y45:AD46"/>
    <mergeCell ref="M40:S41"/>
    <mergeCell ref="P47:X48"/>
    <mergeCell ref="Y47:AD47"/>
    <mergeCell ref="Y48:AD48"/>
    <mergeCell ref="AH42:AN43"/>
    <mergeCell ref="A15:AS20"/>
    <mergeCell ref="M36:S37"/>
    <mergeCell ref="T36:Z37"/>
    <mergeCell ref="AA36:AG37"/>
    <mergeCell ref="AH36:AN37"/>
    <mergeCell ref="AH30:AN31"/>
    <mergeCell ref="AH32:AN33"/>
    <mergeCell ref="AH34:AN35"/>
    <mergeCell ref="AH22:AN23"/>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18.xml><?xml version="1.0" encoding="utf-8"?>
<worksheet xmlns="http://schemas.openxmlformats.org/spreadsheetml/2006/main" xmlns:r="http://schemas.openxmlformats.org/officeDocument/2006/relationships">
  <sheetPr codeName="Sheet9"/>
  <dimension ref="A1:AV61"/>
  <sheetViews>
    <sheetView zoomScalePageLayoutView="0" workbookViewId="0" topLeftCell="A1">
      <selection activeCell="A1" sqref="A1:AR1"/>
    </sheetView>
  </sheetViews>
  <sheetFormatPr defaultColWidth="2.00390625" defaultRowHeight="12.75"/>
  <cols>
    <col min="1" max="1" width="3.421875" style="1" customWidth="1"/>
    <col min="2" max="16384" width="2.00390625" style="1" customWidth="1"/>
  </cols>
  <sheetData>
    <row r="1" spans="1:48" s="17" customFormat="1" ht="19.5" thickBot="1">
      <c r="A1" s="324" t="s">
        <v>477</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80"/>
      <c r="AT1" s="80"/>
      <c r="AU1" s="80"/>
      <c r="AV1" s="80"/>
    </row>
    <row r="2" spans="1:48" s="17" customFormat="1" ht="13.5" thickTop="1">
      <c r="A2" s="1"/>
      <c r="B2" s="1"/>
      <c r="C2" s="1"/>
      <c r="D2" s="22"/>
      <c r="E2" s="22"/>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s="17" customFormat="1" ht="12.75">
      <c r="A3" s="2" t="s">
        <v>419</v>
      </c>
      <c r="B3" s="2"/>
      <c r="C3" s="1"/>
      <c r="D3" s="1"/>
      <c r="E3" s="1"/>
      <c r="F3" s="1"/>
      <c r="G3" s="1"/>
      <c r="H3" s="1"/>
      <c r="I3" s="1"/>
      <c r="J3" s="1"/>
      <c r="K3" s="341" t="str">
        <f>'Development Information'!M4</f>
        <v>HM-007-099</v>
      </c>
      <c r="L3" s="341"/>
      <c r="M3" s="341"/>
      <c r="N3" s="341"/>
      <c r="O3" s="341"/>
      <c r="P3" s="341"/>
      <c r="Q3" s="341"/>
      <c r="R3" s="341"/>
      <c r="S3" s="341"/>
      <c r="T3" s="341"/>
      <c r="U3" s="341"/>
      <c r="V3" s="341"/>
      <c r="W3" s="341"/>
      <c r="X3" s="341"/>
      <c r="Y3" s="341"/>
      <c r="Z3" s="1"/>
      <c r="AA3" s="1"/>
      <c r="AB3" s="15" t="s">
        <v>488</v>
      </c>
      <c r="AC3" s="41"/>
      <c r="AD3" s="13"/>
      <c r="AE3" s="13"/>
      <c r="AF3" s="13"/>
      <c r="AG3" s="13"/>
      <c r="AH3" s="13"/>
      <c r="AI3" s="13"/>
      <c r="AJ3" s="341" t="str">
        <f>'Development Information'!M8</f>
        <v>Brian Philps</v>
      </c>
      <c r="AK3" s="341"/>
      <c r="AL3" s="341"/>
      <c r="AM3" s="341"/>
      <c r="AN3" s="341"/>
      <c r="AO3" s="341"/>
      <c r="AP3" s="341"/>
      <c r="AQ3" s="341"/>
      <c r="AR3" s="341"/>
      <c r="AS3" s="14"/>
      <c r="AT3" s="14"/>
      <c r="AU3" s="14"/>
      <c r="AV3" s="14"/>
    </row>
    <row r="4" spans="1:48" s="17" customFormat="1" ht="12.75">
      <c r="A4" s="2" t="s">
        <v>520</v>
      </c>
      <c r="B4" s="2"/>
      <c r="C4" s="1"/>
      <c r="D4" s="1"/>
      <c r="E4" s="1"/>
      <c r="F4" s="1"/>
      <c r="G4" s="1"/>
      <c r="H4" s="1"/>
      <c r="I4" s="1"/>
      <c r="J4" s="1"/>
      <c r="K4" s="309" t="str">
        <f>'Development Information'!M5</f>
        <v>Swipler Valley Apartments</v>
      </c>
      <c r="L4" s="309"/>
      <c r="M4" s="309"/>
      <c r="N4" s="309"/>
      <c r="O4" s="309"/>
      <c r="P4" s="309"/>
      <c r="Q4" s="309"/>
      <c r="R4" s="309"/>
      <c r="S4" s="309"/>
      <c r="T4" s="309"/>
      <c r="U4" s="309"/>
      <c r="V4" s="309"/>
      <c r="W4" s="309"/>
      <c r="X4" s="309"/>
      <c r="Y4" s="309"/>
      <c r="Z4" s="1"/>
      <c r="AA4" s="1"/>
      <c r="AB4" s="15" t="s">
        <v>489</v>
      </c>
      <c r="AC4" s="11"/>
      <c r="AD4" s="13"/>
      <c r="AE4" s="13"/>
      <c r="AF4" s="13"/>
      <c r="AG4" s="13"/>
      <c r="AH4" s="13"/>
      <c r="AI4" s="13"/>
      <c r="AJ4" s="309" t="str">
        <f>'Development Information'!M9</f>
        <v>Whitney Simic</v>
      </c>
      <c r="AK4" s="309"/>
      <c r="AL4" s="309"/>
      <c r="AM4" s="309"/>
      <c r="AN4" s="309"/>
      <c r="AO4" s="309"/>
      <c r="AP4" s="309"/>
      <c r="AQ4" s="309"/>
      <c r="AR4" s="309"/>
      <c r="AS4" s="14"/>
      <c r="AT4" s="14"/>
      <c r="AU4" s="14"/>
      <c r="AV4" s="14"/>
    </row>
    <row r="5" spans="1:48" s="17" customFormat="1" ht="12.75">
      <c r="A5" s="2" t="s">
        <v>521</v>
      </c>
      <c r="B5" s="2"/>
      <c r="C5" s="1"/>
      <c r="D5" s="1"/>
      <c r="E5" s="1"/>
      <c r="F5" s="1"/>
      <c r="G5" s="1"/>
      <c r="H5" s="1"/>
      <c r="I5" s="1"/>
      <c r="J5" s="1"/>
      <c r="K5" s="309" t="str">
        <f>'Development Information'!M6</f>
        <v>Swipler Services, Inc.</v>
      </c>
      <c r="L5" s="309"/>
      <c r="M5" s="309"/>
      <c r="N5" s="309"/>
      <c r="O5" s="309"/>
      <c r="P5" s="309"/>
      <c r="Q5" s="309"/>
      <c r="R5" s="309"/>
      <c r="S5" s="309"/>
      <c r="T5" s="309"/>
      <c r="U5" s="309"/>
      <c r="V5" s="309"/>
      <c r="W5" s="309"/>
      <c r="X5" s="309"/>
      <c r="Y5" s="309"/>
      <c r="Z5" s="1"/>
      <c r="AA5" s="1"/>
      <c r="AB5" s="1"/>
      <c r="AC5" s="44"/>
      <c r="AD5" s="13"/>
      <c r="AE5" s="13"/>
      <c r="AF5" s="13"/>
      <c r="AG5" s="13"/>
      <c r="AH5" s="13"/>
      <c r="AI5" s="13"/>
      <c r="AJ5" s="13"/>
      <c r="AK5" s="13"/>
      <c r="AL5" s="13"/>
      <c r="AM5" s="13"/>
      <c r="AN5" s="34"/>
      <c r="AO5" s="34"/>
      <c r="AP5" s="34"/>
      <c r="AQ5" s="34"/>
      <c r="AR5" s="1"/>
      <c r="AS5" s="1"/>
      <c r="AT5" s="1"/>
      <c r="AU5" s="1"/>
      <c r="AV5" s="1"/>
    </row>
    <row r="6" spans="1:48" s="17" customFormat="1" ht="12.75">
      <c r="A6" s="1"/>
      <c r="B6" s="1"/>
      <c r="C6" s="1"/>
      <c r="D6" s="1"/>
      <c r="E6" s="1"/>
      <c r="F6" s="1"/>
      <c r="G6" s="1"/>
      <c r="H6" s="1"/>
      <c r="I6" s="1"/>
      <c r="J6" s="1"/>
      <c r="K6" s="1"/>
      <c r="L6" s="1"/>
      <c r="M6" s="5"/>
      <c r="N6" s="5"/>
      <c r="O6" s="1"/>
      <c r="P6" s="1"/>
      <c r="Q6" s="1"/>
      <c r="R6" s="1"/>
      <c r="S6" s="1"/>
      <c r="T6" s="1"/>
      <c r="U6" s="1"/>
      <c r="V6" s="1"/>
      <c r="W6" s="1"/>
      <c r="X6" s="1"/>
      <c r="Y6" s="1"/>
      <c r="Z6" s="1"/>
      <c r="AA6" s="1"/>
      <c r="AB6" s="1"/>
      <c r="AC6" s="1"/>
      <c r="AD6" s="1"/>
      <c r="AE6" s="43"/>
      <c r="AF6" s="1"/>
      <c r="AG6" s="13"/>
      <c r="AH6" s="13"/>
      <c r="AI6" s="13"/>
      <c r="AJ6" s="13"/>
      <c r="AK6" s="13"/>
      <c r="AL6" s="13"/>
      <c r="AM6" s="13"/>
      <c r="AN6" s="13"/>
      <c r="AO6" s="13"/>
      <c r="AP6" s="25"/>
      <c r="AQ6" s="25"/>
      <c r="AR6" s="25"/>
      <c r="AS6" s="25"/>
      <c r="AT6" s="25"/>
      <c r="AU6" s="25"/>
      <c r="AV6" s="25"/>
    </row>
    <row r="7" spans="1:48" s="17" customFormat="1" ht="12.75">
      <c r="A7" s="13"/>
      <c r="B7" s="13"/>
      <c r="C7" s="328" t="s">
        <v>596</v>
      </c>
      <c r="D7" s="329"/>
      <c r="E7" s="329"/>
      <c r="F7" s="329"/>
      <c r="G7" s="329"/>
      <c r="H7" s="329"/>
      <c r="I7" s="329"/>
      <c r="J7" s="329"/>
      <c r="K7" s="329"/>
      <c r="L7" s="329"/>
      <c r="M7" s="329"/>
      <c r="N7" s="329"/>
      <c r="O7" s="329"/>
      <c r="P7" s="329"/>
      <c r="Q7" s="330"/>
      <c r="R7" s="346" t="s">
        <v>592</v>
      </c>
      <c r="S7" s="346"/>
      <c r="T7" s="346"/>
      <c r="U7" s="346"/>
      <c r="V7" s="346" t="s">
        <v>572</v>
      </c>
      <c r="W7" s="346"/>
      <c r="X7" s="346"/>
      <c r="Y7" s="346"/>
      <c r="Z7" s="1"/>
      <c r="AA7" s="1"/>
      <c r="AB7" s="1"/>
      <c r="AC7" s="346" t="s">
        <v>607</v>
      </c>
      <c r="AD7" s="346"/>
      <c r="AE7" s="346"/>
      <c r="AF7" s="346"/>
      <c r="AG7" s="346"/>
      <c r="AH7" s="677" t="s">
        <v>599</v>
      </c>
      <c r="AI7" s="677"/>
      <c r="AJ7" s="677"/>
      <c r="AK7" s="677"/>
      <c r="AL7" s="677"/>
      <c r="AM7" s="677" t="s">
        <v>600</v>
      </c>
      <c r="AN7" s="680"/>
      <c r="AO7" s="680"/>
      <c r="AP7" s="680"/>
      <c r="AQ7" s="680"/>
      <c r="AR7" s="1"/>
      <c r="AS7" s="1"/>
      <c r="AT7" s="1"/>
      <c r="AU7" s="1"/>
      <c r="AV7" s="1"/>
    </row>
    <row r="8" spans="1:48" s="17" customFormat="1" ht="12.75">
      <c r="A8" s="13"/>
      <c r="B8" s="13"/>
      <c r="C8" s="325"/>
      <c r="D8" s="326"/>
      <c r="E8" s="326"/>
      <c r="F8" s="326"/>
      <c r="G8" s="326"/>
      <c r="H8" s="326"/>
      <c r="I8" s="326"/>
      <c r="J8" s="326"/>
      <c r="K8" s="326"/>
      <c r="L8" s="326"/>
      <c r="M8" s="326"/>
      <c r="N8" s="326"/>
      <c r="O8" s="326"/>
      <c r="P8" s="326"/>
      <c r="Q8" s="327"/>
      <c r="R8" s="346"/>
      <c r="S8" s="346"/>
      <c r="T8" s="346"/>
      <c r="U8" s="346"/>
      <c r="V8" s="346"/>
      <c r="W8" s="346"/>
      <c r="X8" s="346"/>
      <c r="Y8" s="346"/>
      <c r="Z8" s="1"/>
      <c r="AA8" s="1"/>
      <c r="AB8" s="1"/>
      <c r="AC8" s="346"/>
      <c r="AD8" s="346"/>
      <c r="AE8" s="346"/>
      <c r="AF8" s="346"/>
      <c r="AG8" s="346"/>
      <c r="AH8" s="677"/>
      <c r="AI8" s="677"/>
      <c r="AJ8" s="677"/>
      <c r="AK8" s="677"/>
      <c r="AL8" s="677"/>
      <c r="AM8" s="680"/>
      <c r="AN8" s="680"/>
      <c r="AO8" s="680"/>
      <c r="AP8" s="680"/>
      <c r="AQ8" s="680"/>
      <c r="AR8" s="1"/>
      <c r="AS8" s="1"/>
      <c r="AT8" s="1"/>
      <c r="AU8" s="1"/>
      <c r="AV8" s="1"/>
    </row>
    <row r="9" spans="1:48" s="17" customFormat="1" ht="12.75">
      <c r="A9" s="47"/>
      <c r="B9" s="13"/>
      <c r="C9" s="681" t="s">
        <v>588</v>
      </c>
      <c r="D9" s="681"/>
      <c r="E9" s="681"/>
      <c r="F9" s="681"/>
      <c r="G9" s="681"/>
      <c r="H9" s="681"/>
      <c r="I9" s="681"/>
      <c r="J9" s="681"/>
      <c r="K9" s="681"/>
      <c r="L9" s="681"/>
      <c r="M9" s="681"/>
      <c r="N9" s="681"/>
      <c r="O9" s="681"/>
      <c r="P9" s="681"/>
      <c r="Q9" s="681"/>
      <c r="R9" s="275">
        <f>'Development Information'!AI31</f>
        <v>11</v>
      </c>
      <c r="S9" s="275"/>
      <c r="T9" s="275"/>
      <c r="U9" s="275"/>
      <c r="V9" s="651">
        <f>R9/R12</f>
        <v>1</v>
      </c>
      <c r="W9" s="651"/>
      <c r="X9" s="651"/>
      <c r="Y9" s="651"/>
      <c r="Z9" s="1"/>
      <c r="AA9" s="1"/>
      <c r="AB9" s="1"/>
      <c r="AC9" s="40" t="s">
        <v>598</v>
      </c>
      <c r="AD9" s="40"/>
      <c r="AE9" s="40"/>
      <c r="AF9" s="40"/>
      <c r="AG9" s="40"/>
      <c r="AH9" s="679">
        <f>'Development Information'!H44</f>
        <v>7500</v>
      </c>
      <c r="AI9" s="275"/>
      <c r="AJ9" s="275"/>
      <c r="AK9" s="275"/>
      <c r="AL9" s="275"/>
      <c r="AM9" s="289">
        <f>AH9/AH11</f>
        <v>0.75</v>
      </c>
      <c r="AN9" s="289"/>
      <c r="AO9" s="289"/>
      <c r="AP9" s="289"/>
      <c r="AQ9" s="289"/>
      <c r="AR9" s="69"/>
      <c r="AS9" s="69"/>
      <c r="AT9" s="69"/>
      <c r="AU9" s="69"/>
      <c r="AV9" s="69"/>
    </row>
    <row r="10" spans="1:48" s="17" customFormat="1" ht="12.75" customHeight="1">
      <c r="A10" s="1"/>
      <c r="B10" s="1"/>
      <c r="C10" s="650" t="s">
        <v>608</v>
      </c>
      <c r="D10" s="650"/>
      <c r="E10" s="650"/>
      <c r="F10" s="650"/>
      <c r="G10" s="650"/>
      <c r="H10" s="650"/>
      <c r="I10" s="650"/>
      <c r="J10" s="650"/>
      <c r="K10" s="650"/>
      <c r="L10" s="650"/>
      <c r="M10" s="650"/>
      <c r="N10" s="650"/>
      <c r="O10" s="650"/>
      <c r="P10" s="650"/>
      <c r="Q10" s="650"/>
      <c r="R10" s="275">
        <f>'Development Information'!AI33</f>
        <v>0</v>
      </c>
      <c r="S10" s="275"/>
      <c r="T10" s="275"/>
      <c r="U10" s="275"/>
      <c r="V10" s="651">
        <f>R10/R12</f>
        <v>0</v>
      </c>
      <c r="W10" s="651"/>
      <c r="X10" s="651"/>
      <c r="Y10" s="651"/>
      <c r="Z10" s="1"/>
      <c r="AA10" s="1"/>
      <c r="AB10" s="1"/>
      <c r="AC10" s="40" t="s">
        <v>597</v>
      </c>
      <c r="AD10" s="40"/>
      <c r="AE10" s="40"/>
      <c r="AF10" s="40"/>
      <c r="AG10" s="40"/>
      <c r="AH10" s="679">
        <f>'Development Information'!H46</f>
        <v>2500</v>
      </c>
      <c r="AI10" s="275"/>
      <c r="AJ10" s="275"/>
      <c r="AK10" s="275"/>
      <c r="AL10" s="275"/>
      <c r="AM10" s="289">
        <f>AH10/AH11</f>
        <v>0.25</v>
      </c>
      <c r="AN10" s="289"/>
      <c r="AO10" s="289"/>
      <c r="AP10" s="289"/>
      <c r="AQ10" s="289"/>
      <c r="AR10" s="69"/>
      <c r="AS10" s="69"/>
      <c r="AT10" s="69"/>
      <c r="AU10" s="69"/>
      <c r="AV10" s="69"/>
    </row>
    <row r="11" spans="1:48" s="17" customFormat="1" ht="12.75">
      <c r="A11" s="1"/>
      <c r="B11" s="1"/>
      <c r="C11" s="682" t="s">
        <v>595</v>
      </c>
      <c r="D11" s="682"/>
      <c r="E11" s="682"/>
      <c r="F11" s="682"/>
      <c r="G11" s="682"/>
      <c r="H11" s="682"/>
      <c r="I11" s="682"/>
      <c r="J11" s="682"/>
      <c r="K11" s="682"/>
      <c r="L11" s="682"/>
      <c r="M11" s="682"/>
      <c r="N11" s="682"/>
      <c r="O11" s="682"/>
      <c r="P11" s="682"/>
      <c r="Q11" s="682"/>
      <c r="R11" s="275">
        <f>'Development Information'!AI35</f>
        <v>0</v>
      </c>
      <c r="S11" s="275"/>
      <c r="T11" s="275"/>
      <c r="U11" s="275"/>
      <c r="V11" s="651">
        <f>R11/R12</f>
        <v>0</v>
      </c>
      <c r="W11" s="651"/>
      <c r="X11" s="651"/>
      <c r="Y11" s="651"/>
      <c r="Z11" s="1"/>
      <c r="AA11" s="1"/>
      <c r="AB11" s="1"/>
      <c r="AC11" s="346" t="s">
        <v>542</v>
      </c>
      <c r="AD11" s="346"/>
      <c r="AE11" s="346"/>
      <c r="AF11" s="346"/>
      <c r="AG11" s="346"/>
      <c r="AH11" s="679">
        <f>'Development Information'!H48</f>
        <v>10000</v>
      </c>
      <c r="AI11" s="275"/>
      <c r="AJ11" s="275"/>
      <c r="AK11" s="275"/>
      <c r="AL11" s="275"/>
      <c r="AM11" s="289">
        <f>AH11/AH11</f>
        <v>1</v>
      </c>
      <c r="AN11" s="289"/>
      <c r="AO11" s="289"/>
      <c r="AP11" s="289"/>
      <c r="AQ11" s="289"/>
      <c r="AR11" s="18"/>
      <c r="AS11" s="18"/>
      <c r="AT11" s="18"/>
      <c r="AU11" s="18"/>
      <c r="AV11" s="18"/>
    </row>
    <row r="12" spans="1:48" s="17" customFormat="1" ht="12.75">
      <c r="A12" s="1"/>
      <c r="B12" s="1"/>
      <c r="C12" s="683" t="s">
        <v>481</v>
      </c>
      <c r="D12" s="683"/>
      <c r="E12" s="683"/>
      <c r="F12" s="683"/>
      <c r="G12" s="683"/>
      <c r="H12" s="683"/>
      <c r="I12" s="683"/>
      <c r="J12" s="683"/>
      <c r="K12" s="683"/>
      <c r="L12" s="683"/>
      <c r="M12" s="683"/>
      <c r="N12" s="683"/>
      <c r="O12" s="683"/>
      <c r="P12" s="683"/>
      <c r="Q12" s="683"/>
      <c r="R12" s="684">
        <f>'Development Information'!AI37</f>
        <v>11</v>
      </c>
      <c r="S12" s="684"/>
      <c r="T12" s="684"/>
      <c r="U12" s="684"/>
      <c r="V12" s="651">
        <f>R12/R12</f>
        <v>1</v>
      </c>
      <c r="W12" s="651"/>
      <c r="X12" s="651"/>
      <c r="Y12" s="651"/>
      <c r="Z12" s="1"/>
      <c r="AA12" s="1"/>
      <c r="AB12" s="1"/>
      <c r="AC12" s="1"/>
      <c r="AD12" s="1"/>
      <c r="AE12" s="1"/>
      <c r="AF12" s="1"/>
      <c r="AG12" s="1"/>
      <c r="AH12" s="1"/>
      <c r="AI12" s="1"/>
      <c r="AJ12" s="1"/>
      <c r="AK12" s="1"/>
      <c r="AL12" s="1"/>
      <c r="AM12" s="1"/>
      <c r="AN12" s="1"/>
      <c r="AO12" s="1"/>
      <c r="AP12" s="1"/>
      <c r="AQ12" s="1"/>
      <c r="AR12" s="1"/>
      <c r="AS12" s="1"/>
      <c r="AT12" s="1"/>
      <c r="AU12" s="1"/>
      <c r="AV12" s="1"/>
    </row>
    <row r="13" spans="1:48" s="17" customFormat="1" ht="12.75">
      <c r="A13" s="1"/>
      <c r="B13" s="1"/>
      <c r="C13" s="12"/>
      <c r="D13" s="12"/>
      <c r="E13" s="12"/>
      <c r="F13" s="12"/>
      <c r="G13" s="12"/>
      <c r="H13" s="12"/>
      <c r="I13" s="12"/>
      <c r="J13" s="12"/>
      <c r="K13" s="12"/>
      <c r="L13" s="12"/>
      <c r="M13" s="12"/>
      <c r="N13" s="12"/>
      <c r="O13" s="12"/>
      <c r="P13" s="12"/>
      <c r="Q13" s="12"/>
      <c r="R13" s="42"/>
      <c r="S13" s="42"/>
      <c r="T13" s="42"/>
      <c r="U13" s="42"/>
      <c r="V13" s="18"/>
      <c r="W13" s="18"/>
      <c r="X13" s="18"/>
      <c r="Y13" s="18"/>
      <c r="Z13" s="1"/>
      <c r="AA13" s="1"/>
      <c r="AB13" s="1"/>
      <c r="AC13" s="1"/>
      <c r="AD13" s="1"/>
      <c r="AE13" s="1"/>
      <c r="AF13" s="1"/>
      <c r="AG13" s="1"/>
      <c r="AH13" s="1"/>
      <c r="AI13" s="1"/>
      <c r="AJ13" s="1"/>
      <c r="AK13" s="1"/>
      <c r="AL13" s="1"/>
      <c r="AM13" s="1"/>
      <c r="AN13" s="1"/>
      <c r="AO13" s="1"/>
      <c r="AP13" s="1"/>
      <c r="AQ13" s="1"/>
      <c r="AR13" s="1"/>
      <c r="AS13" s="1"/>
      <c r="AT13" s="1"/>
      <c r="AU13" s="1"/>
      <c r="AV13" s="1"/>
    </row>
    <row r="14" spans="1:48" s="17" customFormat="1" ht="12.75">
      <c r="A14" s="2" t="s">
        <v>57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s="17" customFormat="1" ht="12.75">
      <c r="A15" s="1369" t="s">
        <v>165</v>
      </c>
      <c r="B15" s="1370"/>
      <c r="C15" s="1370"/>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0"/>
      <c r="AH15" s="1370"/>
      <c r="AI15" s="1370"/>
      <c r="AJ15" s="1370"/>
      <c r="AK15" s="1370"/>
      <c r="AL15" s="1370"/>
      <c r="AM15" s="1370"/>
      <c r="AN15" s="1370"/>
      <c r="AO15" s="1370"/>
      <c r="AP15" s="1370"/>
      <c r="AQ15" s="1370"/>
      <c r="AR15" s="1370"/>
      <c r="AS15" s="1371"/>
      <c r="AT15" s="1"/>
      <c r="AU15" s="1"/>
      <c r="AV15" s="1"/>
    </row>
    <row r="16" spans="1:48" s="17" customFormat="1" ht="12.75">
      <c r="A16" s="1372"/>
      <c r="B16" s="1373"/>
      <c r="C16" s="1373"/>
      <c r="D16" s="1373"/>
      <c r="E16" s="1373"/>
      <c r="F16" s="1373"/>
      <c r="G16" s="1373"/>
      <c r="H16" s="1373"/>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c r="AK16" s="1373"/>
      <c r="AL16" s="1373"/>
      <c r="AM16" s="1373"/>
      <c r="AN16" s="1373"/>
      <c r="AO16" s="1373"/>
      <c r="AP16" s="1373"/>
      <c r="AQ16" s="1373"/>
      <c r="AR16" s="1373"/>
      <c r="AS16" s="1374"/>
      <c r="AT16" s="1"/>
      <c r="AU16" s="1"/>
      <c r="AV16" s="1"/>
    </row>
    <row r="17" spans="1:48" s="17" customFormat="1" ht="12.75">
      <c r="A17" s="1372"/>
      <c r="B17" s="1373"/>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1373"/>
      <c r="AL17" s="1373"/>
      <c r="AM17" s="1373"/>
      <c r="AN17" s="1373"/>
      <c r="AO17" s="1373"/>
      <c r="AP17" s="1373"/>
      <c r="AQ17" s="1373"/>
      <c r="AR17" s="1373"/>
      <c r="AS17" s="1374"/>
      <c r="AT17" s="1"/>
      <c r="AU17" s="1"/>
      <c r="AV17" s="1"/>
    </row>
    <row r="18" spans="1:48" s="17" customFormat="1" ht="12.75">
      <c r="A18" s="1372"/>
      <c r="B18" s="1373"/>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c r="AA18" s="1373"/>
      <c r="AB18" s="1373"/>
      <c r="AC18" s="1373"/>
      <c r="AD18" s="1373"/>
      <c r="AE18" s="1373"/>
      <c r="AF18" s="1373"/>
      <c r="AG18" s="1373"/>
      <c r="AH18" s="1373"/>
      <c r="AI18" s="1373"/>
      <c r="AJ18" s="1373"/>
      <c r="AK18" s="1373"/>
      <c r="AL18" s="1373"/>
      <c r="AM18" s="1373"/>
      <c r="AN18" s="1373"/>
      <c r="AO18" s="1373"/>
      <c r="AP18" s="1373"/>
      <c r="AQ18" s="1373"/>
      <c r="AR18" s="1373"/>
      <c r="AS18" s="1374"/>
      <c r="AT18" s="1"/>
      <c r="AU18" s="1"/>
      <c r="AV18" s="1"/>
    </row>
    <row r="19" spans="1:48" s="17" customFormat="1" ht="12.75">
      <c r="A19" s="1372"/>
      <c r="B19" s="1373"/>
      <c r="C19" s="1373"/>
      <c r="D19" s="1373"/>
      <c r="E19" s="1373"/>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3"/>
      <c r="AK19" s="1373"/>
      <c r="AL19" s="1373"/>
      <c r="AM19" s="1373"/>
      <c r="AN19" s="1373"/>
      <c r="AO19" s="1373"/>
      <c r="AP19" s="1373"/>
      <c r="AQ19" s="1373"/>
      <c r="AR19" s="1373"/>
      <c r="AS19" s="1374"/>
      <c r="AT19" s="1"/>
      <c r="AU19" s="1"/>
      <c r="AV19" s="1"/>
    </row>
    <row r="20" spans="1:48" s="17" customFormat="1" ht="12.75">
      <c r="A20" s="1372"/>
      <c r="B20" s="1373"/>
      <c r="C20" s="1373"/>
      <c r="D20" s="1373"/>
      <c r="E20" s="1373"/>
      <c r="F20" s="1373"/>
      <c r="G20" s="1373"/>
      <c r="H20" s="1373"/>
      <c r="I20" s="1373"/>
      <c r="J20" s="1373"/>
      <c r="K20" s="1373"/>
      <c r="L20" s="1373"/>
      <c r="M20" s="1373"/>
      <c r="N20" s="1373"/>
      <c r="O20" s="1373"/>
      <c r="P20" s="1373"/>
      <c r="Q20" s="1373"/>
      <c r="R20" s="1373"/>
      <c r="S20" s="1373"/>
      <c r="T20" s="1373"/>
      <c r="U20" s="1373"/>
      <c r="V20" s="1373"/>
      <c r="W20" s="1373"/>
      <c r="X20" s="1373"/>
      <c r="Y20" s="1373"/>
      <c r="Z20" s="1373"/>
      <c r="AA20" s="1373"/>
      <c r="AB20" s="1373"/>
      <c r="AC20" s="1373"/>
      <c r="AD20" s="1373"/>
      <c r="AE20" s="1373"/>
      <c r="AF20" s="1373"/>
      <c r="AG20" s="1373"/>
      <c r="AH20" s="1373"/>
      <c r="AI20" s="1373"/>
      <c r="AJ20" s="1373"/>
      <c r="AK20" s="1373"/>
      <c r="AL20" s="1373"/>
      <c r="AM20" s="1373"/>
      <c r="AN20" s="1373"/>
      <c r="AO20" s="1373"/>
      <c r="AP20" s="1373"/>
      <c r="AQ20" s="1373"/>
      <c r="AR20" s="1373"/>
      <c r="AS20" s="1374"/>
      <c r="AT20" s="1"/>
      <c r="AU20" s="1"/>
      <c r="AV20" s="1"/>
    </row>
    <row r="21" spans="1:48" s="17" customFormat="1" ht="12.75">
      <c r="A21" s="1375"/>
      <c r="B21" s="1376"/>
      <c r="C21" s="1376"/>
      <c r="D21" s="1376"/>
      <c r="E21" s="1376"/>
      <c r="F21" s="1376"/>
      <c r="G21" s="1376"/>
      <c r="H21" s="1376"/>
      <c r="I21" s="1376"/>
      <c r="J21" s="1376"/>
      <c r="K21" s="1376"/>
      <c r="L21" s="1376"/>
      <c r="M21" s="1376"/>
      <c r="N21" s="1376"/>
      <c r="O21" s="1376"/>
      <c r="P21" s="1376"/>
      <c r="Q21" s="1376"/>
      <c r="R21" s="1376"/>
      <c r="S21" s="1376"/>
      <c r="T21" s="1376"/>
      <c r="U21" s="1376"/>
      <c r="V21" s="1376"/>
      <c r="W21" s="1376"/>
      <c r="X21" s="1376"/>
      <c r="Y21" s="1376"/>
      <c r="Z21" s="1376"/>
      <c r="AA21" s="1376"/>
      <c r="AB21" s="1376"/>
      <c r="AC21" s="1376"/>
      <c r="AD21" s="1376"/>
      <c r="AE21" s="1376"/>
      <c r="AF21" s="1376"/>
      <c r="AG21" s="1376"/>
      <c r="AH21" s="1376"/>
      <c r="AI21" s="1376"/>
      <c r="AJ21" s="1376"/>
      <c r="AK21" s="1376"/>
      <c r="AL21" s="1376"/>
      <c r="AM21" s="1376"/>
      <c r="AN21" s="1376"/>
      <c r="AO21" s="1376"/>
      <c r="AP21" s="1376"/>
      <c r="AQ21" s="1376"/>
      <c r="AR21" s="1376"/>
      <c r="AS21" s="1377"/>
      <c r="AT21" s="1"/>
      <c r="AU21" s="1"/>
      <c r="AV21" s="1"/>
    </row>
    <row r="23" spans="10:32" ht="12.75">
      <c r="J23" s="1363" t="s">
        <v>185</v>
      </c>
      <c r="K23" s="1363"/>
      <c r="L23" s="1363"/>
      <c r="M23" s="1363"/>
      <c r="N23" s="1363"/>
      <c r="O23" s="1363"/>
      <c r="P23" s="1363"/>
      <c r="Q23" s="1363"/>
      <c r="R23" s="1363"/>
      <c r="S23" s="1363"/>
      <c r="T23" s="1363"/>
      <c r="U23" s="1363"/>
      <c r="V23" s="1363"/>
      <c r="W23" s="1363"/>
      <c r="X23" s="1363"/>
      <c r="Y23" s="1363"/>
      <c r="Z23" s="336">
        <f>11*16</f>
        <v>176</v>
      </c>
      <c r="AA23" s="336"/>
      <c r="AB23" s="336"/>
      <c r="AC23" s="336"/>
      <c r="AD23" s="336"/>
      <c r="AE23" s="336"/>
      <c r="AF23" s="336"/>
    </row>
    <row r="24" spans="10:32" ht="18" customHeight="1">
      <c r="J24" s="1363"/>
      <c r="K24" s="1363"/>
      <c r="L24" s="1363"/>
      <c r="M24" s="1363"/>
      <c r="N24" s="1363"/>
      <c r="O24" s="1363"/>
      <c r="P24" s="1363"/>
      <c r="Q24" s="1363"/>
      <c r="R24" s="1363"/>
      <c r="S24" s="1363"/>
      <c r="T24" s="1363"/>
      <c r="U24" s="1363"/>
      <c r="V24" s="1363"/>
      <c r="W24" s="1363"/>
      <c r="X24" s="1363"/>
      <c r="Y24" s="1363"/>
      <c r="Z24" s="336"/>
      <c r="AA24" s="336"/>
      <c r="AB24" s="336"/>
      <c r="AC24" s="336"/>
      <c r="AD24" s="336"/>
      <c r="AE24" s="336"/>
      <c r="AF24" s="336"/>
    </row>
    <row r="25" spans="10:32" ht="12.75">
      <c r="J25" s="1363" t="s">
        <v>186</v>
      </c>
      <c r="K25" s="1363"/>
      <c r="L25" s="1363"/>
      <c r="M25" s="1363"/>
      <c r="N25" s="1363"/>
      <c r="O25" s="1363"/>
      <c r="P25" s="1363"/>
      <c r="Q25" s="1363"/>
      <c r="R25" s="1363"/>
      <c r="S25" s="1363"/>
      <c r="T25" s="1363"/>
      <c r="U25" s="1363"/>
      <c r="V25" s="1363"/>
      <c r="W25" s="1363"/>
      <c r="X25" s="1363"/>
      <c r="Y25" s="1363"/>
      <c r="Z25" s="336">
        <v>11</v>
      </c>
      <c r="AA25" s="336"/>
      <c r="AB25" s="336"/>
      <c r="AC25" s="336"/>
      <c r="AD25" s="336"/>
      <c r="AE25" s="336"/>
      <c r="AF25" s="336"/>
    </row>
    <row r="26" spans="10:32" ht="14.25" customHeight="1">
      <c r="J26" s="1363"/>
      <c r="K26" s="1363"/>
      <c r="L26" s="1363"/>
      <c r="M26" s="1363"/>
      <c r="N26" s="1363"/>
      <c r="O26" s="1363"/>
      <c r="P26" s="1363"/>
      <c r="Q26" s="1363"/>
      <c r="R26" s="1363"/>
      <c r="S26" s="1363"/>
      <c r="T26" s="1363"/>
      <c r="U26" s="1363"/>
      <c r="V26" s="1363"/>
      <c r="W26" s="1363"/>
      <c r="X26" s="1363"/>
      <c r="Y26" s="1363"/>
      <c r="Z26" s="336"/>
      <c r="AA26" s="336"/>
      <c r="AB26" s="336"/>
      <c r="AC26" s="336"/>
      <c r="AD26" s="336"/>
      <c r="AE26" s="336"/>
      <c r="AF26" s="336"/>
    </row>
    <row r="27" spans="10:32" ht="12.75">
      <c r="J27" s="1363" t="s">
        <v>187</v>
      </c>
      <c r="K27" s="1363"/>
      <c r="L27" s="1363"/>
      <c r="M27" s="1363"/>
      <c r="N27" s="1363"/>
      <c r="O27" s="1363"/>
      <c r="P27" s="1363"/>
      <c r="Q27" s="1363"/>
      <c r="R27" s="1363"/>
      <c r="S27" s="1363"/>
      <c r="T27" s="1363"/>
      <c r="U27" s="1363"/>
      <c r="V27" s="1363"/>
      <c r="W27" s="1363"/>
      <c r="X27" s="1363"/>
      <c r="Y27" s="1363"/>
      <c r="Z27" s="882">
        <f>Z25/Z23</f>
        <v>0.0625</v>
      </c>
      <c r="AA27" s="882"/>
      <c r="AB27" s="882"/>
      <c r="AC27" s="882"/>
      <c r="AD27" s="882"/>
      <c r="AE27" s="882"/>
      <c r="AF27" s="882"/>
    </row>
    <row r="28" spans="10:32" ht="15.75" customHeight="1">
      <c r="J28" s="1363"/>
      <c r="K28" s="1363"/>
      <c r="L28" s="1363"/>
      <c r="M28" s="1363"/>
      <c r="N28" s="1363"/>
      <c r="O28" s="1363"/>
      <c r="P28" s="1363"/>
      <c r="Q28" s="1363"/>
      <c r="R28" s="1363"/>
      <c r="S28" s="1363"/>
      <c r="T28" s="1363"/>
      <c r="U28" s="1363"/>
      <c r="V28" s="1363"/>
      <c r="W28" s="1363"/>
      <c r="X28" s="1363"/>
      <c r="Y28" s="1363"/>
      <c r="Z28" s="882"/>
      <c r="AA28" s="882"/>
      <c r="AB28" s="882"/>
      <c r="AC28" s="882"/>
      <c r="AD28" s="882"/>
      <c r="AE28" s="882"/>
      <c r="AF28" s="882"/>
    </row>
    <row r="30" spans="10:32" ht="12.75" customHeight="1">
      <c r="J30" s="1379" t="s">
        <v>188</v>
      </c>
      <c r="K30" s="1379"/>
      <c r="L30" s="1379"/>
      <c r="M30" s="1379"/>
      <c r="N30" s="1379"/>
      <c r="O30" s="1379"/>
      <c r="P30" s="1379"/>
      <c r="Q30" s="1379"/>
      <c r="R30" s="1379"/>
      <c r="S30" s="1379"/>
      <c r="T30" s="1379"/>
      <c r="U30" s="1379"/>
      <c r="V30" s="1379"/>
      <c r="W30" s="1379"/>
      <c r="X30" s="1379"/>
      <c r="Y30" s="1379"/>
      <c r="Z30" s="334">
        <v>200000</v>
      </c>
      <c r="AA30" s="334"/>
      <c r="AB30" s="334"/>
      <c r="AC30" s="334"/>
      <c r="AD30" s="334"/>
      <c r="AE30" s="334"/>
      <c r="AF30" s="334"/>
    </row>
    <row r="31" spans="10:32" ht="12.75">
      <c r="J31" s="1379"/>
      <c r="K31" s="1379"/>
      <c r="L31" s="1379"/>
      <c r="M31" s="1379"/>
      <c r="N31" s="1379"/>
      <c r="O31" s="1379"/>
      <c r="P31" s="1379"/>
      <c r="Q31" s="1379"/>
      <c r="R31" s="1379"/>
      <c r="S31" s="1379"/>
      <c r="T31" s="1379"/>
      <c r="U31" s="1379"/>
      <c r="V31" s="1379"/>
      <c r="W31" s="1379"/>
      <c r="X31" s="1379"/>
      <c r="Y31" s="1379"/>
      <c r="Z31" s="334"/>
      <c r="AA31" s="334"/>
      <c r="AB31" s="334"/>
      <c r="AC31" s="334"/>
      <c r="AD31" s="334"/>
      <c r="AE31" s="334"/>
      <c r="AF31" s="334"/>
    </row>
    <row r="32" spans="10:32" ht="12.75">
      <c r="J32" s="1366" t="s">
        <v>189</v>
      </c>
      <c r="K32" s="1366"/>
      <c r="L32" s="1366"/>
      <c r="M32" s="1366"/>
      <c r="N32" s="1366"/>
      <c r="O32" s="1366"/>
      <c r="P32" s="1366"/>
      <c r="Q32" s="1366"/>
      <c r="R32" s="1366"/>
      <c r="S32" s="1366"/>
      <c r="T32" s="1366"/>
      <c r="U32" s="1366"/>
      <c r="V32" s="1366"/>
      <c r="W32" s="1366"/>
      <c r="X32" s="1366"/>
      <c r="Y32" s="1366"/>
      <c r="Z32" s="334">
        <v>25000</v>
      </c>
      <c r="AA32" s="334"/>
      <c r="AB32" s="334"/>
      <c r="AC32" s="334"/>
      <c r="AD32" s="334"/>
      <c r="AE32" s="334"/>
      <c r="AF32" s="334"/>
    </row>
    <row r="33" spans="10:32" ht="12.75" customHeight="1">
      <c r="J33" s="1366"/>
      <c r="K33" s="1366"/>
      <c r="L33" s="1366"/>
      <c r="M33" s="1366"/>
      <c r="N33" s="1366"/>
      <c r="O33" s="1366"/>
      <c r="P33" s="1366"/>
      <c r="Q33" s="1366"/>
      <c r="R33" s="1366"/>
      <c r="S33" s="1366"/>
      <c r="T33" s="1366"/>
      <c r="U33" s="1366"/>
      <c r="V33" s="1366"/>
      <c r="W33" s="1366"/>
      <c r="X33" s="1366"/>
      <c r="Y33" s="1366"/>
      <c r="Z33" s="334"/>
      <c r="AA33" s="334"/>
      <c r="AB33" s="334"/>
      <c r="AC33" s="334"/>
      <c r="AD33" s="334"/>
      <c r="AE33" s="334"/>
      <c r="AF33" s="334"/>
    </row>
    <row r="34" spans="10:32" ht="12.75">
      <c r="J34" s="1366" t="s">
        <v>190</v>
      </c>
      <c r="K34" s="1366"/>
      <c r="L34" s="1366"/>
      <c r="M34" s="1366"/>
      <c r="N34" s="1366"/>
      <c r="O34" s="1366"/>
      <c r="P34" s="1366"/>
      <c r="Q34" s="1366"/>
      <c r="R34" s="1366"/>
      <c r="S34" s="1366"/>
      <c r="T34" s="1366"/>
      <c r="U34" s="1366"/>
      <c r="V34" s="1366"/>
      <c r="W34" s="1366"/>
      <c r="X34" s="1366"/>
      <c r="Y34" s="1366"/>
      <c r="Z34" s="334">
        <v>50000</v>
      </c>
      <c r="AA34" s="334"/>
      <c r="AB34" s="334"/>
      <c r="AC34" s="334"/>
      <c r="AD34" s="334"/>
      <c r="AE34" s="334"/>
      <c r="AF34" s="334"/>
    </row>
    <row r="35" spans="10:32" ht="12.75" customHeight="1">
      <c r="J35" s="1366"/>
      <c r="K35" s="1366"/>
      <c r="L35" s="1366"/>
      <c r="M35" s="1366"/>
      <c r="N35" s="1366"/>
      <c r="O35" s="1366"/>
      <c r="P35" s="1366"/>
      <c r="Q35" s="1366"/>
      <c r="R35" s="1366"/>
      <c r="S35" s="1366"/>
      <c r="T35" s="1366"/>
      <c r="U35" s="1366"/>
      <c r="V35" s="1366"/>
      <c r="W35" s="1366"/>
      <c r="X35" s="1366"/>
      <c r="Y35" s="1366"/>
      <c r="Z35" s="334"/>
      <c r="AA35" s="334"/>
      <c r="AB35" s="334"/>
      <c r="AC35" s="334"/>
      <c r="AD35" s="334"/>
      <c r="AE35" s="334"/>
      <c r="AF35" s="334"/>
    </row>
    <row r="36" spans="10:32" ht="12.75">
      <c r="J36" s="1366" t="s">
        <v>191</v>
      </c>
      <c r="K36" s="1366"/>
      <c r="L36" s="1366"/>
      <c r="M36" s="1366"/>
      <c r="N36" s="1366"/>
      <c r="O36" s="1366"/>
      <c r="P36" s="1366"/>
      <c r="Q36" s="1366"/>
      <c r="R36" s="1366"/>
      <c r="S36" s="1366"/>
      <c r="T36" s="1366"/>
      <c r="U36" s="1366"/>
      <c r="V36" s="1366"/>
      <c r="W36" s="1366"/>
      <c r="X36" s="1366"/>
      <c r="Y36" s="1366"/>
      <c r="Z36" s="334">
        <v>125000</v>
      </c>
      <c r="AA36" s="334"/>
      <c r="AB36" s="334"/>
      <c r="AC36" s="334"/>
      <c r="AD36" s="334"/>
      <c r="AE36" s="334"/>
      <c r="AF36" s="334"/>
    </row>
    <row r="37" spans="4:32" ht="12.75" customHeight="1">
      <c r="D37" s="28"/>
      <c r="E37" s="28"/>
      <c r="F37" s="28"/>
      <c r="G37" s="17"/>
      <c r="H37" s="28"/>
      <c r="I37" s="28"/>
      <c r="J37" s="1366"/>
      <c r="K37" s="1366"/>
      <c r="L37" s="1366"/>
      <c r="M37" s="1366"/>
      <c r="N37" s="1366"/>
      <c r="O37" s="1366"/>
      <c r="P37" s="1366"/>
      <c r="Q37" s="1366"/>
      <c r="R37" s="1366"/>
      <c r="S37" s="1366"/>
      <c r="T37" s="1366"/>
      <c r="U37" s="1366"/>
      <c r="V37" s="1366"/>
      <c r="W37" s="1366"/>
      <c r="X37" s="1366"/>
      <c r="Y37" s="1366"/>
      <c r="Z37" s="334"/>
      <c r="AA37" s="334"/>
      <c r="AB37" s="334"/>
      <c r="AC37" s="334"/>
      <c r="AD37" s="334"/>
      <c r="AE37" s="334"/>
      <c r="AF37" s="334"/>
    </row>
    <row r="38" spans="10:32" ht="12.75">
      <c r="J38" s="1366" t="s">
        <v>192</v>
      </c>
      <c r="K38" s="1366"/>
      <c r="L38" s="1366"/>
      <c r="M38" s="1366"/>
      <c r="N38" s="1366"/>
      <c r="O38" s="1366"/>
      <c r="P38" s="1366"/>
      <c r="Q38" s="1366"/>
      <c r="R38" s="1366"/>
      <c r="S38" s="1366"/>
      <c r="T38" s="1366"/>
      <c r="U38" s="1366"/>
      <c r="V38" s="1366"/>
      <c r="W38" s="1366"/>
      <c r="X38" s="1366"/>
      <c r="Y38" s="1366"/>
      <c r="Z38" s="334">
        <v>0</v>
      </c>
      <c r="AA38" s="334"/>
      <c r="AB38" s="334"/>
      <c r="AC38" s="334"/>
      <c r="AD38" s="334"/>
      <c r="AE38" s="334"/>
      <c r="AF38" s="334"/>
    </row>
    <row r="39" spans="10:32" ht="12.75" customHeight="1">
      <c r="J39" s="1366"/>
      <c r="K39" s="1366"/>
      <c r="L39" s="1366"/>
      <c r="M39" s="1366"/>
      <c r="N39" s="1366"/>
      <c r="O39" s="1366"/>
      <c r="P39" s="1366"/>
      <c r="Q39" s="1366"/>
      <c r="R39" s="1366"/>
      <c r="S39" s="1366"/>
      <c r="T39" s="1366"/>
      <c r="U39" s="1366"/>
      <c r="V39" s="1366"/>
      <c r="W39" s="1366"/>
      <c r="X39" s="1366"/>
      <c r="Y39" s="1366"/>
      <c r="Z39" s="334"/>
      <c r="AA39" s="334"/>
      <c r="AB39" s="334"/>
      <c r="AC39" s="334"/>
      <c r="AD39" s="334"/>
      <c r="AE39" s="334"/>
      <c r="AF39" s="334"/>
    </row>
    <row r="40" spans="10:32" ht="12.75">
      <c r="J40" s="1378" t="s">
        <v>193</v>
      </c>
      <c r="K40" s="1378"/>
      <c r="L40" s="1378"/>
      <c r="M40" s="1378"/>
      <c r="N40" s="1378"/>
      <c r="O40" s="1378"/>
      <c r="P40" s="1378"/>
      <c r="Q40" s="1378"/>
      <c r="R40" s="1378"/>
      <c r="S40" s="1378"/>
      <c r="T40" s="1378"/>
      <c r="U40" s="1378"/>
      <c r="V40" s="1378"/>
      <c r="W40" s="1378"/>
      <c r="X40" s="1378"/>
      <c r="Y40" s="1378"/>
      <c r="Z40" s="1368">
        <f>SUM(Z34:AF37)</f>
        <v>175000</v>
      </c>
      <c r="AA40" s="1368"/>
      <c r="AB40" s="1368"/>
      <c r="AC40" s="1368"/>
      <c r="AD40" s="1368"/>
      <c r="AE40" s="1368"/>
      <c r="AF40" s="1368"/>
    </row>
    <row r="41" spans="10:32" ht="12.75" customHeight="1">
      <c r="J41" s="1378"/>
      <c r="K41" s="1378"/>
      <c r="L41" s="1378"/>
      <c r="M41" s="1378"/>
      <c r="N41" s="1378"/>
      <c r="O41" s="1378"/>
      <c r="P41" s="1378"/>
      <c r="Q41" s="1378"/>
      <c r="R41" s="1378"/>
      <c r="S41" s="1378"/>
      <c r="T41" s="1378"/>
      <c r="U41" s="1378"/>
      <c r="V41" s="1378"/>
      <c r="W41" s="1378"/>
      <c r="X41" s="1378"/>
      <c r="Y41" s="1378"/>
      <c r="Z41" s="1368"/>
      <c r="AA41" s="1368"/>
      <c r="AB41" s="1368"/>
      <c r="AC41" s="1368"/>
      <c r="AD41" s="1368"/>
      <c r="AE41" s="1368"/>
      <c r="AF41" s="1368"/>
    </row>
    <row r="43" spans="10:32" ht="12.75" customHeight="1">
      <c r="J43" s="1363" t="s">
        <v>372</v>
      </c>
      <c r="K43" s="1363"/>
      <c r="L43" s="1363"/>
      <c r="M43" s="1363"/>
      <c r="N43" s="1363"/>
      <c r="O43" s="1363"/>
      <c r="P43" s="1363"/>
      <c r="Q43" s="1363"/>
      <c r="R43" s="1363"/>
      <c r="S43" s="1363"/>
      <c r="T43" s="1363"/>
      <c r="U43" s="1363"/>
      <c r="V43" s="1363"/>
      <c r="W43" s="1363"/>
      <c r="X43" s="1363"/>
      <c r="Y43" s="1363"/>
      <c r="Z43" s="303">
        <f>SUM(Z34:AF37)*Z27*AM9</f>
        <v>8203.125</v>
      </c>
      <c r="AA43" s="275"/>
      <c r="AB43" s="275"/>
      <c r="AC43" s="275"/>
      <c r="AD43" s="275"/>
      <c r="AE43" s="275"/>
      <c r="AF43" s="275"/>
    </row>
    <row r="44" spans="10:32" ht="12.75">
      <c r="J44" s="1363"/>
      <c r="K44" s="1363"/>
      <c r="L44" s="1363"/>
      <c r="M44" s="1363"/>
      <c r="N44" s="1363"/>
      <c r="O44" s="1363"/>
      <c r="P44" s="1363"/>
      <c r="Q44" s="1363"/>
      <c r="R44" s="1363"/>
      <c r="S44" s="1363"/>
      <c r="T44" s="1363"/>
      <c r="U44" s="1363"/>
      <c r="V44" s="1363"/>
      <c r="W44" s="1363"/>
      <c r="X44" s="1363"/>
      <c r="Y44" s="1363"/>
      <c r="Z44" s="275"/>
      <c r="AA44" s="275"/>
      <c r="AB44" s="275"/>
      <c r="AC44" s="275"/>
      <c r="AD44" s="275"/>
      <c r="AE44" s="275"/>
      <c r="AF44" s="275"/>
    </row>
    <row r="45" spans="10:32" ht="12.75">
      <c r="J45" s="346" t="s">
        <v>194</v>
      </c>
      <c r="K45" s="346"/>
      <c r="L45" s="346"/>
      <c r="M45" s="346"/>
      <c r="N45" s="346"/>
      <c r="O45" s="346"/>
      <c r="P45" s="346"/>
      <c r="Q45" s="346"/>
      <c r="R45" s="346"/>
      <c r="S45" s="346"/>
      <c r="T45" s="346"/>
      <c r="U45" s="346"/>
      <c r="V45" s="346"/>
      <c r="W45" s="346"/>
      <c r="X45" s="346"/>
      <c r="Y45" s="346"/>
      <c r="Z45" s="1044">
        <f>Z43</f>
        <v>8203.125</v>
      </c>
      <c r="AA45" s="1367"/>
      <c r="AB45" s="1367"/>
      <c r="AC45" s="1367"/>
      <c r="AD45" s="1367"/>
      <c r="AE45" s="1367"/>
      <c r="AF45" s="1367"/>
    </row>
    <row r="46" spans="10:32" ht="12.75" customHeight="1">
      <c r="J46" s="346"/>
      <c r="K46" s="346"/>
      <c r="L46" s="346"/>
      <c r="M46" s="346"/>
      <c r="N46" s="346"/>
      <c r="O46" s="346"/>
      <c r="P46" s="346"/>
      <c r="Q46" s="346"/>
      <c r="R46" s="346"/>
      <c r="S46" s="346"/>
      <c r="T46" s="346"/>
      <c r="U46" s="346"/>
      <c r="V46" s="346"/>
      <c r="W46" s="346"/>
      <c r="X46" s="346"/>
      <c r="Y46" s="346"/>
      <c r="Z46" s="1367"/>
      <c r="AA46" s="1367"/>
      <c r="AB46" s="1367"/>
      <c r="AC46" s="1367"/>
      <c r="AD46" s="1367"/>
      <c r="AE46" s="1367"/>
      <c r="AF46" s="1367"/>
    </row>
    <row r="48" ht="12.75" customHeight="1"/>
    <row r="52" spans="1:48" ht="13.5" thickBot="1">
      <c r="A52" s="352" t="s">
        <v>446</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11"/>
      <c r="AT52" s="11"/>
      <c r="AU52" s="11"/>
      <c r="AV52" s="11"/>
    </row>
    <row r="53" ht="13.5" thickTop="1"/>
    <row r="54" spans="1:48" s="21" customFormat="1" ht="25.5" customHeight="1">
      <c r="A54" s="24">
        <v>135</v>
      </c>
      <c r="B54" s="1365" t="s">
        <v>427</v>
      </c>
      <c r="C54" s="1365"/>
      <c r="D54" s="1365"/>
      <c r="E54" s="1365"/>
      <c r="F54" s="1365"/>
      <c r="G54" s="1365"/>
      <c r="H54" s="1365"/>
      <c r="I54" s="1365"/>
      <c r="J54" s="1365"/>
      <c r="K54" s="1365"/>
      <c r="L54" s="1365"/>
      <c r="M54" s="1365"/>
      <c r="N54" s="1365"/>
      <c r="O54" s="1365"/>
      <c r="P54" s="1365"/>
      <c r="Q54" s="1365"/>
      <c r="R54" s="1365"/>
      <c r="S54" s="1365"/>
      <c r="T54" s="1365"/>
      <c r="U54" s="1365"/>
      <c r="V54" s="1365"/>
      <c r="W54" s="1365"/>
      <c r="X54" s="1365"/>
      <c r="Y54" s="1365"/>
      <c r="Z54" s="1365"/>
      <c r="AA54" s="1365"/>
      <c r="AB54" s="1365"/>
      <c r="AC54" s="1365"/>
      <c r="AD54" s="1365"/>
      <c r="AE54" s="1365"/>
      <c r="AF54" s="1365"/>
      <c r="AG54" s="1365"/>
      <c r="AH54" s="1365"/>
      <c r="AI54" s="1365"/>
      <c r="AJ54" s="1365"/>
      <c r="AK54" s="1365"/>
      <c r="AL54" s="1365"/>
      <c r="AM54" s="1365"/>
      <c r="AN54" s="1365"/>
      <c r="AO54" s="1365"/>
      <c r="AP54" s="1365"/>
      <c r="AQ54" s="1365"/>
      <c r="AR54" s="1365"/>
      <c r="AS54" s="54"/>
      <c r="AT54" s="54"/>
      <c r="AU54" s="54"/>
      <c r="AV54" s="54"/>
    </row>
    <row r="55" spans="2:10" s="21" customFormat="1" ht="12.75">
      <c r="B55" s="31"/>
      <c r="C55" s="31"/>
      <c r="D55" s="31"/>
      <c r="E55" s="31"/>
      <c r="F55" s="31"/>
      <c r="G55" s="31"/>
      <c r="H55" s="31"/>
      <c r="I55" s="31"/>
      <c r="J55" s="31"/>
    </row>
    <row r="56" spans="2:48" s="21" customFormat="1" ht="24.75" customHeight="1">
      <c r="B56" s="1365" t="s">
        <v>543</v>
      </c>
      <c r="C56" s="1365"/>
      <c r="D56" s="1365"/>
      <c r="E56" s="1365"/>
      <c r="F56" s="1365"/>
      <c r="G56" s="1365"/>
      <c r="H56" s="1365"/>
      <c r="I56" s="1365"/>
      <c r="J56" s="1365"/>
      <c r="K56" s="1365"/>
      <c r="L56" s="1365"/>
      <c r="M56" s="1365"/>
      <c r="N56" s="1365"/>
      <c r="O56" s="1365"/>
      <c r="P56" s="1365"/>
      <c r="Q56" s="1365"/>
      <c r="R56" s="1365"/>
      <c r="S56" s="1365"/>
      <c r="T56" s="1365"/>
      <c r="U56" s="1365"/>
      <c r="V56" s="1365"/>
      <c r="W56" s="1365"/>
      <c r="X56" s="1365"/>
      <c r="Y56" s="1365"/>
      <c r="Z56" s="1365"/>
      <c r="AA56" s="1365"/>
      <c r="AB56" s="1365"/>
      <c r="AC56" s="1365"/>
      <c r="AD56" s="1365"/>
      <c r="AE56" s="1365"/>
      <c r="AF56" s="1365"/>
      <c r="AG56" s="1365"/>
      <c r="AH56" s="1365"/>
      <c r="AI56" s="1365"/>
      <c r="AJ56" s="1365"/>
      <c r="AK56" s="1365"/>
      <c r="AL56" s="1365"/>
      <c r="AM56" s="1365"/>
      <c r="AN56" s="1365"/>
      <c r="AO56" s="1365"/>
      <c r="AP56" s="1365"/>
      <c r="AQ56" s="1365"/>
      <c r="AR56" s="1365"/>
      <c r="AS56" s="54"/>
      <c r="AT56" s="54"/>
      <c r="AU56" s="54"/>
      <c r="AV56" s="54"/>
    </row>
    <row r="57" spans="2:48" s="21" customFormat="1" ht="12.75">
      <c r="B57" s="1364" t="s">
        <v>452</v>
      </c>
      <c r="C57" s="1364"/>
      <c r="D57" s="1364"/>
      <c r="E57" s="1364"/>
      <c r="F57" s="1364"/>
      <c r="G57" s="1364"/>
      <c r="H57" s="1364"/>
      <c r="I57" s="1364"/>
      <c r="J57" s="1364"/>
      <c r="K57" s="1364"/>
      <c r="L57" s="1364"/>
      <c r="M57" s="1364"/>
      <c r="N57" s="1364"/>
      <c r="O57" s="1364"/>
      <c r="P57" s="1364"/>
      <c r="Q57" s="1364"/>
      <c r="R57" s="1364"/>
      <c r="S57" s="1364"/>
      <c r="T57" s="1364"/>
      <c r="U57" s="1364"/>
      <c r="V57" s="1364"/>
      <c r="W57" s="1364"/>
      <c r="X57" s="1364"/>
      <c r="Y57" s="1364"/>
      <c r="Z57" s="1364"/>
      <c r="AA57" s="1364"/>
      <c r="AB57" s="1364"/>
      <c r="AC57" s="1364"/>
      <c r="AD57" s="1364"/>
      <c r="AE57" s="1364"/>
      <c r="AF57" s="1364"/>
      <c r="AG57" s="1364"/>
      <c r="AH57" s="1364"/>
      <c r="AI57" s="1364"/>
      <c r="AJ57" s="1364"/>
      <c r="AK57" s="1364"/>
      <c r="AL57" s="1364"/>
      <c r="AM57" s="1364"/>
      <c r="AN57" s="1364"/>
      <c r="AO57" s="1364"/>
      <c r="AP57" s="1364"/>
      <c r="AQ57" s="1364"/>
      <c r="AR57" s="1364"/>
      <c r="AS57" s="31"/>
      <c r="AT57" s="31"/>
      <c r="AU57" s="31"/>
      <c r="AV57" s="31"/>
    </row>
    <row r="58" s="21" customFormat="1" ht="12.75"/>
    <row r="59" spans="2:48" s="21" customFormat="1" ht="38.25" customHeight="1">
      <c r="B59" s="1365" t="s">
        <v>454</v>
      </c>
      <c r="C59" s="1365"/>
      <c r="D59" s="1365"/>
      <c r="E59" s="1365"/>
      <c r="F59" s="1365"/>
      <c r="G59" s="1365"/>
      <c r="H59" s="1365"/>
      <c r="I59" s="1365"/>
      <c r="J59" s="1365"/>
      <c r="K59" s="1365"/>
      <c r="L59" s="1365"/>
      <c r="M59" s="1365"/>
      <c r="N59" s="1365"/>
      <c r="O59" s="1365"/>
      <c r="P59" s="1365"/>
      <c r="Q59" s="1365"/>
      <c r="R59" s="1365"/>
      <c r="S59" s="1365"/>
      <c r="T59" s="1365"/>
      <c r="U59" s="1365"/>
      <c r="V59" s="1365"/>
      <c r="W59" s="1365"/>
      <c r="X59" s="1365"/>
      <c r="Y59" s="1365"/>
      <c r="Z59" s="1365"/>
      <c r="AA59" s="1365"/>
      <c r="AB59" s="1365"/>
      <c r="AC59" s="1365"/>
      <c r="AD59" s="1365"/>
      <c r="AE59" s="1365"/>
      <c r="AF59" s="1365"/>
      <c r="AG59" s="1365"/>
      <c r="AH59" s="1365"/>
      <c r="AI59" s="1365"/>
      <c r="AJ59" s="1365"/>
      <c r="AK59" s="1365"/>
      <c r="AL59" s="1365"/>
      <c r="AM59" s="1365"/>
      <c r="AN59" s="1365"/>
      <c r="AO59" s="1365"/>
      <c r="AP59" s="1365"/>
      <c r="AQ59" s="1365"/>
      <c r="AR59" s="1365"/>
      <c r="AS59" s="54"/>
      <c r="AT59" s="54"/>
      <c r="AU59" s="54"/>
      <c r="AV59" s="54"/>
    </row>
    <row r="61" spans="1:48" ht="25.5" customHeight="1">
      <c r="A61" s="20">
        <v>136</v>
      </c>
      <c r="B61" s="588" t="s">
        <v>428</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5"/>
      <c r="AT61" s="55"/>
      <c r="AU61" s="55"/>
      <c r="AV61" s="55"/>
    </row>
  </sheetData>
  <sheetProtection password="C780" sheet="1" objects="1" scenarios="1"/>
  <mergeCells count="60">
    <mergeCell ref="Z30:AF31"/>
    <mergeCell ref="J40:Y41"/>
    <mergeCell ref="J30:Y31"/>
    <mergeCell ref="J32:Y33"/>
    <mergeCell ref="J34:Y35"/>
    <mergeCell ref="J36:Y37"/>
    <mergeCell ref="Z32:AF33"/>
    <mergeCell ref="Z36:AF37"/>
    <mergeCell ref="Z34:AF35"/>
    <mergeCell ref="Z38:AF39"/>
    <mergeCell ref="A15:AS21"/>
    <mergeCell ref="AM9:AQ9"/>
    <mergeCell ref="C7:Q8"/>
    <mergeCell ref="R7:U8"/>
    <mergeCell ref="V7:Y8"/>
    <mergeCell ref="AC7:AG8"/>
    <mergeCell ref="V9:Y9"/>
    <mergeCell ref="A1:AR1"/>
    <mergeCell ref="K3:Y3"/>
    <mergeCell ref="AJ3:AR3"/>
    <mergeCell ref="K4:Y4"/>
    <mergeCell ref="AJ4:AR4"/>
    <mergeCell ref="AM7:AQ8"/>
    <mergeCell ref="K5:Y5"/>
    <mergeCell ref="J23:Y24"/>
    <mergeCell ref="AH9:AL9"/>
    <mergeCell ref="AH7:AL8"/>
    <mergeCell ref="C10:Q10"/>
    <mergeCell ref="R10:U10"/>
    <mergeCell ref="V10:Y10"/>
    <mergeCell ref="Z23:AF24"/>
    <mergeCell ref="C9:Q9"/>
    <mergeCell ref="R9:U9"/>
    <mergeCell ref="B59:AR59"/>
    <mergeCell ref="J45:Y46"/>
    <mergeCell ref="J43:Y44"/>
    <mergeCell ref="Z43:AF44"/>
    <mergeCell ref="J38:Y39"/>
    <mergeCell ref="Z45:AF46"/>
    <mergeCell ref="Z40:AF41"/>
    <mergeCell ref="J25:Y26"/>
    <mergeCell ref="AM10:AQ10"/>
    <mergeCell ref="AH11:AL11"/>
    <mergeCell ref="AM11:AQ11"/>
    <mergeCell ref="AH10:AL10"/>
    <mergeCell ref="B61:AR61"/>
    <mergeCell ref="B57:AR57"/>
    <mergeCell ref="A52:AR52"/>
    <mergeCell ref="B54:AR54"/>
    <mergeCell ref="B56:AR56"/>
    <mergeCell ref="J27:Y28"/>
    <mergeCell ref="Z25:AF26"/>
    <mergeCell ref="Z27:AF28"/>
    <mergeCell ref="AC11:AG11"/>
    <mergeCell ref="C12:Q12"/>
    <mergeCell ref="R12:U12"/>
    <mergeCell ref="V12:Y12"/>
    <mergeCell ref="C11:Q11"/>
    <mergeCell ref="R11:U11"/>
    <mergeCell ref="V11:Y11"/>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19.xml><?xml version="1.0" encoding="utf-8"?>
<worksheet xmlns="http://schemas.openxmlformats.org/spreadsheetml/2006/main" xmlns:r="http://schemas.openxmlformats.org/officeDocument/2006/relationships">
  <sheetPr codeName="Sheet10"/>
  <dimension ref="A1:AV54"/>
  <sheetViews>
    <sheetView zoomScalePageLayoutView="0" workbookViewId="0" topLeftCell="A1">
      <selection activeCell="A1" sqref="A1:AS1"/>
    </sheetView>
  </sheetViews>
  <sheetFormatPr defaultColWidth="2.00390625" defaultRowHeight="12.75"/>
  <cols>
    <col min="1" max="1" width="3.00390625" style="1" customWidth="1"/>
    <col min="2" max="16384" width="2.00390625" style="1" customWidth="1"/>
  </cols>
  <sheetData>
    <row r="1" spans="1:48" ht="19.5" thickBot="1">
      <c r="A1" s="324" t="s">
        <v>455</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63"/>
      <c r="AU1" s="63"/>
      <c r="AV1" s="63"/>
    </row>
    <row r="2" spans="4:5" ht="13.5" thickTop="1">
      <c r="D2" s="22"/>
      <c r="E2" s="22"/>
    </row>
    <row r="3" spans="1:48" ht="12.75">
      <c r="A3" s="2" t="s">
        <v>419</v>
      </c>
      <c r="B3" s="2"/>
      <c r="K3" s="341" t="str">
        <f>'Development Information'!M4</f>
        <v>HM-007-099</v>
      </c>
      <c r="L3" s="341"/>
      <c r="M3" s="341"/>
      <c r="N3" s="341"/>
      <c r="O3" s="341"/>
      <c r="P3" s="341"/>
      <c r="Q3" s="341"/>
      <c r="R3" s="341"/>
      <c r="S3" s="341"/>
      <c r="T3" s="341"/>
      <c r="U3" s="341"/>
      <c r="V3" s="341"/>
      <c r="W3" s="341"/>
      <c r="X3" s="341"/>
      <c r="Y3" s="341"/>
      <c r="AB3" s="15" t="s">
        <v>488</v>
      </c>
      <c r="AC3" s="41"/>
      <c r="AD3" s="13"/>
      <c r="AE3" s="13"/>
      <c r="AF3" s="13"/>
      <c r="AG3" s="13"/>
      <c r="AH3" s="13"/>
      <c r="AI3" s="13"/>
      <c r="AJ3" s="341" t="str">
        <f>'Development Information'!M8</f>
        <v>Brian Philps</v>
      </c>
      <c r="AK3" s="341"/>
      <c r="AL3" s="341"/>
      <c r="AM3" s="341"/>
      <c r="AN3" s="341"/>
      <c r="AO3" s="341"/>
      <c r="AP3" s="341"/>
      <c r="AQ3" s="341"/>
      <c r="AR3" s="341"/>
      <c r="AS3" s="341"/>
      <c r="AT3" s="341"/>
      <c r="AU3" s="14"/>
      <c r="AV3" s="14"/>
    </row>
    <row r="4" spans="1:48" ht="12.75">
      <c r="A4" s="2" t="s">
        <v>520</v>
      </c>
      <c r="B4" s="2"/>
      <c r="K4" s="309" t="str">
        <f>'Development Information'!M5</f>
        <v>Swipler Valley Apartments</v>
      </c>
      <c r="L4" s="309"/>
      <c r="M4" s="309"/>
      <c r="N4" s="309"/>
      <c r="O4" s="309"/>
      <c r="P4" s="309"/>
      <c r="Q4" s="309"/>
      <c r="R4" s="309"/>
      <c r="S4" s="309"/>
      <c r="T4" s="309"/>
      <c r="U4" s="309"/>
      <c r="V4" s="309"/>
      <c r="W4" s="309"/>
      <c r="X4" s="309"/>
      <c r="Y4" s="309"/>
      <c r="AB4" s="15" t="s">
        <v>489</v>
      </c>
      <c r="AC4" s="11"/>
      <c r="AD4" s="13"/>
      <c r="AE4" s="13"/>
      <c r="AF4" s="13"/>
      <c r="AG4" s="13"/>
      <c r="AH4" s="13"/>
      <c r="AI4" s="13"/>
      <c r="AJ4" s="309" t="str">
        <f>'Development Information'!M9</f>
        <v>Whitney Simic</v>
      </c>
      <c r="AK4" s="309"/>
      <c r="AL4" s="309"/>
      <c r="AM4" s="309"/>
      <c r="AN4" s="309"/>
      <c r="AO4" s="309"/>
      <c r="AP4" s="309"/>
      <c r="AQ4" s="309"/>
      <c r="AR4" s="309"/>
      <c r="AS4" s="309"/>
      <c r="AT4" s="309"/>
      <c r="AU4" s="14"/>
      <c r="AV4" s="14"/>
    </row>
    <row r="5" spans="1:43" ht="12.75">
      <c r="A5" s="2" t="s">
        <v>521</v>
      </c>
      <c r="B5" s="2"/>
      <c r="K5" s="309" t="str">
        <f>'Development Information'!M6</f>
        <v>Swipler Services, Inc.</v>
      </c>
      <c r="L5" s="309"/>
      <c r="M5" s="309"/>
      <c r="N5" s="309"/>
      <c r="O5" s="309"/>
      <c r="P5" s="309"/>
      <c r="Q5" s="309"/>
      <c r="R5" s="309"/>
      <c r="S5" s="309"/>
      <c r="T5" s="309"/>
      <c r="U5" s="309"/>
      <c r="V5" s="309"/>
      <c r="W5" s="309"/>
      <c r="X5" s="309"/>
      <c r="Y5" s="309"/>
      <c r="AC5" s="44"/>
      <c r="AD5" s="13"/>
      <c r="AE5" s="13"/>
      <c r="AF5" s="13"/>
      <c r="AG5" s="13"/>
      <c r="AH5" s="13"/>
      <c r="AI5" s="13"/>
      <c r="AJ5" s="13"/>
      <c r="AK5" s="13"/>
      <c r="AL5" s="13"/>
      <c r="AM5" s="13"/>
      <c r="AN5" s="34"/>
      <c r="AO5" s="34"/>
      <c r="AP5" s="34"/>
      <c r="AQ5" s="34"/>
    </row>
    <row r="6" spans="13:45" ht="12.75">
      <c r="M6" s="5"/>
      <c r="N6" s="5"/>
      <c r="AE6" s="43"/>
      <c r="AG6" s="13"/>
      <c r="AH6" s="13"/>
      <c r="AI6" s="13"/>
      <c r="AJ6" s="13"/>
      <c r="AK6" s="13"/>
      <c r="AL6" s="13"/>
      <c r="AM6" s="13"/>
      <c r="AN6" s="13"/>
      <c r="AO6" s="13"/>
      <c r="AP6" s="25"/>
      <c r="AQ6" s="25"/>
      <c r="AR6" s="25"/>
      <c r="AS6" s="25"/>
    </row>
    <row r="7" spans="1:43" ht="12.75">
      <c r="A7" s="13"/>
      <c r="B7" s="13"/>
      <c r="C7" s="328" t="s">
        <v>596</v>
      </c>
      <c r="D7" s="329"/>
      <c r="E7" s="329"/>
      <c r="F7" s="329"/>
      <c r="G7" s="329"/>
      <c r="H7" s="329"/>
      <c r="I7" s="329"/>
      <c r="J7" s="329"/>
      <c r="K7" s="329"/>
      <c r="L7" s="329"/>
      <c r="M7" s="329"/>
      <c r="N7" s="329"/>
      <c r="O7" s="329"/>
      <c r="P7" s="329"/>
      <c r="Q7" s="330"/>
      <c r="R7" s="346" t="s">
        <v>592</v>
      </c>
      <c r="S7" s="346"/>
      <c r="T7" s="346"/>
      <c r="U7" s="346"/>
      <c r="V7" s="346" t="s">
        <v>572</v>
      </c>
      <c r="W7" s="346"/>
      <c r="X7" s="346"/>
      <c r="Y7" s="346"/>
      <c r="AC7" s="346" t="s">
        <v>607</v>
      </c>
      <c r="AD7" s="346"/>
      <c r="AE7" s="346"/>
      <c r="AF7" s="346"/>
      <c r="AG7" s="346"/>
      <c r="AH7" s="677" t="s">
        <v>599</v>
      </c>
      <c r="AI7" s="677"/>
      <c r="AJ7" s="677"/>
      <c r="AK7" s="677"/>
      <c r="AL7" s="677"/>
      <c r="AM7" s="677" t="s">
        <v>600</v>
      </c>
      <c r="AN7" s="680"/>
      <c r="AO7" s="680"/>
      <c r="AP7" s="680"/>
      <c r="AQ7" s="680"/>
    </row>
    <row r="8" spans="1:43" ht="12.75">
      <c r="A8" s="13"/>
      <c r="B8" s="13"/>
      <c r="C8" s="325"/>
      <c r="D8" s="326"/>
      <c r="E8" s="326"/>
      <c r="F8" s="326"/>
      <c r="G8" s="326"/>
      <c r="H8" s="326"/>
      <c r="I8" s="326"/>
      <c r="J8" s="326"/>
      <c r="K8" s="326"/>
      <c r="L8" s="326"/>
      <c r="M8" s="326"/>
      <c r="N8" s="326"/>
      <c r="O8" s="326"/>
      <c r="P8" s="326"/>
      <c r="Q8" s="327"/>
      <c r="R8" s="346"/>
      <c r="S8" s="346"/>
      <c r="T8" s="346"/>
      <c r="U8" s="346"/>
      <c r="V8" s="346"/>
      <c r="W8" s="346"/>
      <c r="X8" s="346"/>
      <c r="Y8" s="346"/>
      <c r="AC8" s="346"/>
      <c r="AD8" s="346"/>
      <c r="AE8" s="346"/>
      <c r="AF8" s="346"/>
      <c r="AG8" s="346"/>
      <c r="AH8" s="677"/>
      <c r="AI8" s="677"/>
      <c r="AJ8" s="677"/>
      <c r="AK8" s="677"/>
      <c r="AL8" s="677"/>
      <c r="AM8" s="680"/>
      <c r="AN8" s="680"/>
      <c r="AO8" s="680"/>
      <c r="AP8" s="680"/>
      <c r="AQ8" s="680"/>
    </row>
    <row r="9" spans="1:45" ht="12.75">
      <c r="A9" s="47"/>
      <c r="B9" s="13"/>
      <c r="C9" s="681" t="s">
        <v>588</v>
      </c>
      <c r="D9" s="681"/>
      <c r="E9" s="681"/>
      <c r="F9" s="681"/>
      <c r="G9" s="681"/>
      <c r="H9" s="681"/>
      <c r="I9" s="681"/>
      <c r="J9" s="681"/>
      <c r="K9" s="681"/>
      <c r="L9" s="681"/>
      <c r="M9" s="681"/>
      <c r="N9" s="681"/>
      <c r="O9" s="681"/>
      <c r="P9" s="681"/>
      <c r="Q9" s="681"/>
      <c r="R9" s="275">
        <f>'Development Information'!AI31</f>
        <v>11</v>
      </c>
      <c r="S9" s="275"/>
      <c r="T9" s="275"/>
      <c r="U9" s="275"/>
      <c r="V9" s="651">
        <f>R9/R12</f>
        <v>1</v>
      </c>
      <c r="W9" s="651"/>
      <c r="X9" s="651"/>
      <c r="Y9" s="651"/>
      <c r="AC9" s="40" t="s">
        <v>598</v>
      </c>
      <c r="AD9" s="40"/>
      <c r="AE9" s="40"/>
      <c r="AF9" s="40"/>
      <c r="AG9" s="40"/>
      <c r="AH9" s="679">
        <f>'Development Information'!H44</f>
        <v>7500</v>
      </c>
      <c r="AI9" s="275"/>
      <c r="AJ9" s="275"/>
      <c r="AK9" s="275"/>
      <c r="AL9" s="275"/>
      <c r="AM9" s="289">
        <f>AH9/AH11</f>
        <v>0.75</v>
      </c>
      <c r="AN9" s="289"/>
      <c r="AO9" s="289"/>
      <c r="AP9" s="289"/>
      <c r="AQ9" s="289"/>
      <c r="AR9" s="69"/>
      <c r="AS9" s="69"/>
    </row>
    <row r="10" spans="3:45" ht="12.75">
      <c r="C10" s="650" t="s">
        <v>608</v>
      </c>
      <c r="D10" s="650"/>
      <c r="E10" s="650"/>
      <c r="F10" s="650"/>
      <c r="G10" s="650"/>
      <c r="H10" s="650"/>
      <c r="I10" s="650"/>
      <c r="J10" s="650"/>
      <c r="K10" s="650"/>
      <c r="L10" s="650"/>
      <c r="M10" s="650"/>
      <c r="N10" s="650"/>
      <c r="O10" s="650"/>
      <c r="P10" s="650"/>
      <c r="Q10" s="650"/>
      <c r="R10" s="275">
        <f>'Development Information'!AI33</f>
        <v>0</v>
      </c>
      <c r="S10" s="275"/>
      <c r="T10" s="275"/>
      <c r="U10" s="275"/>
      <c r="V10" s="651">
        <f>R10/R12</f>
        <v>0</v>
      </c>
      <c r="W10" s="651"/>
      <c r="X10" s="651"/>
      <c r="Y10" s="651"/>
      <c r="AC10" s="40" t="s">
        <v>597</v>
      </c>
      <c r="AD10" s="40"/>
      <c r="AE10" s="40"/>
      <c r="AF10" s="40"/>
      <c r="AG10" s="40"/>
      <c r="AH10" s="679">
        <f>'Development Information'!H46</f>
        <v>2500</v>
      </c>
      <c r="AI10" s="275"/>
      <c r="AJ10" s="275"/>
      <c r="AK10" s="275"/>
      <c r="AL10" s="275"/>
      <c r="AM10" s="289">
        <f>AH10/AH11</f>
        <v>0.25</v>
      </c>
      <c r="AN10" s="289"/>
      <c r="AO10" s="289"/>
      <c r="AP10" s="289"/>
      <c r="AQ10" s="289"/>
      <c r="AR10" s="69"/>
      <c r="AS10" s="69"/>
    </row>
    <row r="11" spans="3:45" ht="12.75">
      <c r="C11" s="682" t="s">
        <v>595</v>
      </c>
      <c r="D11" s="682"/>
      <c r="E11" s="682"/>
      <c r="F11" s="682"/>
      <c r="G11" s="682"/>
      <c r="H11" s="682"/>
      <c r="I11" s="682"/>
      <c r="J11" s="682"/>
      <c r="K11" s="682"/>
      <c r="L11" s="682"/>
      <c r="M11" s="682"/>
      <c r="N11" s="682"/>
      <c r="O11" s="682"/>
      <c r="P11" s="682"/>
      <c r="Q11" s="682"/>
      <c r="R11" s="275">
        <f>'Development Information'!AI35</f>
        <v>0</v>
      </c>
      <c r="S11" s="275"/>
      <c r="T11" s="275"/>
      <c r="U11" s="275"/>
      <c r="V11" s="651">
        <f>R11/R12</f>
        <v>0</v>
      </c>
      <c r="W11" s="651"/>
      <c r="X11" s="651"/>
      <c r="Y11" s="651"/>
      <c r="AC11" s="346" t="s">
        <v>542</v>
      </c>
      <c r="AD11" s="346"/>
      <c r="AE11" s="346"/>
      <c r="AF11" s="346"/>
      <c r="AG11" s="346"/>
      <c r="AH11" s="679">
        <f>'Development Information'!H48</f>
        <v>10000</v>
      </c>
      <c r="AI11" s="275"/>
      <c r="AJ11" s="275"/>
      <c r="AK11" s="275"/>
      <c r="AL11" s="275"/>
      <c r="AM11" s="289">
        <f>AH11/AH11</f>
        <v>1</v>
      </c>
      <c r="AN11" s="289"/>
      <c r="AO11" s="289"/>
      <c r="AP11" s="289"/>
      <c r="AQ11" s="289"/>
      <c r="AR11" s="18"/>
      <c r="AS11" s="18"/>
    </row>
    <row r="12" spans="3:25" ht="12.75">
      <c r="C12" s="683" t="s">
        <v>481</v>
      </c>
      <c r="D12" s="683"/>
      <c r="E12" s="683"/>
      <c r="F12" s="683"/>
      <c r="G12" s="683"/>
      <c r="H12" s="683"/>
      <c r="I12" s="683"/>
      <c r="J12" s="683"/>
      <c r="K12" s="683"/>
      <c r="L12" s="683"/>
      <c r="M12" s="683"/>
      <c r="N12" s="683"/>
      <c r="O12" s="683"/>
      <c r="P12" s="683"/>
      <c r="Q12" s="683"/>
      <c r="R12" s="684">
        <f>'Development Information'!AI37</f>
        <v>11</v>
      </c>
      <c r="S12" s="684"/>
      <c r="T12" s="684"/>
      <c r="U12" s="684"/>
      <c r="V12" s="651">
        <f>R12/R12</f>
        <v>1</v>
      </c>
      <c r="W12" s="651"/>
      <c r="X12" s="651"/>
      <c r="Y12" s="651"/>
    </row>
    <row r="13" spans="1:44" ht="12.7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row>
    <row r="14" spans="1:44" ht="12.7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8" s="17" customFormat="1" ht="12.75">
      <c r="A15" s="1380" t="s">
        <v>633</v>
      </c>
      <c r="B15" s="1380"/>
      <c r="C15" s="1380"/>
      <c r="D15" s="1380"/>
      <c r="E15" s="1380"/>
      <c r="F15" s="1380"/>
      <c r="G15" s="1380"/>
      <c r="H15" s="1380"/>
      <c r="I15" s="1380"/>
      <c r="J15" s="1380"/>
      <c r="K15" s="1380"/>
      <c r="L15" s="1380"/>
      <c r="M15" s="1380"/>
      <c r="N15" s="1380"/>
      <c r="O15" s="1380"/>
      <c r="P15" s="1380"/>
      <c r="Q15" s="1380"/>
      <c r="R15" s="1380"/>
      <c r="S15" s="1380"/>
      <c r="T15" s="1380"/>
      <c r="U15" s="1380"/>
      <c r="V15" s="1380"/>
      <c r="W15" s="1380"/>
      <c r="X15" s="1380"/>
      <c r="Y15" s="1380"/>
      <c r="Z15" s="1380"/>
      <c r="AA15" s="1380"/>
      <c r="AB15" s="1380"/>
      <c r="AC15" s="1380"/>
      <c r="AD15" s="1380"/>
      <c r="AE15" s="1380"/>
      <c r="AF15" s="1380"/>
      <c r="AG15" s="1380"/>
      <c r="AH15" s="1380"/>
      <c r="AI15" s="1380"/>
      <c r="AJ15" s="1380"/>
      <c r="AK15" s="1380"/>
      <c r="AL15" s="1380"/>
      <c r="AM15" s="1380"/>
      <c r="AN15" s="1380"/>
      <c r="AO15" s="1380"/>
      <c r="AP15" s="1380"/>
      <c r="AQ15" s="1380"/>
      <c r="AR15" s="1380"/>
      <c r="AS15" s="1380"/>
      <c r="AT15" s="1380"/>
      <c r="AU15" s="83"/>
      <c r="AV15" s="83"/>
    </row>
    <row r="16" spans="1:48" ht="12.75">
      <c r="A16" s="1380"/>
      <c r="B16" s="1380"/>
      <c r="C16" s="1380"/>
      <c r="D16" s="1380"/>
      <c r="E16" s="1380"/>
      <c r="F16" s="1380"/>
      <c r="G16" s="1380"/>
      <c r="H16" s="1380"/>
      <c r="I16" s="1380"/>
      <c r="J16" s="1380"/>
      <c r="K16" s="1380"/>
      <c r="L16" s="1380"/>
      <c r="M16" s="1380"/>
      <c r="N16" s="1380"/>
      <c r="O16" s="1380"/>
      <c r="P16" s="1380"/>
      <c r="Q16" s="1380"/>
      <c r="R16" s="1380"/>
      <c r="S16" s="1380"/>
      <c r="T16" s="1380"/>
      <c r="U16" s="1380"/>
      <c r="V16" s="1380"/>
      <c r="W16" s="1380"/>
      <c r="X16" s="1380"/>
      <c r="Y16" s="1380"/>
      <c r="Z16" s="1380"/>
      <c r="AA16" s="1380"/>
      <c r="AB16" s="1380"/>
      <c r="AC16" s="1380"/>
      <c r="AD16" s="1380"/>
      <c r="AE16" s="1380"/>
      <c r="AF16" s="1380"/>
      <c r="AG16" s="1380"/>
      <c r="AH16" s="1380"/>
      <c r="AI16" s="1380"/>
      <c r="AJ16" s="1380"/>
      <c r="AK16" s="1380"/>
      <c r="AL16" s="1380"/>
      <c r="AM16" s="1380"/>
      <c r="AN16" s="1380"/>
      <c r="AO16" s="1380"/>
      <c r="AP16" s="1380"/>
      <c r="AQ16" s="1380"/>
      <c r="AR16" s="1380"/>
      <c r="AS16" s="1380"/>
      <c r="AT16" s="1380"/>
      <c r="AU16" s="83"/>
      <c r="AV16" s="83"/>
    </row>
    <row r="17" spans="1:48" ht="12.7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row>
    <row r="18" spans="1:48" ht="12.75">
      <c r="A18" s="1381" t="s">
        <v>634</v>
      </c>
      <c r="B18" s="1381"/>
      <c r="C18" s="1381"/>
      <c r="D18" s="1381"/>
      <c r="E18" s="1381"/>
      <c r="F18" s="1381"/>
      <c r="G18" s="1381"/>
      <c r="H18" s="1381"/>
      <c r="I18" s="1381"/>
      <c r="J18" s="1381"/>
      <c r="K18" s="1381"/>
      <c r="L18" s="1381"/>
      <c r="M18" s="1381"/>
      <c r="N18" s="1381"/>
      <c r="O18" s="1381"/>
      <c r="P18" s="1381"/>
      <c r="Q18" s="1381"/>
      <c r="R18" s="1381"/>
      <c r="S18" s="1381"/>
      <c r="T18" s="1381"/>
      <c r="U18" s="1381"/>
      <c r="V18" s="1381"/>
      <c r="W18" s="1381"/>
      <c r="X18" s="1381"/>
      <c r="Y18" s="1381"/>
      <c r="Z18" s="1381"/>
      <c r="AA18" s="1381"/>
      <c r="AB18" s="1381"/>
      <c r="AC18" s="1381"/>
      <c r="AD18" s="1381"/>
      <c r="AE18" s="1381"/>
      <c r="AF18" s="1381"/>
      <c r="AG18" s="1381"/>
      <c r="AH18" s="1381"/>
      <c r="AI18" s="1381"/>
      <c r="AJ18" s="1381"/>
      <c r="AK18" s="1381"/>
      <c r="AL18" s="1381"/>
      <c r="AM18" s="1381"/>
      <c r="AN18" s="1381"/>
      <c r="AO18" s="1381"/>
      <c r="AP18" s="1381"/>
      <c r="AQ18" s="1381"/>
      <c r="AR18" s="1381"/>
      <c r="AS18" s="1381"/>
      <c r="AT18" s="1381"/>
      <c r="AU18" s="14"/>
      <c r="AV18" s="14"/>
    </row>
    <row r="19" spans="1:18" ht="12.75">
      <c r="A19" s="28"/>
      <c r="B19" s="28"/>
      <c r="C19" s="28"/>
      <c r="D19" s="28"/>
      <c r="E19" s="28"/>
      <c r="F19" s="28"/>
      <c r="G19" s="28"/>
      <c r="H19" s="28"/>
      <c r="I19" s="28"/>
      <c r="J19" s="28"/>
      <c r="K19" s="28"/>
      <c r="L19" s="28"/>
      <c r="M19" s="28"/>
      <c r="N19" s="28"/>
      <c r="O19" s="28"/>
      <c r="P19" s="28"/>
      <c r="Q19" s="28"/>
      <c r="R19" s="28"/>
    </row>
    <row r="20" spans="10:31" ht="12.75">
      <c r="J20" s="346" t="s">
        <v>647</v>
      </c>
      <c r="K20" s="346"/>
      <c r="L20" s="346"/>
      <c r="M20" s="346"/>
      <c r="N20" s="346"/>
      <c r="O20" s="346"/>
      <c r="P20" s="346"/>
      <c r="Q20" s="346"/>
      <c r="R20" s="346"/>
      <c r="S20" s="346"/>
      <c r="T20" s="346"/>
      <c r="U20" s="346"/>
      <c r="V20" s="346"/>
      <c r="W20" s="346"/>
      <c r="X20" s="346"/>
      <c r="Y20" s="346" t="s">
        <v>195</v>
      </c>
      <c r="Z20" s="346"/>
      <c r="AA20" s="346"/>
      <c r="AB20" s="346"/>
      <c r="AC20" s="346"/>
      <c r="AD20" s="346"/>
      <c r="AE20" s="346"/>
    </row>
    <row r="21" spans="10:31" ht="12.75">
      <c r="J21" s="346"/>
      <c r="K21" s="346"/>
      <c r="L21" s="346"/>
      <c r="M21" s="346"/>
      <c r="N21" s="346"/>
      <c r="O21" s="346"/>
      <c r="P21" s="346"/>
      <c r="Q21" s="346"/>
      <c r="R21" s="346"/>
      <c r="S21" s="346"/>
      <c r="T21" s="346"/>
      <c r="U21" s="346"/>
      <c r="V21" s="346"/>
      <c r="W21" s="346"/>
      <c r="X21" s="346"/>
      <c r="Y21" s="346"/>
      <c r="Z21" s="346"/>
      <c r="AA21" s="346"/>
      <c r="AB21" s="346"/>
      <c r="AC21" s="346"/>
      <c r="AD21" s="346"/>
      <c r="AE21" s="346"/>
    </row>
    <row r="22" spans="10:31" ht="12.75">
      <c r="J22" s="662" t="s">
        <v>648</v>
      </c>
      <c r="K22" s="662"/>
      <c r="L22" s="662"/>
      <c r="M22" s="662"/>
      <c r="N22" s="662"/>
      <c r="O22" s="662"/>
      <c r="P22" s="662"/>
      <c r="Q22" s="662"/>
      <c r="R22" s="662"/>
      <c r="S22" s="662"/>
      <c r="T22" s="662"/>
      <c r="U22" s="662"/>
      <c r="V22" s="662"/>
      <c r="W22" s="662"/>
      <c r="X22" s="662"/>
      <c r="Y22" s="658">
        <f>V40</f>
        <v>0</v>
      </c>
      <c r="Z22" s="663"/>
      <c r="AA22" s="663"/>
      <c r="AB22" s="663"/>
      <c r="AC22" s="663"/>
      <c r="AD22" s="663"/>
      <c r="AE22" s="664"/>
    </row>
    <row r="23" spans="10:31" ht="12.75">
      <c r="J23" s="662"/>
      <c r="K23" s="662"/>
      <c r="L23" s="662"/>
      <c r="M23" s="662"/>
      <c r="N23" s="662"/>
      <c r="O23" s="662"/>
      <c r="P23" s="662"/>
      <c r="Q23" s="662"/>
      <c r="R23" s="662"/>
      <c r="S23" s="662"/>
      <c r="T23" s="662"/>
      <c r="U23" s="662"/>
      <c r="V23" s="662"/>
      <c r="W23" s="662"/>
      <c r="X23" s="662"/>
      <c r="Y23" s="665"/>
      <c r="Z23" s="666"/>
      <c r="AA23" s="666"/>
      <c r="AB23" s="666"/>
      <c r="AC23" s="666"/>
      <c r="AD23" s="666"/>
      <c r="AE23" s="667"/>
    </row>
    <row r="24" spans="10:31" ht="12.75">
      <c r="J24" s="668" t="s">
        <v>649</v>
      </c>
      <c r="K24" s="669"/>
      <c r="L24" s="669"/>
      <c r="M24" s="669"/>
      <c r="N24" s="669"/>
      <c r="O24" s="669"/>
      <c r="P24" s="669"/>
      <c r="Q24" s="669"/>
      <c r="R24" s="669"/>
      <c r="S24" s="669"/>
      <c r="T24" s="669"/>
      <c r="U24" s="669"/>
      <c r="V24" s="669"/>
      <c r="W24" s="669"/>
      <c r="X24" s="670"/>
      <c r="Y24" s="658">
        <f>AI54</f>
        <v>0</v>
      </c>
      <c r="Z24" s="622"/>
      <c r="AA24" s="622"/>
      <c r="AB24" s="622"/>
      <c r="AC24" s="622"/>
      <c r="AD24" s="622"/>
      <c r="AE24" s="623"/>
    </row>
    <row r="25" spans="10:31" ht="12.75">
      <c r="J25" s="671"/>
      <c r="K25" s="672"/>
      <c r="L25" s="672"/>
      <c r="M25" s="672"/>
      <c r="N25" s="672"/>
      <c r="O25" s="672"/>
      <c r="P25" s="672"/>
      <c r="Q25" s="672"/>
      <c r="R25" s="672"/>
      <c r="S25" s="672"/>
      <c r="T25" s="672"/>
      <c r="U25" s="672"/>
      <c r="V25" s="672"/>
      <c r="W25" s="672"/>
      <c r="X25" s="673"/>
      <c r="Y25" s="659"/>
      <c r="Z25" s="660"/>
      <c r="AA25" s="660"/>
      <c r="AB25" s="660"/>
      <c r="AC25" s="660"/>
      <c r="AD25" s="660"/>
      <c r="AE25" s="661"/>
    </row>
    <row r="26" spans="10:31" ht="12.75">
      <c r="J26" s="648" t="s">
        <v>642</v>
      </c>
      <c r="K26" s="648"/>
      <c r="L26" s="648"/>
      <c r="M26" s="648"/>
      <c r="N26" s="648"/>
      <c r="O26" s="648"/>
      <c r="P26" s="648"/>
      <c r="Q26" s="648"/>
      <c r="R26" s="648"/>
      <c r="S26" s="648"/>
      <c r="T26" s="648"/>
      <c r="U26" s="648"/>
      <c r="V26" s="648"/>
      <c r="W26" s="648"/>
      <c r="X26" s="648"/>
      <c r="Y26" s="652">
        <f>SUM(Y22:AE25)</f>
        <v>0</v>
      </c>
      <c r="Z26" s="653"/>
      <c r="AA26" s="653"/>
      <c r="AB26" s="653"/>
      <c r="AC26" s="653"/>
      <c r="AD26" s="653"/>
      <c r="AE26" s="654"/>
    </row>
    <row r="27" spans="10:31" ht="12.75">
      <c r="J27" s="648"/>
      <c r="K27" s="648"/>
      <c r="L27" s="648"/>
      <c r="M27" s="648"/>
      <c r="N27" s="648"/>
      <c r="O27" s="648"/>
      <c r="P27" s="648"/>
      <c r="Q27" s="648"/>
      <c r="R27" s="648"/>
      <c r="S27" s="648"/>
      <c r="T27" s="648"/>
      <c r="U27" s="648"/>
      <c r="V27" s="648"/>
      <c r="W27" s="648"/>
      <c r="X27" s="648"/>
      <c r="Y27" s="655"/>
      <c r="Z27" s="656"/>
      <c r="AA27" s="656"/>
      <c r="AB27" s="656"/>
      <c r="AC27" s="656"/>
      <c r="AD27" s="656"/>
      <c r="AE27" s="657"/>
    </row>
    <row r="52" spans="1:48" ht="13.5" thickBot="1">
      <c r="A52" s="352" t="s">
        <v>446</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11"/>
      <c r="AU52" s="11"/>
      <c r="AV52" s="11"/>
    </row>
    <row r="53" ht="13.5" thickTop="1"/>
    <row r="54" spans="1:45" ht="25.5" customHeight="1">
      <c r="A54" s="20">
        <v>138</v>
      </c>
      <c r="B54" s="588" t="s">
        <v>196</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row>
  </sheetData>
  <sheetProtection password="C780" sheet="1" objects="1" scenarios="1"/>
  <mergeCells count="43">
    <mergeCell ref="B54:AS54"/>
    <mergeCell ref="C12:Q12"/>
    <mergeCell ref="R12:U12"/>
    <mergeCell ref="V12:Y12"/>
    <mergeCell ref="A52:AS52"/>
    <mergeCell ref="A15:AT16"/>
    <mergeCell ref="A18:AT18"/>
    <mergeCell ref="J20:X21"/>
    <mergeCell ref="Y20:AE21"/>
    <mergeCell ref="J22:X23"/>
    <mergeCell ref="AM10:AQ10"/>
    <mergeCell ref="C11:Q11"/>
    <mergeCell ref="R11:U11"/>
    <mergeCell ref="V11:Y11"/>
    <mergeCell ref="AC11:AG11"/>
    <mergeCell ref="AH11:AL11"/>
    <mergeCell ref="AM11:AQ11"/>
    <mergeCell ref="C10:Q10"/>
    <mergeCell ref="R10:U10"/>
    <mergeCell ref="V10:Y10"/>
    <mergeCell ref="AH10:AL10"/>
    <mergeCell ref="K5:Y5"/>
    <mergeCell ref="C7:Q8"/>
    <mergeCell ref="R7:U8"/>
    <mergeCell ref="V7:Y8"/>
    <mergeCell ref="AC7:AG8"/>
    <mergeCell ref="AH7:AL8"/>
    <mergeCell ref="K4:Y4"/>
    <mergeCell ref="A1:AS1"/>
    <mergeCell ref="AJ4:AT4"/>
    <mergeCell ref="AM7:AQ8"/>
    <mergeCell ref="K3:Y3"/>
    <mergeCell ref="AJ3:AT3"/>
    <mergeCell ref="J26:X27"/>
    <mergeCell ref="Y26:AE27"/>
    <mergeCell ref="AM9:AQ9"/>
    <mergeCell ref="Y22:AE23"/>
    <mergeCell ref="J24:X25"/>
    <mergeCell ref="Y24:AE25"/>
    <mergeCell ref="C9:Q9"/>
    <mergeCell ref="R9:U9"/>
    <mergeCell ref="V9:Y9"/>
    <mergeCell ref="AH9:AL9"/>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2.xml><?xml version="1.0" encoding="utf-8"?>
<worksheet xmlns="http://schemas.openxmlformats.org/spreadsheetml/2006/main" xmlns:r="http://schemas.openxmlformats.org/officeDocument/2006/relationships">
  <sheetPr codeName="Sheet2"/>
  <dimension ref="A1:BD76"/>
  <sheetViews>
    <sheetView zoomScalePageLayoutView="0" workbookViewId="0" topLeftCell="A16">
      <selection activeCell="K50" sqref="K50"/>
    </sheetView>
  </sheetViews>
  <sheetFormatPr defaultColWidth="9.140625" defaultRowHeight="12.75"/>
  <cols>
    <col min="1" max="78" width="2.00390625" style="1" customWidth="1"/>
    <col min="79" max="16384" width="9.140625" style="1" customWidth="1"/>
  </cols>
  <sheetData>
    <row r="1" spans="1:45" ht="19.5" thickBot="1">
      <c r="A1" s="324" t="s">
        <v>522</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row>
    <row r="2" ht="13.5" thickTop="1">
      <c r="A2" s="2"/>
    </row>
    <row r="3" spans="1:47" ht="12.75">
      <c r="A3" s="3" t="s">
        <v>419</v>
      </c>
      <c r="B3" s="4"/>
      <c r="C3" s="4"/>
      <c r="D3" s="4"/>
      <c r="E3" s="5"/>
      <c r="F3" s="5"/>
      <c r="G3" s="5"/>
      <c r="H3" s="4"/>
      <c r="I3" s="4"/>
      <c r="J3" s="4"/>
      <c r="K3" s="341" t="str">
        <f>'Development Information'!M4</f>
        <v>HM-007-099</v>
      </c>
      <c r="L3" s="341"/>
      <c r="M3" s="341"/>
      <c r="N3" s="341"/>
      <c r="O3" s="341"/>
      <c r="P3" s="341"/>
      <c r="Q3" s="341"/>
      <c r="R3" s="341"/>
      <c r="S3" s="341"/>
      <c r="T3" s="341"/>
      <c r="U3" s="341"/>
      <c r="V3" s="341"/>
      <c r="W3" s="341"/>
      <c r="X3" s="341"/>
      <c r="Z3" s="2" t="s">
        <v>488</v>
      </c>
      <c r="AD3" s="4"/>
      <c r="AE3" s="4"/>
      <c r="AH3" s="341" t="str">
        <f>'Development Information'!M8</f>
        <v>Brian Philps</v>
      </c>
      <c r="AI3" s="341"/>
      <c r="AJ3" s="341"/>
      <c r="AK3" s="341"/>
      <c r="AL3" s="341"/>
      <c r="AM3" s="341"/>
      <c r="AN3" s="341"/>
      <c r="AO3" s="341"/>
      <c r="AP3" s="341"/>
      <c r="AQ3" s="341"/>
      <c r="AR3" s="341"/>
      <c r="AS3" s="341"/>
      <c r="AT3" s="14"/>
      <c r="AU3" s="14"/>
    </row>
    <row r="4" spans="1:47" ht="12.75">
      <c r="A4" s="3" t="s">
        <v>520</v>
      </c>
      <c r="B4" s="4"/>
      <c r="C4" s="4"/>
      <c r="D4" s="4"/>
      <c r="E4" s="5"/>
      <c r="F4" s="5"/>
      <c r="G4" s="5"/>
      <c r="H4" s="4"/>
      <c r="I4" s="4"/>
      <c r="J4" s="4"/>
      <c r="K4" s="309" t="str">
        <f>'Development Information'!M5</f>
        <v>Swipler Valley Apartments</v>
      </c>
      <c r="L4" s="309"/>
      <c r="M4" s="309"/>
      <c r="N4" s="309"/>
      <c r="O4" s="309"/>
      <c r="P4" s="309"/>
      <c r="Q4" s="309"/>
      <c r="R4" s="309"/>
      <c r="S4" s="309"/>
      <c r="T4" s="309"/>
      <c r="U4" s="309"/>
      <c r="V4" s="309"/>
      <c r="W4" s="309"/>
      <c r="X4" s="309"/>
      <c r="Z4" s="2" t="s">
        <v>489</v>
      </c>
      <c r="AD4" s="4"/>
      <c r="AE4" s="4"/>
      <c r="AH4" s="309" t="str">
        <f>'Development Information'!M9</f>
        <v>Whitney Simic</v>
      </c>
      <c r="AI4" s="309"/>
      <c r="AJ4" s="309"/>
      <c r="AK4" s="309"/>
      <c r="AL4" s="309"/>
      <c r="AM4" s="309"/>
      <c r="AN4" s="309"/>
      <c r="AO4" s="309"/>
      <c r="AP4" s="309"/>
      <c r="AQ4" s="309"/>
      <c r="AR4" s="309"/>
      <c r="AS4" s="309"/>
      <c r="AT4" s="14"/>
      <c r="AU4" s="14"/>
    </row>
    <row r="5" spans="1:24" ht="12.75">
      <c r="A5" s="3" t="s">
        <v>521</v>
      </c>
      <c r="B5" s="4"/>
      <c r="C5" s="4"/>
      <c r="D5" s="4"/>
      <c r="E5" s="5"/>
      <c r="F5" s="5"/>
      <c r="G5" s="5"/>
      <c r="H5" s="4"/>
      <c r="I5" s="4"/>
      <c r="J5" s="4"/>
      <c r="K5" s="309" t="str">
        <f>'Development Information'!M6</f>
        <v>Swipler Services, Inc.</v>
      </c>
      <c r="L5" s="309"/>
      <c r="M5" s="309"/>
      <c r="N5" s="309"/>
      <c r="O5" s="309"/>
      <c r="P5" s="309"/>
      <c r="Q5" s="309"/>
      <c r="R5" s="309"/>
      <c r="S5" s="309"/>
      <c r="T5" s="309"/>
      <c r="U5" s="309"/>
      <c r="V5" s="309"/>
      <c r="W5" s="309"/>
      <c r="X5" s="309"/>
    </row>
    <row r="6" spans="4:7" ht="12.75">
      <c r="D6" s="5"/>
      <c r="E6" s="5"/>
      <c r="F6" s="5"/>
      <c r="G6" s="5"/>
    </row>
    <row r="7" spans="1:29" ht="12.75">
      <c r="A7" s="347" t="s">
        <v>569</v>
      </c>
      <c r="B7" s="347"/>
      <c r="C7" s="347"/>
      <c r="D7" s="347"/>
      <c r="E7" s="347"/>
      <c r="F7" s="347"/>
      <c r="G7" s="347"/>
      <c r="H7" s="347"/>
      <c r="I7" s="347"/>
      <c r="J7" s="347"/>
      <c r="K7" s="347"/>
      <c r="L7" s="347"/>
      <c r="M7" s="347"/>
      <c r="N7" s="275">
        <v>2004</v>
      </c>
      <c r="O7" s="275"/>
      <c r="P7" s="275"/>
      <c r="Q7" s="275"/>
      <c r="R7" s="275">
        <v>2005</v>
      </c>
      <c r="S7" s="275"/>
      <c r="T7" s="275"/>
      <c r="U7" s="275"/>
      <c r="V7" s="275">
        <v>2006</v>
      </c>
      <c r="W7" s="275"/>
      <c r="X7" s="275"/>
      <c r="Y7" s="275"/>
      <c r="Z7" s="275">
        <v>2007</v>
      </c>
      <c r="AA7" s="275"/>
      <c r="AB7" s="275"/>
      <c r="AC7" s="275"/>
    </row>
    <row r="8" spans="1:29" ht="12.75">
      <c r="A8" s="348" t="s">
        <v>625</v>
      </c>
      <c r="B8" s="348"/>
      <c r="C8" s="348"/>
      <c r="D8" s="348"/>
      <c r="E8" s="348"/>
      <c r="F8" s="348"/>
      <c r="G8" s="348"/>
      <c r="H8" s="348"/>
      <c r="I8" s="348"/>
      <c r="J8" s="348"/>
      <c r="K8" s="348"/>
      <c r="L8" s="348"/>
      <c r="M8" s="348"/>
      <c r="N8" s="334"/>
      <c r="O8" s="334"/>
      <c r="P8" s="334"/>
      <c r="Q8" s="334"/>
      <c r="R8" s="334"/>
      <c r="S8" s="334"/>
      <c r="T8" s="334"/>
      <c r="U8" s="334"/>
      <c r="V8" s="336"/>
      <c r="W8" s="336"/>
      <c r="X8" s="336"/>
      <c r="Y8" s="336"/>
      <c r="Z8" s="336" t="s">
        <v>534</v>
      </c>
      <c r="AA8" s="336"/>
      <c r="AB8" s="336"/>
      <c r="AC8" s="336"/>
    </row>
    <row r="9" spans="1:19" ht="12.75">
      <c r="A9" s="2"/>
      <c r="G9" s="29"/>
      <c r="H9" s="29"/>
      <c r="I9" s="29"/>
      <c r="J9" s="29"/>
      <c r="K9" s="29"/>
      <c r="N9" s="29"/>
      <c r="O9" s="29"/>
      <c r="P9" s="29"/>
      <c r="Q9" s="29"/>
      <c r="R9" s="29"/>
      <c r="S9" s="29"/>
    </row>
    <row r="10" spans="1:25" ht="12.75">
      <c r="A10" s="347" t="s">
        <v>626</v>
      </c>
      <c r="B10" s="347"/>
      <c r="C10" s="347"/>
      <c r="D10" s="347"/>
      <c r="E10" s="347"/>
      <c r="F10" s="347"/>
      <c r="G10" s="347"/>
      <c r="H10" s="347"/>
      <c r="I10" s="347"/>
      <c r="J10" s="347"/>
      <c r="K10" s="347"/>
      <c r="L10" s="347"/>
      <c r="M10" s="347"/>
      <c r="N10" s="275" t="s">
        <v>601</v>
      </c>
      <c r="O10" s="275"/>
      <c r="P10" s="275"/>
      <c r="Q10" s="275"/>
      <c r="R10" s="275" t="s">
        <v>602</v>
      </c>
      <c r="S10" s="275"/>
      <c r="T10" s="275"/>
      <c r="U10" s="275"/>
      <c r="V10" s="275" t="s">
        <v>603</v>
      </c>
      <c r="W10" s="275"/>
      <c r="X10" s="275"/>
      <c r="Y10" s="275"/>
    </row>
    <row r="11" spans="1:29" ht="15" customHeight="1">
      <c r="A11" s="348" t="s">
        <v>627</v>
      </c>
      <c r="B11" s="348"/>
      <c r="C11" s="348"/>
      <c r="D11" s="348"/>
      <c r="E11" s="348"/>
      <c r="F11" s="348"/>
      <c r="G11" s="348"/>
      <c r="H11" s="348"/>
      <c r="I11" s="348"/>
      <c r="J11" s="348"/>
      <c r="K11" s="348"/>
      <c r="L11" s="348"/>
      <c r="M11" s="348"/>
      <c r="N11" s="336" t="s">
        <v>534</v>
      </c>
      <c r="O11" s="336"/>
      <c r="P11" s="336"/>
      <c r="Q11" s="336"/>
      <c r="R11" s="336"/>
      <c r="S11" s="336"/>
      <c r="T11" s="336"/>
      <c r="U11" s="336"/>
      <c r="V11" s="334"/>
      <c r="W11" s="334"/>
      <c r="X11" s="334"/>
      <c r="Y11" s="334"/>
      <c r="Z11" s="29"/>
      <c r="AA11" s="5"/>
      <c r="AB11" s="5"/>
      <c r="AC11" s="5"/>
    </row>
    <row r="12" spans="1:29" ht="15" customHeight="1">
      <c r="A12" s="2"/>
      <c r="S12" s="4"/>
      <c r="T12" s="4"/>
      <c r="U12" s="4"/>
      <c r="V12" s="4"/>
      <c r="W12" s="4"/>
      <c r="X12" s="4"/>
      <c r="Y12" s="4"/>
      <c r="Z12" s="4"/>
      <c r="AA12" s="4"/>
      <c r="AB12" s="4"/>
      <c r="AC12" s="4"/>
    </row>
    <row r="13" spans="1:33" ht="25.5" customHeight="1">
      <c r="A13" s="347" t="s">
        <v>628</v>
      </c>
      <c r="B13" s="347"/>
      <c r="C13" s="347"/>
      <c r="D13" s="347"/>
      <c r="E13" s="347"/>
      <c r="F13" s="347"/>
      <c r="G13" s="347"/>
      <c r="H13" s="347"/>
      <c r="I13" s="347"/>
      <c r="J13" s="347"/>
      <c r="K13" s="347"/>
      <c r="L13" s="347"/>
      <c r="M13" s="347"/>
      <c r="N13" s="345" t="s">
        <v>573</v>
      </c>
      <c r="O13" s="345"/>
      <c r="P13" s="345"/>
      <c r="Q13" s="345"/>
      <c r="R13" s="345"/>
      <c r="S13" s="345"/>
      <c r="T13" s="345"/>
      <c r="U13" s="337" t="s">
        <v>574</v>
      </c>
      <c r="V13" s="337"/>
      <c r="W13" s="337"/>
      <c r="X13" s="337"/>
      <c r="Y13" s="337"/>
      <c r="Z13" s="337"/>
      <c r="AA13" s="337"/>
      <c r="AB13" s="337" t="s">
        <v>604</v>
      </c>
      <c r="AC13" s="337"/>
      <c r="AD13" s="337"/>
      <c r="AE13" s="337"/>
      <c r="AF13" s="337"/>
      <c r="AG13" s="57"/>
    </row>
    <row r="14" spans="1:33" ht="12.75" customHeight="1" hidden="1">
      <c r="A14" s="347"/>
      <c r="B14" s="347"/>
      <c r="C14" s="347"/>
      <c r="D14" s="347"/>
      <c r="E14" s="347"/>
      <c r="F14" s="347"/>
      <c r="G14" s="347"/>
      <c r="H14" s="347"/>
      <c r="I14" s="347"/>
      <c r="J14" s="347"/>
      <c r="K14" s="347"/>
      <c r="L14" s="347"/>
      <c r="M14" s="347"/>
      <c r="N14" s="345"/>
      <c r="O14" s="345"/>
      <c r="P14" s="345"/>
      <c r="Q14" s="345"/>
      <c r="R14" s="345"/>
      <c r="S14" s="345"/>
      <c r="T14" s="345"/>
      <c r="U14" s="337"/>
      <c r="V14" s="337"/>
      <c r="W14" s="337"/>
      <c r="X14" s="337"/>
      <c r="Y14" s="337"/>
      <c r="Z14" s="337"/>
      <c r="AA14" s="337"/>
      <c r="AB14" s="337"/>
      <c r="AC14" s="337"/>
      <c r="AD14" s="337"/>
      <c r="AE14" s="337"/>
      <c r="AF14" s="337"/>
      <c r="AG14" s="57"/>
    </row>
    <row r="15" spans="1:32" ht="12.75">
      <c r="A15" s="348" t="s">
        <v>629</v>
      </c>
      <c r="B15" s="348"/>
      <c r="C15" s="348"/>
      <c r="D15" s="348"/>
      <c r="E15" s="348"/>
      <c r="F15" s="348"/>
      <c r="G15" s="348"/>
      <c r="H15" s="348"/>
      <c r="I15" s="348"/>
      <c r="J15" s="348"/>
      <c r="K15" s="348"/>
      <c r="L15" s="348"/>
      <c r="M15" s="348"/>
      <c r="N15" s="338" t="s">
        <v>534</v>
      </c>
      <c r="O15" s="339"/>
      <c r="P15" s="339"/>
      <c r="Q15" s="339"/>
      <c r="R15" s="339"/>
      <c r="S15" s="339"/>
      <c r="T15" s="340"/>
      <c r="U15" s="338"/>
      <c r="V15" s="339"/>
      <c r="W15" s="339"/>
      <c r="X15" s="339"/>
      <c r="Y15" s="339"/>
      <c r="Z15" s="339"/>
      <c r="AA15" s="340"/>
      <c r="AB15" s="338"/>
      <c r="AC15" s="339"/>
      <c r="AD15" s="339"/>
      <c r="AE15" s="339"/>
      <c r="AF15" s="340"/>
    </row>
    <row r="16" spans="1:56" ht="12.75">
      <c r="A16" s="56"/>
      <c r="B16" s="56"/>
      <c r="C16" s="56"/>
      <c r="D16" s="56"/>
      <c r="E16" s="56"/>
      <c r="F16" s="56"/>
      <c r="G16" s="56"/>
      <c r="H16" s="56"/>
      <c r="I16" s="56"/>
      <c r="J16" s="56"/>
      <c r="K16" s="56"/>
      <c r="L16" s="56"/>
      <c r="M16" s="56"/>
      <c r="AL16" s="14"/>
      <c r="AM16" s="14"/>
      <c r="AN16" s="14"/>
      <c r="AO16" s="14"/>
      <c r="AP16" s="14"/>
      <c r="AQ16" s="14"/>
      <c r="AR16" s="14"/>
      <c r="AS16" s="14"/>
      <c r="AT16" s="14"/>
      <c r="AU16" s="14"/>
      <c r="AV16" s="14"/>
      <c r="AW16" s="14"/>
      <c r="AX16" s="14"/>
      <c r="AY16" s="14"/>
      <c r="AZ16" s="14"/>
      <c r="BA16" s="14"/>
      <c r="BB16" s="14"/>
      <c r="BC16" s="14"/>
      <c r="BD16" s="14"/>
    </row>
    <row r="17" spans="1:30" s="19" customFormat="1" ht="12.75">
      <c r="A17" s="349" t="s">
        <v>630</v>
      </c>
      <c r="B17" s="349"/>
      <c r="C17" s="349"/>
      <c r="D17" s="349"/>
      <c r="E17" s="349"/>
      <c r="F17" s="349"/>
      <c r="G17" s="349"/>
      <c r="H17" s="349"/>
      <c r="I17" s="349"/>
      <c r="J17" s="349"/>
      <c r="K17" s="349"/>
      <c r="L17" s="349"/>
      <c r="M17" s="349"/>
      <c r="N17" s="275" t="s">
        <v>459</v>
      </c>
      <c r="O17" s="275"/>
      <c r="P17" s="275"/>
      <c r="Q17" s="275"/>
      <c r="R17" s="275" t="s">
        <v>482</v>
      </c>
      <c r="S17" s="275"/>
      <c r="T17" s="275"/>
      <c r="U17" s="275"/>
      <c r="V17" s="14"/>
      <c r="W17" s="14"/>
      <c r="X17" s="14"/>
      <c r="Y17" s="14"/>
      <c r="Z17" s="14"/>
      <c r="AA17" s="14"/>
      <c r="AB17" s="14"/>
      <c r="AC17" s="14"/>
      <c r="AD17" s="14"/>
    </row>
    <row r="18" spans="1:24" ht="12.75">
      <c r="A18" s="348" t="s">
        <v>631</v>
      </c>
      <c r="B18" s="348"/>
      <c r="C18" s="348"/>
      <c r="D18" s="348"/>
      <c r="E18" s="348"/>
      <c r="F18" s="348"/>
      <c r="G18" s="348"/>
      <c r="H18" s="348"/>
      <c r="I18" s="348"/>
      <c r="J18" s="348"/>
      <c r="K18" s="348"/>
      <c r="L18" s="348"/>
      <c r="M18" s="348"/>
      <c r="N18" s="334"/>
      <c r="O18" s="334"/>
      <c r="P18" s="334"/>
      <c r="Q18" s="334"/>
      <c r="R18" s="334" t="s">
        <v>534</v>
      </c>
      <c r="S18" s="334"/>
      <c r="T18" s="334"/>
      <c r="U18" s="334"/>
      <c r="V18" s="5"/>
      <c r="W18" s="5"/>
      <c r="X18" s="5"/>
    </row>
    <row r="19" spans="1:24" ht="12.75">
      <c r="A19" s="56"/>
      <c r="B19" s="56"/>
      <c r="C19" s="56"/>
      <c r="D19" s="56"/>
      <c r="E19" s="56"/>
      <c r="F19" s="56"/>
      <c r="G19" s="56"/>
      <c r="H19" s="56"/>
      <c r="I19" s="56"/>
      <c r="J19" s="56"/>
      <c r="K19" s="56"/>
      <c r="L19" s="56"/>
      <c r="M19" s="58"/>
      <c r="N19" s="29"/>
      <c r="O19" s="29"/>
      <c r="P19" s="29"/>
      <c r="Q19" s="29"/>
      <c r="R19" s="29"/>
      <c r="S19" s="29"/>
      <c r="T19" s="29"/>
      <c r="U19" s="29"/>
      <c r="V19" s="5"/>
      <c r="W19" s="5"/>
      <c r="X19" s="5"/>
    </row>
    <row r="20" spans="11:34" ht="12.75">
      <c r="K20" s="346" t="s">
        <v>632</v>
      </c>
      <c r="L20" s="346"/>
      <c r="M20" s="346"/>
      <c r="N20" s="346"/>
      <c r="O20" s="346"/>
      <c r="P20" s="346"/>
      <c r="Q20" s="346"/>
      <c r="R20" s="346"/>
      <c r="S20" s="346"/>
      <c r="T20" s="346"/>
      <c r="U20" s="346"/>
      <c r="V20" s="346"/>
      <c r="W20" s="346"/>
      <c r="X20" s="346"/>
      <c r="Y20" s="346"/>
      <c r="Z20" s="346"/>
      <c r="AA20" s="333">
        <v>750000</v>
      </c>
      <c r="AB20" s="334"/>
      <c r="AC20" s="334"/>
      <c r="AD20" s="334"/>
      <c r="AE20" s="334"/>
      <c r="AF20" s="334"/>
      <c r="AG20" s="334"/>
      <c r="AH20" s="334"/>
    </row>
    <row r="21" spans="11:34" ht="15.75">
      <c r="K21" s="346" t="s">
        <v>375</v>
      </c>
      <c r="L21" s="346"/>
      <c r="M21" s="346"/>
      <c r="N21" s="346"/>
      <c r="O21" s="346"/>
      <c r="P21" s="346"/>
      <c r="Q21" s="346"/>
      <c r="R21" s="346"/>
      <c r="S21" s="346"/>
      <c r="T21" s="346"/>
      <c r="U21" s="346"/>
      <c r="V21" s="346"/>
      <c r="W21" s="346"/>
      <c r="X21" s="346"/>
      <c r="Y21" s="346"/>
      <c r="Z21" s="346"/>
      <c r="AA21" s="333">
        <f>0.15*750000</f>
        <v>112500</v>
      </c>
      <c r="AB21" s="334"/>
      <c r="AC21" s="334"/>
      <c r="AD21" s="334"/>
      <c r="AE21" s="334"/>
      <c r="AF21" s="334"/>
      <c r="AG21" s="334"/>
      <c r="AH21" s="334"/>
    </row>
    <row r="22" spans="11:34" ht="15.75">
      <c r="K22" s="346" t="s">
        <v>374</v>
      </c>
      <c r="L22" s="346"/>
      <c r="M22" s="346"/>
      <c r="N22" s="346"/>
      <c r="O22" s="346"/>
      <c r="P22" s="346"/>
      <c r="Q22" s="346"/>
      <c r="R22" s="346"/>
      <c r="S22" s="346"/>
      <c r="T22" s="346"/>
      <c r="U22" s="346"/>
      <c r="V22" s="346"/>
      <c r="W22" s="346"/>
      <c r="X22" s="346"/>
      <c r="Y22" s="346"/>
      <c r="Z22" s="346"/>
      <c r="AA22" s="333">
        <f>0.05*750000</f>
        <v>37500</v>
      </c>
      <c r="AB22" s="334"/>
      <c r="AC22" s="334"/>
      <c r="AD22" s="334"/>
      <c r="AE22" s="334"/>
      <c r="AF22" s="334"/>
      <c r="AG22" s="334"/>
      <c r="AH22" s="334"/>
    </row>
    <row r="23" spans="11:34" ht="12.75">
      <c r="K23" s="346" t="s">
        <v>404</v>
      </c>
      <c r="L23" s="346"/>
      <c r="M23" s="346"/>
      <c r="N23" s="346"/>
      <c r="O23" s="346"/>
      <c r="P23" s="346"/>
      <c r="Q23" s="346"/>
      <c r="R23" s="346"/>
      <c r="S23" s="346"/>
      <c r="T23" s="346"/>
      <c r="U23" s="346"/>
      <c r="V23" s="346"/>
      <c r="W23" s="346"/>
      <c r="X23" s="346"/>
      <c r="Y23" s="346"/>
      <c r="Z23" s="346"/>
      <c r="AA23" s="303">
        <f>AA20-AA21-AA22</f>
        <v>600000</v>
      </c>
      <c r="AB23" s="303"/>
      <c r="AC23" s="303"/>
      <c r="AD23" s="303"/>
      <c r="AE23" s="303"/>
      <c r="AF23" s="303"/>
      <c r="AG23" s="303"/>
      <c r="AH23" s="303"/>
    </row>
    <row r="24" spans="11:34" ht="15.75">
      <c r="K24" s="346" t="s">
        <v>571</v>
      </c>
      <c r="L24" s="346"/>
      <c r="M24" s="346"/>
      <c r="N24" s="346"/>
      <c r="O24" s="346"/>
      <c r="P24" s="346"/>
      <c r="Q24" s="346"/>
      <c r="R24" s="346"/>
      <c r="S24" s="346"/>
      <c r="T24" s="346"/>
      <c r="U24" s="346"/>
      <c r="V24" s="346"/>
      <c r="W24" s="346"/>
      <c r="X24" s="346"/>
      <c r="Y24" s="346"/>
      <c r="Z24" s="346"/>
      <c r="AA24" s="335">
        <v>0.25</v>
      </c>
      <c r="AB24" s="335"/>
      <c r="AC24" s="335"/>
      <c r="AD24" s="335"/>
      <c r="AE24" s="335"/>
      <c r="AF24" s="335"/>
      <c r="AG24" s="335"/>
      <c r="AH24" s="335"/>
    </row>
    <row r="25" spans="11:34" ht="15.75">
      <c r="K25" s="346" t="s">
        <v>570</v>
      </c>
      <c r="L25" s="346"/>
      <c r="M25" s="346"/>
      <c r="N25" s="346"/>
      <c r="O25" s="346"/>
      <c r="P25" s="346"/>
      <c r="Q25" s="346"/>
      <c r="R25" s="346"/>
      <c r="S25" s="346"/>
      <c r="T25" s="346"/>
      <c r="U25" s="346"/>
      <c r="V25" s="346"/>
      <c r="W25" s="346"/>
      <c r="X25" s="346"/>
      <c r="Y25" s="346"/>
      <c r="Z25" s="346"/>
      <c r="AA25" s="303">
        <f>AA23*AA24</f>
        <v>150000</v>
      </c>
      <c r="AB25" s="303"/>
      <c r="AC25" s="303"/>
      <c r="AD25" s="303"/>
      <c r="AE25" s="303"/>
      <c r="AF25" s="303"/>
      <c r="AG25" s="303"/>
      <c r="AH25" s="303"/>
    </row>
    <row r="27" spans="3:42" ht="12.75">
      <c r="C27" s="328" t="s">
        <v>487</v>
      </c>
      <c r="D27" s="329"/>
      <c r="E27" s="329"/>
      <c r="F27" s="330"/>
      <c r="G27" s="328" t="s">
        <v>487</v>
      </c>
      <c r="H27" s="329"/>
      <c r="I27" s="329"/>
      <c r="J27" s="329"/>
      <c r="K27" s="329"/>
      <c r="L27" s="329"/>
      <c r="M27" s="329"/>
      <c r="N27" s="329"/>
      <c r="O27" s="329"/>
      <c r="P27" s="329"/>
      <c r="Q27" s="329"/>
      <c r="R27" s="329"/>
      <c r="S27" s="329"/>
      <c r="T27" s="329"/>
      <c r="U27" s="329"/>
      <c r="V27" s="329"/>
      <c r="W27" s="330"/>
      <c r="X27" s="332" t="s">
        <v>487</v>
      </c>
      <c r="Y27" s="332"/>
      <c r="Z27" s="332"/>
      <c r="AA27" s="332"/>
      <c r="AB27" s="332"/>
      <c r="AC27" s="332"/>
      <c r="AD27" s="332" t="s">
        <v>484</v>
      </c>
      <c r="AE27" s="332"/>
      <c r="AF27" s="332"/>
      <c r="AG27" s="332"/>
      <c r="AH27" s="332"/>
      <c r="AI27" s="332"/>
      <c r="AJ27" s="332" t="s">
        <v>485</v>
      </c>
      <c r="AK27" s="332"/>
      <c r="AL27" s="332"/>
      <c r="AM27" s="332"/>
      <c r="AN27" s="332"/>
      <c r="AO27" s="332"/>
      <c r="AP27" s="332"/>
    </row>
    <row r="28" spans="3:42" ht="15.75">
      <c r="C28" s="325" t="s">
        <v>650</v>
      </c>
      <c r="D28" s="326"/>
      <c r="E28" s="326"/>
      <c r="F28" s="327"/>
      <c r="G28" s="325" t="s">
        <v>380</v>
      </c>
      <c r="H28" s="326"/>
      <c r="I28" s="326"/>
      <c r="J28" s="326"/>
      <c r="K28" s="326"/>
      <c r="L28" s="326"/>
      <c r="M28" s="326"/>
      <c r="N28" s="326"/>
      <c r="O28" s="326"/>
      <c r="P28" s="326"/>
      <c r="Q28" s="326"/>
      <c r="R28" s="326"/>
      <c r="S28" s="326"/>
      <c r="T28" s="326"/>
      <c r="U28" s="326"/>
      <c r="V28" s="326"/>
      <c r="W28" s="327"/>
      <c r="X28" s="331" t="s">
        <v>483</v>
      </c>
      <c r="Y28" s="331"/>
      <c r="Z28" s="331"/>
      <c r="AA28" s="331"/>
      <c r="AB28" s="331"/>
      <c r="AC28" s="331"/>
      <c r="AD28" s="331" t="s">
        <v>487</v>
      </c>
      <c r="AE28" s="331"/>
      <c r="AF28" s="331"/>
      <c r="AG28" s="331"/>
      <c r="AH28" s="331"/>
      <c r="AI28" s="331"/>
      <c r="AJ28" s="331" t="s">
        <v>486</v>
      </c>
      <c r="AK28" s="331"/>
      <c r="AL28" s="331"/>
      <c r="AM28" s="331"/>
      <c r="AN28" s="331"/>
      <c r="AO28" s="331"/>
      <c r="AP28" s="331"/>
    </row>
    <row r="29" spans="3:42" ht="12.75">
      <c r="C29" s="275">
        <v>1</v>
      </c>
      <c r="D29" s="275"/>
      <c r="E29" s="275"/>
      <c r="F29" s="275"/>
      <c r="G29" s="275" t="s">
        <v>360</v>
      </c>
      <c r="H29" s="275"/>
      <c r="I29" s="275"/>
      <c r="J29" s="275"/>
      <c r="K29" s="275"/>
      <c r="L29" s="275"/>
      <c r="M29" s="275"/>
      <c r="N29" s="275"/>
      <c r="O29" s="275"/>
      <c r="P29" s="275"/>
      <c r="Q29" s="275"/>
      <c r="R29" s="275"/>
      <c r="S29" s="275"/>
      <c r="T29" s="275"/>
      <c r="U29" s="275"/>
      <c r="V29" s="275"/>
      <c r="W29" s="275"/>
      <c r="X29" s="304">
        <f>'1 - Banked Match'!AH43</f>
        <v>6262.98</v>
      </c>
      <c r="Y29" s="304"/>
      <c r="Z29" s="304"/>
      <c r="AA29" s="304"/>
      <c r="AB29" s="304"/>
      <c r="AC29" s="304"/>
      <c r="AD29" s="303">
        <f>X29</f>
        <v>6262.98</v>
      </c>
      <c r="AE29" s="303"/>
      <c r="AF29" s="303"/>
      <c r="AG29" s="303"/>
      <c r="AH29" s="303"/>
      <c r="AI29" s="303"/>
      <c r="AJ29" s="303">
        <f>$AA$25-AD29</f>
        <v>143737.02</v>
      </c>
      <c r="AK29" s="303"/>
      <c r="AL29" s="303"/>
      <c r="AM29" s="303"/>
      <c r="AN29" s="303"/>
      <c r="AO29" s="303"/>
      <c r="AP29" s="303"/>
    </row>
    <row r="30" spans="3:42" ht="12.75">
      <c r="C30" s="288">
        <v>2</v>
      </c>
      <c r="D30" s="270"/>
      <c r="E30" s="270"/>
      <c r="F30" s="271"/>
      <c r="G30" s="275" t="s">
        <v>361</v>
      </c>
      <c r="H30" s="275"/>
      <c r="I30" s="275"/>
      <c r="J30" s="275"/>
      <c r="K30" s="275"/>
      <c r="L30" s="275"/>
      <c r="M30" s="275"/>
      <c r="N30" s="275"/>
      <c r="O30" s="275"/>
      <c r="P30" s="275"/>
      <c r="Q30" s="275"/>
      <c r="R30" s="275"/>
      <c r="S30" s="275"/>
      <c r="T30" s="275"/>
      <c r="U30" s="275"/>
      <c r="V30" s="275"/>
      <c r="W30" s="275"/>
      <c r="X30" s="305">
        <f>'2 - Shared Match'!Z36</f>
        <v>12000</v>
      </c>
      <c r="Y30" s="306"/>
      <c r="Z30" s="306"/>
      <c r="AA30" s="306"/>
      <c r="AB30" s="306"/>
      <c r="AC30" s="307"/>
      <c r="AD30" s="303">
        <f>X30+AD29</f>
        <v>18262.98</v>
      </c>
      <c r="AE30" s="303"/>
      <c r="AF30" s="303"/>
      <c r="AG30" s="303"/>
      <c r="AH30" s="303"/>
      <c r="AI30" s="303"/>
      <c r="AJ30" s="303">
        <f aca="true" t="shared" si="0" ref="AJ30:AJ42">$AA$25-AD30</f>
        <v>131737.02</v>
      </c>
      <c r="AK30" s="303"/>
      <c r="AL30" s="303"/>
      <c r="AM30" s="303"/>
      <c r="AN30" s="303"/>
      <c r="AO30" s="303"/>
      <c r="AP30" s="303"/>
    </row>
    <row r="31" spans="3:42" ht="12.75">
      <c r="C31" s="275">
        <v>3</v>
      </c>
      <c r="D31" s="275"/>
      <c r="E31" s="275"/>
      <c r="F31" s="275"/>
      <c r="G31" s="275" t="s">
        <v>624</v>
      </c>
      <c r="H31" s="275"/>
      <c r="I31" s="275"/>
      <c r="J31" s="275"/>
      <c r="K31" s="275"/>
      <c r="L31" s="275"/>
      <c r="M31" s="275"/>
      <c r="N31" s="275"/>
      <c r="O31" s="275"/>
      <c r="P31" s="275"/>
      <c r="Q31" s="275"/>
      <c r="R31" s="275"/>
      <c r="S31" s="275"/>
      <c r="T31" s="275"/>
      <c r="U31" s="275"/>
      <c r="V31" s="275"/>
      <c r="W31" s="275"/>
      <c r="X31" s="304">
        <f>'3 - Grant'!AE43</f>
        <v>40000</v>
      </c>
      <c r="Y31" s="304"/>
      <c r="Z31" s="304"/>
      <c r="AA31" s="304"/>
      <c r="AB31" s="304"/>
      <c r="AC31" s="304"/>
      <c r="AD31" s="303">
        <f aca="true" t="shared" si="1" ref="AD31:AD42">X31+AD30</f>
        <v>58262.979999999996</v>
      </c>
      <c r="AE31" s="303"/>
      <c r="AF31" s="303"/>
      <c r="AG31" s="303"/>
      <c r="AH31" s="303"/>
      <c r="AI31" s="303"/>
      <c r="AJ31" s="303">
        <f t="shared" si="0"/>
        <v>91737.02</v>
      </c>
      <c r="AK31" s="303"/>
      <c r="AL31" s="303"/>
      <c r="AM31" s="303"/>
      <c r="AN31" s="303"/>
      <c r="AO31" s="303"/>
      <c r="AP31" s="303"/>
    </row>
    <row r="32" spans="3:42" ht="12.75">
      <c r="C32" s="275">
        <v>4</v>
      </c>
      <c r="D32" s="275"/>
      <c r="E32" s="275"/>
      <c r="F32" s="275"/>
      <c r="G32" s="275" t="s">
        <v>637</v>
      </c>
      <c r="H32" s="275"/>
      <c r="I32" s="275"/>
      <c r="J32" s="275"/>
      <c r="K32" s="275"/>
      <c r="L32" s="275"/>
      <c r="M32" s="275"/>
      <c r="N32" s="275"/>
      <c r="O32" s="275"/>
      <c r="P32" s="275"/>
      <c r="Q32" s="275"/>
      <c r="R32" s="275"/>
      <c r="S32" s="275"/>
      <c r="T32" s="275"/>
      <c r="U32" s="275"/>
      <c r="V32" s="275"/>
      <c r="W32" s="275"/>
      <c r="X32" s="304">
        <f>'4 - Services &amp; Counseling'!AA21</f>
        <v>12800</v>
      </c>
      <c r="Y32" s="304"/>
      <c r="Z32" s="304"/>
      <c r="AA32" s="304"/>
      <c r="AB32" s="304"/>
      <c r="AC32" s="304"/>
      <c r="AD32" s="303">
        <f t="shared" si="1"/>
        <v>71062.98</v>
      </c>
      <c r="AE32" s="303"/>
      <c r="AF32" s="303"/>
      <c r="AG32" s="303"/>
      <c r="AH32" s="303"/>
      <c r="AI32" s="303"/>
      <c r="AJ32" s="303">
        <f t="shared" si="0"/>
        <v>78937.02</v>
      </c>
      <c r="AK32" s="303"/>
      <c r="AL32" s="303"/>
      <c r="AM32" s="303"/>
      <c r="AN32" s="303"/>
      <c r="AO32" s="303"/>
      <c r="AP32" s="303"/>
    </row>
    <row r="33" spans="3:42" ht="12.75">
      <c r="C33" s="311">
        <v>5</v>
      </c>
      <c r="D33" s="311"/>
      <c r="E33" s="311"/>
      <c r="F33" s="311"/>
      <c r="G33" s="275" t="s">
        <v>635</v>
      </c>
      <c r="H33" s="275"/>
      <c r="I33" s="275"/>
      <c r="J33" s="275"/>
      <c r="K33" s="275"/>
      <c r="L33" s="275"/>
      <c r="M33" s="275"/>
      <c r="N33" s="275"/>
      <c r="O33" s="275"/>
      <c r="P33" s="275"/>
      <c r="Q33" s="275"/>
      <c r="R33" s="275"/>
      <c r="S33" s="275"/>
      <c r="T33" s="275"/>
      <c r="U33" s="275"/>
      <c r="V33" s="275"/>
      <c r="W33" s="275"/>
      <c r="X33" s="304">
        <f>'5 - Labor &amp; Pro Services'!AC25</f>
        <v>5500</v>
      </c>
      <c r="Y33" s="304"/>
      <c r="Z33" s="304"/>
      <c r="AA33" s="304"/>
      <c r="AB33" s="304"/>
      <c r="AC33" s="304"/>
      <c r="AD33" s="303">
        <f t="shared" si="1"/>
        <v>76562.98</v>
      </c>
      <c r="AE33" s="303"/>
      <c r="AF33" s="303"/>
      <c r="AG33" s="303"/>
      <c r="AH33" s="303"/>
      <c r="AI33" s="303"/>
      <c r="AJ33" s="303">
        <f t="shared" si="0"/>
        <v>73437.02</v>
      </c>
      <c r="AK33" s="303"/>
      <c r="AL33" s="303"/>
      <c r="AM33" s="303"/>
      <c r="AN33" s="303"/>
      <c r="AO33" s="303"/>
      <c r="AP33" s="303"/>
    </row>
    <row r="34" spans="3:42" ht="12.75">
      <c r="C34" s="311">
        <v>6</v>
      </c>
      <c r="D34" s="311"/>
      <c r="E34" s="311"/>
      <c r="F34" s="311"/>
      <c r="G34" s="275" t="s">
        <v>470</v>
      </c>
      <c r="H34" s="275"/>
      <c r="I34" s="275"/>
      <c r="J34" s="275"/>
      <c r="K34" s="275"/>
      <c r="L34" s="275"/>
      <c r="M34" s="275"/>
      <c r="N34" s="275"/>
      <c r="O34" s="275"/>
      <c r="P34" s="275"/>
      <c r="Q34" s="275"/>
      <c r="R34" s="275"/>
      <c r="S34" s="275"/>
      <c r="T34" s="275"/>
      <c r="U34" s="275"/>
      <c r="V34" s="275"/>
      <c r="W34" s="275"/>
      <c r="X34" s="304">
        <f>'6 - Sweat Equity'!AB25</f>
        <v>0</v>
      </c>
      <c r="Y34" s="304"/>
      <c r="Z34" s="304"/>
      <c r="AA34" s="304"/>
      <c r="AB34" s="304"/>
      <c r="AC34" s="304"/>
      <c r="AD34" s="303">
        <f t="shared" si="1"/>
        <v>76562.98</v>
      </c>
      <c r="AE34" s="303"/>
      <c r="AF34" s="303"/>
      <c r="AG34" s="303"/>
      <c r="AH34" s="303"/>
      <c r="AI34" s="303"/>
      <c r="AJ34" s="303">
        <f t="shared" si="0"/>
        <v>73437.02</v>
      </c>
      <c r="AK34" s="303"/>
      <c r="AL34" s="303"/>
      <c r="AM34" s="303"/>
      <c r="AN34" s="303"/>
      <c r="AO34" s="303"/>
      <c r="AP34" s="303"/>
    </row>
    <row r="35" spans="3:42" ht="12.75">
      <c r="C35" s="311">
        <v>7</v>
      </c>
      <c r="D35" s="311"/>
      <c r="E35" s="311"/>
      <c r="F35" s="311"/>
      <c r="G35" s="275" t="s">
        <v>636</v>
      </c>
      <c r="H35" s="275"/>
      <c r="I35" s="275"/>
      <c r="J35" s="275"/>
      <c r="K35" s="275"/>
      <c r="L35" s="275"/>
      <c r="M35" s="275"/>
      <c r="N35" s="275"/>
      <c r="O35" s="275"/>
      <c r="P35" s="275"/>
      <c r="Q35" s="275"/>
      <c r="R35" s="275"/>
      <c r="S35" s="275"/>
      <c r="T35" s="275"/>
      <c r="U35" s="275"/>
      <c r="V35" s="275"/>
      <c r="W35" s="275"/>
      <c r="X35" s="304">
        <f>'7 - Donated Mater &amp; Equip'!AC17</f>
        <v>8250</v>
      </c>
      <c r="Y35" s="304"/>
      <c r="Z35" s="304"/>
      <c r="AA35" s="304"/>
      <c r="AB35" s="304"/>
      <c r="AC35" s="304"/>
      <c r="AD35" s="303">
        <f t="shared" si="1"/>
        <v>84812.98</v>
      </c>
      <c r="AE35" s="303"/>
      <c r="AF35" s="303"/>
      <c r="AG35" s="303"/>
      <c r="AH35" s="303"/>
      <c r="AI35" s="303"/>
      <c r="AJ35" s="303">
        <f t="shared" si="0"/>
        <v>65187.020000000004</v>
      </c>
      <c r="AK35" s="303"/>
      <c r="AL35" s="303"/>
      <c r="AM35" s="303"/>
      <c r="AN35" s="303"/>
      <c r="AO35" s="303"/>
      <c r="AP35" s="303"/>
    </row>
    <row r="36" spans="3:42" s="2" customFormat="1" ht="12.75">
      <c r="C36" s="311">
        <v>8</v>
      </c>
      <c r="D36" s="311"/>
      <c r="E36" s="311"/>
      <c r="F36" s="311"/>
      <c r="G36" s="275" t="s">
        <v>126</v>
      </c>
      <c r="H36" s="275"/>
      <c r="I36" s="275"/>
      <c r="J36" s="275"/>
      <c r="K36" s="275"/>
      <c r="L36" s="275"/>
      <c r="M36" s="275"/>
      <c r="N36" s="275"/>
      <c r="O36" s="275"/>
      <c r="P36" s="275"/>
      <c r="Q36" s="275"/>
      <c r="R36" s="275"/>
      <c r="S36" s="275"/>
      <c r="T36" s="275"/>
      <c r="U36" s="275"/>
      <c r="V36" s="275"/>
      <c r="W36" s="275"/>
      <c r="X36" s="304" t="e">
        <f>'8 - BMIR Permanent Loan'!#REF!</f>
        <v>#REF!</v>
      </c>
      <c r="Y36" s="304"/>
      <c r="Z36" s="304"/>
      <c r="AA36" s="304"/>
      <c r="AB36" s="304"/>
      <c r="AC36" s="304"/>
      <c r="AD36" s="303" t="e">
        <f t="shared" si="1"/>
        <v>#REF!</v>
      </c>
      <c r="AE36" s="303"/>
      <c r="AF36" s="303"/>
      <c r="AG36" s="303"/>
      <c r="AH36" s="303"/>
      <c r="AI36" s="303"/>
      <c r="AJ36" s="303" t="e">
        <f t="shared" si="0"/>
        <v>#REF!</v>
      </c>
      <c r="AK36" s="303"/>
      <c r="AL36" s="303"/>
      <c r="AM36" s="303"/>
      <c r="AN36" s="303"/>
      <c r="AO36" s="303"/>
      <c r="AP36" s="303"/>
    </row>
    <row r="37" spans="3:42" ht="12.75">
      <c r="C37" s="311">
        <v>9</v>
      </c>
      <c r="D37" s="311"/>
      <c r="E37" s="311"/>
      <c r="F37" s="311"/>
      <c r="G37" s="288" t="s">
        <v>332</v>
      </c>
      <c r="H37" s="270"/>
      <c r="I37" s="270"/>
      <c r="J37" s="270"/>
      <c r="K37" s="270"/>
      <c r="L37" s="270"/>
      <c r="M37" s="270"/>
      <c r="N37" s="270"/>
      <c r="O37" s="270"/>
      <c r="P37" s="270"/>
      <c r="Q37" s="270"/>
      <c r="R37" s="270"/>
      <c r="S37" s="270"/>
      <c r="T37" s="270"/>
      <c r="U37" s="270"/>
      <c r="V37" s="270"/>
      <c r="W37" s="271"/>
      <c r="X37" s="305">
        <f>'9 - BMIR Construction Loan'!AK58</f>
        <v>57923.08855712054</v>
      </c>
      <c r="Y37" s="306"/>
      <c r="Z37" s="306"/>
      <c r="AA37" s="306"/>
      <c r="AB37" s="306"/>
      <c r="AC37" s="307"/>
      <c r="AD37" s="342" t="e">
        <f t="shared" si="1"/>
        <v>#REF!</v>
      </c>
      <c r="AE37" s="343"/>
      <c r="AF37" s="343"/>
      <c r="AG37" s="343"/>
      <c r="AH37" s="343"/>
      <c r="AI37" s="344"/>
      <c r="AJ37" s="342" t="e">
        <f t="shared" si="0"/>
        <v>#REF!</v>
      </c>
      <c r="AK37" s="343"/>
      <c r="AL37" s="343"/>
      <c r="AM37" s="343"/>
      <c r="AN37" s="343"/>
      <c r="AO37" s="343"/>
      <c r="AP37" s="344"/>
    </row>
    <row r="38" spans="3:42" ht="12.75">
      <c r="C38" s="311">
        <v>10</v>
      </c>
      <c r="D38" s="311"/>
      <c r="E38" s="311"/>
      <c r="F38" s="311"/>
      <c r="G38" s="275" t="s">
        <v>638</v>
      </c>
      <c r="H38" s="275"/>
      <c r="I38" s="275"/>
      <c r="J38" s="275"/>
      <c r="K38" s="275"/>
      <c r="L38" s="275"/>
      <c r="M38" s="275"/>
      <c r="N38" s="275"/>
      <c r="O38" s="275"/>
      <c r="P38" s="275"/>
      <c r="Q38" s="275"/>
      <c r="R38" s="275"/>
      <c r="S38" s="275"/>
      <c r="T38" s="275"/>
      <c r="U38" s="275"/>
      <c r="V38" s="275"/>
      <c r="W38" s="275"/>
      <c r="X38" s="304">
        <f>'10 - Tax Exemption'!X52:AC52</f>
        <v>142806.96447068284</v>
      </c>
      <c r="Y38" s="304"/>
      <c r="Z38" s="304"/>
      <c r="AA38" s="304"/>
      <c r="AB38" s="304"/>
      <c r="AC38" s="304"/>
      <c r="AD38" s="303" t="e">
        <f>X38+AD37</f>
        <v>#REF!</v>
      </c>
      <c r="AE38" s="303"/>
      <c r="AF38" s="303"/>
      <c r="AG38" s="303"/>
      <c r="AH38" s="303"/>
      <c r="AI38" s="303"/>
      <c r="AJ38" s="303" t="e">
        <f t="shared" si="0"/>
        <v>#REF!</v>
      </c>
      <c r="AK38" s="303"/>
      <c r="AL38" s="303"/>
      <c r="AM38" s="303"/>
      <c r="AN38" s="303"/>
      <c r="AO38" s="303"/>
      <c r="AP38" s="303"/>
    </row>
    <row r="39" spans="3:42" ht="12.75">
      <c r="C39" s="311">
        <v>11</v>
      </c>
      <c r="D39" s="311"/>
      <c r="E39" s="311"/>
      <c r="F39" s="311"/>
      <c r="G39" s="275" t="s">
        <v>639</v>
      </c>
      <c r="H39" s="275"/>
      <c r="I39" s="275"/>
      <c r="J39" s="275"/>
      <c r="K39" s="275"/>
      <c r="L39" s="275"/>
      <c r="M39" s="275"/>
      <c r="N39" s="275"/>
      <c r="O39" s="275"/>
      <c r="P39" s="275"/>
      <c r="Q39" s="275"/>
      <c r="R39" s="275"/>
      <c r="S39" s="275"/>
      <c r="T39" s="275"/>
      <c r="U39" s="275"/>
      <c r="V39" s="275"/>
      <c r="W39" s="275"/>
      <c r="X39" s="305">
        <f>'11 - Tax Abatement'!Y56</f>
        <v>619.9489426896872</v>
      </c>
      <c r="Y39" s="306"/>
      <c r="Z39" s="306"/>
      <c r="AA39" s="306"/>
      <c r="AB39" s="306"/>
      <c r="AC39" s="307"/>
      <c r="AD39" s="303" t="e">
        <f t="shared" si="1"/>
        <v>#REF!</v>
      </c>
      <c r="AE39" s="303"/>
      <c r="AF39" s="303"/>
      <c r="AG39" s="303"/>
      <c r="AH39" s="303"/>
      <c r="AI39" s="303"/>
      <c r="AJ39" s="303" t="e">
        <f t="shared" si="0"/>
        <v>#REF!</v>
      </c>
      <c r="AK39" s="303"/>
      <c r="AL39" s="303"/>
      <c r="AM39" s="303"/>
      <c r="AN39" s="303"/>
      <c r="AO39" s="303"/>
      <c r="AP39" s="303"/>
    </row>
    <row r="40" spans="3:42" ht="12.75">
      <c r="C40" s="308">
        <v>12</v>
      </c>
      <c r="D40" s="309"/>
      <c r="E40" s="309"/>
      <c r="F40" s="310"/>
      <c r="G40" s="275" t="s">
        <v>545</v>
      </c>
      <c r="H40" s="275"/>
      <c r="I40" s="275"/>
      <c r="J40" s="275"/>
      <c r="K40" s="275"/>
      <c r="L40" s="275"/>
      <c r="M40" s="275"/>
      <c r="N40" s="275"/>
      <c r="O40" s="275"/>
      <c r="P40" s="275"/>
      <c r="Q40" s="275"/>
      <c r="R40" s="275"/>
      <c r="S40" s="275"/>
      <c r="T40" s="275"/>
      <c r="U40" s="275"/>
      <c r="V40" s="275"/>
      <c r="W40" s="275"/>
      <c r="X40" s="305">
        <f>'12 - Other Gov''t Fees'!Z20</f>
        <v>6133.099562342815</v>
      </c>
      <c r="Y40" s="306"/>
      <c r="Z40" s="306"/>
      <c r="AA40" s="306"/>
      <c r="AB40" s="306"/>
      <c r="AC40" s="307"/>
      <c r="AD40" s="303" t="e">
        <f t="shared" si="1"/>
        <v>#REF!</v>
      </c>
      <c r="AE40" s="303"/>
      <c r="AF40" s="303"/>
      <c r="AG40" s="303"/>
      <c r="AH40" s="303"/>
      <c r="AI40" s="303"/>
      <c r="AJ40" s="303" t="e">
        <f t="shared" si="0"/>
        <v>#REF!</v>
      </c>
      <c r="AK40" s="303"/>
      <c r="AL40" s="303"/>
      <c r="AM40" s="303"/>
      <c r="AN40" s="303"/>
      <c r="AO40" s="303"/>
      <c r="AP40" s="303"/>
    </row>
    <row r="41" spans="3:42" ht="12.75">
      <c r="C41" s="308">
        <v>13</v>
      </c>
      <c r="D41" s="309"/>
      <c r="E41" s="309"/>
      <c r="F41" s="310"/>
      <c r="G41" s="275" t="s">
        <v>501</v>
      </c>
      <c r="H41" s="275"/>
      <c r="I41" s="275"/>
      <c r="J41" s="275"/>
      <c r="K41" s="275"/>
      <c r="L41" s="275"/>
      <c r="M41" s="275"/>
      <c r="N41" s="275"/>
      <c r="O41" s="275"/>
      <c r="P41" s="275"/>
      <c r="Q41" s="275"/>
      <c r="R41" s="275"/>
      <c r="S41" s="275"/>
      <c r="T41" s="275"/>
      <c r="U41" s="275"/>
      <c r="V41" s="275"/>
      <c r="W41" s="275"/>
      <c r="X41" s="305">
        <f>'13 - Donated Land'!Y48</f>
        <v>95000</v>
      </c>
      <c r="Y41" s="306"/>
      <c r="Z41" s="306"/>
      <c r="AA41" s="306"/>
      <c r="AB41" s="306"/>
      <c r="AC41" s="307"/>
      <c r="AD41" s="303" t="e">
        <f t="shared" si="1"/>
        <v>#REF!</v>
      </c>
      <c r="AE41" s="303"/>
      <c r="AF41" s="303"/>
      <c r="AG41" s="303"/>
      <c r="AH41" s="303"/>
      <c r="AI41" s="303"/>
      <c r="AJ41" s="303" t="e">
        <f t="shared" si="0"/>
        <v>#REF!</v>
      </c>
      <c r="AK41" s="303"/>
      <c r="AL41" s="303"/>
      <c r="AM41" s="303"/>
      <c r="AN41" s="303"/>
      <c r="AO41" s="303"/>
      <c r="AP41" s="303"/>
    </row>
    <row r="42" spans="3:42" ht="12.75">
      <c r="C42" s="308">
        <v>14</v>
      </c>
      <c r="D42" s="309"/>
      <c r="E42" s="309"/>
      <c r="F42" s="310"/>
      <c r="G42" s="275" t="s">
        <v>640</v>
      </c>
      <c r="H42" s="275"/>
      <c r="I42" s="275"/>
      <c r="J42" s="275"/>
      <c r="K42" s="275"/>
      <c r="L42" s="275"/>
      <c r="M42" s="275"/>
      <c r="N42" s="275"/>
      <c r="O42" s="275"/>
      <c r="P42" s="275"/>
      <c r="Q42" s="275"/>
      <c r="R42" s="275"/>
      <c r="S42" s="275"/>
      <c r="T42" s="275"/>
      <c r="U42" s="275"/>
      <c r="V42" s="275"/>
      <c r="W42" s="275"/>
      <c r="X42" s="305">
        <f>'14 - Infrastructure'!Z45</f>
        <v>8203.125</v>
      </c>
      <c r="Y42" s="306"/>
      <c r="Z42" s="306"/>
      <c r="AA42" s="306"/>
      <c r="AB42" s="306"/>
      <c r="AC42" s="307"/>
      <c r="AD42" s="303" t="e">
        <f t="shared" si="1"/>
        <v>#REF!</v>
      </c>
      <c r="AE42" s="303"/>
      <c r="AF42" s="303"/>
      <c r="AG42" s="303"/>
      <c r="AH42" s="303"/>
      <c r="AI42" s="303"/>
      <c r="AJ42" s="303" t="e">
        <f t="shared" si="0"/>
        <v>#REF!</v>
      </c>
      <c r="AK42" s="303"/>
      <c r="AL42" s="303"/>
      <c r="AM42" s="303"/>
      <c r="AN42" s="303"/>
      <c r="AO42" s="303"/>
      <c r="AP42" s="303"/>
    </row>
    <row r="43" spans="3:42" ht="12.75">
      <c r="C43" s="308">
        <v>15</v>
      </c>
      <c r="D43" s="309"/>
      <c r="E43" s="309"/>
      <c r="F43" s="310"/>
      <c r="G43" s="275" t="s">
        <v>641</v>
      </c>
      <c r="H43" s="275"/>
      <c r="I43" s="275"/>
      <c r="J43" s="275"/>
      <c r="K43" s="275"/>
      <c r="L43" s="275"/>
      <c r="M43" s="275"/>
      <c r="N43" s="275"/>
      <c r="O43" s="275"/>
      <c r="P43" s="275"/>
      <c r="Q43" s="275"/>
      <c r="R43" s="275"/>
      <c r="S43" s="275"/>
      <c r="T43" s="275"/>
      <c r="U43" s="275"/>
      <c r="V43" s="275"/>
      <c r="W43" s="275"/>
      <c r="X43" s="304">
        <f>'15 - Bonds'!Q22</f>
        <v>0</v>
      </c>
      <c r="Y43" s="304"/>
      <c r="Z43" s="304"/>
      <c r="AA43" s="304"/>
      <c r="AB43" s="304"/>
      <c r="AC43" s="304"/>
      <c r="AD43" s="303" t="e">
        <f>X43+AD42</f>
        <v>#REF!</v>
      </c>
      <c r="AE43" s="303"/>
      <c r="AF43" s="303"/>
      <c r="AG43" s="303"/>
      <c r="AH43" s="303"/>
      <c r="AI43" s="303"/>
      <c r="AJ43" s="303" t="e">
        <f>$AA$25-AD43</f>
        <v>#REF!</v>
      </c>
      <c r="AK43" s="303"/>
      <c r="AL43" s="303"/>
      <c r="AM43" s="303"/>
      <c r="AN43" s="303"/>
      <c r="AO43" s="303"/>
      <c r="AP43" s="303"/>
    </row>
    <row r="45" spans="13:32" ht="12.75">
      <c r="M45" s="312" t="s">
        <v>418</v>
      </c>
      <c r="N45" s="313"/>
      <c r="O45" s="313"/>
      <c r="P45" s="313"/>
      <c r="Q45" s="313"/>
      <c r="R45" s="313"/>
      <c r="S45" s="313"/>
      <c r="T45" s="313"/>
      <c r="U45" s="313"/>
      <c r="V45" s="313"/>
      <c r="W45" s="313"/>
      <c r="X45" s="313"/>
      <c r="Y45" s="313"/>
      <c r="Z45" s="313"/>
      <c r="AA45" s="313"/>
      <c r="AB45" s="314"/>
      <c r="AC45" s="318" t="e">
        <f>IF(AJ43&lt;=0,"Yes","No")</f>
        <v>#REF!</v>
      </c>
      <c r="AD45" s="319"/>
      <c r="AE45" s="319"/>
      <c r="AF45" s="320"/>
    </row>
    <row r="46" spans="13:32" ht="12.75">
      <c r="M46" s="315"/>
      <c r="N46" s="316"/>
      <c r="O46" s="316"/>
      <c r="P46" s="316"/>
      <c r="Q46" s="316"/>
      <c r="R46" s="316"/>
      <c r="S46" s="316"/>
      <c r="T46" s="316"/>
      <c r="U46" s="316"/>
      <c r="V46" s="316"/>
      <c r="W46" s="316"/>
      <c r="X46" s="316"/>
      <c r="Y46" s="316"/>
      <c r="Z46" s="316"/>
      <c r="AA46" s="316"/>
      <c r="AB46" s="317"/>
      <c r="AC46" s="321"/>
      <c r="AD46" s="322"/>
      <c r="AE46" s="322"/>
      <c r="AF46" s="323"/>
    </row>
    <row r="49" spans="21:22" ht="12.75">
      <c r="U49" s="8"/>
      <c r="V49" s="8"/>
    </row>
    <row r="51" spans="1:45" ht="13.5" thickBot="1">
      <c r="A51" s="352" t="s">
        <v>446</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row>
    <row r="52" ht="13.5" thickTop="1"/>
    <row r="53" spans="1:2" ht="15.75">
      <c r="A53" s="9">
        <v>5</v>
      </c>
      <c r="B53" s="1" t="s">
        <v>0</v>
      </c>
    </row>
    <row r="54" spans="1:2" ht="15.75">
      <c r="A54" s="9">
        <v>6</v>
      </c>
      <c r="B54" s="1" t="s">
        <v>1</v>
      </c>
    </row>
    <row r="55" spans="1:2" ht="15.75">
      <c r="A55" s="9"/>
      <c r="B55" s="1" t="s">
        <v>2</v>
      </c>
    </row>
    <row r="56" ht="15.75">
      <c r="A56" s="9"/>
    </row>
    <row r="57" spans="2:44" ht="13.5" thickBot="1">
      <c r="B57" s="291" t="s">
        <v>3</v>
      </c>
      <c r="C57" s="291"/>
      <c r="D57" s="291"/>
      <c r="E57" s="291"/>
      <c r="F57" s="291"/>
      <c r="G57" s="291"/>
      <c r="H57" s="291"/>
      <c r="I57" s="291"/>
      <c r="J57" s="291"/>
      <c r="K57" s="291"/>
      <c r="L57" s="291"/>
      <c r="M57" s="291"/>
      <c r="N57" s="291"/>
      <c r="O57" s="291"/>
      <c r="P57" s="291"/>
      <c r="Q57" s="291"/>
      <c r="R57" s="291"/>
      <c r="S57" s="291"/>
      <c r="T57" s="291"/>
      <c r="U57" s="291"/>
      <c r="V57" s="291"/>
      <c r="X57" s="291" t="s">
        <v>4</v>
      </c>
      <c r="Y57" s="291"/>
      <c r="Z57" s="291"/>
      <c r="AA57" s="291"/>
      <c r="AB57" s="291"/>
      <c r="AC57" s="291"/>
      <c r="AD57" s="291"/>
      <c r="AE57" s="291"/>
      <c r="AF57" s="291"/>
      <c r="AG57" s="291"/>
      <c r="AH57" s="291"/>
      <c r="AI57" s="291"/>
      <c r="AJ57" s="291"/>
      <c r="AK57" s="291"/>
      <c r="AL57" s="291"/>
      <c r="AM57" s="291"/>
      <c r="AN57" s="291"/>
      <c r="AO57" s="291"/>
      <c r="AP57" s="291"/>
      <c r="AQ57" s="291"/>
      <c r="AR57" s="291"/>
    </row>
    <row r="58" spans="1:44" ht="16.5" thickBot="1">
      <c r="A58" s="9"/>
      <c r="B58" s="292" t="s">
        <v>490</v>
      </c>
      <c r="C58" s="293"/>
      <c r="D58" s="293"/>
      <c r="E58" s="294"/>
      <c r="F58" s="295" t="s">
        <v>5</v>
      </c>
      <c r="G58" s="293"/>
      <c r="H58" s="293"/>
      <c r="I58" s="293"/>
      <c r="J58" s="293"/>
      <c r="K58" s="293"/>
      <c r="L58" s="293"/>
      <c r="M58" s="293"/>
      <c r="N58" s="293"/>
      <c r="O58" s="293"/>
      <c r="P58" s="293"/>
      <c r="Q58" s="294"/>
      <c r="R58" s="293" t="s">
        <v>572</v>
      </c>
      <c r="S58" s="293"/>
      <c r="T58" s="293"/>
      <c r="U58" s="293"/>
      <c r="V58" s="357"/>
      <c r="X58" s="292" t="s">
        <v>490</v>
      </c>
      <c r="Y58" s="293"/>
      <c r="Z58" s="293"/>
      <c r="AA58" s="293"/>
      <c r="AB58" s="295" t="s">
        <v>5</v>
      </c>
      <c r="AC58" s="293"/>
      <c r="AD58" s="293"/>
      <c r="AE58" s="293"/>
      <c r="AF58" s="293"/>
      <c r="AG58" s="293"/>
      <c r="AH58" s="293"/>
      <c r="AI58" s="293"/>
      <c r="AJ58" s="293"/>
      <c r="AK58" s="293"/>
      <c r="AL58" s="293"/>
      <c r="AM58" s="294"/>
      <c r="AN58" s="295" t="s">
        <v>572</v>
      </c>
      <c r="AO58" s="293"/>
      <c r="AP58" s="293"/>
      <c r="AQ58" s="293"/>
      <c r="AR58" s="357"/>
    </row>
    <row r="59" spans="1:44" ht="16.5" thickTop="1">
      <c r="A59" s="9"/>
      <c r="B59" s="277">
        <v>2003</v>
      </c>
      <c r="C59" s="278"/>
      <c r="D59" s="278"/>
      <c r="E59" s="279"/>
      <c r="F59" s="298" t="s">
        <v>6</v>
      </c>
      <c r="G59" s="278"/>
      <c r="H59" s="278"/>
      <c r="I59" s="278"/>
      <c r="J59" s="278"/>
      <c r="K59" s="278"/>
      <c r="L59" s="278"/>
      <c r="M59" s="278"/>
      <c r="N59" s="278"/>
      <c r="O59" s="278"/>
      <c r="P59" s="278"/>
      <c r="Q59" s="279"/>
      <c r="R59" s="299">
        <v>0.25</v>
      </c>
      <c r="S59" s="299"/>
      <c r="T59" s="299"/>
      <c r="U59" s="299"/>
      <c r="V59" s="300"/>
      <c r="X59" s="301">
        <v>2004</v>
      </c>
      <c r="Y59" s="302"/>
      <c r="Z59" s="302"/>
      <c r="AA59" s="302"/>
      <c r="AB59" s="355" t="s">
        <v>6</v>
      </c>
      <c r="AC59" s="356"/>
      <c r="AD59" s="356"/>
      <c r="AE59" s="356"/>
      <c r="AF59" s="356"/>
      <c r="AG59" s="356"/>
      <c r="AH59" s="356"/>
      <c r="AI59" s="356"/>
      <c r="AJ59" s="356"/>
      <c r="AK59" s="356"/>
      <c r="AL59" s="356"/>
      <c r="AM59" s="356"/>
      <c r="AN59" s="280">
        <v>0.1</v>
      </c>
      <c r="AO59" s="281"/>
      <c r="AP59" s="281"/>
      <c r="AQ59" s="281"/>
      <c r="AR59" s="351"/>
    </row>
    <row r="60" spans="1:44" ht="15.75">
      <c r="A60" s="9"/>
      <c r="B60" s="269">
        <v>2004</v>
      </c>
      <c r="C60" s="270"/>
      <c r="D60" s="270"/>
      <c r="E60" s="271"/>
      <c r="F60" s="288" t="s">
        <v>7</v>
      </c>
      <c r="G60" s="270"/>
      <c r="H60" s="270"/>
      <c r="I60" s="270"/>
      <c r="J60" s="270"/>
      <c r="K60" s="270"/>
      <c r="L60" s="270"/>
      <c r="M60" s="270"/>
      <c r="N60" s="270"/>
      <c r="O60" s="270"/>
      <c r="P60" s="270"/>
      <c r="Q60" s="271"/>
      <c r="R60" s="289">
        <v>0.1</v>
      </c>
      <c r="S60" s="289"/>
      <c r="T60" s="289"/>
      <c r="U60" s="289"/>
      <c r="V60" s="290"/>
      <c r="X60" s="353">
        <v>2005</v>
      </c>
      <c r="Y60" s="275"/>
      <c r="Z60" s="275"/>
      <c r="AA60" s="275"/>
      <c r="AB60" s="275" t="s">
        <v>8</v>
      </c>
      <c r="AC60" s="275"/>
      <c r="AD60" s="275"/>
      <c r="AE60" s="275"/>
      <c r="AF60" s="275"/>
      <c r="AG60" s="275"/>
      <c r="AH60" s="275"/>
      <c r="AI60" s="275"/>
      <c r="AJ60" s="275"/>
      <c r="AK60" s="275"/>
      <c r="AL60" s="275"/>
      <c r="AM60" s="275"/>
      <c r="AN60" s="272">
        <v>0</v>
      </c>
      <c r="AO60" s="273"/>
      <c r="AP60" s="273"/>
      <c r="AQ60" s="273"/>
      <c r="AR60" s="350"/>
    </row>
    <row r="61" spans="1:44" ht="15.75">
      <c r="A61" s="9"/>
      <c r="B61" s="269">
        <v>2004</v>
      </c>
      <c r="C61" s="270"/>
      <c r="D61" s="270"/>
      <c r="E61" s="271"/>
      <c r="F61" s="288" t="s">
        <v>9</v>
      </c>
      <c r="G61" s="270"/>
      <c r="H61" s="270"/>
      <c r="I61" s="270"/>
      <c r="J61" s="270"/>
      <c r="K61" s="270"/>
      <c r="L61" s="270"/>
      <c r="M61" s="270"/>
      <c r="N61" s="270"/>
      <c r="O61" s="270"/>
      <c r="P61" s="270"/>
      <c r="Q61" s="271"/>
      <c r="R61" s="289">
        <v>0.125</v>
      </c>
      <c r="S61" s="289"/>
      <c r="T61" s="289"/>
      <c r="U61" s="289"/>
      <c r="V61" s="290"/>
      <c r="X61" s="353">
        <v>2005</v>
      </c>
      <c r="Y61" s="275"/>
      <c r="Z61" s="275"/>
      <c r="AA61" s="275"/>
      <c r="AB61" s="275" t="s">
        <v>573</v>
      </c>
      <c r="AC61" s="275"/>
      <c r="AD61" s="275"/>
      <c r="AE61" s="275"/>
      <c r="AF61" s="275"/>
      <c r="AG61" s="275"/>
      <c r="AH61" s="275"/>
      <c r="AI61" s="275"/>
      <c r="AJ61" s="275"/>
      <c r="AK61" s="275"/>
      <c r="AL61" s="275"/>
      <c r="AM61" s="275"/>
      <c r="AN61" s="272">
        <v>0</v>
      </c>
      <c r="AO61" s="273"/>
      <c r="AP61" s="273"/>
      <c r="AQ61" s="273"/>
      <c r="AR61" s="350"/>
    </row>
    <row r="62" spans="1:44" ht="15.75">
      <c r="A62" s="9"/>
      <c r="B62" s="269">
        <v>2005</v>
      </c>
      <c r="C62" s="270"/>
      <c r="D62" s="270"/>
      <c r="E62" s="271"/>
      <c r="F62" s="288" t="s">
        <v>7</v>
      </c>
      <c r="G62" s="270"/>
      <c r="H62" s="270"/>
      <c r="I62" s="270"/>
      <c r="J62" s="270"/>
      <c r="K62" s="270"/>
      <c r="L62" s="270"/>
      <c r="M62" s="270"/>
      <c r="N62" s="270"/>
      <c r="O62" s="270"/>
      <c r="P62" s="270"/>
      <c r="Q62" s="271"/>
      <c r="R62" s="289">
        <v>0.1</v>
      </c>
      <c r="S62" s="289"/>
      <c r="T62" s="289"/>
      <c r="U62" s="289"/>
      <c r="V62" s="290"/>
      <c r="X62" s="353">
        <v>2005</v>
      </c>
      <c r="Y62" s="275"/>
      <c r="Z62" s="275"/>
      <c r="AA62" s="275"/>
      <c r="AB62" s="275" t="s">
        <v>574</v>
      </c>
      <c r="AC62" s="275"/>
      <c r="AD62" s="275"/>
      <c r="AE62" s="275"/>
      <c r="AF62" s="275"/>
      <c r="AG62" s="275"/>
      <c r="AH62" s="275"/>
      <c r="AI62" s="275"/>
      <c r="AJ62" s="275"/>
      <c r="AK62" s="275"/>
      <c r="AL62" s="275"/>
      <c r="AM62" s="275"/>
      <c r="AN62" s="272">
        <v>0.05</v>
      </c>
      <c r="AO62" s="273"/>
      <c r="AP62" s="273"/>
      <c r="AQ62" s="273"/>
      <c r="AR62" s="350"/>
    </row>
    <row r="63" spans="1:44" ht="16.5" thickBot="1">
      <c r="A63" s="9"/>
      <c r="B63" s="269">
        <v>2005</v>
      </c>
      <c r="C63" s="270"/>
      <c r="D63" s="270"/>
      <c r="E63" s="271"/>
      <c r="F63" s="288" t="s">
        <v>9</v>
      </c>
      <c r="G63" s="270"/>
      <c r="H63" s="270"/>
      <c r="I63" s="270"/>
      <c r="J63" s="270"/>
      <c r="K63" s="270"/>
      <c r="L63" s="270"/>
      <c r="M63" s="270"/>
      <c r="N63" s="270"/>
      <c r="O63" s="270"/>
      <c r="P63" s="270"/>
      <c r="Q63" s="271"/>
      <c r="R63" s="289">
        <v>0.25</v>
      </c>
      <c r="S63" s="289"/>
      <c r="T63" s="289"/>
      <c r="U63" s="289"/>
      <c r="V63" s="290"/>
      <c r="X63" s="354">
        <v>2006</v>
      </c>
      <c r="Y63" s="267"/>
      <c r="Z63" s="267"/>
      <c r="AA63" s="267"/>
      <c r="AB63" s="358" t="s">
        <v>6</v>
      </c>
      <c r="AC63" s="359"/>
      <c r="AD63" s="359"/>
      <c r="AE63" s="359"/>
      <c r="AF63" s="359"/>
      <c r="AG63" s="359"/>
      <c r="AH63" s="359"/>
      <c r="AI63" s="359"/>
      <c r="AJ63" s="359"/>
      <c r="AK63" s="359"/>
      <c r="AL63" s="359"/>
      <c r="AM63" s="359"/>
      <c r="AN63" s="264">
        <v>0.1</v>
      </c>
      <c r="AO63" s="265"/>
      <c r="AP63" s="265"/>
      <c r="AQ63" s="265"/>
      <c r="AR63" s="360"/>
    </row>
    <row r="64" spans="1:22" ht="16.5" thickBot="1">
      <c r="A64" s="9"/>
      <c r="B64" s="261">
        <v>2006</v>
      </c>
      <c r="C64" s="262"/>
      <c r="D64" s="262"/>
      <c r="E64" s="263"/>
      <c r="F64" s="285" t="s">
        <v>6</v>
      </c>
      <c r="G64" s="262"/>
      <c r="H64" s="262"/>
      <c r="I64" s="262"/>
      <c r="J64" s="262"/>
      <c r="K64" s="262"/>
      <c r="L64" s="262"/>
      <c r="M64" s="262"/>
      <c r="N64" s="262"/>
      <c r="O64" s="262"/>
      <c r="P64" s="262"/>
      <c r="Q64" s="263"/>
      <c r="R64" s="286">
        <v>0.25</v>
      </c>
      <c r="S64" s="286"/>
      <c r="T64" s="286"/>
      <c r="U64" s="286"/>
      <c r="V64" s="287"/>
    </row>
    <row r="65" spans="1:19" ht="15.75">
      <c r="A65" s="9"/>
      <c r="B65" s="34"/>
      <c r="C65" s="34"/>
      <c r="D65" s="34"/>
      <c r="E65" s="34"/>
      <c r="F65" s="34"/>
      <c r="G65" s="34"/>
      <c r="H65" s="34"/>
      <c r="I65" s="34"/>
      <c r="J65" s="34"/>
      <c r="K65" s="34"/>
      <c r="L65" s="34"/>
      <c r="M65" s="34"/>
      <c r="N65" s="34"/>
      <c r="O65" s="25"/>
      <c r="P65" s="25"/>
      <c r="Q65" s="25"/>
      <c r="R65" s="25"/>
      <c r="S65" s="25"/>
    </row>
    <row r="66" spans="1:24" ht="16.5" thickBot="1">
      <c r="A66" s="9"/>
      <c r="B66" s="291" t="s">
        <v>10</v>
      </c>
      <c r="C66" s="291"/>
      <c r="D66" s="291"/>
      <c r="E66" s="291"/>
      <c r="F66" s="291"/>
      <c r="G66" s="291"/>
      <c r="H66" s="291"/>
      <c r="I66" s="291"/>
      <c r="J66" s="291"/>
      <c r="K66" s="291"/>
      <c r="L66" s="291"/>
      <c r="M66" s="291"/>
      <c r="N66" s="291"/>
      <c r="O66" s="291"/>
      <c r="P66" s="291"/>
      <c r="Q66" s="291"/>
      <c r="R66" s="291"/>
      <c r="S66" s="291"/>
      <c r="T66" s="291"/>
      <c r="U66" s="291"/>
      <c r="V66" s="291"/>
      <c r="W66" s="291"/>
      <c r="X66" s="291"/>
    </row>
    <row r="67" spans="1:24" ht="16.5" thickBot="1">
      <c r="A67" s="9"/>
      <c r="B67" s="292" t="s">
        <v>490</v>
      </c>
      <c r="C67" s="293"/>
      <c r="D67" s="293"/>
      <c r="E67" s="294"/>
      <c r="F67" s="295" t="s">
        <v>575</v>
      </c>
      <c r="G67" s="293"/>
      <c r="H67" s="293"/>
      <c r="I67" s="293"/>
      <c r="J67" s="293"/>
      <c r="K67" s="293"/>
      <c r="L67" s="294"/>
      <c r="M67" s="296" t="s">
        <v>11</v>
      </c>
      <c r="N67" s="296"/>
      <c r="O67" s="296"/>
      <c r="P67" s="296"/>
      <c r="Q67" s="296"/>
      <c r="R67" s="296"/>
      <c r="S67" s="296"/>
      <c r="T67" s="296"/>
      <c r="U67" s="296"/>
      <c r="V67" s="296"/>
      <c r="W67" s="296"/>
      <c r="X67" s="297"/>
    </row>
    <row r="68" spans="1:24" ht="16.5" thickTop="1">
      <c r="A68" s="9"/>
      <c r="B68" s="277">
        <v>2004</v>
      </c>
      <c r="C68" s="278"/>
      <c r="D68" s="278"/>
      <c r="E68" s="279"/>
      <c r="F68" s="280" t="s">
        <v>12</v>
      </c>
      <c r="G68" s="281"/>
      <c r="H68" s="281"/>
      <c r="I68" s="281"/>
      <c r="J68" s="281"/>
      <c r="K68" s="281"/>
      <c r="L68" s="282"/>
      <c r="M68" s="283" t="s">
        <v>13</v>
      </c>
      <c r="N68" s="283"/>
      <c r="O68" s="283"/>
      <c r="P68" s="283"/>
      <c r="Q68" s="283"/>
      <c r="R68" s="283"/>
      <c r="S68" s="283"/>
      <c r="T68" s="283"/>
      <c r="U68" s="283"/>
      <c r="V68" s="283"/>
      <c r="W68" s="283"/>
      <c r="X68" s="284"/>
    </row>
    <row r="69" spans="1:24" ht="15.75">
      <c r="A69" s="9"/>
      <c r="B69" s="269">
        <v>2004</v>
      </c>
      <c r="C69" s="270"/>
      <c r="D69" s="270"/>
      <c r="E69" s="271"/>
      <c r="F69" s="272" t="s">
        <v>14</v>
      </c>
      <c r="G69" s="273"/>
      <c r="H69" s="273"/>
      <c r="I69" s="273"/>
      <c r="J69" s="273"/>
      <c r="K69" s="273"/>
      <c r="L69" s="274"/>
      <c r="M69" s="275" t="s">
        <v>15</v>
      </c>
      <c r="N69" s="275"/>
      <c r="O69" s="275"/>
      <c r="P69" s="275"/>
      <c r="Q69" s="275"/>
      <c r="R69" s="275"/>
      <c r="S69" s="275"/>
      <c r="T69" s="275"/>
      <c r="U69" s="275"/>
      <c r="V69" s="275"/>
      <c r="W69" s="275"/>
      <c r="X69" s="276"/>
    </row>
    <row r="70" spans="1:24" ht="15.75">
      <c r="A70" s="9"/>
      <c r="B70" s="269">
        <v>2004</v>
      </c>
      <c r="C70" s="270"/>
      <c r="D70" s="270"/>
      <c r="E70" s="271"/>
      <c r="F70" s="272" t="s">
        <v>16</v>
      </c>
      <c r="G70" s="273"/>
      <c r="H70" s="273"/>
      <c r="I70" s="273"/>
      <c r="J70" s="273"/>
      <c r="K70" s="273"/>
      <c r="L70" s="274"/>
      <c r="M70" s="275" t="s">
        <v>17</v>
      </c>
      <c r="N70" s="275"/>
      <c r="O70" s="275"/>
      <c r="P70" s="275"/>
      <c r="Q70" s="275"/>
      <c r="R70" s="275"/>
      <c r="S70" s="275"/>
      <c r="T70" s="275"/>
      <c r="U70" s="275"/>
      <c r="V70" s="275"/>
      <c r="W70" s="275"/>
      <c r="X70" s="276"/>
    </row>
    <row r="71" spans="1:24" ht="15.75">
      <c r="A71" s="9"/>
      <c r="B71" s="269">
        <v>2005</v>
      </c>
      <c r="C71" s="270"/>
      <c r="D71" s="270"/>
      <c r="E71" s="271"/>
      <c r="F71" s="272" t="s">
        <v>18</v>
      </c>
      <c r="G71" s="273"/>
      <c r="H71" s="273"/>
      <c r="I71" s="273"/>
      <c r="J71" s="273"/>
      <c r="K71" s="273"/>
      <c r="L71" s="274"/>
      <c r="M71" s="275" t="s">
        <v>19</v>
      </c>
      <c r="N71" s="275"/>
      <c r="O71" s="275"/>
      <c r="P71" s="275"/>
      <c r="Q71" s="275"/>
      <c r="R71" s="275"/>
      <c r="S71" s="275"/>
      <c r="T71" s="275"/>
      <c r="U71" s="275"/>
      <c r="V71" s="275"/>
      <c r="W71" s="275"/>
      <c r="X71" s="276"/>
    </row>
    <row r="72" spans="1:24" ht="15.75">
      <c r="A72" s="9"/>
      <c r="B72" s="269">
        <v>2005</v>
      </c>
      <c r="C72" s="270"/>
      <c r="D72" s="270"/>
      <c r="E72" s="271"/>
      <c r="F72" s="272" t="s">
        <v>20</v>
      </c>
      <c r="G72" s="273"/>
      <c r="H72" s="273"/>
      <c r="I72" s="273"/>
      <c r="J72" s="273"/>
      <c r="K72" s="273"/>
      <c r="L72" s="274"/>
      <c r="M72" s="275" t="s">
        <v>21</v>
      </c>
      <c r="N72" s="275"/>
      <c r="O72" s="275"/>
      <c r="P72" s="275"/>
      <c r="Q72" s="275"/>
      <c r="R72" s="275"/>
      <c r="S72" s="275"/>
      <c r="T72" s="275"/>
      <c r="U72" s="275"/>
      <c r="V72" s="275"/>
      <c r="W72" s="275"/>
      <c r="X72" s="276"/>
    </row>
    <row r="73" spans="1:24" ht="15.75">
      <c r="A73" s="9"/>
      <c r="B73" s="269">
        <v>2005</v>
      </c>
      <c r="C73" s="270"/>
      <c r="D73" s="270"/>
      <c r="E73" s="271"/>
      <c r="F73" s="272" t="s">
        <v>22</v>
      </c>
      <c r="G73" s="273"/>
      <c r="H73" s="273"/>
      <c r="I73" s="273"/>
      <c r="J73" s="273"/>
      <c r="K73" s="273"/>
      <c r="L73" s="274"/>
      <c r="M73" s="275" t="s">
        <v>23</v>
      </c>
      <c r="N73" s="275"/>
      <c r="O73" s="275"/>
      <c r="P73" s="275"/>
      <c r="Q73" s="275"/>
      <c r="R73" s="275"/>
      <c r="S73" s="275"/>
      <c r="T73" s="275"/>
      <c r="U73" s="275"/>
      <c r="V73" s="275"/>
      <c r="W73" s="275"/>
      <c r="X73" s="276"/>
    </row>
    <row r="74" spans="1:24" ht="16.5" thickBot="1">
      <c r="A74" s="9"/>
      <c r="B74" s="261">
        <v>2005</v>
      </c>
      <c r="C74" s="262"/>
      <c r="D74" s="262"/>
      <c r="E74" s="263"/>
      <c r="F74" s="264" t="s">
        <v>24</v>
      </c>
      <c r="G74" s="265"/>
      <c r="H74" s="265"/>
      <c r="I74" s="265"/>
      <c r="J74" s="265"/>
      <c r="K74" s="265"/>
      <c r="L74" s="266"/>
      <c r="M74" s="267" t="s">
        <v>25</v>
      </c>
      <c r="N74" s="267"/>
      <c r="O74" s="267"/>
      <c r="P74" s="267"/>
      <c r="Q74" s="267"/>
      <c r="R74" s="267"/>
      <c r="S74" s="267"/>
      <c r="T74" s="267"/>
      <c r="U74" s="267"/>
      <c r="V74" s="267"/>
      <c r="W74" s="267"/>
      <c r="X74" s="268"/>
    </row>
    <row r="75" spans="1:24" ht="15.75">
      <c r="A75" s="9"/>
      <c r="B75" s="34"/>
      <c r="C75" s="34"/>
      <c r="D75" s="34"/>
      <c r="E75" s="34"/>
      <c r="F75" s="25"/>
      <c r="G75" s="25"/>
      <c r="H75" s="25"/>
      <c r="I75" s="25"/>
      <c r="J75" s="25"/>
      <c r="K75" s="25"/>
      <c r="L75" s="25"/>
      <c r="M75" s="34"/>
      <c r="N75" s="34"/>
      <c r="O75" s="34"/>
      <c r="P75" s="34"/>
      <c r="Q75" s="34"/>
      <c r="R75" s="34"/>
      <c r="S75" s="34"/>
      <c r="T75" s="34"/>
      <c r="U75" s="34"/>
      <c r="V75" s="34"/>
      <c r="W75" s="34"/>
      <c r="X75" s="34"/>
    </row>
    <row r="76" spans="1:2" ht="15.75">
      <c r="A76" s="9">
        <v>7</v>
      </c>
      <c r="B76" s="1" t="s">
        <v>26</v>
      </c>
    </row>
  </sheetData>
  <sheetProtection password="C780" sheet="1" objects="1" scenarios="1"/>
  <mergeCells count="204">
    <mergeCell ref="AB63:AM63"/>
    <mergeCell ref="AJ40:AP40"/>
    <mergeCell ref="AN63:AR63"/>
    <mergeCell ref="AJ42:AP42"/>
    <mergeCell ref="AJ43:AP43"/>
    <mergeCell ref="AN62:AR62"/>
    <mergeCell ref="AN58:AR58"/>
    <mergeCell ref="AJ39:AP39"/>
    <mergeCell ref="AJ41:AP41"/>
    <mergeCell ref="R58:V58"/>
    <mergeCell ref="X58:AA58"/>
    <mergeCell ref="AB58:AM58"/>
    <mergeCell ref="AB61:AM61"/>
    <mergeCell ref="R60:V60"/>
    <mergeCell ref="R61:V61"/>
    <mergeCell ref="AD41:AI41"/>
    <mergeCell ref="AB62:AM62"/>
    <mergeCell ref="R62:V62"/>
    <mergeCell ref="X62:AA62"/>
    <mergeCell ref="X63:AA63"/>
    <mergeCell ref="X39:AC39"/>
    <mergeCell ref="AD39:AI39"/>
    <mergeCell ref="AD42:AI42"/>
    <mergeCell ref="X60:AA60"/>
    <mergeCell ref="AB59:AM59"/>
    <mergeCell ref="AB60:AM60"/>
    <mergeCell ref="AJ37:AP37"/>
    <mergeCell ref="B62:E62"/>
    <mergeCell ref="B61:E61"/>
    <mergeCell ref="B60:E60"/>
    <mergeCell ref="G43:W43"/>
    <mergeCell ref="F60:Q60"/>
    <mergeCell ref="A51:AS51"/>
    <mergeCell ref="B57:V57"/>
    <mergeCell ref="X57:AR57"/>
    <mergeCell ref="B58:E58"/>
    <mergeCell ref="AN61:AR61"/>
    <mergeCell ref="F61:Q61"/>
    <mergeCell ref="C43:F43"/>
    <mergeCell ref="AD43:AI43"/>
    <mergeCell ref="AN60:AR60"/>
    <mergeCell ref="AN59:AR59"/>
    <mergeCell ref="F58:Q58"/>
    <mergeCell ref="X61:AA61"/>
    <mergeCell ref="A13:M14"/>
    <mergeCell ref="A15:M15"/>
    <mergeCell ref="A17:M17"/>
    <mergeCell ref="A18:M18"/>
    <mergeCell ref="N17:Q17"/>
    <mergeCell ref="K21:Z21"/>
    <mergeCell ref="R17:U17"/>
    <mergeCell ref="N18:Q18"/>
    <mergeCell ref="R18:U18"/>
    <mergeCell ref="K20:Z20"/>
    <mergeCell ref="A7:M7"/>
    <mergeCell ref="A8:M8"/>
    <mergeCell ref="N7:Q7"/>
    <mergeCell ref="N8:Q8"/>
    <mergeCell ref="A10:M10"/>
    <mergeCell ref="A11:M11"/>
    <mergeCell ref="AJ30:AP30"/>
    <mergeCell ref="N11:Q11"/>
    <mergeCell ref="R11:U11"/>
    <mergeCell ref="V11:Y11"/>
    <mergeCell ref="U15:AA15"/>
    <mergeCell ref="AB15:AF15"/>
    <mergeCell ref="N13:T14"/>
    <mergeCell ref="K24:Z24"/>
    <mergeCell ref="K25:Z25"/>
    <mergeCell ref="AJ27:AP27"/>
    <mergeCell ref="X38:AC38"/>
    <mergeCell ref="AD38:AI38"/>
    <mergeCell ref="C30:F30"/>
    <mergeCell ref="X30:AC30"/>
    <mergeCell ref="AD30:AI30"/>
    <mergeCell ref="AD37:AI37"/>
    <mergeCell ref="X37:AC37"/>
    <mergeCell ref="C33:F33"/>
    <mergeCell ref="C34:F34"/>
    <mergeCell ref="G31:W31"/>
    <mergeCell ref="AJ38:AP38"/>
    <mergeCell ref="K3:X3"/>
    <mergeCell ref="K4:X4"/>
    <mergeCell ref="K5:X5"/>
    <mergeCell ref="AH3:AS3"/>
    <mergeCell ref="AH4:AS4"/>
    <mergeCell ref="AA20:AH20"/>
    <mergeCell ref="R7:U7"/>
    <mergeCell ref="V7:Y7"/>
    <mergeCell ref="Z7:AC7"/>
    <mergeCell ref="N15:T15"/>
    <mergeCell ref="R8:U8"/>
    <mergeCell ref="V8:Y8"/>
    <mergeCell ref="N10:Q10"/>
    <mergeCell ref="R10:U10"/>
    <mergeCell ref="V10:Y10"/>
    <mergeCell ref="AA21:AH21"/>
    <mergeCell ref="AA22:AH22"/>
    <mergeCell ref="AA23:AH23"/>
    <mergeCell ref="AA25:AH25"/>
    <mergeCell ref="AA24:AH24"/>
    <mergeCell ref="Z8:AC8"/>
    <mergeCell ref="U13:AA14"/>
    <mergeCell ref="AB13:AF14"/>
    <mergeCell ref="K22:Z22"/>
    <mergeCell ref="K23:Z23"/>
    <mergeCell ref="AJ28:AP28"/>
    <mergeCell ref="AJ29:AP29"/>
    <mergeCell ref="AD27:AI27"/>
    <mergeCell ref="AD28:AI28"/>
    <mergeCell ref="AD29:AI29"/>
    <mergeCell ref="X27:AC27"/>
    <mergeCell ref="X28:AC28"/>
    <mergeCell ref="X29:AC29"/>
    <mergeCell ref="G34:W34"/>
    <mergeCell ref="C31:F31"/>
    <mergeCell ref="G33:W33"/>
    <mergeCell ref="C28:F28"/>
    <mergeCell ref="C29:F29"/>
    <mergeCell ref="G27:W27"/>
    <mergeCell ref="G28:W28"/>
    <mergeCell ref="C27:F27"/>
    <mergeCell ref="A1:AS1"/>
    <mergeCell ref="AD33:AI33"/>
    <mergeCell ref="AD32:AI32"/>
    <mergeCell ref="AJ32:AP32"/>
    <mergeCell ref="AJ31:AP31"/>
    <mergeCell ref="G29:W29"/>
    <mergeCell ref="G30:W30"/>
    <mergeCell ref="C32:F32"/>
    <mergeCell ref="X31:AC31"/>
    <mergeCell ref="G32:W32"/>
    <mergeCell ref="X32:AC32"/>
    <mergeCell ref="C35:F35"/>
    <mergeCell ref="M45:AB46"/>
    <mergeCell ref="AC45:AF46"/>
    <mergeCell ref="X43:AC43"/>
    <mergeCell ref="X42:AC42"/>
    <mergeCell ref="G42:W42"/>
    <mergeCell ref="C41:F41"/>
    <mergeCell ref="C42:F42"/>
    <mergeCell ref="C39:F39"/>
    <mergeCell ref="AD31:AI31"/>
    <mergeCell ref="G35:W35"/>
    <mergeCell ref="C40:F40"/>
    <mergeCell ref="X40:AC40"/>
    <mergeCell ref="X36:AC36"/>
    <mergeCell ref="AD36:AI36"/>
    <mergeCell ref="C36:F36"/>
    <mergeCell ref="C37:F37"/>
    <mergeCell ref="C38:F38"/>
    <mergeCell ref="G38:W38"/>
    <mergeCell ref="AJ34:AP34"/>
    <mergeCell ref="AJ33:AP33"/>
    <mergeCell ref="X35:AC35"/>
    <mergeCell ref="AD35:AI35"/>
    <mergeCell ref="AJ35:AP35"/>
    <mergeCell ref="X33:AC33"/>
    <mergeCell ref="AJ36:AP36"/>
    <mergeCell ref="X34:AC34"/>
    <mergeCell ref="AD34:AI34"/>
    <mergeCell ref="G41:W41"/>
    <mergeCell ref="X41:AC41"/>
    <mergeCell ref="G36:W36"/>
    <mergeCell ref="AD40:AI40"/>
    <mergeCell ref="G40:W40"/>
    <mergeCell ref="G39:W39"/>
    <mergeCell ref="G37:W37"/>
    <mergeCell ref="B66:X66"/>
    <mergeCell ref="B67:E67"/>
    <mergeCell ref="F67:L67"/>
    <mergeCell ref="M67:X67"/>
    <mergeCell ref="B59:E59"/>
    <mergeCell ref="F59:Q59"/>
    <mergeCell ref="R59:V59"/>
    <mergeCell ref="X59:AA59"/>
    <mergeCell ref="F62:Q62"/>
    <mergeCell ref="B64:E64"/>
    <mergeCell ref="B63:E63"/>
    <mergeCell ref="F64:Q64"/>
    <mergeCell ref="R64:V64"/>
    <mergeCell ref="F63:Q63"/>
    <mergeCell ref="R63:V63"/>
    <mergeCell ref="B68:E68"/>
    <mergeCell ref="F68:L68"/>
    <mergeCell ref="M68:X68"/>
    <mergeCell ref="B69:E69"/>
    <mergeCell ref="F69:L69"/>
    <mergeCell ref="M69:X69"/>
    <mergeCell ref="B70:E70"/>
    <mergeCell ref="F70:L70"/>
    <mergeCell ref="M70:X70"/>
    <mergeCell ref="B71:E71"/>
    <mergeCell ref="F71:L71"/>
    <mergeCell ref="M71:X71"/>
    <mergeCell ref="B74:E74"/>
    <mergeCell ref="F74:L74"/>
    <mergeCell ref="M74:X74"/>
    <mergeCell ref="B72:E72"/>
    <mergeCell ref="F72:L72"/>
    <mergeCell ref="M72:X72"/>
    <mergeCell ref="B73:E73"/>
    <mergeCell ref="F73:L73"/>
    <mergeCell ref="M73:X73"/>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3.xml><?xml version="1.0" encoding="utf-8"?>
<worksheet xmlns="http://schemas.openxmlformats.org/spreadsheetml/2006/main" xmlns:r="http://schemas.openxmlformats.org/officeDocument/2006/relationships">
  <sheetPr codeName="Sheet13"/>
  <dimension ref="A1:AS30"/>
  <sheetViews>
    <sheetView zoomScalePageLayoutView="0" workbookViewId="0" topLeftCell="A19">
      <selection activeCell="K50" sqref="K50"/>
    </sheetView>
  </sheetViews>
  <sheetFormatPr defaultColWidth="2.00390625" defaultRowHeight="12.75"/>
  <cols>
    <col min="1" max="16384" width="2.00390625" style="1" customWidth="1"/>
  </cols>
  <sheetData>
    <row r="1" spans="1:45" ht="19.5" thickBot="1">
      <c r="A1" s="324" t="s">
        <v>503</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row>
    <row r="2" ht="13.5" thickTop="1">
      <c r="A2" s="2" t="s">
        <v>480</v>
      </c>
    </row>
    <row r="3" ht="12.75">
      <c r="A3" s="2"/>
    </row>
    <row r="4" spans="2:11" ht="12.75">
      <c r="B4" s="1" t="s">
        <v>475</v>
      </c>
      <c r="K4" s="14"/>
    </row>
    <row r="5" spans="2:11" ht="12.75">
      <c r="B5" s="1" t="s">
        <v>528</v>
      </c>
      <c r="K5" s="14"/>
    </row>
    <row r="6" spans="2:11" ht="12.75">
      <c r="B6" s="1" t="s">
        <v>529</v>
      </c>
      <c r="K6" s="14"/>
    </row>
    <row r="7" spans="2:11" ht="12.75">
      <c r="B7" s="1" t="s">
        <v>479</v>
      </c>
      <c r="K7" s="5"/>
    </row>
    <row r="8" ht="12.75">
      <c r="K8" s="14"/>
    </row>
    <row r="9" spans="1:45" ht="12.75">
      <c r="A9" s="349" t="s">
        <v>473</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row>
    <row r="10" spans="1:45" ht="12.75">
      <c r="A10" s="349" t="s">
        <v>474</v>
      </c>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row>
    <row r="11" spans="1:11" ht="12.75">
      <c r="A11" s="2"/>
      <c r="J11" s="5"/>
      <c r="K11" s="10"/>
    </row>
    <row r="12" spans="7:39" ht="12.75">
      <c r="G12" s="385" t="s">
        <v>530</v>
      </c>
      <c r="H12" s="386"/>
      <c r="I12" s="386"/>
      <c r="J12" s="386"/>
      <c r="K12" s="386"/>
      <c r="L12" s="386"/>
      <c r="M12" s="386"/>
      <c r="N12" s="386"/>
      <c r="O12" s="386"/>
      <c r="P12" s="386"/>
      <c r="Q12" s="386"/>
      <c r="R12" s="386"/>
      <c r="S12" s="386"/>
      <c r="T12" s="386"/>
      <c r="U12" s="386"/>
      <c r="V12" s="386"/>
      <c r="W12" s="386"/>
      <c r="X12" s="385" t="s">
        <v>531</v>
      </c>
      <c r="Y12" s="386"/>
      <c r="Z12" s="386"/>
      <c r="AA12" s="386"/>
      <c r="AB12" s="386"/>
      <c r="AC12" s="386"/>
      <c r="AD12" s="386"/>
      <c r="AE12" s="385" t="s">
        <v>531</v>
      </c>
      <c r="AF12" s="386"/>
      <c r="AG12" s="386"/>
      <c r="AH12" s="386"/>
      <c r="AI12" s="386"/>
      <c r="AJ12" s="386"/>
      <c r="AK12" s="386"/>
      <c r="AL12" s="386"/>
      <c r="AM12" s="391"/>
    </row>
    <row r="13" spans="7:39" ht="12.75">
      <c r="G13" s="387"/>
      <c r="H13" s="388"/>
      <c r="I13" s="388"/>
      <c r="J13" s="388"/>
      <c r="K13" s="388"/>
      <c r="L13" s="388"/>
      <c r="M13" s="388"/>
      <c r="N13" s="388"/>
      <c r="O13" s="388"/>
      <c r="P13" s="388"/>
      <c r="Q13" s="388"/>
      <c r="R13" s="388"/>
      <c r="S13" s="388"/>
      <c r="T13" s="388"/>
      <c r="U13" s="388"/>
      <c r="V13" s="388"/>
      <c r="W13" s="388"/>
      <c r="X13" s="387" t="s">
        <v>532</v>
      </c>
      <c r="Y13" s="388"/>
      <c r="Z13" s="388"/>
      <c r="AA13" s="388"/>
      <c r="AB13" s="388"/>
      <c r="AC13" s="388"/>
      <c r="AD13" s="388"/>
      <c r="AE13" s="387" t="s">
        <v>373</v>
      </c>
      <c r="AF13" s="388"/>
      <c r="AG13" s="388"/>
      <c r="AH13" s="388"/>
      <c r="AI13" s="388"/>
      <c r="AJ13" s="388"/>
      <c r="AK13" s="388"/>
      <c r="AL13" s="388"/>
      <c r="AM13" s="392"/>
    </row>
    <row r="14" spans="7:39" ht="12.75">
      <c r="G14" s="389"/>
      <c r="H14" s="390"/>
      <c r="I14" s="390"/>
      <c r="J14" s="390"/>
      <c r="K14" s="390"/>
      <c r="L14" s="390"/>
      <c r="M14" s="390"/>
      <c r="N14" s="390"/>
      <c r="O14" s="390"/>
      <c r="P14" s="390"/>
      <c r="Q14" s="390"/>
      <c r="R14" s="390"/>
      <c r="S14" s="390"/>
      <c r="T14" s="390"/>
      <c r="U14" s="390"/>
      <c r="V14" s="390"/>
      <c r="W14" s="390"/>
      <c r="X14" s="325" t="s">
        <v>592</v>
      </c>
      <c r="Y14" s="326"/>
      <c r="Z14" s="326"/>
      <c r="AA14" s="326"/>
      <c r="AB14" s="326"/>
      <c r="AC14" s="326"/>
      <c r="AD14" s="326"/>
      <c r="AE14" s="325" t="s">
        <v>592</v>
      </c>
      <c r="AF14" s="326"/>
      <c r="AG14" s="326"/>
      <c r="AH14" s="326"/>
      <c r="AI14" s="326"/>
      <c r="AJ14" s="326"/>
      <c r="AK14" s="326"/>
      <c r="AL14" s="326"/>
      <c r="AM14" s="327"/>
    </row>
    <row r="15" spans="7:39" ht="12.75">
      <c r="G15" s="364" t="s">
        <v>533</v>
      </c>
      <c r="H15" s="365"/>
      <c r="I15" s="365"/>
      <c r="J15" s="365"/>
      <c r="K15" s="365"/>
      <c r="L15" s="365"/>
      <c r="M15" s="365"/>
      <c r="N15" s="365"/>
      <c r="O15" s="365"/>
      <c r="P15" s="365"/>
      <c r="Q15" s="365"/>
      <c r="R15" s="365"/>
      <c r="S15" s="365"/>
      <c r="T15" s="365"/>
      <c r="U15" s="365"/>
      <c r="V15" s="365"/>
      <c r="W15" s="366"/>
      <c r="X15" s="382" t="s">
        <v>459</v>
      </c>
      <c r="Y15" s="383"/>
      <c r="Z15" s="383"/>
      <c r="AA15" s="383"/>
      <c r="AB15" s="383"/>
      <c r="AC15" s="383"/>
      <c r="AD15" s="384"/>
      <c r="AE15" s="382" t="s">
        <v>459</v>
      </c>
      <c r="AF15" s="383"/>
      <c r="AG15" s="383"/>
      <c r="AH15" s="383"/>
      <c r="AI15" s="383"/>
      <c r="AJ15" s="383"/>
      <c r="AK15" s="383"/>
      <c r="AL15" s="383"/>
      <c r="AM15" s="384"/>
    </row>
    <row r="16" spans="7:39" ht="12.75">
      <c r="G16" s="364" t="s">
        <v>478</v>
      </c>
      <c r="H16" s="365"/>
      <c r="I16" s="365"/>
      <c r="J16" s="365"/>
      <c r="K16" s="365"/>
      <c r="L16" s="365"/>
      <c r="M16" s="365"/>
      <c r="N16" s="365"/>
      <c r="O16" s="365"/>
      <c r="P16" s="365"/>
      <c r="Q16" s="365"/>
      <c r="R16" s="365"/>
      <c r="S16" s="365"/>
      <c r="T16" s="365"/>
      <c r="U16" s="365"/>
      <c r="V16" s="365"/>
      <c r="W16" s="366"/>
      <c r="X16" s="367" t="s">
        <v>459</v>
      </c>
      <c r="Y16" s="368"/>
      <c r="Z16" s="368"/>
      <c r="AA16" s="368"/>
      <c r="AB16" s="368"/>
      <c r="AC16" s="368"/>
      <c r="AD16" s="369"/>
      <c r="AE16" s="361" t="s">
        <v>482</v>
      </c>
      <c r="AF16" s="362"/>
      <c r="AG16" s="362"/>
      <c r="AH16" s="362"/>
      <c r="AI16" s="362"/>
      <c r="AJ16" s="362"/>
      <c r="AK16" s="362"/>
      <c r="AL16" s="362"/>
      <c r="AM16" s="363"/>
    </row>
    <row r="17" spans="7:39" ht="12.75">
      <c r="G17" s="364" t="s">
        <v>476</v>
      </c>
      <c r="H17" s="365"/>
      <c r="I17" s="365"/>
      <c r="J17" s="365"/>
      <c r="K17" s="365"/>
      <c r="L17" s="365"/>
      <c r="M17" s="365"/>
      <c r="N17" s="365"/>
      <c r="O17" s="365"/>
      <c r="P17" s="365"/>
      <c r="Q17" s="365"/>
      <c r="R17" s="365"/>
      <c r="S17" s="365"/>
      <c r="T17" s="365"/>
      <c r="U17" s="365"/>
      <c r="V17" s="365"/>
      <c r="W17" s="366"/>
      <c r="X17" s="367" t="s">
        <v>459</v>
      </c>
      <c r="Y17" s="368"/>
      <c r="Z17" s="368"/>
      <c r="AA17" s="368"/>
      <c r="AB17" s="368"/>
      <c r="AC17" s="368"/>
      <c r="AD17" s="369"/>
      <c r="AE17" s="367" t="s">
        <v>459</v>
      </c>
      <c r="AF17" s="368"/>
      <c r="AG17" s="368"/>
      <c r="AH17" s="368"/>
      <c r="AI17" s="368"/>
      <c r="AJ17" s="368"/>
      <c r="AK17" s="368"/>
      <c r="AL17" s="368"/>
      <c r="AM17" s="369"/>
    </row>
    <row r="18" spans="7:39" ht="12.75">
      <c r="G18" s="364" t="s">
        <v>477</v>
      </c>
      <c r="H18" s="365"/>
      <c r="I18" s="365"/>
      <c r="J18" s="365"/>
      <c r="K18" s="365"/>
      <c r="L18" s="365"/>
      <c r="M18" s="365"/>
      <c r="N18" s="365"/>
      <c r="O18" s="365"/>
      <c r="P18" s="365"/>
      <c r="Q18" s="365"/>
      <c r="R18" s="365"/>
      <c r="S18" s="365"/>
      <c r="T18" s="365"/>
      <c r="U18" s="365"/>
      <c r="V18" s="365"/>
      <c r="W18" s="366"/>
      <c r="X18" s="367" t="s">
        <v>459</v>
      </c>
      <c r="Y18" s="368"/>
      <c r="Z18" s="368"/>
      <c r="AA18" s="368"/>
      <c r="AB18" s="368"/>
      <c r="AC18" s="368"/>
      <c r="AD18" s="369"/>
      <c r="AE18" s="361" t="s">
        <v>482</v>
      </c>
      <c r="AF18" s="362"/>
      <c r="AG18" s="362"/>
      <c r="AH18" s="362"/>
      <c r="AI18" s="362"/>
      <c r="AJ18" s="362"/>
      <c r="AK18" s="362"/>
      <c r="AL18" s="362"/>
      <c r="AM18" s="363"/>
    </row>
    <row r="19" spans="7:39" ht="12.75">
      <c r="G19" s="379" t="s">
        <v>535</v>
      </c>
      <c r="H19" s="380"/>
      <c r="I19" s="380"/>
      <c r="J19" s="380"/>
      <c r="K19" s="380"/>
      <c r="L19" s="380"/>
      <c r="M19" s="380"/>
      <c r="N19" s="380"/>
      <c r="O19" s="380"/>
      <c r="P19" s="380"/>
      <c r="Q19" s="380"/>
      <c r="R19" s="380"/>
      <c r="S19" s="380"/>
      <c r="T19" s="380"/>
      <c r="U19" s="380"/>
      <c r="V19" s="380"/>
      <c r="W19" s="381"/>
      <c r="X19" s="370" t="s">
        <v>459</v>
      </c>
      <c r="Y19" s="371"/>
      <c r="Z19" s="371"/>
      <c r="AA19" s="371"/>
      <c r="AB19" s="371"/>
      <c r="AC19" s="371"/>
      <c r="AD19" s="372"/>
      <c r="AE19" s="370" t="s">
        <v>459</v>
      </c>
      <c r="AF19" s="371"/>
      <c r="AG19" s="371"/>
      <c r="AH19" s="371"/>
      <c r="AI19" s="371"/>
      <c r="AJ19" s="371"/>
      <c r="AK19" s="371"/>
      <c r="AL19" s="371"/>
      <c r="AM19" s="372"/>
    </row>
    <row r="20" spans="7:39" ht="12.75">
      <c r="G20" s="376" t="s">
        <v>536</v>
      </c>
      <c r="H20" s="377"/>
      <c r="I20" s="377"/>
      <c r="J20" s="377"/>
      <c r="K20" s="377"/>
      <c r="L20" s="377"/>
      <c r="M20" s="377"/>
      <c r="N20" s="377"/>
      <c r="O20" s="377"/>
      <c r="P20" s="377"/>
      <c r="Q20" s="377"/>
      <c r="R20" s="377"/>
      <c r="S20" s="377"/>
      <c r="T20" s="377"/>
      <c r="U20" s="377"/>
      <c r="V20" s="377"/>
      <c r="W20" s="378"/>
      <c r="X20" s="373"/>
      <c r="Y20" s="374"/>
      <c r="Z20" s="374"/>
      <c r="AA20" s="374"/>
      <c r="AB20" s="374"/>
      <c r="AC20" s="374"/>
      <c r="AD20" s="375"/>
      <c r="AE20" s="373"/>
      <c r="AF20" s="374"/>
      <c r="AG20" s="374"/>
      <c r="AH20" s="374"/>
      <c r="AI20" s="374"/>
      <c r="AJ20" s="374"/>
      <c r="AK20" s="374"/>
      <c r="AL20" s="374"/>
      <c r="AM20" s="375"/>
    </row>
    <row r="21" spans="7:39" ht="12.75">
      <c r="G21" s="379" t="s">
        <v>537</v>
      </c>
      <c r="H21" s="380"/>
      <c r="I21" s="380"/>
      <c r="J21" s="380"/>
      <c r="K21" s="380"/>
      <c r="L21" s="380"/>
      <c r="M21" s="380"/>
      <c r="N21" s="380"/>
      <c r="O21" s="380"/>
      <c r="P21" s="380"/>
      <c r="Q21" s="380"/>
      <c r="R21" s="380"/>
      <c r="S21" s="380"/>
      <c r="T21" s="380"/>
      <c r="U21" s="380"/>
      <c r="V21" s="380"/>
      <c r="W21" s="381"/>
      <c r="X21" s="370" t="s">
        <v>459</v>
      </c>
      <c r="Y21" s="371"/>
      <c r="Z21" s="371"/>
      <c r="AA21" s="371"/>
      <c r="AB21" s="371"/>
      <c r="AC21" s="371"/>
      <c r="AD21" s="372"/>
      <c r="AE21" s="370" t="s">
        <v>459</v>
      </c>
      <c r="AF21" s="371"/>
      <c r="AG21" s="371"/>
      <c r="AH21" s="371"/>
      <c r="AI21" s="371"/>
      <c r="AJ21" s="371"/>
      <c r="AK21" s="371"/>
      <c r="AL21" s="371"/>
      <c r="AM21" s="372"/>
    </row>
    <row r="22" spans="7:39" ht="12.75">
      <c r="G22" s="376" t="s">
        <v>538</v>
      </c>
      <c r="H22" s="377"/>
      <c r="I22" s="377"/>
      <c r="J22" s="377"/>
      <c r="K22" s="377"/>
      <c r="L22" s="377"/>
      <c r="M22" s="377"/>
      <c r="N22" s="377"/>
      <c r="O22" s="377"/>
      <c r="P22" s="377"/>
      <c r="Q22" s="377"/>
      <c r="R22" s="377"/>
      <c r="S22" s="377"/>
      <c r="T22" s="377"/>
      <c r="U22" s="377"/>
      <c r="V22" s="377"/>
      <c r="W22" s="378"/>
      <c r="X22" s="373"/>
      <c r="Y22" s="374"/>
      <c r="Z22" s="374"/>
      <c r="AA22" s="374"/>
      <c r="AB22" s="374"/>
      <c r="AC22" s="374"/>
      <c r="AD22" s="375"/>
      <c r="AE22" s="373"/>
      <c r="AF22" s="374"/>
      <c r="AG22" s="374"/>
      <c r="AH22" s="374"/>
      <c r="AI22" s="374"/>
      <c r="AJ22" s="374"/>
      <c r="AK22" s="374"/>
      <c r="AL22" s="374"/>
      <c r="AM22" s="375"/>
    </row>
    <row r="23" spans="7:39" ht="12.75">
      <c r="G23" s="379" t="s">
        <v>466</v>
      </c>
      <c r="H23" s="380"/>
      <c r="I23" s="380"/>
      <c r="J23" s="380"/>
      <c r="K23" s="380"/>
      <c r="L23" s="380"/>
      <c r="M23" s="380"/>
      <c r="N23" s="380"/>
      <c r="O23" s="380"/>
      <c r="P23" s="380"/>
      <c r="Q23" s="380"/>
      <c r="R23" s="380"/>
      <c r="S23" s="380"/>
      <c r="T23" s="380"/>
      <c r="U23" s="380"/>
      <c r="V23" s="380"/>
      <c r="W23" s="381"/>
      <c r="X23" s="370" t="s">
        <v>459</v>
      </c>
      <c r="Y23" s="371"/>
      <c r="Z23" s="371"/>
      <c r="AA23" s="371"/>
      <c r="AB23" s="371"/>
      <c r="AC23" s="371"/>
      <c r="AD23" s="372"/>
      <c r="AE23" s="370" t="s">
        <v>459</v>
      </c>
      <c r="AF23" s="371"/>
      <c r="AG23" s="371"/>
      <c r="AH23" s="371"/>
      <c r="AI23" s="371"/>
      <c r="AJ23" s="371"/>
      <c r="AK23" s="371"/>
      <c r="AL23" s="371"/>
      <c r="AM23" s="372"/>
    </row>
    <row r="24" spans="7:39" ht="12.75">
      <c r="G24" s="376" t="s">
        <v>467</v>
      </c>
      <c r="H24" s="377"/>
      <c r="I24" s="377"/>
      <c r="J24" s="377"/>
      <c r="K24" s="377"/>
      <c r="L24" s="377"/>
      <c r="M24" s="377"/>
      <c r="N24" s="377"/>
      <c r="O24" s="377"/>
      <c r="P24" s="377"/>
      <c r="Q24" s="377"/>
      <c r="R24" s="377"/>
      <c r="S24" s="377"/>
      <c r="T24" s="377"/>
      <c r="U24" s="377"/>
      <c r="V24" s="377"/>
      <c r="W24" s="378"/>
      <c r="X24" s="373"/>
      <c r="Y24" s="374"/>
      <c r="Z24" s="374"/>
      <c r="AA24" s="374"/>
      <c r="AB24" s="374"/>
      <c r="AC24" s="374"/>
      <c r="AD24" s="375"/>
      <c r="AE24" s="373"/>
      <c r="AF24" s="374"/>
      <c r="AG24" s="374"/>
      <c r="AH24" s="374"/>
      <c r="AI24" s="374"/>
      <c r="AJ24" s="374"/>
      <c r="AK24" s="374"/>
      <c r="AL24" s="374"/>
      <c r="AM24" s="375"/>
    </row>
    <row r="25" spans="7:39" ht="12.75">
      <c r="G25" s="379" t="s">
        <v>468</v>
      </c>
      <c r="H25" s="380"/>
      <c r="I25" s="380"/>
      <c r="J25" s="380"/>
      <c r="K25" s="380"/>
      <c r="L25" s="380"/>
      <c r="M25" s="380"/>
      <c r="N25" s="380"/>
      <c r="O25" s="380"/>
      <c r="P25" s="380"/>
      <c r="Q25" s="380"/>
      <c r="R25" s="380"/>
      <c r="S25" s="380"/>
      <c r="T25" s="380"/>
      <c r="U25" s="380"/>
      <c r="V25" s="380"/>
      <c r="W25" s="381"/>
      <c r="X25" s="370" t="s">
        <v>459</v>
      </c>
      <c r="Y25" s="371"/>
      <c r="Z25" s="371"/>
      <c r="AA25" s="371"/>
      <c r="AB25" s="371"/>
      <c r="AC25" s="371"/>
      <c r="AD25" s="372"/>
      <c r="AE25" s="370" t="s">
        <v>459</v>
      </c>
      <c r="AF25" s="371"/>
      <c r="AG25" s="371"/>
      <c r="AH25" s="371"/>
      <c r="AI25" s="371"/>
      <c r="AJ25" s="371"/>
      <c r="AK25" s="371"/>
      <c r="AL25" s="371"/>
      <c r="AM25" s="372"/>
    </row>
    <row r="26" spans="7:39" ht="12.75">
      <c r="G26" s="376" t="s">
        <v>469</v>
      </c>
      <c r="H26" s="377"/>
      <c r="I26" s="377"/>
      <c r="J26" s="377"/>
      <c r="K26" s="377"/>
      <c r="L26" s="377"/>
      <c r="M26" s="377"/>
      <c r="N26" s="377"/>
      <c r="O26" s="377"/>
      <c r="P26" s="377"/>
      <c r="Q26" s="377"/>
      <c r="R26" s="377"/>
      <c r="S26" s="377"/>
      <c r="T26" s="377"/>
      <c r="U26" s="377"/>
      <c r="V26" s="377"/>
      <c r="W26" s="378"/>
      <c r="X26" s="373"/>
      <c r="Y26" s="374"/>
      <c r="Z26" s="374"/>
      <c r="AA26" s="374"/>
      <c r="AB26" s="374"/>
      <c r="AC26" s="374"/>
      <c r="AD26" s="375"/>
      <c r="AE26" s="373"/>
      <c r="AF26" s="374"/>
      <c r="AG26" s="374"/>
      <c r="AH26" s="374"/>
      <c r="AI26" s="374"/>
      <c r="AJ26" s="374"/>
      <c r="AK26" s="374"/>
      <c r="AL26" s="374"/>
      <c r="AM26" s="375"/>
    </row>
    <row r="27" spans="7:39" ht="12.75">
      <c r="G27" s="364" t="s">
        <v>470</v>
      </c>
      <c r="H27" s="365"/>
      <c r="I27" s="365"/>
      <c r="J27" s="365"/>
      <c r="K27" s="365"/>
      <c r="L27" s="365"/>
      <c r="M27" s="365"/>
      <c r="N27" s="365"/>
      <c r="O27" s="365"/>
      <c r="P27" s="365"/>
      <c r="Q27" s="365"/>
      <c r="R27" s="365"/>
      <c r="S27" s="365"/>
      <c r="T27" s="365"/>
      <c r="U27" s="365"/>
      <c r="V27" s="365"/>
      <c r="W27" s="366"/>
      <c r="X27" s="367" t="s">
        <v>459</v>
      </c>
      <c r="Y27" s="368"/>
      <c r="Z27" s="368"/>
      <c r="AA27" s="368"/>
      <c r="AB27" s="368"/>
      <c r="AC27" s="368"/>
      <c r="AD27" s="369"/>
      <c r="AE27" s="367" t="s">
        <v>459</v>
      </c>
      <c r="AF27" s="368"/>
      <c r="AG27" s="368"/>
      <c r="AH27" s="368"/>
      <c r="AI27" s="368"/>
      <c r="AJ27" s="368"/>
      <c r="AK27" s="368"/>
      <c r="AL27" s="368"/>
      <c r="AM27" s="369"/>
    </row>
    <row r="28" spans="1:39" ht="12.75">
      <c r="A28" s="4"/>
      <c r="B28" s="4"/>
      <c r="C28" s="4"/>
      <c r="D28" s="4"/>
      <c r="E28" s="4"/>
      <c r="F28" s="4"/>
      <c r="G28" s="364" t="s">
        <v>471</v>
      </c>
      <c r="H28" s="365"/>
      <c r="I28" s="365"/>
      <c r="J28" s="365"/>
      <c r="K28" s="365"/>
      <c r="L28" s="365"/>
      <c r="M28" s="365"/>
      <c r="N28" s="365"/>
      <c r="O28" s="365"/>
      <c r="P28" s="365"/>
      <c r="Q28" s="365"/>
      <c r="R28" s="365"/>
      <c r="S28" s="365"/>
      <c r="T28" s="365"/>
      <c r="U28" s="365"/>
      <c r="V28" s="365"/>
      <c r="W28" s="366"/>
      <c r="X28" s="367" t="s">
        <v>459</v>
      </c>
      <c r="Y28" s="368"/>
      <c r="Z28" s="368"/>
      <c r="AA28" s="368"/>
      <c r="AB28" s="368"/>
      <c r="AC28" s="368"/>
      <c r="AD28" s="369"/>
      <c r="AE28" s="361" t="s">
        <v>482</v>
      </c>
      <c r="AF28" s="362"/>
      <c r="AG28" s="362"/>
      <c r="AH28" s="362"/>
      <c r="AI28" s="362"/>
      <c r="AJ28" s="362"/>
      <c r="AK28" s="362"/>
      <c r="AL28" s="362"/>
      <c r="AM28" s="363"/>
    </row>
    <row r="29" spans="1:45" ht="12.75">
      <c r="A29" s="19"/>
      <c r="B29" s="19"/>
      <c r="C29" s="19"/>
      <c r="D29" s="19"/>
      <c r="E29" s="19"/>
      <c r="F29" s="19"/>
      <c r="G29" s="364" t="s">
        <v>472</v>
      </c>
      <c r="H29" s="365"/>
      <c r="I29" s="365"/>
      <c r="J29" s="365"/>
      <c r="K29" s="365"/>
      <c r="L29" s="365"/>
      <c r="M29" s="365"/>
      <c r="N29" s="365"/>
      <c r="O29" s="365"/>
      <c r="P29" s="365"/>
      <c r="Q29" s="365"/>
      <c r="R29" s="365"/>
      <c r="S29" s="365"/>
      <c r="T29" s="365"/>
      <c r="U29" s="365"/>
      <c r="V29" s="365"/>
      <c r="W29" s="366"/>
      <c r="X29" s="367" t="s">
        <v>459</v>
      </c>
      <c r="Y29" s="368"/>
      <c r="Z29" s="368"/>
      <c r="AA29" s="368"/>
      <c r="AB29" s="368"/>
      <c r="AC29" s="368"/>
      <c r="AD29" s="369"/>
      <c r="AE29" s="361" t="s">
        <v>482</v>
      </c>
      <c r="AF29" s="362"/>
      <c r="AG29" s="362"/>
      <c r="AH29" s="362"/>
      <c r="AI29" s="362"/>
      <c r="AJ29" s="362"/>
      <c r="AK29" s="362"/>
      <c r="AL29" s="362"/>
      <c r="AM29" s="363"/>
      <c r="AN29" s="19"/>
      <c r="AO29" s="19"/>
      <c r="AP29" s="19"/>
      <c r="AQ29" s="19"/>
      <c r="AR29" s="19"/>
      <c r="AS29" s="19"/>
    </row>
    <row r="30" spans="1:10" ht="12.75">
      <c r="A30" s="4"/>
      <c r="B30" s="4"/>
      <c r="C30" s="4"/>
      <c r="D30" s="4"/>
      <c r="E30" s="4"/>
      <c r="F30" s="34"/>
      <c r="G30" s="4"/>
      <c r="H30" s="4"/>
      <c r="I30" s="4"/>
      <c r="J30" s="4"/>
    </row>
    <row r="31" s="19" customFormat="1" ht="12.75"/>
    <row r="32" s="19" customFormat="1" ht="12.75"/>
    <row r="33" s="19" customFormat="1" ht="12.75"/>
    <row r="34" s="19" customFormat="1" ht="12.75"/>
    <row r="35" s="19" customFormat="1" ht="12.75"/>
    <row r="36" s="19" customFormat="1" ht="12.75"/>
    <row r="37" s="19" customFormat="1" ht="12.75"/>
    <row r="38" s="19" customFormat="1" ht="12.75"/>
    <row r="39" s="19" customFormat="1" ht="12.75"/>
    <row r="40" s="19" customFormat="1" ht="12.75"/>
    <row r="41" s="19" customFormat="1" ht="12.75"/>
    <row r="42" s="19" customFormat="1" ht="12.75"/>
    <row r="43" s="19" customFormat="1" ht="12.75"/>
    <row r="44" s="19" customFormat="1" ht="12.75"/>
    <row r="45" s="19" customFormat="1" ht="12.75"/>
    <row r="46" s="19" customFormat="1" ht="12.75"/>
    <row r="47" s="19" customFormat="1" ht="12.75"/>
    <row r="48" s="19" customFormat="1" ht="12.75"/>
    <row r="49" s="19" customFormat="1" ht="12.75"/>
    <row r="50" s="19" customFormat="1" ht="12.75"/>
    <row r="51" s="19" customFormat="1" ht="12.75"/>
    <row r="52" s="19" customFormat="1" ht="12.75"/>
    <row r="53" s="19" customFormat="1" ht="12.75"/>
    <row r="54" s="19" customFormat="1" ht="12.75"/>
    <row r="55" s="19" customFormat="1" ht="12.75"/>
    <row r="56" s="19" customFormat="1" ht="12.75"/>
    <row r="57" s="19" customFormat="1" ht="12.75"/>
    <row r="58" s="19" customFormat="1" ht="12.75"/>
    <row r="59" s="19" customFormat="1" ht="12.75"/>
    <row r="60" s="19" customFormat="1" ht="12.75"/>
    <row r="61" s="19" customFormat="1" ht="12.75"/>
    <row r="62" s="19" customFormat="1" ht="12.75"/>
    <row r="63" s="19" customFormat="1" ht="12.75"/>
    <row r="64" s="19" customFormat="1" ht="12.75"/>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sheetData>
  <sheetProtection password="C780" sheet="1" objects="1" scenarios="1"/>
  <mergeCells count="47">
    <mergeCell ref="A1:AS1"/>
    <mergeCell ref="A9:AS9"/>
    <mergeCell ref="A10:AS10"/>
    <mergeCell ref="G12:W14"/>
    <mergeCell ref="X12:AD12"/>
    <mergeCell ref="AE12:AM12"/>
    <mergeCell ref="X13:AD13"/>
    <mergeCell ref="AE13:AM13"/>
    <mergeCell ref="X14:AD14"/>
    <mergeCell ref="AE14:AM14"/>
    <mergeCell ref="G15:W15"/>
    <mergeCell ref="X15:AD15"/>
    <mergeCell ref="AE15:AM15"/>
    <mergeCell ref="G16:W16"/>
    <mergeCell ref="X16:AD16"/>
    <mergeCell ref="AE16:AM16"/>
    <mergeCell ref="G19:W19"/>
    <mergeCell ref="X19:AD20"/>
    <mergeCell ref="AE19:AM20"/>
    <mergeCell ref="G20:W20"/>
    <mergeCell ref="G17:W17"/>
    <mergeCell ref="X17:AD17"/>
    <mergeCell ref="AE17:AM17"/>
    <mergeCell ref="X18:AD18"/>
    <mergeCell ref="AE18:AM18"/>
    <mergeCell ref="G18:W18"/>
    <mergeCell ref="X21:AD22"/>
    <mergeCell ref="AE21:AM22"/>
    <mergeCell ref="G22:W22"/>
    <mergeCell ref="G23:W23"/>
    <mergeCell ref="X23:AD24"/>
    <mergeCell ref="AE23:AM24"/>
    <mergeCell ref="G24:W24"/>
    <mergeCell ref="G21:W21"/>
    <mergeCell ref="AE25:AM26"/>
    <mergeCell ref="G26:W26"/>
    <mergeCell ref="G27:W27"/>
    <mergeCell ref="X27:AD27"/>
    <mergeCell ref="AE27:AM27"/>
    <mergeCell ref="G25:W25"/>
    <mergeCell ref="X25:AD26"/>
    <mergeCell ref="AE28:AM28"/>
    <mergeCell ref="G29:W29"/>
    <mergeCell ref="X29:AD29"/>
    <mergeCell ref="AE29:AM29"/>
    <mergeCell ref="G28:W28"/>
    <mergeCell ref="X28:AD28"/>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4.xml><?xml version="1.0" encoding="utf-8"?>
<worksheet xmlns="http://schemas.openxmlformats.org/spreadsheetml/2006/main" xmlns:r="http://schemas.openxmlformats.org/officeDocument/2006/relationships">
  <dimension ref="A1:DI42"/>
  <sheetViews>
    <sheetView zoomScalePageLayoutView="0" workbookViewId="0" topLeftCell="A16">
      <selection activeCell="K50" sqref="K50"/>
    </sheetView>
  </sheetViews>
  <sheetFormatPr defaultColWidth="2.00390625" defaultRowHeight="12.75"/>
  <cols>
    <col min="1" max="16384" width="2.00390625" style="1" customWidth="1"/>
  </cols>
  <sheetData>
    <row r="1" spans="1:113" ht="19.5" thickBot="1">
      <c r="A1" s="324" t="s">
        <v>29</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4"/>
      <c r="DI1" s="4"/>
    </row>
    <row r="2" spans="1:113" ht="13.5" thickTop="1">
      <c r="A2" s="435" t="s">
        <v>30</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4"/>
      <c r="DI2" s="4"/>
    </row>
    <row r="3" spans="1:113" ht="13.5" thickBot="1">
      <c r="A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58" ht="12.75">
      <c r="A4" s="43"/>
      <c r="B4" s="436" t="s">
        <v>31</v>
      </c>
      <c r="C4" s="437"/>
      <c r="D4" s="437"/>
      <c r="E4" s="437"/>
      <c r="F4" s="437"/>
      <c r="G4" s="437"/>
      <c r="H4" s="437"/>
      <c r="I4" s="437"/>
      <c r="J4" s="437"/>
      <c r="K4" s="437"/>
      <c r="L4" s="437"/>
      <c r="M4" s="438"/>
      <c r="X4" s="436" t="s">
        <v>32</v>
      </c>
      <c r="Y4" s="437"/>
      <c r="Z4" s="437"/>
      <c r="AA4" s="437"/>
      <c r="AB4" s="437"/>
      <c r="AC4" s="437"/>
      <c r="AD4" s="437"/>
      <c r="AE4" s="437"/>
      <c r="AF4" s="437"/>
      <c r="AG4" s="437"/>
      <c r="AH4" s="437"/>
      <c r="AI4" s="438"/>
      <c r="AJ4" s="14"/>
      <c r="AK4" s="14"/>
      <c r="AL4" s="14"/>
      <c r="AM4" s="14"/>
      <c r="AN4" s="14"/>
      <c r="AO4" s="14"/>
      <c r="AP4" s="14"/>
      <c r="AQ4" s="14"/>
      <c r="AR4" s="14"/>
      <c r="AS4" s="14"/>
      <c r="AT4" s="14"/>
      <c r="AU4" s="436" t="s">
        <v>33</v>
      </c>
      <c r="AV4" s="437"/>
      <c r="AW4" s="437"/>
      <c r="AX4" s="437"/>
      <c r="AY4" s="437"/>
      <c r="AZ4" s="437"/>
      <c r="BA4" s="437"/>
      <c r="BB4" s="437"/>
      <c r="BC4" s="437"/>
      <c r="BD4" s="437"/>
      <c r="BE4" s="437"/>
      <c r="BF4" s="438"/>
    </row>
    <row r="5" spans="1:58" ht="12.75">
      <c r="A5" s="28"/>
      <c r="B5" s="439"/>
      <c r="C5" s="409"/>
      <c r="D5" s="409"/>
      <c r="E5" s="409"/>
      <c r="F5" s="409"/>
      <c r="G5" s="409"/>
      <c r="H5" s="409"/>
      <c r="I5" s="409"/>
      <c r="J5" s="409"/>
      <c r="K5" s="409"/>
      <c r="L5" s="409"/>
      <c r="M5" s="440"/>
      <c r="X5" s="439"/>
      <c r="Y5" s="409"/>
      <c r="Z5" s="409"/>
      <c r="AA5" s="409"/>
      <c r="AB5" s="409"/>
      <c r="AC5" s="409"/>
      <c r="AD5" s="409"/>
      <c r="AE5" s="409"/>
      <c r="AF5" s="409"/>
      <c r="AG5" s="409"/>
      <c r="AH5" s="409"/>
      <c r="AI5" s="440"/>
      <c r="AJ5" s="62"/>
      <c r="AK5" s="68"/>
      <c r="AL5" s="68"/>
      <c r="AU5" s="439"/>
      <c r="AV5" s="409"/>
      <c r="AW5" s="409"/>
      <c r="AX5" s="409"/>
      <c r="AY5" s="409"/>
      <c r="AZ5" s="409"/>
      <c r="BA5" s="409"/>
      <c r="BB5" s="409"/>
      <c r="BC5" s="409"/>
      <c r="BD5" s="409"/>
      <c r="BE5" s="409"/>
      <c r="BF5" s="440"/>
    </row>
    <row r="6" spans="1:58" ht="13.5" thickBot="1">
      <c r="A6" s="90"/>
      <c r="B6" s="441"/>
      <c r="C6" s="442"/>
      <c r="D6" s="442"/>
      <c r="E6" s="442"/>
      <c r="F6" s="442"/>
      <c r="G6" s="442"/>
      <c r="H6" s="442"/>
      <c r="I6" s="442"/>
      <c r="J6" s="442"/>
      <c r="K6" s="442"/>
      <c r="L6" s="442"/>
      <c r="M6" s="443"/>
      <c r="X6" s="441"/>
      <c r="Y6" s="442"/>
      <c r="Z6" s="442"/>
      <c r="AA6" s="442"/>
      <c r="AB6" s="442"/>
      <c r="AC6" s="442"/>
      <c r="AD6" s="442"/>
      <c r="AE6" s="442"/>
      <c r="AF6" s="442"/>
      <c r="AG6" s="442"/>
      <c r="AH6" s="442"/>
      <c r="AI6" s="443"/>
      <c r="AJ6" s="62"/>
      <c r="AK6" s="89"/>
      <c r="AL6" s="89"/>
      <c r="AU6" s="441"/>
      <c r="AV6" s="442"/>
      <c r="AW6" s="442"/>
      <c r="AX6" s="442"/>
      <c r="AY6" s="442"/>
      <c r="AZ6" s="442"/>
      <c r="BA6" s="442"/>
      <c r="BB6" s="442"/>
      <c r="BC6" s="442"/>
      <c r="BD6" s="442"/>
      <c r="BE6" s="442"/>
      <c r="BF6" s="443"/>
    </row>
    <row r="7" spans="1:52" ht="12.75" customHeight="1" thickBot="1">
      <c r="A7" s="43"/>
      <c r="G7" s="53"/>
      <c r="AC7" s="53"/>
      <c r="AJ7" s="62"/>
      <c r="AK7" s="89"/>
      <c r="AL7" s="89"/>
      <c r="AZ7" s="53"/>
    </row>
    <row r="8" spans="1:82" ht="12.75">
      <c r="A8" s="90"/>
      <c r="B8" s="423" t="s">
        <v>34</v>
      </c>
      <c r="C8" s="424"/>
      <c r="D8" s="424"/>
      <c r="E8" s="424"/>
      <c r="F8" s="424"/>
      <c r="G8" s="424"/>
      <c r="H8" s="424"/>
      <c r="I8" s="424"/>
      <c r="J8" s="424"/>
      <c r="K8" s="424"/>
      <c r="L8" s="424"/>
      <c r="M8" s="425"/>
      <c r="X8" s="90"/>
      <c r="Y8" s="90"/>
      <c r="Z8" s="90"/>
      <c r="AA8" s="90"/>
      <c r="AB8" s="90"/>
      <c r="AC8" s="91"/>
      <c r="AD8" s="92"/>
      <c r="AE8" s="93"/>
      <c r="AF8" s="93"/>
      <c r="AG8" s="93"/>
      <c r="AH8" s="93"/>
      <c r="AI8" s="93"/>
      <c r="AJ8" s="414" t="s">
        <v>35</v>
      </c>
      <c r="AK8" s="415"/>
      <c r="AL8" s="415"/>
      <c r="AM8" s="415"/>
      <c r="AN8" s="415"/>
      <c r="AO8" s="415"/>
      <c r="AP8" s="415"/>
      <c r="AQ8" s="415"/>
      <c r="AR8" s="415"/>
      <c r="AS8" s="415"/>
      <c r="AT8" s="415"/>
      <c r="AU8" s="416"/>
      <c r="AV8" s="27"/>
      <c r="AW8" s="27"/>
      <c r="AX8" s="27"/>
      <c r="AY8" s="27"/>
      <c r="AZ8" s="94"/>
      <c r="BA8" s="61"/>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s="19" customFormat="1" ht="12.75">
      <c r="A9" s="8"/>
      <c r="B9" s="426" t="s">
        <v>36</v>
      </c>
      <c r="C9" s="427"/>
      <c r="D9" s="427"/>
      <c r="E9" s="427"/>
      <c r="F9" s="427"/>
      <c r="G9" s="427"/>
      <c r="H9" s="427"/>
      <c r="I9" s="427"/>
      <c r="J9" s="427"/>
      <c r="K9" s="427"/>
      <c r="L9" s="427"/>
      <c r="M9" s="428"/>
      <c r="X9" s="8"/>
      <c r="Y9" s="8"/>
      <c r="Z9" s="8"/>
      <c r="AA9" s="8"/>
      <c r="AB9" s="8"/>
      <c r="AC9" s="8"/>
      <c r="AD9" s="8"/>
      <c r="AJ9" s="417"/>
      <c r="AK9" s="418"/>
      <c r="AL9" s="418"/>
      <c r="AM9" s="418"/>
      <c r="AN9" s="418"/>
      <c r="AO9" s="418"/>
      <c r="AP9" s="418"/>
      <c r="AQ9" s="418"/>
      <c r="AR9" s="418"/>
      <c r="AS9" s="418"/>
      <c r="AT9" s="418"/>
      <c r="AU9" s="419"/>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row>
    <row r="10" spans="1:82" ht="13.5" thickBot="1">
      <c r="A10" s="28"/>
      <c r="B10" s="426"/>
      <c r="C10" s="427"/>
      <c r="D10" s="427"/>
      <c r="E10" s="427"/>
      <c r="F10" s="427"/>
      <c r="G10" s="427"/>
      <c r="H10" s="427"/>
      <c r="I10" s="427"/>
      <c r="J10" s="427"/>
      <c r="K10" s="427"/>
      <c r="L10" s="427"/>
      <c r="M10" s="428"/>
      <c r="X10" s="28"/>
      <c r="Y10" s="28"/>
      <c r="Z10" s="28"/>
      <c r="AA10" s="28"/>
      <c r="AB10" s="28"/>
      <c r="AC10" s="28"/>
      <c r="AD10" s="28"/>
      <c r="AJ10" s="420"/>
      <c r="AK10" s="421"/>
      <c r="AL10" s="421"/>
      <c r="AM10" s="421"/>
      <c r="AN10" s="421"/>
      <c r="AO10" s="421"/>
      <c r="AP10" s="421"/>
      <c r="AQ10" s="421"/>
      <c r="AR10" s="421"/>
      <c r="AS10" s="421"/>
      <c r="AT10" s="421"/>
      <c r="AU10" s="422"/>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ht="12.75">
      <c r="A11" s="28"/>
      <c r="B11" s="429" t="s">
        <v>41</v>
      </c>
      <c r="C11" s="430"/>
      <c r="D11" s="430"/>
      <c r="E11" s="430"/>
      <c r="F11" s="430"/>
      <c r="G11" s="430"/>
      <c r="H11" s="430"/>
      <c r="I11" s="430"/>
      <c r="J11" s="430"/>
      <c r="K11" s="430"/>
      <c r="L11" s="430"/>
      <c r="M11" s="431"/>
      <c r="O11" s="4"/>
      <c r="P11" s="4"/>
      <c r="Q11" s="4"/>
      <c r="R11" s="4"/>
      <c r="S11" s="4"/>
      <c r="T11" s="29"/>
      <c r="U11" s="29"/>
      <c r="V11" s="4"/>
      <c r="W11" s="4"/>
      <c r="X11" s="4"/>
      <c r="Y11" s="4"/>
      <c r="Z11" s="4"/>
      <c r="AA11" s="4"/>
      <c r="AB11" s="27"/>
      <c r="AC11" s="27"/>
      <c r="AD11" s="27"/>
      <c r="AE11" s="27"/>
      <c r="AF11" s="27"/>
      <c r="AG11" s="27"/>
      <c r="AH11" s="27"/>
      <c r="AI11" s="95"/>
      <c r="AJ11" s="95"/>
      <c r="AK11" s="27"/>
      <c r="AL11" s="27"/>
      <c r="AM11" s="27"/>
      <c r="AN11" s="27"/>
      <c r="AO11" s="94"/>
      <c r="AP11" s="87"/>
      <c r="AQ11" s="87"/>
      <c r="AR11" s="27"/>
      <c r="AS11" s="27"/>
      <c r="AT11" s="27"/>
      <c r="AU11" s="27"/>
      <c r="AV11" s="27"/>
      <c r="AW11" s="27"/>
      <c r="AX11" s="27"/>
      <c r="AY11" s="27"/>
      <c r="AZ11" s="27"/>
      <c r="BA11" s="27"/>
      <c r="BB11" s="27"/>
      <c r="BC11" s="27"/>
      <c r="BD11" s="4"/>
      <c r="BE11" s="4"/>
      <c r="BF11" s="4"/>
      <c r="BG11" s="4"/>
      <c r="BH11" s="4"/>
      <c r="BQ11" s="4"/>
      <c r="BR11" s="4"/>
      <c r="BS11" s="4"/>
      <c r="BT11" s="4"/>
      <c r="BU11" s="4"/>
      <c r="BV11" s="4"/>
      <c r="BW11" s="4"/>
      <c r="BX11" s="4"/>
      <c r="BY11" s="4"/>
      <c r="BZ11" s="4"/>
      <c r="CA11" s="4"/>
      <c r="CB11" s="4"/>
      <c r="CC11" s="4"/>
      <c r="CD11" s="4"/>
    </row>
    <row r="12" spans="1:82" ht="13.5" thickBot="1">
      <c r="A12" s="28"/>
      <c r="B12" s="429"/>
      <c r="C12" s="430"/>
      <c r="D12" s="430"/>
      <c r="E12" s="430"/>
      <c r="F12" s="430"/>
      <c r="G12" s="430"/>
      <c r="H12" s="430"/>
      <c r="I12" s="430"/>
      <c r="J12" s="430"/>
      <c r="K12" s="430"/>
      <c r="L12" s="430"/>
      <c r="M12" s="431"/>
      <c r="R12" s="28"/>
      <c r="S12" s="28"/>
      <c r="T12" s="28"/>
      <c r="U12" s="28"/>
      <c r="V12" s="28"/>
      <c r="W12" s="28"/>
      <c r="X12" s="8"/>
      <c r="Y12" s="8"/>
      <c r="Z12" s="8"/>
      <c r="AA12" s="96"/>
      <c r="AB12" s="8"/>
      <c r="AC12" s="8"/>
      <c r="AD12" s="8"/>
      <c r="AE12" s="8"/>
      <c r="AF12" s="8"/>
      <c r="AG12" s="8"/>
      <c r="AH12" s="8"/>
      <c r="AJ12" s="8"/>
      <c r="AK12" s="8"/>
      <c r="AL12" s="8"/>
      <c r="BC12" s="96"/>
      <c r="BQ12" s="4"/>
      <c r="BR12" s="4"/>
      <c r="BS12" s="4"/>
      <c r="BT12" s="4"/>
      <c r="BU12" s="4"/>
      <c r="BV12" s="4"/>
      <c r="BW12" s="4"/>
      <c r="BX12" s="4"/>
      <c r="BY12" s="4"/>
      <c r="BZ12" s="4"/>
      <c r="CA12" s="4"/>
      <c r="CB12" s="4"/>
      <c r="CC12" s="4"/>
      <c r="CD12" s="4"/>
    </row>
    <row r="13" spans="1:82" ht="13.5" thickBot="1">
      <c r="A13" s="28"/>
      <c r="B13" s="432"/>
      <c r="C13" s="433"/>
      <c r="D13" s="433"/>
      <c r="E13" s="433"/>
      <c r="F13" s="433"/>
      <c r="G13" s="433"/>
      <c r="H13" s="433"/>
      <c r="I13" s="433"/>
      <c r="J13" s="433"/>
      <c r="K13" s="433"/>
      <c r="L13" s="433"/>
      <c r="M13" s="434"/>
      <c r="X13" s="28"/>
      <c r="Y13" s="405" t="s">
        <v>482</v>
      </c>
      <c r="Z13" s="406"/>
      <c r="AA13" s="406"/>
      <c r="AB13" s="406"/>
      <c r="AC13" s="406"/>
      <c r="AD13" s="407"/>
      <c r="AX13" s="28"/>
      <c r="AY13" s="28"/>
      <c r="AZ13" s="28"/>
      <c r="BA13" s="405" t="s">
        <v>459</v>
      </c>
      <c r="BB13" s="406"/>
      <c r="BC13" s="406"/>
      <c r="BD13" s="406"/>
      <c r="BE13" s="406"/>
      <c r="BF13" s="407"/>
      <c r="BQ13" s="4"/>
      <c r="BR13" s="4"/>
      <c r="BS13" s="4"/>
      <c r="BT13" s="4"/>
      <c r="BU13" s="4"/>
      <c r="BV13" s="4"/>
      <c r="BW13" s="4"/>
      <c r="BX13" s="4"/>
      <c r="BY13" s="4"/>
      <c r="BZ13" s="4"/>
      <c r="CA13" s="4"/>
      <c r="CB13" s="4"/>
      <c r="CC13" s="4"/>
      <c r="CD13" s="4"/>
    </row>
    <row r="14" spans="1:82" ht="12.75">
      <c r="A14" s="28"/>
      <c r="B14" s="28"/>
      <c r="C14" s="28"/>
      <c r="D14" s="28"/>
      <c r="E14" s="28"/>
      <c r="F14" s="28"/>
      <c r="G14" s="28"/>
      <c r="H14" s="28"/>
      <c r="I14" s="4"/>
      <c r="J14" s="4"/>
      <c r="K14" s="4"/>
      <c r="L14" s="4"/>
      <c r="M14" s="4"/>
      <c r="N14" s="4"/>
      <c r="X14" s="8"/>
      <c r="Y14" s="408"/>
      <c r="Z14" s="409"/>
      <c r="AA14" s="409"/>
      <c r="AB14" s="409"/>
      <c r="AC14" s="409"/>
      <c r="AD14" s="410"/>
      <c r="AX14" s="8"/>
      <c r="AY14" s="8"/>
      <c r="AZ14" s="8"/>
      <c r="BA14" s="408"/>
      <c r="BB14" s="409"/>
      <c r="BC14" s="409"/>
      <c r="BD14" s="409"/>
      <c r="BE14" s="409"/>
      <c r="BF14" s="410"/>
      <c r="BQ14" s="4"/>
      <c r="BR14" s="4"/>
      <c r="BS14" s="4"/>
      <c r="BT14" s="4"/>
      <c r="BU14" s="4"/>
      <c r="BV14" s="4"/>
      <c r="BW14" s="4"/>
      <c r="BX14" s="4"/>
      <c r="BY14" s="4"/>
      <c r="BZ14" s="4"/>
      <c r="CA14" s="4"/>
      <c r="CB14" s="4"/>
      <c r="CC14" s="4"/>
      <c r="CD14" s="4"/>
    </row>
    <row r="15" spans="8:58" ht="12.75" customHeight="1" thickBot="1">
      <c r="H15" s="4"/>
      <c r="I15" s="4"/>
      <c r="J15" s="4"/>
      <c r="K15" s="4"/>
      <c r="L15" s="4"/>
      <c r="M15" s="4"/>
      <c r="N15" s="4"/>
      <c r="X15" s="8"/>
      <c r="Y15" s="411"/>
      <c r="Z15" s="412"/>
      <c r="AA15" s="412"/>
      <c r="AB15" s="412"/>
      <c r="AC15" s="412"/>
      <c r="AD15" s="413"/>
      <c r="AX15" s="8"/>
      <c r="AY15" s="8"/>
      <c r="AZ15" s="8"/>
      <c r="BA15" s="411"/>
      <c r="BB15" s="412"/>
      <c r="BC15" s="412"/>
      <c r="BD15" s="412"/>
      <c r="BE15" s="412"/>
      <c r="BF15" s="413"/>
    </row>
    <row r="16" spans="22:61" ht="13.5" thickBot="1">
      <c r="V16" s="28"/>
      <c r="W16" s="28"/>
      <c r="X16" s="8"/>
      <c r="Y16" s="8"/>
      <c r="Z16" s="8"/>
      <c r="AA16" s="96"/>
      <c r="AB16" s="8"/>
      <c r="AC16" s="8"/>
      <c r="AD16" s="8"/>
      <c r="AE16" s="8"/>
      <c r="AF16" s="8"/>
      <c r="AG16" s="8"/>
      <c r="AX16" s="14"/>
      <c r="AY16" s="29"/>
      <c r="AZ16" s="29"/>
      <c r="BA16" s="29"/>
      <c r="BB16" s="29"/>
      <c r="BC16" s="88"/>
      <c r="BD16" s="29"/>
      <c r="BE16" s="29"/>
      <c r="BF16" s="29"/>
      <c r="BG16" s="29"/>
      <c r="BH16" s="29"/>
      <c r="BI16" s="29"/>
    </row>
    <row r="17" spans="22:61" ht="12.75">
      <c r="V17" s="414" t="s">
        <v>42</v>
      </c>
      <c r="W17" s="415"/>
      <c r="X17" s="415"/>
      <c r="Y17" s="415"/>
      <c r="Z17" s="415"/>
      <c r="AA17" s="415"/>
      <c r="AB17" s="415"/>
      <c r="AC17" s="415"/>
      <c r="AD17" s="415"/>
      <c r="AE17" s="415"/>
      <c r="AF17" s="415"/>
      <c r="AG17" s="416"/>
      <c r="AX17" s="414" t="s">
        <v>42</v>
      </c>
      <c r="AY17" s="415"/>
      <c r="AZ17" s="415"/>
      <c r="BA17" s="415"/>
      <c r="BB17" s="415"/>
      <c r="BC17" s="415"/>
      <c r="BD17" s="415"/>
      <c r="BE17" s="415"/>
      <c r="BF17" s="415"/>
      <c r="BG17" s="415"/>
      <c r="BH17" s="415"/>
      <c r="BI17" s="416"/>
    </row>
    <row r="18" spans="22:61" ht="12.75">
      <c r="V18" s="417"/>
      <c r="W18" s="418"/>
      <c r="X18" s="418"/>
      <c r="Y18" s="418"/>
      <c r="Z18" s="418"/>
      <c r="AA18" s="418"/>
      <c r="AB18" s="418"/>
      <c r="AC18" s="418"/>
      <c r="AD18" s="418"/>
      <c r="AE18" s="418"/>
      <c r="AF18" s="418"/>
      <c r="AG18" s="419"/>
      <c r="AX18" s="417"/>
      <c r="AY18" s="418"/>
      <c r="AZ18" s="418"/>
      <c r="BA18" s="418"/>
      <c r="BB18" s="418"/>
      <c r="BC18" s="418"/>
      <c r="BD18" s="418"/>
      <c r="BE18" s="418"/>
      <c r="BF18" s="418"/>
      <c r="BG18" s="418"/>
      <c r="BH18" s="418"/>
      <c r="BI18" s="419"/>
    </row>
    <row r="19" spans="18:61" ht="13.5" thickBot="1">
      <c r="R19" s="4"/>
      <c r="S19" s="4"/>
      <c r="T19" s="4"/>
      <c r="U19" s="4"/>
      <c r="V19" s="420"/>
      <c r="W19" s="421"/>
      <c r="X19" s="421"/>
      <c r="Y19" s="421"/>
      <c r="Z19" s="421"/>
      <c r="AA19" s="421"/>
      <c r="AB19" s="421"/>
      <c r="AC19" s="421"/>
      <c r="AD19" s="421"/>
      <c r="AE19" s="421"/>
      <c r="AF19" s="421"/>
      <c r="AG19" s="422"/>
      <c r="AX19" s="420"/>
      <c r="AY19" s="421"/>
      <c r="AZ19" s="421"/>
      <c r="BA19" s="421"/>
      <c r="BB19" s="421"/>
      <c r="BC19" s="421"/>
      <c r="BD19" s="421"/>
      <c r="BE19" s="421"/>
      <c r="BF19" s="421"/>
      <c r="BG19" s="421"/>
      <c r="BH19" s="421"/>
      <c r="BI19" s="422"/>
    </row>
    <row r="20" spans="18:62" ht="12.75">
      <c r="R20" s="28"/>
      <c r="S20" s="28"/>
      <c r="T20" s="28"/>
      <c r="U20" s="95"/>
      <c r="V20" s="95"/>
      <c r="W20" s="95"/>
      <c r="X20" s="95"/>
      <c r="Y20" s="95"/>
      <c r="Z20" s="95"/>
      <c r="AA20" s="97"/>
      <c r="AB20" s="95"/>
      <c r="AC20" s="95"/>
      <c r="AD20" s="95"/>
      <c r="AE20" s="95"/>
      <c r="AF20" s="95"/>
      <c r="AG20" s="27"/>
      <c r="AH20" s="27"/>
      <c r="AT20" s="28"/>
      <c r="AU20" s="28"/>
      <c r="AV20" s="28"/>
      <c r="AW20" s="95"/>
      <c r="AX20" s="95"/>
      <c r="AY20" s="95"/>
      <c r="AZ20" s="95"/>
      <c r="BA20" s="95"/>
      <c r="BB20" s="95"/>
      <c r="BC20" s="97"/>
      <c r="BD20" s="95"/>
      <c r="BE20" s="95"/>
      <c r="BF20" s="95"/>
      <c r="BG20" s="95"/>
      <c r="BH20" s="95"/>
      <c r="BI20" s="27"/>
      <c r="BJ20" s="27"/>
    </row>
    <row r="21" spans="18:68" ht="13.5" thickBot="1">
      <c r="R21" s="4"/>
      <c r="S21" s="4"/>
      <c r="T21" s="53"/>
      <c r="AA21" s="4"/>
      <c r="AG21" s="33"/>
      <c r="AH21" s="98"/>
      <c r="AT21" s="4"/>
      <c r="AU21" s="4"/>
      <c r="AV21" s="53"/>
      <c r="BC21" s="4"/>
      <c r="BI21" s="33"/>
      <c r="BJ21" s="98"/>
      <c r="BP21" s="4"/>
    </row>
    <row r="22" spans="18:65" ht="12.75">
      <c r="R22" s="405" t="s">
        <v>482</v>
      </c>
      <c r="S22" s="406"/>
      <c r="T22" s="406"/>
      <c r="U22" s="406"/>
      <c r="V22" s="406"/>
      <c r="W22" s="407"/>
      <c r="X22" s="28"/>
      <c r="AF22" s="405" t="s">
        <v>459</v>
      </c>
      <c r="AG22" s="406"/>
      <c r="AH22" s="406"/>
      <c r="AI22" s="406"/>
      <c r="AJ22" s="406"/>
      <c r="AK22" s="407"/>
      <c r="AT22" s="405" t="s">
        <v>482</v>
      </c>
      <c r="AU22" s="406"/>
      <c r="AV22" s="406"/>
      <c r="AW22" s="406"/>
      <c r="AX22" s="406"/>
      <c r="AY22" s="407"/>
      <c r="AZ22" s="28"/>
      <c r="BH22" s="405" t="s">
        <v>459</v>
      </c>
      <c r="BI22" s="406"/>
      <c r="BJ22" s="406"/>
      <c r="BK22" s="406"/>
      <c r="BL22" s="406"/>
      <c r="BM22" s="407"/>
    </row>
    <row r="23" spans="2:65" ht="12.75" customHeight="1">
      <c r="B23" s="28"/>
      <c r="R23" s="408"/>
      <c r="S23" s="409"/>
      <c r="T23" s="409"/>
      <c r="U23" s="409"/>
      <c r="V23" s="409"/>
      <c r="W23" s="410"/>
      <c r="X23" s="8"/>
      <c r="AF23" s="408"/>
      <c r="AG23" s="409"/>
      <c r="AH23" s="409"/>
      <c r="AI23" s="409"/>
      <c r="AJ23" s="409"/>
      <c r="AK23" s="410"/>
      <c r="AT23" s="408"/>
      <c r="AU23" s="409"/>
      <c r="AV23" s="409"/>
      <c r="AW23" s="409"/>
      <c r="AX23" s="409"/>
      <c r="AY23" s="410"/>
      <c r="AZ23" s="8"/>
      <c r="BH23" s="408"/>
      <c r="BI23" s="409"/>
      <c r="BJ23" s="409"/>
      <c r="BK23" s="409"/>
      <c r="BL23" s="409"/>
      <c r="BM23" s="410"/>
    </row>
    <row r="24" spans="18:65" ht="12.75" customHeight="1" thickBot="1">
      <c r="R24" s="411"/>
      <c r="S24" s="412"/>
      <c r="T24" s="412"/>
      <c r="U24" s="412"/>
      <c r="V24" s="412"/>
      <c r="W24" s="413"/>
      <c r="X24" s="8"/>
      <c r="AF24" s="411"/>
      <c r="AG24" s="412"/>
      <c r="AH24" s="412"/>
      <c r="AI24" s="412"/>
      <c r="AJ24" s="412"/>
      <c r="AK24" s="413"/>
      <c r="AT24" s="411"/>
      <c r="AU24" s="412"/>
      <c r="AV24" s="412"/>
      <c r="AW24" s="412"/>
      <c r="AX24" s="412"/>
      <c r="AY24" s="413"/>
      <c r="AZ24" s="8"/>
      <c r="BH24" s="411"/>
      <c r="BI24" s="412"/>
      <c r="BJ24" s="412"/>
      <c r="BK24" s="412"/>
      <c r="BL24" s="412"/>
      <c r="BM24" s="413"/>
    </row>
    <row r="25" spans="18:62" ht="13.5" thickBot="1">
      <c r="R25" s="4"/>
      <c r="T25" s="53"/>
      <c r="U25" s="4"/>
      <c r="AG25" s="4"/>
      <c r="AH25" s="53"/>
      <c r="AV25" s="53"/>
      <c r="BJ25" s="53"/>
    </row>
    <row r="26" spans="15:68" ht="12.75">
      <c r="O26" s="402" t="s">
        <v>34</v>
      </c>
      <c r="P26" s="403"/>
      <c r="Q26" s="403"/>
      <c r="R26" s="403"/>
      <c r="S26" s="403"/>
      <c r="T26" s="403"/>
      <c r="U26" s="403"/>
      <c r="V26" s="403"/>
      <c r="W26" s="403"/>
      <c r="X26" s="403"/>
      <c r="Y26" s="403"/>
      <c r="Z26" s="404"/>
      <c r="AC26" s="402" t="s">
        <v>34</v>
      </c>
      <c r="AD26" s="403"/>
      <c r="AE26" s="403"/>
      <c r="AF26" s="403"/>
      <c r="AG26" s="403"/>
      <c r="AH26" s="403"/>
      <c r="AI26" s="403"/>
      <c r="AJ26" s="403"/>
      <c r="AK26" s="403"/>
      <c r="AL26" s="403"/>
      <c r="AM26" s="403"/>
      <c r="AN26" s="404"/>
      <c r="AQ26" s="402" t="s">
        <v>34</v>
      </c>
      <c r="AR26" s="403"/>
      <c r="AS26" s="403"/>
      <c r="AT26" s="403"/>
      <c r="AU26" s="403"/>
      <c r="AV26" s="403"/>
      <c r="AW26" s="403"/>
      <c r="AX26" s="403"/>
      <c r="AY26" s="403"/>
      <c r="AZ26" s="403"/>
      <c r="BA26" s="403"/>
      <c r="BB26" s="404"/>
      <c r="BE26" s="402" t="s">
        <v>34</v>
      </c>
      <c r="BF26" s="403"/>
      <c r="BG26" s="403"/>
      <c r="BH26" s="403"/>
      <c r="BI26" s="403"/>
      <c r="BJ26" s="403"/>
      <c r="BK26" s="403"/>
      <c r="BL26" s="403"/>
      <c r="BM26" s="403"/>
      <c r="BN26" s="403"/>
      <c r="BO26" s="403"/>
      <c r="BP26" s="404"/>
    </row>
    <row r="27" spans="15:68" ht="12.75">
      <c r="O27" s="399" t="s">
        <v>43</v>
      </c>
      <c r="P27" s="400"/>
      <c r="Q27" s="400"/>
      <c r="R27" s="400"/>
      <c r="S27" s="400"/>
      <c r="T27" s="400"/>
      <c r="U27" s="400"/>
      <c r="V27" s="400"/>
      <c r="W27" s="400"/>
      <c r="X27" s="400"/>
      <c r="Y27" s="400"/>
      <c r="Z27" s="401"/>
      <c r="AC27" s="399" t="s">
        <v>43</v>
      </c>
      <c r="AD27" s="400"/>
      <c r="AE27" s="400"/>
      <c r="AF27" s="400"/>
      <c r="AG27" s="400"/>
      <c r="AH27" s="400"/>
      <c r="AI27" s="400"/>
      <c r="AJ27" s="400"/>
      <c r="AK27" s="400"/>
      <c r="AL27" s="400"/>
      <c r="AM27" s="400"/>
      <c r="AN27" s="401"/>
      <c r="AQ27" s="399" t="s">
        <v>43</v>
      </c>
      <c r="AR27" s="400"/>
      <c r="AS27" s="400"/>
      <c r="AT27" s="400"/>
      <c r="AU27" s="400"/>
      <c r="AV27" s="400"/>
      <c r="AW27" s="400"/>
      <c r="AX27" s="400"/>
      <c r="AY27" s="400"/>
      <c r="AZ27" s="400"/>
      <c r="BA27" s="400"/>
      <c r="BB27" s="401"/>
      <c r="BE27" s="399" t="s">
        <v>43</v>
      </c>
      <c r="BF27" s="400"/>
      <c r="BG27" s="400"/>
      <c r="BH27" s="400"/>
      <c r="BI27" s="400"/>
      <c r="BJ27" s="400"/>
      <c r="BK27" s="400"/>
      <c r="BL27" s="400"/>
      <c r="BM27" s="400"/>
      <c r="BN27" s="400"/>
      <c r="BO27" s="400"/>
      <c r="BP27" s="401"/>
    </row>
    <row r="28" spans="15:68" ht="12.75" customHeight="1">
      <c r="O28" s="399"/>
      <c r="P28" s="400"/>
      <c r="Q28" s="400"/>
      <c r="R28" s="400"/>
      <c r="S28" s="400"/>
      <c r="T28" s="400"/>
      <c r="U28" s="400"/>
      <c r="V28" s="400"/>
      <c r="W28" s="400"/>
      <c r="X28" s="400"/>
      <c r="Y28" s="400"/>
      <c r="Z28" s="401"/>
      <c r="AC28" s="399"/>
      <c r="AD28" s="400"/>
      <c r="AE28" s="400"/>
      <c r="AF28" s="400"/>
      <c r="AG28" s="400"/>
      <c r="AH28" s="400"/>
      <c r="AI28" s="400"/>
      <c r="AJ28" s="400"/>
      <c r="AK28" s="400"/>
      <c r="AL28" s="400"/>
      <c r="AM28" s="400"/>
      <c r="AN28" s="401"/>
      <c r="AQ28" s="399"/>
      <c r="AR28" s="400"/>
      <c r="AS28" s="400"/>
      <c r="AT28" s="400"/>
      <c r="AU28" s="400"/>
      <c r="AV28" s="400"/>
      <c r="AW28" s="400"/>
      <c r="AX28" s="400"/>
      <c r="AY28" s="400"/>
      <c r="AZ28" s="400"/>
      <c r="BA28" s="400"/>
      <c r="BB28" s="401"/>
      <c r="BE28" s="399"/>
      <c r="BF28" s="400"/>
      <c r="BG28" s="400"/>
      <c r="BH28" s="400"/>
      <c r="BI28" s="400"/>
      <c r="BJ28" s="400"/>
      <c r="BK28" s="400"/>
      <c r="BL28" s="400"/>
      <c r="BM28" s="400"/>
      <c r="BN28" s="400"/>
      <c r="BO28" s="400"/>
      <c r="BP28" s="401"/>
    </row>
    <row r="29" spans="15:68" ht="12.75">
      <c r="O29" s="393" t="s">
        <v>44</v>
      </c>
      <c r="P29" s="394"/>
      <c r="Q29" s="394"/>
      <c r="R29" s="394"/>
      <c r="S29" s="394"/>
      <c r="T29" s="394"/>
      <c r="U29" s="394"/>
      <c r="V29" s="394"/>
      <c r="W29" s="394"/>
      <c r="X29" s="394"/>
      <c r="Y29" s="394"/>
      <c r="Z29" s="395"/>
      <c r="AC29" s="393" t="s">
        <v>44</v>
      </c>
      <c r="AD29" s="394"/>
      <c r="AE29" s="394"/>
      <c r="AF29" s="394"/>
      <c r="AG29" s="394"/>
      <c r="AH29" s="394"/>
      <c r="AI29" s="394"/>
      <c r="AJ29" s="394"/>
      <c r="AK29" s="394"/>
      <c r="AL29" s="394"/>
      <c r="AM29" s="394"/>
      <c r="AN29" s="395"/>
      <c r="AQ29" s="393" t="s">
        <v>45</v>
      </c>
      <c r="AR29" s="394"/>
      <c r="AS29" s="394"/>
      <c r="AT29" s="394"/>
      <c r="AU29" s="394"/>
      <c r="AV29" s="394"/>
      <c r="AW29" s="394"/>
      <c r="AX29" s="394"/>
      <c r="AY29" s="394"/>
      <c r="AZ29" s="394"/>
      <c r="BA29" s="394"/>
      <c r="BB29" s="395"/>
      <c r="BE29" s="393" t="s">
        <v>46</v>
      </c>
      <c r="BF29" s="394"/>
      <c r="BG29" s="394"/>
      <c r="BH29" s="394"/>
      <c r="BI29" s="394"/>
      <c r="BJ29" s="394"/>
      <c r="BK29" s="394"/>
      <c r="BL29" s="394"/>
      <c r="BM29" s="394"/>
      <c r="BN29" s="394"/>
      <c r="BO29" s="394"/>
      <c r="BP29" s="395"/>
    </row>
    <row r="30" spans="15:68" ht="12.75">
      <c r="O30" s="393"/>
      <c r="P30" s="394"/>
      <c r="Q30" s="394"/>
      <c r="R30" s="394"/>
      <c r="S30" s="394"/>
      <c r="T30" s="394"/>
      <c r="U30" s="394"/>
      <c r="V30" s="394"/>
      <c r="W30" s="394"/>
      <c r="X30" s="394"/>
      <c r="Y30" s="394"/>
      <c r="Z30" s="395"/>
      <c r="AC30" s="393"/>
      <c r="AD30" s="394"/>
      <c r="AE30" s="394"/>
      <c r="AF30" s="394"/>
      <c r="AG30" s="394"/>
      <c r="AH30" s="394"/>
      <c r="AI30" s="394"/>
      <c r="AJ30" s="394"/>
      <c r="AK30" s="394"/>
      <c r="AL30" s="394"/>
      <c r="AM30" s="394"/>
      <c r="AN30" s="395"/>
      <c r="AQ30" s="393"/>
      <c r="AR30" s="394"/>
      <c r="AS30" s="394"/>
      <c r="AT30" s="394"/>
      <c r="AU30" s="394"/>
      <c r="AV30" s="394"/>
      <c r="AW30" s="394"/>
      <c r="AX30" s="394"/>
      <c r="AY30" s="394"/>
      <c r="AZ30" s="394"/>
      <c r="BA30" s="394"/>
      <c r="BB30" s="395"/>
      <c r="BE30" s="393"/>
      <c r="BF30" s="394"/>
      <c r="BG30" s="394"/>
      <c r="BH30" s="394"/>
      <c r="BI30" s="394"/>
      <c r="BJ30" s="394"/>
      <c r="BK30" s="394"/>
      <c r="BL30" s="394"/>
      <c r="BM30" s="394"/>
      <c r="BN30" s="394"/>
      <c r="BO30" s="394"/>
      <c r="BP30" s="395"/>
    </row>
    <row r="31" spans="15:68" ht="12.75">
      <c r="O31" s="393"/>
      <c r="P31" s="394"/>
      <c r="Q31" s="394"/>
      <c r="R31" s="394"/>
      <c r="S31" s="394"/>
      <c r="T31" s="394"/>
      <c r="U31" s="394"/>
      <c r="V31" s="394"/>
      <c r="W31" s="394"/>
      <c r="X31" s="394"/>
      <c r="Y31" s="394"/>
      <c r="Z31" s="395"/>
      <c r="AC31" s="393"/>
      <c r="AD31" s="394"/>
      <c r="AE31" s="394"/>
      <c r="AF31" s="394"/>
      <c r="AG31" s="394"/>
      <c r="AH31" s="394"/>
      <c r="AI31" s="394"/>
      <c r="AJ31" s="394"/>
      <c r="AK31" s="394"/>
      <c r="AL31" s="394"/>
      <c r="AM31" s="394"/>
      <c r="AN31" s="395"/>
      <c r="AQ31" s="393"/>
      <c r="AR31" s="394"/>
      <c r="AS31" s="394"/>
      <c r="AT31" s="394"/>
      <c r="AU31" s="394"/>
      <c r="AV31" s="394"/>
      <c r="AW31" s="394"/>
      <c r="AX31" s="394"/>
      <c r="AY31" s="394"/>
      <c r="AZ31" s="394"/>
      <c r="BA31" s="394"/>
      <c r="BB31" s="395"/>
      <c r="BE31" s="393"/>
      <c r="BF31" s="394"/>
      <c r="BG31" s="394"/>
      <c r="BH31" s="394"/>
      <c r="BI31" s="394"/>
      <c r="BJ31" s="394"/>
      <c r="BK31" s="394"/>
      <c r="BL31" s="394"/>
      <c r="BM31" s="394"/>
      <c r="BN31" s="394"/>
      <c r="BO31" s="394"/>
      <c r="BP31" s="395"/>
    </row>
    <row r="32" spans="15:68" ht="12.75">
      <c r="O32" s="393" t="s">
        <v>47</v>
      </c>
      <c r="P32" s="394"/>
      <c r="Q32" s="394"/>
      <c r="R32" s="394"/>
      <c r="S32" s="394"/>
      <c r="T32" s="394"/>
      <c r="U32" s="394"/>
      <c r="V32" s="394"/>
      <c r="W32" s="394"/>
      <c r="X32" s="394"/>
      <c r="Y32" s="394"/>
      <c r="Z32" s="395"/>
      <c r="AC32" s="393" t="s">
        <v>48</v>
      </c>
      <c r="AD32" s="394"/>
      <c r="AE32" s="394"/>
      <c r="AF32" s="394"/>
      <c r="AG32" s="394"/>
      <c r="AH32" s="394"/>
      <c r="AI32" s="394"/>
      <c r="AJ32" s="394"/>
      <c r="AK32" s="394"/>
      <c r="AL32" s="394"/>
      <c r="AM32" s="394"/>
      <c r="AN32" s="395"/>
      <c r="AQ32" s="393" t="s">
        <v>47</v>
      </c>
      <c r="AR32" s="394"/>
      <c r="AS32" s="394"/>
      <c r="AT32" s="394"/>
      <c r="AU32" s="394"/>
      <c r="AV32" s="394"/>
      <c r="AW32" s="394"/>
      <c r="AX32" s="394"/>
      <c r="AY32" s="394"/>
      <c r="AZ32" s="394"/>
      <c r="BA32" s="394"/>
      <c r="BB32" s="395"/>
      <c r="BE32" s="393" t="s">
        <v>48</v>
      </c>
      <c r="BF32" s="394"/>
      <c r="BG32" s="394"/>
      <c r="BH32" s="394"/>
      <c r="BI32" s="394"/>
      <c r="BJ32" s="394"/>
      <c r="BK32" s="394"/>
      <c r="BL32" s="394"/>
      <c r="BM32" s="394"/>
      <c r="BN32" s="394"/>
      <c r="BO32" s="394"/>
      <c r="BP32" s="395"/>
    </row>
    <row r="33" spans="15:68" ht="12.75" customHeight="1">
      <c r="O33" s="393"/>
      <c r="P33" s="394"/>
      <c r="Q33" s="394"/>
      <c r="R33" s="394"/>
      <c r="S33" s="394"/>
      <c r="T33" s="394"/>
      <c r="U33" s="394"/>
      <c r="V33" s="394"/>
      <c r="W33" s="394"/>
      <c r="X33" s="394"/>
      <c r="Y33" s="394"/>
      <c r="Z33" s="395"/>
      <c r="AC33" s="393"/>
      <c r="AD33" s="394"/>
      <c r="AE33" s="394"/>
      <c r="AF33" s="394"/>
      <c r="AG33" s="394"/>
      <c r="AH33" s="394"/>
      <c r="AI33" s="394"/>
      <c r="AJ33" s="394"/>
      <c r="AK33" s="394"/>
      <c r="AL33" s="394"/>
      <c r="AM33" s="394"/>
      <c r="AN33" s="395"/>
      <c r="AQ33" s="393"/>
      <c r="AR33" s="394"/>
      <c r="AS33" s="394"/>
      <c r="AT33" s="394"/>
      <c r="AU33" s="394"/>
      <c r="AV33" s="394"/>
      <c r="AW33" s="394"/>
      <c r="AX33" s="394"/>
      <c r="AY33" s="394"/>
      <c r="AZ33" s="394"/>
      <c r="BA33" s="394"/>
      <c r="BB33" s="395"/>
      <c r="BE33" s="393"/>
      <c r="BF33" s="394"/>
      <c r="BG33" s="394"/>
      <c r="BH33" s="394"/>
      <c r="BI33" s="394"/>
      <c r="BJ33" s="394"/>
      <c r="BK33" s="394"/>
      <c r="BL33" s="394"/>
      <c r="BM33" s="394"/>
      <c r="BN33" s="394"/>
      <c r="BO33" s="394"/>
      <c r="BP33" s="395"/>
    </row>
    <row r="34" spans="15:68" ht="12.75" customHeight="1" thickBot="1">
      <c r="O34" s="396"/>
      <c r="P34" s="397"/>
      <c r="Q34" s="397"/>
      <c r="R34" s="397"/>
      <c r="S34" s="397"/>
      <c r="T34" s="397"/>
      <c r="U34" s="397"/>
      <c r="V34" s="397"/>
      <c r="W34" s="397"/>
      <c r="X34" s="397"/>
      <c r="Y34" s="397"/>
      <c r="Z34" s="398"/>
      <c r="AC34" s="396"/>
      <c r="AD34" s="397"/>
      <c r="AE34" s="397"/>
      <c r="AF34" s="397"/>
      <c r="AG34" s="397"/>
      <c r="AH34" s="397"/>
      <c r="AI34" s="397"/>
      <c r="AJ34" s="397"/>
      <c r="AK34" s="397"/>
      <c r="AL34" s="397"/>
      <c r="AM34" s="397"/>
      <c r="AN34" s="398"/>
      <c r="AQ34" s="396"/>
      <c r="AR34" s="397"/>
      <c r="AS34" s="397"/>
      <c r="AT34" s="397"/>
      <c r="AU34" s="397"/>
      <c r="AV34" s="397"/>
      <c r="AW34" s="397"/>
      <c r="AX34" s="397"/>
      <c r="AY34" s="397"/>
      <c r="AZ34" s="397"/>
      <c r="BA34" s="397"/>
      <c r="BB34" s="398"/>
      <c r="BE34" s="396"/>
      <c r="BF34" s="397"/>
      <c r="BG34" s="397"/>
      <c r="BH34" s="397"/>
      <c r="BI34" s="397"/>
      <c r="BJ34" s="397"/>
      <c r="BK34" s="397"/>
      <c r="BL34" s="397"/>
      <c r="BM34" s="397"/>
      <c r="BN34" s="397"/>
      <c r="BO34" s="397"/>
      <c r="BP34" s="398"/>
    </row>
    <row r="36" ht="12.75" customHeight="1"/>
    <row r="38" spans="23:25" ht="12.75">
      <c r="W38" s="28"/>
      <c r="X38" s="28"/>
      <c r="Y38" s="28"/>
    </row>
    <row r="39" ht="12.75" customHeight="1">
      <c r="B39" s="28"/>
    </row>
    <row r="42" spans="2:3" ht="12.75">
      <c r="B42" s="28"/>
      <c r="C42" s="28"/>
    </row>
  </sheetData>
  <sheetProtection password="C780" sheet="1" objects="1" scenarios="1"/>
  <mergeCells count="33">
    <mergeCell ref="B8:M8"/>
    <mergeCell ref="AJ8:AU10"/>
    <mergeCell ref="B9:M10"/>
    <mergeCell ref="B11:M13"/>
    <mergeCell ref="Y13:AD15"/>
    <mergeCell ref="A1:BQ1"/>
    <mergeCell ref="A2:BQ2"/>
    <mergeCell ref="B4:M6"/>
    <mergeCell ref="X4:AI6"/>
    <mergeCell ref="AU4:BF6"/>
    <mergeCell ref="BA13:BF15"/>
    <mergeCell ref="V17:AG19"/>
    <mergeCell ref="AX17:BI19"/>
    <mergeCell ref="R22:W24"/>
    <mergeCell ref="AF22:AK24"/>
    <mergeCell ref="AT22:AY24"/>
    <mergeCell ref="BH22:BM24"/>
    <mergeCell ref="O27:Z28"/>
    <mergeCell ref="AC27:AN28"/>
    <mergeCell ref="AQ27:BB28"/>
    <mergeCell ref="BE27:BP28"/>
    <mergeCell ref="O26:Z26"/>
    <mergeCell ref="AC26:AN26"/>
    <mergeCell ref="AQ26:BB26"/>
    <mergeCell ref="BE26:BP26"/>
    <mergeCell ref="O32:Z34"/>
    <mergeCell ref="AC32:AN34"/>
    <mergeCell ref="AQ32:BB34"/>
    <mergeCell ref="BE32:BP34"/>
    <mergeCell ref="O29:Z31"/>
    <mergeCell ref="AC29:AN31"/>
    <mergeCell ref="AQ29:BB31"/>
    <mergeCell ref="BE29:BP31"/>
  </mergeCells>
  <printOptions/>
  <pageMargins left="0.5" right="0.5" top="1" bottom="1" header="0.5" footer="0.5"/>
  <pageSetup horizontalDpi="600" verticalDpi="600" orientation="landscape" paperSize="5"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5.xml><?xml version="1.0" encoding="utf-8"?>
<worksheet xmlns="http://schemas.openxmlformats.org/spreadsheetml/2006/main" xmlns:r="http://schemas.openxmlformats.org/officeDocument/2006/relationships">
  <dimension ref="A1:AV53"/>
  <sheetViews>
    <sheetView zoomScalePageLayoutView="0" workbookViewId="0" topLeftCell="A13">
      <selection activeCell="K50" sqref="K50"/>
    </sheetView>
  </sheetViews>
  <sheetFormatPr defaultColWidth="2.00390625" defaultRowHeight="12.75"/>
  <cols>
    <col min="1" max="16384" width="2.00390625" style="38" customWidth="1"/>
  </cols>
  <sheetData>
    <row r="1" spans="1:48" ht="19.5" thickBot="1">
      <c r="A1" s="245" t="s">
        <v>360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10"/>
      <c r="AU1" s="110"/>
      <c r="AV1" s="110"/>
    </row>
    <row r="2" spans="3:7" ht="13.5" thickTop="1">
      <c r="C2" s="37"/>
      <c r="D2" s="37"/>
      <c r="E2" s="37"/>
      <c r="F2" s="37"/>
      <c r="G2" s="37"/>
    </row>
    <row r="3" spans="1:26" ht="12.75">
      <c r="A3" s="100" t="s">
        <v>419</v>
      </c>
      <c r="M3" s="453" t="str">
        <f>'Development Information'!M4</f>
        <v>HM-007-099</v>
      </c>
      <c r="N3" s="453"/>
      <c r="O3" s="453"/>
      <c r="P3" s="453"/>
      <c r="Q3" s="453"/>
      <c r="R3" s="453"/>
      <c r="S3" s="453"/>
      <c r="T3" s="453"/>
      <c r="U3" s="453"/>
      <c r="V3" s="453"/>
      <c r="W3" s="453"/>
      <c r="X3" s="453"/>
      <c r="Y3" s="453"/>
      <c r="Z3" s="453"/>
    </row>
    <row r="4" spans="1:26" ht="12.75">
      <c r="A4" s="100" t="s">
        <v>520</v>
      </c>
      <c r="M4" s="454" t="str">
        <f>'Development Information'!M5</f>
        <v>Swipler Valley Apartments</v>
      </c>
      <c r="N4" s="454"/>
      <c r="O4" s="454"/>
      <c r="P4" s="454"/>
      <c r="Q4" s="454"/>
      <c r="R4" s="454"/>
      <c r="S4" s="454"/>
      <c r="T4" s="454"/>
      <c r="U4" s="454"/>
      <c r="V4" s="454"/>
      <c r="W4" s="454"/>
      <c r="X4" s="454"/>
      <c r="Y4" s="454"/>
      <c r="Z4" s="454"/>
    </row>
    <row r="5" spans="1:26" ht="12.75">
      <c r="A5" s="100" t="s">
        <v>521</v>
      </c>
      <c r="M5" s="454" t="str">
        <f>'Development Information'!M6</f>
        <v>Swipler Services, Inc.</v>
      </c>
      <c r="N5" s="454"/>
      <c r="O5" s="454"/>
      <c r="P5" s="454"/>
      <c r="Q5" s="454"/>
      <c r="R5" s="454"/>
      <c r="S5" s="454"/>
      <c r="T5" s="454"/>
      <c r="U5" s="454"/>
      <c r="V5" s="454"/>
      <c r="W5" s="454"/>
      <c r="X5" s="454"/>
      <c r="Y5" s="454"/>
      <c r="Z5" s="454"/>
    </row>
    <row r="6" spans="13:15" ht="12.75">
      <c r="M6" s="101"/>
      <c r="N6" s="101"/>
      <c r="O6" s="101"/>
    </row>
    <row r="7" spans="1:26" ht="12.75">
      <c r="A7" s="39" t="s">
        <v>488</v>
      </c>
      <c r="D7" s="102"/>
      <c r="H7" s="111"/>
      <c r="M7" s="455" t="str">
        <f>'Development Information'!M8</f>
        <v>Brian Philps</v>
      </c>
      <c r="N7" s="455"/>
      <c r="O7" s="455"/>
      <c r="P7" s="455"/>
      <c r="Q7" s="455"/>
      <c r="R7" s="455"/>
      <c r="S7" s="455"/>
      <c r="T7" s="455"/>
      <c r="U7" s="455"/>
      <c r="V7" s="455"/>
      <c r="W7" s="455"/>
      <c r="X7" s="455"/>
      <c r="Y7" s="455"/>
      <c r="Z7" s="455"/>
    </row>
    <row r="8" spans="1:48" ht="12.75">
      <c r="A8" s="39" t="s">
        <v>489</v>
      </c>
      <c r="D8" s="102"/>
      <c r="G8" s="102"/>
      <c r="H8" s="111"/>
      <c r="J8" s="102"/>
      <c r="M8" s="456" t="str">
        <f>'Development Information'!M9</f>
        <v>Whitney Simic</v>
      </c>
      <c r="N8" s="456"/>
      <c r="O8" s="456"/>
      <c r="P8" s="456"/>
      <c r="Q8" s="456"/>
      <c r="R8" s="456"/>
      <c r="S8" s="456"/>
      <c r="T8" s="456"/>
      <c r="U8" s="456"/>
      <c r="V8" s="456"/>
      <c r="W8" s="456"/>
      <c r="X8" s="456"/>
      <c r="Y8" s="456"/>
      <c r="Z8" s="456"/>
      <c r="AO8" s="102"/>
      <c r="AP8" s="102"/>
      <c r="AQ8" s="102"/>
      <c r="AR8" s="102"/>
      <c r="AS8" s="102"/>
      <c r="AT8" s="102"/>
      <c r="AU8" s="102"/>
      <c r="AV8" s="102"/>
    </row>
    <row r="9" spans="1:48" ht="12.75">
      <c r="A9" s="39"/>
      <c r="D9" s="102"/>
      <c r="G9" s="102"/>
      <c r="H9" s="111"/>
      <c r="J9" s="102"/>
      <c r="M9" s="105"/>
      <c r="N9" s="105"/>
      <c r="O9" s="105"/>
      <c r="P9" s="105"/>
      <c r="Q9" s="105"/>
      <c r="R9" s="105"/>
      <c r="S9" s="105"/>
      <c r="T9" s="105"/>
      <c r="U9" s="105"/>
      <c r="V9" s="105"/>
      <c r="W9" s="105"/>
      <c r="X9" s="105"/>
      <c r="Y9" s="105"/>
      <c r="Z9" s="105"/>
      <c r="AO9" s="102"/>
      <c r="AP9" s="102"/>
      <c r="AQ9" s="102"/>
      <c r="AR9" s="102"/>
      <c r="AS9" s="102"/>
      <c r="AT9" s="102"/>
      <c r="AU9" s="102"/>
      <c r="AV9" s="102"/>
    </row>
    <row r="10" spans="3:42" ht="12.75" customHeight="1">
      <c r="C10" s="457" t="s">
        <v>596</v>
      </c>
      <c r="D10" s="458"/>
      <c r="E10" s="458"/>
      <c r="F10" s="458"/>
      <c r="G10" s="458"/>
      <c r="H10" s="458"/>
      <c r="I10" s="458"/>
      <c r="J10" s="458"/>
      <c r="K10" s="458"/>
      <c r="L10" s="458"/>
      <c r="M10" s="458"/>
      <c r="N10" s="458"/>
      <c r="O10" s="458"/>
      <c r="P10" s="459"/>
      <c r="Q10" s="457" t="s">
        <v>592</v>
      </c>
      <c r="R10" s="458"/>
      <c r="S10" s="458"/>
      <c r="T10" s="459"/>
      <c r="U10" s="457" t="s">
        <v>572</v>
      </c>
      <c r="V10" s="458"/>
      <c r="W10" s="458"/>
      <c r="X10" s="459"/>
      <c r="AB10" s="457" t="s">
        <v>607</v>
      </c>
      <c r="AC10" s="458"/>
      <c r="AD10" s="458"/>
      <c r="AE10" s="458"/>
      <c r="AF10" s="459"/>
      <c r="AG10" s="463" t="s">
        <v>599</v>
      </c>
      <c r="AH10" s="464"/>
      <c r="AI10" s="464"/>
      <c r="AJ10" s="464"/>
      <c r="AK10" s="465"/>
      <c r="AL10" s="463" t="s">
        <v>600</v>
      </c>
      <c r="AM10" s="464"/>
      <c r="AN10" s="464"/>
      <c r="AO10" s="464"/>
      <c r="AP10" s="465"/>
    </row>
    <row r="11" spans="3:42" ht="12.75">
      <c r="C11" s="460"/>
      <c r="D11" s="461"/>
      <c r="E11" s="461"/>
      <c r="F11" s="461"/>
      <c r="G11" s="461"/>
      <c r="H11" s="461"/>
      <c r="I11" s="461"/>
      <c r="J11" s="461"/>
      <c r="K11" s="461"/>
      <c r="L11" s="461"/>
      <c r="M11" s="461"/>
      <c r="N11" s="461"/>
      <c r="O11" s="461"/>
      <c r="P11" s="462"/>
      <c r="Q11" s="460"/>
      <c r="R11" s="461"/>
      <c r="S11" s="461"/>
      <c r="T11" s="462"/>
      <c r="U11" s="460"/>
      <c r="V11" s="461"/>
      <c r="W11" s="461"/>
      <c r="X11" s="462"/>
      <c r="AB11" s="460"/>
      <c r="AC11" s="461"/>
      <c r="AD11" s="461"/>
      <c r="AE11" s="461"/>
      <c r="AF11" s="462"/>
      <c r="AG11" s="466"/>
      <c r="AH11" s="467"/>
      <c r="AI11" s="467"/>
      <c r="AJ11" s="467"/>
      <c r="AK11" s="468"/>
      <c r="AL11" s="466"/>
      <c r="AM11" s="467"/>
      <c r="AN11" s="467"/>
      <c r="AO11" s="467"/>
      <c r="AP11" s="468"/>
    </row>
    <row r="12" spans="3:42" ht="12.75">
      <c r="C12" s="483" t="s">
        <v>588</v>
      </c>
      <c r="D12" s="484"/>
      <c r="E12" s="484"/>
      <c r="F12" s="484"/>
      <c r="G12" s="484"/>
      <c r="H12" s="484"/>
      <c r="I12" s="484"/>
      <c r="J12" s="484"/>
      <c r="K12" s="484"/>
      <c r="L12" s="484"/>
      <c r="M12" s="484"/>
      <c r="N12" s="484"/>
      <c r="O12" s="484"/>
      <c r="P12" s="485"/>
      <c r="Q12" s="474">
        <f>'Development Information'!AI31</f>
        <v>11</v>
      </c>
      <c r="R12" s="475"/>
      <c r="S12" s="475"/>
      <c r="T12" s="476"/>
      <c r="U12" s="477" t="e">
        <f>Q12/$Q$15</f>
        <v>#DIV/0!</v>
      </c>
      <c r="V12" s="478"/>
      <c r="W12" s="478"/>
      <c r="X12" s="479"/>
      <c r="AB12" s="112" t="s">
        <v>598</v>
      </c>
      <c r="AC12" s="112"/>
      <c r="AD12" s="112"/>
      <c r="AE12" s="112"/>
      <c r="AF12" s="112"/>
      <c r="AG12" s="480">
        <f>'Development Information'!H44</f>
        <v>7500</v>
      </c>
      <c r="AH12" s="481"/>
      <c r="AI12" s="481"/>
      <c r="AJ12" s="481"/>
      <c r="AK12" s="482"/>
      <c r="AL12" s="469">
        <f>AG12/AG14</f>
        <v>0.75</v>
      </c>
      <c r="AM12" s="470"/>
      <c r="AN12" s="470"/>
      <c r="AO12" s="470"/>
      <c r="AP12" s="471"/>
    </row>
    <row r="13" spans="3:42" ht="12.75">
      <c r="C13" s="472" t="s">
        <v>608</v>
      </c>
      <c r="D13" s="454"/>
      <c r="E13" s="454"/>
      <c r="F13" s="454"/>
      <c r="G13" s="454"/>
      <c r="H13" s="454"/>
      <c r="I13" s="454"/>
      <c r="J13" s="454"/>
      <c r="K13" s="454"/>
      <c r="L13" s="454"/>
      <c r="M13" s="454"/>
      <c r="N13" s="454"/>
      <c r="O13" s="454"/>
      <c r="P13" s="473"/>
      <c r="Q13" s="474">
        <f>'Development Information'!AI33</f>
        <v>0</v>
      </c>
      <c r="R13" s="475"/>
      <c r="S13" s="475"/>
      <c r="T13" s="476"/>
      <c r="U13" s="477" t="e">
        <f>Q13/$Q$15</f>
        <v>#DIV/0!</v>
      </c>
      <c r="V13" s="478"/>
      <c r="W13" s="478"/>
      <c r="X13" s="479"/>
      <c r="AB13" s="112" t="s">
        <v>597</v>
      </c>
      <c r="AC13" s="112"/>
      <c r="AD13" s="112"/>
      <c r="AE13" s="112"/>
      <c r="AF13" s="112"/>
      <c r="AG13" s="480">
        <f>'Development Information'!H46</f>
        <v>2500</v>
      </c>
      <c r="AH13" s="481"/>
      <c r="AI13" s="481"/>
      <c r="AJ13" s="481"/>
      <c r="AK13" s="482"/>
      <c r="AL13" s="469">
        <f>AG13/AG14</f>
        <v>0.25</v>
      </c>
      <c r="AM13" s="470"/>
      <c r="AN13" s="470"/>
      <c r="AO13" s="470"/>
      <c r="AP13" s="471"/>
    </row>
    <row r="14" spans="3:42" ht="12.75">
      <c r="C14" s="492" t="s">
        <v>595</v>
      </c>
      <c r="D14" s="493"/>
      <c r="E14" s="493"/>
      <c r="F14" s="493"/>
      <c r="G14" s="493"/>
      <c r="H14" s="493"/>
      <c r="I14" s="493"/>
      <c r="J14" s="493"/>
      <c r="K14" s="493"/>
      <c r="L14" s="493"/>
      <c r="M14" s="493"/>
      <c r="N14" s="493"/>
      <c r="O14" s="493"/>
      <c r="P14" s="494"/>
      <c r="Q14" s="474">
        <f>'Development Information'!AI35</f>
        <v>0</v>
      </c>
      <c r="R14" s="475"/>
      <c r="S14" s="475"/>
      <c r="T14" s="476"/>
      <c r="U14" s="477" t="e">
        <f>Q14/$Q$15</f>
        <v>#DIV/0!</v>
      </c>
      <c r="V14" s="478"/>
      <c r="W14" s="478"/>
      <c r="X14" s="479"/>
      <c r="AB14" s="495" t="s">
        <v>542</v>
      </c>
      <c r="AC14" s="496"/>
      <c r="AD14" s="496"/>
      <c r="AE14" s="496"/>
      <c r="AF14" s="497"/>
      <c r="AG14" s="480">
        <f>'Development Information'!H48</f>
        <v>10000</v>
      </c>
      <c r="AH14" s="481"/>
      <c r="AI14" s="481"/>
      <c r="AJ14" s="481"/>
      <c r="AK14" s="482"/>
      <c r="AL14" s="469">
        <f>AG14/AG14</f>
        <v>1</v>
      </c>
      <c r="AM14" s="470"/>
      <c r="AN14" s="470"/>
      <c r="AO14" s="470"/>
      <c r="AP14" s="471"/>
    </row>
    <row r="15" spans="1:24" ht="12.75">
      <c r="A15" s="113"/>
      <c r="C15" s="486" t="s">
        <v>481</v>
      </c>
      <c r="D15" s="487"/>
      <c r="E15" s="487"/>
      <c r="F15" s="487"/>
      <c r="G15" s="487"/>
      <c r="H15" s="487"/>
      <c r="I15" s="487"/>
      <c r="J15" s="487"/>
      <c r="K15" s="487"/>
      <c r="L15" s="487"/>
      <c r="M15" s="487"/>
      <c r="N15" s="487"/>
      <c r="O15" s="487"/>
      <c r="P15" s="488"/>
      <c r="Q15" s="489">
        <f>'Development Information'!L37</f>
        <v>0</v>
      </c>
      <c r="R15" s="490"/>
      <c r="S15" s="490"/>
      <c r="T15" s="491"/>
      <c r="U15" s="477" t="e">
        <f>Q15/$Q$15</f>
        <v>#DIV/0!</v>
      </c>
      <c r="V15" s="478"/>
      <c r="W15" s="478"/>
      <c r="X15" s="479"/>
    </row>
    <row r="16" spans="1:24" ht="12.75">
      <c r="A16" s="113"/>
      <c r="C16" s="114"/>
      <c r="D16" s="114"/>
      <c r="E16" s="114"/>
      <c r="F16" s="114"/>
      <c r="G16" s="114"/>
      <c r="H16" s="114"/>
      <c r="I16" s="114"/>
      <c r="J16" s="114"/>
      <c r="K16" s="114"/>
      <c r="L16" s="114"/>
      <c r="M16" s="114"/>
      <c r="N16" s="114"/>
      <c r="O16" s="114"/>
      <c r="P16" s="114"/>
      <c r="Q16" s="115"/>
      <c r="R16" s="115"/>
      <c r="S16" s="115"/>
      <c r="T16" s="115"/>
      <c r="U16" s="106"/>
      <c r="V16" s="106"/>
      <c r="W16" s="106"/>
      <c r="X16" s="106"/>
    </row>
    <row r="17" spans="1:7" ht="12.75">
      <c r="A17" s="116" t="s">
        <v>57</v>
      </c>
      <c r="G17" s="101"/>
    </row>
    <row r="18" spans="1:45" ht="12.75">
      <c r="A18" s="444" t="s">
        <v>52</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6"/>
    </row>
    <row r="19" spans="1:45" ht="12.75">
      <c r="A19" s="447"/>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9"/>
    </row>
    <row r="20" spans="1:45" ht="12.75">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9"/>
    </row>
    <row r="21" spans="1:45" ht="12.75">
      <c r="A21" s="447"/>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9"/>
    </row>
    <row r="22" spans="1:45" ht="12.75">
      <c r="A22" s="447"/>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9"/>
    </row>
    <row r="23" spans="1:45" ht="12.75">
      <c r="A23" s="450"/>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2"/>
    </row>
    <row r="24" spans="1:24" ht="12.75">
      <c r="A24" s="113"/>
      <c r="C24" s="114"/>
      <c r="D24" s="114"/>
      <c r="E24" s="114"/>
      <c r="F24" s="114"/>
      <c r="G24" s="114"/>
      <c r="H24" s="114"/>
      <c r="I24" s="114"/>
      <c r="J24" s="114"/>
      <c r="K24" s="114"/>
      <c r="L24" s="114"/>
      <c r="M24" s="114"/>
      <c r="N24" s="114"/>
      <c r="O24" s="114"/>
      <c r="P24" s="114"/>
      <c r="Q24" s="115"/>
      <c r="R24" s="115"/>
      <c r="S24" s="115"/>
      <c r="T24" s="115"/>
      <c r="U24" s="106"/>
      <c r="V24" s="106"/>
      <c r="W24" s="106"/>
      <c r="X24" s="106"/>
    </row>
    <row r="25" spans="5:40" ht="13.5" customHeight="1">
      <c r="E25" s="463" t="s">
        <v>204</v>
      </c>
      <c r="F25" s="464"/>
      <c r="G25" s="464"/>
      <c r="H25" s="464"/>
      <c r="I25" s="464"/>
      <c r="J25" s="464"/>
      <c r="K25" s="464"/>
      <c r="L25" s="464"/>
      <c r="M25" s="464"/>
      <c r="N25" s="464"/>
      <c r="O25" s="464"/>
      <c r="P25" s="464"/>
      <c r="Q25" s="464"/>
      <c r="R25" s="464"/>
      <c r="S25" s="465"/>
      <c r="T25" s="463" t="s">
        <v>355</v>
      </c>
      <c r="U25" s="464"/>
      <c r="V25" s="464"/>
      <c r="W25" s="464"/>
      <c r="X25" s="464"/>
      <c r="Y25" s="464"/>
      <c r="Z25" s="464"/>
      <c r="AA25" s="464"/>
      <c r="AB25" s="464"/>
      <c r="AC25" s="464"/>
      <c r="AD25" s="464"/>
      <c r="AE25" s="464"/>
      <c r="AF25" s="464"/>
      <c r="AG25" s="465"/>
      <c r="AH25" s="463" t="s">
        <v>356</v>
      </c>
      <c r="AI25" s="464"/>
      <c r="AJ25" s="464"/>
      <c r="AK25" s="464"/>
      <c r="AL25" s="464"/>
      <c r="AM25" s="464"/>
      <c r="AN25" s="465"/>
    </row>
    <row r="26" spans="5:40" ht="12.75">
      <c r="E26" s="466"/>
      <c r="F26" s="467"/>
      <c r="G26" s="467"/>
      <c r="H26" s="467"/>
      <c r="I26" s="467"/>
      <c r="J26" s="467"/>
      <c r="K26" s="467"/>
      <c r="L26" s="467"/>
      <c r="M26" s="467"/>
      <c r="N26" s="467"/>
      <c r="O26" s="467"/>
      <c r="P26" s="467"/>
      <c r="Q26" s="467"/>
      <c r="R26" s="467"/>
      <c r="S26" s="468"/>
      <c r="T26" s="466"/>
      <c r="U26" s="467"/>
      <c r="V26" s="467"/>
      <c r="W26" s="467"/>
      <c r="X26" s="467"/>
      <c r="Y26" s="467"/>
      <c r="Z26" s="467"/>
      <c r="AA26" s="467"/>
      <c r="AB26" s="467"/>
      <c r="AC26" s="467"/>
      <c r="AD26" s="467"/>
      <c r="AE26" s="467"/>
      <c r="AF26" s="467"/>
      <c r="AG26" s="468"/>
      <c r="AH26" s="466"/>
      <c r="AI26" s="467"/>
      <c r="AJ26" s="467"/>
      <c r="AK26" s="467"/>
      <c r="AL26" s="467"/>
      <c r="AM26" s="467"/>
      <c r="AN26" s="468"/>
    </row>
    <row r="27" spans="5:40" ht="12.75">
      <c r="E27" s="254" t="s">
        <v>49</v>
      </c>
      <c r="F27" s="254"/>
      <c r="G27" s="254"/>
      <c r="H27" s="254"/>
      <c r="I27" s="254"/>
      <c r="J27" s="254"/>
      <c r="K27" s="254"/>
      <c r="L27" s="254"/>
      <c r="M27" s="254"/>
      <c r="N27" s="254"/>
      <c r="O27" s="254"/>
      <c r="P27" s="254"/>
      <c r="Q27" s="254"/>
      <c r="R27" s="254"/>
      <c r="S27" s="254"/>
      <c r="T27" s="498" t="s">
        <v>28</v>
      </c>
      <c r="U27" s="499"/>
      <c r="V27" s="499"/>
      <c r="W27" s="499"/>
      <c r="X27" s="499"/>
      <c r="Y27" s="499"/>
      <c r="Z27" s="499"/>
      <c r="AA27" s="499"/>
      <c r="AB27" s="499"/>
      <c r="AC27" s="499"/>
      <c r="AD27" s="499"/>
      <c r="AE27" s="499"/>
      <c r="AF27" s="499"/>
      <c r="AG27" s="500"/>
      <c r="AH27" s="498">
        <v>1262.98</v>
      </c>
      <c r="AI27" s="499"/>
      <c r="AJ27" s="499"/>
      <c r="AK27" s="499"/>
      <c r="AL27" s="499"/>
      <c r="AM27" s="499"/>
      <c r="AN27" s="500"/>
    </row>
    <row r="28" spans="5:40" ht="12.75">
      <c r="E28" s="254"/>
      <c r="F28" s="254"/>
      <c r="G28" s="254"/>
      <c r="H28" s="254"/>
      <c r="I28" s="254"/>
      <c r="J28" s="254"/>
      <c r="K28" s="254"/>
      <c r="L28" s="254"/>
      <c r="M28" s="254"/>
      <c r="N28" s="254"/>
      <c r="O28" s="254"/>
      <c r="P28" s="254"/>
      <c r="Q28" s="254"/>
      <c r="R28" s="254"/>
      <c r="S28" s="254"/>
      <c r="T28" s="501"/>
      <c r="U28" s="502"/>
      <c r="V28" s="502"/>
      <c r="W28" s="502"/>
      <c r="X28" s="502"/>
      <c r="Y28" s="502"/>
      <c r="Z28" s="502"/>
      <c r="AA28" s="502"/>
      <c r="AB28" s="502"/>
      <c r="AC28" s="502"/>
      <c r="AD28" s="502"/>
      <c r="AE28" s="502"/>
      <c r="AF28" s="502"/>
      <c r="AG28" s="503"/>
      <c r="AH28" s="501"/>
      <c r="AI28" s="502"/>
      <c r="AJ28" s="502"/>
      <c r="AK28" s="502"/>
      <c r="AL28" s="502"/>
      <c r="AM28" s="502"/>
      <c r="AN28" s="503"/>
    </row>
    <row r="29" spans="5:40" ht="12.75">
      <c r="E29" s="254" t="s">
        <v>50</v>
      </c>
      <c r="F29" s="254"/>
      <c r="G29" s="254"/>
      <c r="H29" s="254"/>
      <c r="I29" s="254"/>
      <c r="J29" s="254"/>
      <c r="K29" s="254"/>
      <c r="L29" s="254"/>
      <c r="M29" s="254"/>
      <c r="N29" s="254"/>
      <c r="O29" s="254"/>
      <c r="P29" s="254"/>
      <c r="Q29" s="254"/>
      <c r="R29" s="254"/>
      <c r="S29" s="254"/>
      <c r="T29" s="498" t="s">
        <v>28</v>
      </c>
      <c r="U29" s="499"/>
      <c r="V29" s="499"/>
      <c r="W29" s="499"/>
      <c r="X29" s="499"/>
      <c r="Y29" s="499"/>
      <c r="Z29" s="499"/>
      <c r="AA29" s="499"/>
      <c r="AB29" s="499"/>
      <c r="AC29" s="499"/>
      <c r="AD29" s="499"/>
      <c r="AE29" s="499"/>
      <c r="AF29" s="499"/>
      <c r="AG29" s="500"/>
      <c r="AH29" s="498">
        <v>5000</v>
      </c>
      <c r="AI29" s="499"/>
      <c r="AJ29" s="499"/>
      <c r="AK29" s="499"/>
      <c r="AL29" s="499"/>
      <c r="AM29" s="499"/>
      <c r="AN29" s="500"/>
    </row>
    <row r="30" spans="5:40" ht="12.75">
      <c r="E30" s="254"/>
      <c r="F30" s="254"/>
      <c r="G30" s="254"/>
      <c r="H30" s="254"/>
      <c r="I30" s="254"/>
      <c r="J30" s="254"/>
      <c r="K30" s="254"/>
      <c r="L30" s="254"/>
      <c r="M30" s="254"/>
      <c r="N30" s="254"/>
      <c r="O30" s="254"/>
      <c r="P30" s="254"/>
      <c r="Q30" s="254"/>
      <c r="R30" s="254"/>
      <c r="S30" s="254"/>
      <c r="T30" s="501"/>
      <c r="U30" s="502"/>
      <c r="V30" s="502"/>
      <c r="W30" s="502"/>
      <c r="X30" s="502"/>
      <c r="Y30" s="502"/>
      <c r="Z30" s="502"/>
      <c r="AA30" s="502"/>
      <c r="AB30" s="502"/>
      <c r="AC30" s="502"/>
      <c r="AD30" s="502"/>
      <c r="AE30" s="502"/>
      <c r="AF30" s="502"/>
      <c r="AG30" s="503"/>
      <c r="AH30" s="501"/>
      <c r="AI30" s="502"/>
      <c r="AJ30" s="502"/>
      <c r="AK30" s="502"/>
      <c r="AL30" s="502"/>
      <c r="AM30" s="502"/>
      <c r="AN30" s="503"/>
    </row>
    <row r="31" spans="5:40" ht="12.75">
      <c r="E31" s="504"/>
      <c r="F31" s="505"/>
      <c r="G31" s="505"/>
      <c r="H31" s="505"/>
      <c r="I31" s="505"/>
      <c r="J31" s="505"/>
      <c r="K31" s="505"/>
      <c r="L31" s="505"/>
      <c r="M31" s="505"/>
      <c r="N31" s="505"/>
      <c r="O31" s="505"/>
      <c r="P31" s="505"/>
      <c r="Q31" s="505"/>
      <c r="R31" s="505"/>
      <c r="S31" s="506"/>
      <c r="T31" s="498"/>
      <c r="U31" s="499"/>
      <c r="V31" s="499"/>
      <c r="W31" s="499"/>
      <c r="X31" s="499"/>
      <c r="Y31" s="499"/>
      <c r="Z31" s="499"/>
      <c r="AA31" s="499"/>
      <c r="AB31" s="499"/>
      <c r="AC31" s="499"/>
      <c r="AD31" s="499"/>
      <c r="AE31" s="499"/>
      <c r="AF31" s="499"/>
      <c r="AG31" s="500"/>
      <c r="AH31" s="498"/>
      <c r="AI31" s="499"/>
      <c r="AJ31" s="499"/>
      <c r="AK31" s="499"/>
      <c r="AL31" s="499"/>
      <c r="AM31" s="499"/>
      <c r="AN31" s="500"/>
    </row>
    <row r="32" spans="5:40" ht="12.75">
      <c r="E32" s="507"/>
      <c r="F32" s="508"/>
      <c r="G32" s="508"/>
      <c r="H32" s="508"/>
      <c r="I32" s="508"/>
      <c r="J32" s="508"/>
      <c r="K32" s="508"/>
      <c r="L32" s="508"/>
      <c r="M32" s="508"/>
      <c r="N32" s="508"/>
      <c r="O32" s="508"/>
      <c r="P32" s="508"/>
      <c r="Q32" s="508"/>
      <c r="R32" s="508"/>
      <c r="S32" s="509"/>
      <c r="T32" s="501"/>
      <c r="U32" s="502"/>
      <c r="V32" s="502"/>
      <c r="W32" s="502"/>
      <c r="X32" s="502"/>
      <c r="Y32" s="502"/>
      <c r="Z32" s="502"/>
      <c r="AA32" s="502"/>
      <c r="AB32" s="502"/>
      <c r="AC32" s="502"/>
      <c r="AD32" s="502"/>
      <c r="AE32" s="502"/>
      <c r="AF32" s="502"/>
      <c r="AG32" s="503"/>
      <c r="AH32" s="501"/>
      <c r="AI32" s="502"/>
      <c r="AJ32" s="502"/>
      <c r="AK32" s="502"/>
      <c r="AL32" s="502"/>
      <c r="AM32" s="502"/>
      <c r="AN32" s="503"/>
    </row>
    <row r="33" spans="5:40" ht="12.75">
      <c r="E33" s="504"/>
      <c r="F33" s="505"/>
      <c r="G33" s="505"/>
      <c r="H33" s="505"/>
      <c r="I33" s="505"/>
      <c r="J33" s="505"/>
      <c r="K33" s="505"/>
      <c r="L33" s="505"/>
      <c r="M33" s="505"/>
      <c r="N33" s="505"/>
      <c r="O33" s="505"/>
      <c r="P33" s="505"/>
      <c r="Q33" s="505"/>
      <c r="R33" s="505"/>
      <c r="S33" s="506"/>
      <c r="T33" s="498"/>
      <c r="U33" s="499"/>
      <c r="V33" s="499"/>
      <c r="W33" s="499"/>
      <c r="X33" s="499"/>
      <c r="Y33" s="499"/>
      <c r="Z33" s="499"/>
      <c r="AA33" s="499"/>
      <c r="AB33" s="499"/>
      <c r="AC33" s="499"/>
      <c r="AD33" s="499"/>
      <c r="AE33" s="499"/>
      <c r="AF33" s="499"/>
      <c r="AG33" s="500"/>
      <c r="AH33" s="498"/>
      <c r="AI33" s="499"/>
      <c r="AJ33" s="499"/>
      <c r="AK33" s="499"/>
      <c r="AL33" s="499"/>
      <c r="AM33" s="499"/>
      <c r="AN33" s="500"/>
    </row>
    <row r="34" spans="5:40" ht="12.75">
      <c r="E34" s="507"/>
      <c r="F34" s="508"/>
      <c r="G34" s="508"/>
      <c r="H34" s="508"/>
      <c r="I34" s="508"/>
      <c r="J34" s="508"/>
      <c r="K34" s="508"/>
      <c r="L34" s="508"/>
      <c r="M34" s="508"/>
      <c r="N34" s="508"/>
      <c r="O34" s="508"/>
      <c r="P34" s="508"/>
      <c r="Q34" s="508"/>
      <c r="R34" s="508"/>
      <c r="S34" s="509"/>
      <c r="T34" s="501"/>
      <c r="U34" s="502"/>
      <c r="V34" s="502"/>
      <c r="W34" s="502"/>
      <c r="X34" s="502"/>
      <c r="Y34" s="502"/>
      <c r="Z34" s="502"/>
      <c r="AA34" s="502"/>
      <c r="AB34" s="502"/>
      <c r="AC34" s="502"/>
      <c r="AD34" s="502"/>
      <c r="AE34" s="502"/>
      <c r="AF34" s="502"/>
      <c r="AG34" s="503"/>
      <c r="AH34" s="501"/>
      <c r="AI34" s="502"/>
      <c r="AJ34" s="502"/>
      <c r="AK34" s="502"/>
      <c r="AL34" s="502"/>
      <c r="AM34" s="502"/>
      <c r="AN34" s="503"/>
    </row>
    <row r="35" spans="1:48" ht="12.75">
      <c r="A35" s="99"/>
      <c r="B35" s="99"/>
      <c r="C35" s="99"/>
      <c r="E35" s="504"/>
      <c r="F35" s="505"/>
      <c r="G35" s="505"/>
      <c r="H35" s="505"/>
      <c r="I35" s="505"/>
      <c r="J35" s="505"/>
      <c r="K35" s="505"/>
      <c r="L35" s="505"/>
      <c r="M35" s="505"/>
      <c r="N35" s="505"/>
      <c r="O35" s="505"/>
      <c r="P35" s="505"/>
      <c r="Q35" s="505"/>
      <c r="R35" s="505"/>
      <c r="S35" s="506"/>
      <c r="T35" s="498"/>
      <c r="U35" s="499"/>
      <c r="V35" s="499"/>
      <c r="W35" s="499"/>
      <c r="X35" s="499"/>
      <c r="Y35" s="499"/>
      <c r="Z35" s="499"/>
      <c r="AA35" s="499"/>
      <c r="AB35" s="499"/>
      <c r="AC35" s="499"/>
      <c r="AD35" s="499"/>
      <c r="AE35" s="499"/>
      <c r="AF35" s="499"/>
      <c r="AG35" s="500"/>
      <c r="AH35" s="498"/>
      <c r="AI35" s="499"/>
      <c r="AJ35" s="499"/>
      <c r="AK35" s="499"/>
      <c r="AL35" s="499"/>
      <c r="AM35" s="499"/>
      <c r="AN35" s="500"/>
      <c r="AO35" s="99"/>
      <c r="AP35" s="99"/>
      <c r="AQ35" s="99"/>
      <c r="AR35" s="99"/>
      <c r="AS35" s="99"/>
      <c r="AT35" s="99"/>
      <c r="AU35" s="99"/>
      <c r="AV35" s="99"/>
    </row>
    <row r="36" spans="5:40" s="99" customFormat="1" ht="12.75">
      <c r="E36" s="507"/>
      <c r="F36" s="508"/>
      <c r="G36" s="508"/>
      <c r="H36" s="508"/>
      <c r="I36" s="508"/>
      <c r="J36" s="508"/>
      <c r="K36" s="508"/>
      <c r="L36" s="508"/>
      <c r="M36" s="508"/>
      <c r="N36" s="508"/>
      <c r="O36" s="508"/>
      <c r="P36" s="508"/>
      <c r="Q36" s="508"/>
      <c r="R36" s="508"/>
      <c r="S36" s="509"/>
      <c r="T36" s="501"/>
      <c r="U36" s="502"/>
      <c r="V36" s="502"/>
      <c r="W36" s="502"/>
      <c r="X36" s="502"/>
      <c r="Y36" s="502"/>
      <c r="Z36" s="502"/>
      <c r="AA36" s="502"/>
      <c r="AB36" s="502"/>
      <c r="AC36" s="502"/>
      <c r="AD36" s="502"/>
      <c r="AE36" s="502"/>
      <c r="AF36" s="502"/>
      <c r="AG36" s="503"/>
      <c r="AH36" s="501"/>
      <c r="AI36" s="502"/>
      <c r="AJ36" s="502"/>
      <c r="AK36" s="502"/>
      <c r="AL36" s="502"/>
      <c r="AM36" s="502"/>
      <c r="AN36" s="503"/>
    </row>
    <row r="37" spans="5:40" s="99" customFormat="1" ht="12.75">
      <c r="E37" s="504"/>
      <c r="F37" s="505"/>
      <c r="G37" s="505"/>
      <c r="H37" s="505"/>
      <c r="I37" s="505"/>
      <c r="J37" s="505"/>
      <c r="K37" s="505"/>
      <c r="L37" s="505"/>
      <c r="M37" s="505"/>
      <c r="N37" s="505"/>
      <c r="O37" s="505"/>
      <c r="P37" s="505"/>
      <c r="Q37" s="505"/>
      <c r="R37" s="505"/>
      <c r="S37" s="506"/>
      <c r="T37" s="498"/>
      <c r="U37" s="499"/>
      <c r="V37" s="499"/>
      <c r="W37" s="499"/>
      <c r="X37" s="499"/>
      <c r="Y37" s="499"/>
      <c r="Z37" s="499"/>
      <c r="AA37" s="499"/>
      <c r="AB37" s="499"/>
      <c r="AC37" s="499"/>
      <c r="AD37" s="499"/>
      <c r="AE37" s="499"/>
      <c r="AF37" s="499"/>
      <c r="AG37" s="500"/>
      <c r="AH37" s="498"/>
      <c r="AI37" s="499"/>
      <c r="AJ37" s="499"/>
      <c r="AK37" s="499"/>
      <c r="AL37" s="499"/>
      <c r="AM37" s="499"/>
      <c r="AN37" s="500"/>
    </row>
    <row r="38" spans="5:40" s="99" customFormat="1" ht="12.75">
      <c r="E38" s="507"/>
      <c r="F38" s="508"/>
      <c r="G38" s="508"/>
      <c r="H38" s="508"/>
      <c r="I38" s="508"/>
      <c r="J38" s="508"/>
      <c r="K38" s="508"/>
      <c r="L38" s="508"/>
      <c r="M38" s="508"/>
      <c r="N38" s="508"/>
      <c r="O38" s="508"/>
      <c r="P38" s="508"/>
      <c r="Q38" s="508"/>
      <c r="R38" s="508"/>
      <c r="S38" s="509"/>
      <c r="T38" s="501"/>
      <c r="U38" s="502"/>
      <c r="V38" s="502"/>
      <c r="W38" s="502"/>
      <c r="X38" s="502"/>
      <c r="Y38" s="502"/>
      <c r="Z38" s="502"/>
      <c r="AA38" s="502"/>
      <c r="AB38" s="502"/>
      <c r="AC38" s="502"/>
      <c r="AD38" s="502"/>
      <c r="AE38" s="502"/>
      <c r="AF38" s="502"/>
      <c r="AG38" s="503"/>
      <c r="AH38" s="501"/>
      <c r="AI38" s="502"/>
      <c r="AJ38" s="502"/>
      <c r="AK38" s="502"/>
      <c r="AL38" s="502"/>
      <c r="AM38" s="502"/>
      <c r="AN38" s="503"/>
    </row>
    <row r="39" spans="5:40" s="99" customFormat="1" ht="12.75">
      <c r="E39" s="504"/>
      <c r="F39" s="505"/>
      <c r="G39" s="505"/>
      <c r="H39" s="505"/>
      <c r="I39" s="505"/>
      <c r="J39" s="505"/>
      <c r="K39" s="505"/>
      <c r="L39" s="505"/>
      <c r="M39" s="505"/>
      <c r="N39" s="505"/>
      <c r="O39" s="505"/>
      <c r="P39" s="505"/>
      <c r="Q39" s="505"/>
      <c r="R39" s="505"/>
      <c r="S39" s="506"/>
      <c r="T39" s="498"/>
      <c r="U39" s="499"/>
      <c r="V39" s="499"/>
      <c r="W39" s="499"/>
      <c r="X39" s="499"/>
      <c r="Y39" s="499"/>
      <c r="Z39" s="499"/>
      <c r="AA39" s="499"/>
      <c r="AB39" s="499"/>
      <c r="AC39" s="499"/>
      <c r="AD39" s="499"/>
      <c r="AE39" s="499"/>
      <c r="AF39" s="499"/>
      <c r="AG39" s="500"/>
      <c r="AH39" s="498"/>
      <c r="AI39" s="499"/>
      <c r="AJ39" s="499"/>
      <c r="AK39" s="499"/>
      <c r="AL39" s="499"/>
      <c r="AM39" s="499"/>
      <c r="AN39" s="500"/>
    </row>
    <row r="40" spans="5:40" s="99" customFormat="1" ht="12.75">
      <c r="E40" s="507"/>
      <c r="F40" s="508"/>
      <c r="G40" s="508"/>
      <c r="H40" s="508"/>
      <c r="I40" s="508"/>
      <c r="J40" s="508"/>
      <c r="K40" s="508"/>
      <c r="L40" s="508"/>
      <c r="M40" s="508"/>
      <c r="N40" s="508"/>
      <c r="O40" s="508"/>
      <c r="P40" s="508"/>
      <c r="Q40" s="508"/>
      <c r="R40" s="508"/>
      <c r="S40" s="509"/>
      <c r="T40" s="501"/>
      <c r="U40" s="502"/>
      <c r="V40" s="502"/>
      <c r="W40" s="502"/>
      <c r="X40" s="502"/>
      <c r="Y40" s="502"/>
      <c r="Z40" s="502"/>
      <c r="AA40" s="502"/>
      <c r="AB40" s="502"/>
      <c r="AC40" s="502"/>
      <c r="AD40" s="502"/>
      <c r="AE40" s="502"/>
      <c r="AF40" s="502"/>
      <c r="AG40" s="503"/>
      <c r="AH40" s="501"/>
      <c r="AI40" s="502"/>
      <c r="AJ40" s="502"/>
      <c r="AK40" s="502"/>
      <c r="AL40" s="502"/>
      <c r="AM40" s="502"/>
      <c r="AN40" s="503"/>
    </row>
    <row r="41" spans="5:40" s="99" customFormat="1" ht="12.75">
      <c r="E41" s="504"/>
      <c r="F41" s="505"/>
      <c r="G41" s="505"/>
      <c r="H41" s="505"/>
      <c r="I41" s="505"/>
      <c r="J41" s="505"/>
      <c r="K41" s="505"/>
      <c r="L41" s="505"/>
      <c r="M41" s="505"/>
      <c r="N41" s="505"/>
      <c r="O41" s="505"/>
      <c r="P41" s="505"/>
      <c r="Q41" s="505"/>
      <c r="R41" s="505"/>
      <c r="S41" s="506"/>
      <c r="T41" s="498"/>
      <c r="U41" s="499"/>
      <c r="V41" s="499"/>
      <c r="W41" s="499"/>
      <c r="X41" s="499"/>
      <c r="Y41" s="499"/>
      <c r="Z41" s="499"/>
      <c r="AA41" s="499"/>
      <c r="AB41" s="499"/>
      <c r="AC41" s="499"/>
      <c r="AD41" s="499"/>
      <c r="AE41" s="499"/>
      <c r="AF41" s="499"/>
      <c r="AG41" s="500"/>
      <c r="AH41" s="498"/>
      <c r="AI41" s="499"/>
      <c r="AJ41" s="499"/>
      <c r="AK41" s="499"/>
      <c r="AL41" s="499"/>
      <c r="AM41" s="499"/>
      <c r="AN41" s="500"/>
    </row>
    <row r="42" spans="5:40" s="99" customFormat="1" ht="12.75">
      <c r="E42" s="507"/>
      <c r="F42" s="508"/>
      <c r="G42" s="508"/>
      <c r="H42" s="508"/>
      <c r="I42" s="508"/>
      <c r="J42" s="508"/>
      <c r="K42" s="508"/>
      <c r="L42" s="508"/>
      <c r="M42" s="508"/>
      <c r="N42" s="508"/>
      <c r="O42" s="508"/>
      <c r="P42" s="508"/>
      <c r="Q42" s="508"/>
      <c r="R42" s="508"/>
      <c r="S42" s="509"/>
      <c r="T42" s="501"/>
      <c r="U42" s="502"/>
      <c r="V42" s="502"/>
      <c r="W42" s="502"/>
      <c r="X42" s="502"/>
      <c r="Y42" s="502"/>
      <c r="Z42" s="502"/>
      <c r="AA42" s="502"/>
      <c r="AB42" s="502"/>
      <c r="AC42" s="502"/>
      <c r="AD42" s="502"/>
      <c r="AE42" s="502"/>
      <c r="AF42" s="502"/>
      <c r="AG42" s="503"/>
      <c r="AH42" s="501"/>
      <c r="AI42" s="502"/>
      <c r="AJ42" s="502"/>
      <c r="AK42" s="502"/>
      <c r="AL42" s="502"/>
      <c r="AM42" s="502"/>
      <c r="AN42" s="503"/>
    </row>
    <row r="43" spans="5:40" s="99" customFormat="1" ht="12.75">
      <c r="E43" s="510" t="s">
        <v>542</v>
      </c>
      <c r="F43" s="511"/>
      <c r="G43" s="511"/>
      <c r="H43" s="511"/>
      <c r="I43" s="511"/>
      <c r="J43" s="511"/>
      <c r="K43" s="511"/>
      <c r="L43" s="511"/>
      <c r="M43" s="511"/>
      <c r="N43" s="511"/>
      <c r="O43" s="511"/>
      <c r="P43" s="511"/>
      <c r="Q43" s="511"/>
      <c r="R43" s="511"/>
      <c r="S43" s="511"/>
      <c r="T43" s="520"/>
      <c r="U43" s="520"/>
      <c r="V43" s="520"/>
      <c r="W43" s="520"/>
      <c r="X43" s="520"/>
      <c r="Y43" s="520"/>
      <c r="Z43" s="520"/>
      <c r="AA43" s="520"/>
      <c r="AB43" s="520"/>
      <c r="AC43" s="520"/>
      <c r="AD43" s="520"/>
      <c r="AE43" s="520"/>
      <c r="AF43" s="520"/>
      <c r="AG43" s="521"/>
      <c r="AH43" s="514">
        <f>SUM(AH27:AN42)</f>
        <v>6262.98</v>
      </c>
      <c r="AI43" s="515"/>
      <c r="AJ43" s="515"/>
      <c r="AK43" s="515"/>
      <c r="AL43" s="515"/>
      <c r="AM43" s="515"/>
      <c r="AN43" s="516"/>
    </row>
    <row r="44" spans="5:40" s="99" customFormat="1" ht="12.75">
      <c r="E44" s="512"/>
      <c r="F44" s="513"/>
      <c r="G44" s="513"/>
      <c r="H44" s="513"/>
      <c r="I44" s="513"/>
      <c r="J44" s="513"/>
      <c r="K44" s="513"/>
      <c r="L44" s="513"/>
      <c r="M44" s="513"/>
      <c r="N44" s="513"/>
      <c r="O44" s="513"/>
      <c r="P44" s="513"/>
      <c r="Q44" s="513"/>
      <c r="R44" s="513"/>
      <c r="S44" s="513"/>
      <c r="T44" s="522"/>
      <c r="U44" s="522"/>
      <c r="V44" s="522"/>
      <c r="W44" s="522"/>
      <c r="X44" s="522"/>
      <c r="Y44" s="522"/>
      <c r="Z44" s="522"/>
      <c r="AA44" s="522"/>
      <c r="AB44" s="522"/>
      <c r="AC44" s="522"/>
      <c r="AD44" s="522"/>
      <c r="AE44" s="522"/>
      <c r="AF44" s="522"/>
      <c r="AG44" s="523"/>
      <c r="AH44" s="517"/>
      <c r="AI44" s="518"/>
      <c r="AJ44" s="518"/>
      <c r="AK44" s="518"/>
      <c r="AL44" s="518"/>
      <c r="AM44" s="518"/>
      <c r="AN44" s="519"/>
    </row>
    <row r="45" spans="1:48" s="99" customFormat="1" ht="12.75">
      <c r="A45" s="117"/>
      <c r="B45" s="105"/>
      <c r="C45" s="105"/>
      <c r="D45" s="105"/>
      <c r="E45" s="105"/>
      <c r="F45" s="105"/>
      <c r="G45" s="105"/>
      <c r="H45" s="105"/>
      <c r="AS45" s="105"/>
      <c r="AT45" s="105"/>
      <c r="AU45" s="105"/>
      <c r="AV45" s="105"/>
    </row>
    <row r="46" spans="1:48" s="99" customFormat="1" ht="12.75" customHeight="1">
      <c r="A46" s="117"/>
      <c r="B46" s="448" t="s">
        <v>203</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105"/>
      <c r="AS46" s="105"/>
      <c r="AT46" s="105"/>
      <c r="AU46" s="105"/>
      <c r="AV46" s="105"/>
    </row>
    <row r="47" spans="1:48" s="99" customFormat="1" ht="12.75">
      <c r="A47" s="117"/>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105"/>
      <c r="AS47" s="105"/>
      <c r="AT47" s="105"/>
      <c r="AU47" s="105"/>
      <c r="AV47" s="105"/>
    </row>
    <row r="48" spans="1:48" s="99" customFormat="1" ht="12.75">
      <c r="A48" s="117"/>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105"/>
      <c r="AS48" s="105"/>
      <c r="AT48" s="105"/>
      <c r="AU48" s="105"/>
      <c r="AV48" s="105"/>
    </row>
    <row r="49" spans="1:48" s="99" customFormat="1" ht="12.75">
      <c r="A49" s="117"/>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row>
    <row r="50" spans="1:48" ht="12.75">
      <c r="A50" s="101"/>
      <c r="B50" s="118"/>
      <c r="C50" s="118"/>
      <c r="D50" s="118"/>
      <c r="E50" s="118"/>
      <c r="F50" s="118"/>
      <c r="G50" s="118"/>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row>
    <row r="51" spans="1:48" ht="13.5" thickBot="1">
      <c r="A51" s="119" t="s">
        <v>446</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01"/>
      <c r="AU51" s="101"/>
      <c r="AV51" s="101"/>
    </row>
    <row r="52" spans="8:12" ht="13.5" thickTop="1">
      <c r="H52" s="101"/>
      <c r="I52" s="101"/>
      <c r="J52" s="101"/>
      <c r="K52" s="101"/>
      <c r="L52" s="101"/>
    </row>
    <row r="53" spans="1:2" ht="15.75">
      <c r="A53" s="109">
        <v>8</v>
      </c>
      <c r="B53" s="38" t="s">
        <v>51</v>
      </c>
    </row>
  </sheetData>
  <sheetProtection password="C780" sheet="1" objects="1" scenarios="1"/>
  <mergeCells count="63">
    <mergeCell ref="E43:S44"/>
    <mergeCell ref="AH43:AN44"/>
    <mergeCell ref="T39:AG40"/>
    <mergeCell ref="T41:AG42"/>
    <mergeCell ref="T43:AG44"/>
    <mergeCell ref="AH41:AN42"/>
    <mergeCell ref="AH39:AN40"/>
    <mergeCell ref="T33:AG34"/>
    <mergeCell ref="T35:AG36"/>
    <mergeCell ref="AH35:AN36"/>
    <mergeCell ref="AH37:AN38"/>
    <mergeCell ref="E39:S40"/>
    <mergeCell ref="E41:S42"/>
    <mergeCell ref="E37:S38"/>
    <mergeCell ref="AH31:AN32"/>
    <mergeCell ref="T25:AG26"/>
    <mergeCell ref="T27:AG28"/>
    <mergeCell ref="T29:AG30"/>
    <mergeCell ref="T31:AG32"/>
    <mergeCell ref="T37:AG38"/>
    <mergeCell ref="E33:S34"/>
    <mergeCell ref="AH33:AN34"/>
    <mergeCell ref="E35:S36"/>
    <mergeCell ref="E27:S28"/>
    <mergeCell ref="E29:S30"/>
    <mergeCell ref="AH27:AN28"/>
    <mergeCell ref="AH29:AN30"/>
    <mergeCell ref="AH25:AN26"/>
    <mergeCell ref="E31:S32"/>
    <mergeCell ref="E25:S26"/>
    <mergeCell ref="C15:P15"/>
    <mergeCell ref="Q15:T15"/>
    <mergeCell ref="U15:X15"/>
    <mergeCell ref="C14:P14"/>
    <mergeCell ref="Q14:T14"/>
    <mergeCell ref="U14:X14"/>
    <mergeCell ref="C12:P12"/>
    <mergeCell ref="Q12:T12"/>
    <mergeCell ref="U12:X12"/>
    <mergeCell ref="AG12:AK12"/>
    <mergeCell ref="AG14:AK14"/>
    <mergeCell ref="AL14:AP14"/>
    <mergeCell ref="AB14:AF14"/>
    <mergeCell ref="U10:X11"/>
    <mergeCell ref="AB10:AF11"/>
    <mergeCell ref="AG10:AK11"/>
    <mergeCell ref="AL10:AP11"/>
    <mergeCell ref="AL12:AP12"/>
    <mergeCell ref="C13:P13"/>
    <mergeCell ref="Q13:T13"/>
    <mergeCell ref="U13:X13"/>
    <mergeCell ref="AG13:AK13"/>
    <mergeCell ref="AL13:AP13"/>
    <mergeCell ref="A18:AS23"/>
    <mergeCell ref="B46:AQ48"/>
    <mergeCell ref="A1:AS1"/>
    <mergeCell ref="M3:Z3"/>
    <mergeCell ref="M4:Z4"/>
    <mergeCell ref="M5:Z5"/>
    <mergeCell ref="M7:Z7"/>
    <mergeCell ref="M8:Z8"/>
    <mergeCell ref="C10:P11"/>
    <mergeCell ref="Q10:T11"/>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6.xml><?xml version="1.0" encoding="utf-8"?>
<worksheet xmlns="http://schemas.openxmlformats.org/spreadsheetml/2006/main" xmlns:r="http://schemas.openxmlformats.org/officeDocument/2006/relationships">
  <dimension ref="A1:AU58"/>
  <sheetViews>
    <sheetView zoomScalePageLayoutView="0" workbookViewId="0" topLeftCell="A1">
      <selection activeCell="A1" sqref="A1:AS1"/>
    </sheetView>
  </sheetViews>
  <sheetFormatPr defaultColWidth="2.00390625" defaultRowHeight="12.75"/>
  <cols>
    <col min="1" max="16384" width="2.00390625" style="38" customWidth="1"/>
  </cols>
  <sheetData>
    <row r="1" spans="1:47" ht="19.5" thickBot="1">
      <c r="A1" s="245" t="s">
        <v>361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10"/>
      <c r="AU1" s="110"/>
    </row>
    <row r="2" spans="3:7" ht="13.5" thickTop="1">
      <c r="C2" s="37"/>
      <c r="D2" s="37"/>
      <c r="E2" s="37"/>
      <c r="F2" s="37"/>
      <c r="G2" s="37"/>
    </row>
    <row r="3" spans="1:26" ht="12.75">
      <c r="A3" s="100" t="s">
        <v>419</v>
      </c>
      <c r="M3" s="453" t="str">
        <f>'Development Information'!M4</f>
        <v>HM-007-099</v>
      </c>
      <c r="N3" s="453"/>
      <c r="O3" s="453"/>
      <c r="P3" s="453"/>
      <c r="Q3" s="453"/>
      <c r="R3" s="453"/>
      <c r="S3" s="453"/>
      <c r="T3" s="453"/>
      <c r="U3" s="453"/>
      <c r="V3" s="453"/>
      <c r="W3" s="453"/>
      <c r="X3" s="453"/>
      <c r="Y3" s="453"/>
      <c r="Z3" s="453"/>
    </row>
    <row r="4" spans="1:26" ht="12.75">
      <c r="A4" s="100" t="s">
        <v>520</v>
      </c>
      <c r="M4" s="454" t="str">
        <f>'Development Information'!M5</f>
        <v>Swipler Valley Apartments</v>
      </c>
      <c r="N4" s="454"/>
      <c r="O4" s="454"/>
      <c r="P4" s="454"/>
      <c r="Q4" s="454"/>
      <c r="R4" s="454"/>
      <c r="S4" s="454"/>
      <c r="T4" s="454"/>
      <c r="U4" s="454"/>
      <c r="V4" s="454"/>
      <c r="W4" s="454"/>
      <c r="X4" s="454"/>
      <c r="Y4" s="454"/>
      <c r="Z4" s="454"/>
    </row>
    <row r="5" spans="1:26" ht="12.75">
      <c r="A5" s="100" t="s">
        <v>521</v>
      </c>
      <c r="M5" s="454" t="str">
        <f>'Development Information'!M6</f>
        <v>Swipler Services, Inc.</v>
      </c>
      <c r="N5" s="454"/>
      <c r="O5" s="454"/>
      <c r="P5" s="454"/>
      <c r="Q5" s="454"/>
      <c r="R5" s="454"/>
      <c r="S5" s="454"/>
      <c r="T5" s="454"/>
      <c r="U5" s="454"/>
      <c r="V5" s="454"/>
      <c r="W5" s="454"/>
      <c r="X5" s="454"/>
      <c r="Y5" s="454"/>
      <c r="Z5" s="454"/>
    </row>
    <row r="6" spans="13:15" ht="12.75">
      <c r="M6" s="101"/>
      <c r="N6" s="101"/>
      <c r="O6" s="101"/>
    </row>
    <row r="7" spans="1:26" ht="12.75">
      <c r="A7" s="39" t="s">
        <v>488</v>
      </c>
      <c r="D7" s="102"/>
      <c r="H7" s="111"/>
      <c r="M7" s="455" t="str">
        <f>'Development Information'!M8</f>
        <v>Brian Philps</v>
      </c>
      <c r="N7" s="455"/>
      <c r="O7" s="455"/>
      <c r="P7" s="455"/>
      <c r="Q7" s="455"/>
      <c r="R7" s="455"/>
      <c r="S7" s="455"/>
      <c r="T7" s="455"/>
      <c r="U7" s="455"/>
      <c r="V7" s="455"/>
      <c r="W7" s="455"/>
      <c r="X7" s="455"/>
      <c r="Y7" s="455"/>
      <c r="Z7" s="455"/>
    </row>
    <row r="8" spans="1:47" ht="12.75">
      <c r="A8" s="39" t="s">
        <v>489</v>
      </c>
      <c r="D8" s="102"/>
      <c r="G8" s="102"/>
      <c r="H8" s="111"/>
      <c r="J8" s="102"/>
      <c r="M8" s="456" t="str">
        <f>'Development Information'!M9</f>
        <v>Whitney Simic</v>
      </c>
      <c r="N8" s="456"/>
      <c r="O8" s="456"/>
      <c r="P8" s="456"/>
      <c r="Q8" s="456"/>
      <c r="R8" s="456"/>
      <c r="S8" s="456"/>
      <c r="T8" s="456"/>
      <c r="U8" s="456"/>
      <c r="V8" s="456"/>
      <c r="W8" s="456"/>
      <c r="X8" s="456"/>
      <c r="Y8" s="456"/>
      <c r="Z8" s="456"/>
      <c r="AO8" s="102"/>
      <c r="AP8" s="102"/>
      <c r="AQ8" s="102"/>
      <c r="AR8" s="102"/>
      <c r="AS8" s="102"/>
      <c r="AT8" s="102"/>
      <c r="AU8" s="102"/>
    </row>
    <row r="9" spans="1:47" ht="12.75">
      <c r="A9" s="39"/>
      <c r="D9" s="102"/>
      <c r="G9" s="102"/>
      <c r="H9" s="111"/>
      <c r="J9" s="102"/>
      <c r="M9" s="105"/>
      <c r="N9" s="105"/>
      <c r="O9" s="105"/>
      <c r="P9" s="105"/>
      <c r="Q9" s="105"/>
      <c r="R9" s="105"/>
      <c r="S9" s="105"/>
      <c r="T9" s="105"/>
      <c r="U9" s="105"/>
      <c r="V9" s="105"/>
      <c r="W9" s="105"/>
      <c r="X9" s="105"/>
      <c r="Y9" s="105"/>
      <c r="Z9" s="105"/>
      <c r="AO9" s="102"/>
      <c r="AP9" s="102"/>
      <c r="AQ9" s="102"/>
      <c r="AR9" s="102"/>
      <c r="AS9" s="102"/>
      <c r="AT9" s="102"/>
      <c r="AU9" s="102"/>
    </row>
    <row r="10" ht="12.75" customHeight="1"/>
    <row r="11" spans="3:42" ht="12.75" customHeight="1">
      <c r="C11" s="457" t="s">
        <v>596</v>
      </c>
      <c r="D11" s="458"/>
      <c r="E11" s="458"/>
      <c r="F11" s="458"/>
      <c r="G11" s="458"/>
      <c r="H11" s="458"/>
      <c r="I11" s="458"/>
      <c r="J11" s="458"/>
      <c r="K11" s="458"/>
      <c r="L11" s="458"/>
      <c r="M11" s="458"/>
      <c r="N11" s="458"/>
      <c r="O11" s="458"/>
      <c r="P11" s="459"/>
      <c r="Q11" s="531" t="s">
        <v>592</v>
      </c>
      <c r="R11" s="531"/>
      <c r="S11" s="531"/>
      <c r="T11" s="531"/>
      <c r="U11" s="531" t="s">
        <v>572</v>
      </c>
      <c r="V11" s="531"/>
      <c r="W11" s="531"/>
      <c r="X11" s="531"/>
      <c r="AB11" s="531" t="s">
        <v>607</v>
      </c>
      <c r="AC11" s="531"/>
      <c r="AD11" s="531"/>
      <c r="AE11" s="531"/>
      <c r="AF11" s="531"/>
      <c r="AG11" s="532" t="s">
        <v>599</v>
      </c>
      <c r="AH11" s="532"/>
      <c r="AI11" s="532"/>
      <c r="AJ11" s="532"/>
      <c r="AK11" s="532"/>
      <c r="AL11" s="532" t="s">
        <v>600</v>
      </c>
      <c r="AM11" s="533"/>
      <c r="AN11" s="533"/>
      <c r="AO11" s="533"/>
      <c r="AP11" s="533"/>
    </row>
    <row r="12" spans="3:42" ht="12.75" customHeight="1">
      <c r="C12" s="460"/>
      <c r="D12" s="461"/>
      <c r="E12" s="461"/>
      <c r="F12" s="461"/>
      <c r="G12" s="461"/>
      <c r="H12" s="461"/>
      <c r="I12" s="461"/>
      <c r="J12" s="461"/>
      <c r="K12" s="461"/>
      <c r="L12" s="461"/>
      <c r="M12" s="461"/>
      <c r="N12" s="461"/>
      <c r="O12" s="461"/>
      <c r="P12" s="462"/>
      <c r="Q12" s="531"/>
      <c r="R12" s="531"/>
      <c r="S12" s="531"/>
      <c r="T12" s="531"/>
      <c r="U12" s="531"/>
      <c r="V12" s="531"/>
      <c r="W12" s="531"/>
      <c r="X12" s="531"/>
      <c r="AB12" s="531"/>
      <c r="AC12" s="531"/>
      <c r="AD12" s="531"/>
      <c r="AE12" s="531"/>
      <c r="AF12" s="531"/>
      <c r="AG12" s="532"/>
      <c r="AH12" s="532"/>
      <c r="AI12" s="532"/>
      <c r="AJ12" s="532"/>
      <c r="AK12" s="532"/>
      <c r="AL12" s="533"/>
      <c r="AM12" s="533"/>
      <c r="AN12" s="533"/>
      <c r="AO12" s="533"/>
      <c r="AP12" s="533"/>
    </row>
    <row r="13" spans="3:42" ht="12.75">
      <c r="C13" s="539" t="s">
        <v>588</v>
      </c>
      <c r="D13" s="539"/>
      <c r="E13" s="539"/>
      <c r="F13" s="539"/>
      <c r="G13" s="539"/>
      <c r="H13" s="539"/>
      <c r="I13" s="539"/>
      <c r="J13" s="539"/>
      <c r="K13" s="539"/>
      <c r="L13" s="539"/>
      <c r="M13" s="539"/>
      <c r="N13" s="539"/>
      <c r="O13" s="539"/>
      <c r="P13" s="539"/>
      <c r="Q13" s="258">
        <f>'Development Information'!AI31</f>
        <v>11</v>
      </c>
      <c r="R13" s="258"/>
      <c r="S13" s="258"/>
      <c r="T13" s="258"/>
      <c r="U13" s="538" t="e">
        <f>Q13/$Q$16</f>
        <v>#DIV/0!</v>
      </c>
      <c r="V13" s="538"/>
      <c r="W13" s="538"/>
      <c r="X13" s="538"/>
      <c r="AB13" s="474" t="s">
        <v>598</v>
      </c>
      <c r="AC13" s="475"/>
      <c r="AD13" s="475"/>
      <c r="AE13" s="475"/>
      <c r="AF13" s="476"/>
      <c r="AG13" s="536">
        <f>'Development Information'!H44</f>
        <v>7500</v>
      </c>
      <c r="AH13" s="258"/>
      <c r="AI13" s="258"/>
      <c r="AJ13" s="258"/>
      <c r="AK13" s="258"/>
      <c r="AL13" s="535">
        <f>AG13/AG15</f>
        <v>0.75</v>
      </c>
      <c r="AM13" s="535"/>
      <c r="AN13" s="535"/>
      <c r="AO13" s="535"/>
      <c r="AP13" s="535"/>
    </row>
    <row r="14" spans="3:42" ht="12.75">
      <c r="C14" s="537" t="s">
        <v>608</v>
      </c>
      <c r="D14" s="537"/>
      <c r="E14" s="537"/>
      <c r="F14" s="537"/>
      <c r="G14" s="537"/>
      <c r="H14" s="537"/>
      <c r="I14" s="537"/>
      <c r="J14" s="537"/>
      <c r="K14" s="537"/>
      <c r="L14" s="537"/>
      <c r="M14" s="537"/>
      <c r="N14" s="537"/>
      <c r="O14" s="537"/>
      <c r="P14" s="537"/>
      <c r="Q14" s="258">
        <f>'Development Information'!AI33</f>
        <v>0</v>
      </c>
      <c r="R14" s="258"/>
      <c r="S14" s="258"/>
      <c r="T14" s="258"/>
      <c r="U14" s="538" t="e">
        <f>Q14/$Q$16</f>
        <v>#DIV/0!</v>
      </c>
      <c r="V14" s="538"/>
      <c r="W14" s="538"/>
      <c r="X14" s="538"/>
      <c r="AB14" s="474" t="s">
        <v>597</v>
      </c>
      <c r="AC14" s="475"/>
      <c r="AD14" s="475"/>
      <c r="AE14" s="475"/>
      <c r="AF14" s="476"/>
      <c r="AG14" s="536">
        <f>'Development Information'!H46</f>
        <v>2500</v>
      </c>
      <c r="AH14" s="258"/>
      <c r="AI14" s="258"/>
      <c r="AJ14" s="258"/>
      <c r="AK14" s="258"/>
      <c r="AL14" s="535">
        <f>AG14/AG15</f>
        <v>0.25</v>
      </c>
      <c r="AM14" s="535"/>
      <c r="AN14" s="535"/>
      <c r="AO14" s="535"/>
      <c r="AP14" s="535"/>
    </row>
    <row r="15" spans="3:42" ht="12.75">
      <c r="C15" s="540" t="s">
        <v>595</v>
      </c>
      <c r="D15" s="540"/>
      <c r="E15" s="540"/>
      <c r="F15" s="540"/>
      <c r="G15" s="540"/>
      <c r="H15" s="540"/>
      <c r="I15" s="540"/>
      <c r="J15" s="540"/>
      <c r="K15" s="540"/>
      <c r="L15" s="540"/>
      <c r="M15" s="540"/>
      <c r="N15" s="540"/>
      <c r="O15" s="540"/>
      <c r="P15" s="540"/>
      <c r="Q15" s="258">
        <f>'Development Information'!AI35</f>
        <v>0</v>
      </c>
      <c r="R15" s="258"/>
      <c r="S15" s="258"/>
      <c r="T15" s="258"/>
      <c r="U15" s="538" t="e">
        <f>Q15/$Q$16</f>
        <v>#DIV/0!</v>
      </c>
      <c r="V15" s="538"/>
      <c r="W15" s="538"/>
      <c r="X15" s="538"/>
      <c r="AB15" s="531" t="s">
        <v>542</v>
      </c>
      <c r="AC15" s="531"/>
      <c r="AD15" s="531"/>
      <c r="AE15" s="531"/>
      <c r="AF15" s="531"/>
      <c r="AG15" s="536">
        <f>'Development Information'!H48</f>
        <v>10000</v>
      </c>
      <c r="AH15" s="258"/>
      <c r="AI15" s="258"/>
      <c r="AJ15" s="258"/>
      <c r="AK15" s="258"/>
      <c r="AL15" s="535">
        <f>AG15/AG15</f>
        <v>1</v>
      </c>
      <c r="AM15" s="535"/>
      <c r="AN15" s="535"/>
      <c r="AO15" s="535"/>
      <c r="AP15" s="535"/>
    </row>
    <row r="16" spans="1:24" ht="12.75">
      <c r="A16" s="113"/>
      <c r="C16" s="547" t="s">
        <v>481</v>
      </c>
      <c r="D16" s="547"/>
      <c r="E16" s="547"/>
      <c r="F16" s="547"/>
      <c r="G16" s="547"/>
      <c r="H16" s="547"/>
      <c r="I16" s="547"/>
      <c r="J16" s="547"/>
      <c r="K16" s="547"/>
      <c r="L16" s="547"/>
      <c r="M16" s="547"/>
      <c r="N16" s="547"/>
      <c r="O16" s="547"/>
      <c r="P16" s="547"/>
      <c r="Q16" s="548">
        <f>'Development Information'!L37</f>
        <v>0</v>
      </c>
      <c r="R16" s="548"/>
      <c r="S16" s="548"/>
      <c r="T16" s="548"/>
      <c r="U16" s="538" t="e">
        <f>Q16/$Q$16</f>
        <v>#DIV/0!</v>
      </c>
      <c r="V16" s="538"/>
      <c r="W16" s="538"/>
      <c r="X16" s="538"/>
    </row>
    <row r="17" spans="1:24" ht="12.75">
      <c r="A17" s="113"/>
      <c r="C17" s="114"/>
      <c r="D17" s="114"/>
      <c r="E17" s="114"/>
      <c r="F17" s="114"/>
      <c r="G17" s="114"/>
      <c r="H17" s="114"/>
      <c r="I17" s="114"/>
      <c r="J17" s="114"/>
      <c r="K17" s="114"/>
      <c r="L17" s="114"/>
      <c r="M17" s="114"/>
      <c r="N17" s="114"/>
      <c r="O17" s="114"/>
      <c r="P17" s="114"/>
      <c r="Q17" s="115"/>
      <c r="R17" s="115"/>
      <c r="S17" s="115"/>
      <c r="T17" s="115"/>
      <c r="U17" s="106"/>
      <c r="V17" s="106"/>
      <c r="W17" s="106"/>
      <c r="X17" s="106"/>
    </row>
    <row r="18" spans="1:7" ht="12.75">
      <c r="A18" s="116" t="s">
        <v>57</v>
      </c>
      <c r="G18" s="101"/>
    </row>
    <row r="19" spans="1:45" ht="12.75">
      <c r="A19" s="444" t="s">
        <v>56</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row>
    <row r="20" spans="1:45" ht="12.75">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9"/>
    </row>
    <row r="21" spans="1:45" ht="12.75">
      <c r="A21" s="447"/>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9"/>
    </row>
    <row r="22" spans="1:45" ht="12.75">
      <c r="A22" s="447"/>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9"/>
    </row>
    <row r="23" spans="1:45" ht="12.75">
      <c r="A23" s="447"/>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9"/>
    </row>
    <row r="24" spans="1:45" ht="12.75">
      <c r="A24" s="450"/>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2"/>
    </row>
    <row r="25" spans="1:24" ht="12.75">
      <c r="A25" s="113"/>
      <c r="C25" s="114"/>
      <c r="D25" s="114"/>
      <c r="E25" s="114"/>
      <c r="F25" s="114"/>
      <c r="G25" s="114"/>
      <c r="H25" s="114"/>
      <c r="I25" s="114"/>
      <c r="J25" s="114"/>
      <c r="K25" s="114"/>
      <c r="L25" s="114"/>
      <c r="M25" s="114"/>
      <c r="N25" s="114"/>
      <c r="O25" s="114"/>
      <c r="P25" s="114"/>
      <c r="Q25" s="115"/>
      <c r="R25" s="115"/>
      <c r="S25" s="115"/>
      <c r="T25" s="115"/>
      <c r="U25" s="106"/>
      <c r="V25" s="106"/>
      <c r="W25" s="106"/>
      <c r="X25" s="106"/>
    </row>
    <row r="26" spans="2:47" ht="12.75" customHeight="1">
      <c r="B26" s="525" t="s">
        <v>205</v>
      </c>
      <c r="C26" s="526"/>
      <c r="D26" s="526"/>
      <c r="E26" s="526"/>
      <c r="F26" s="526"/>
      <c r="G26" s="526"/>
      <c r="H26" s="526"/>
      <c r="I26" s="526"/>
      <c r="J26" s="526"/>
      <c r="K26" s="526"/>
      <c r="L26" s="526"/>
      <c r="M26" s="527"/>
      <c r="N26" s="534" t="s">
        <v>575</v>
      </c>
      <c r="O26" s="534"/>
      <c r="P26" s="534"/>
      <c r="Q26" s="534"/>
      <c r="R26" s="534"/>
      <c r="S26" s="534"/>
      <c r="T26" s="534" t="s">
        <v>357</v>
      </c>
      <c r="U26" s="534"/>
      <c r="V26" s="534"/>
      <c r="W26" s="534"/>
      <c r="X26" s="534"/>
      <c r="Y26" s="534"/>
      <c r="Z26" s="525" t="s">
        <v>362</v>
      </c>
      <c r="AA26" s="526"/>
      <c r="AB26" s="526"/>
      <c r="AC26" s="526"/>
      <c r="AD26" s="526"/>
      <c r="AE26" s="526"/>
      <c r="AF26" s="527"/>
      <c r="AG26" s="525" t="s">
        <v>363</v>
      </c>
      <c r="AH26" s="526"/>
      <c r="AI26" s="526"/>
      <c r="AJ26" s="526"/>
      <c r="AK26" s="526"/>
      <c r="AL26" s="527"/>
      <c r="AM26" s="534" t="s">
        <v>644</v>
      </c>
      <c r="AN26" s="534"/>
      <c r="AO26" s="534"/>
      <c r="AP26" s="534"/>
      <c r="AQ26" s="534"/>
      <c r="AR26" s="534"/>
      <c r="AS26" s="534"/>
      <c r="AT26" s="121"/>
      <c r="AU26" s="121"/>
    </row>
    <row r="27" spans="2:47" ht="12.75">
      <c r="B27" s="528"/>
      <c r="C27" s="529"/>
      <c r="D27" s="529"/>
      <c r="E27" s="529"/>
      <c r="F27" s="529"/>
      <c r="G27" s="529"/>
      <c r="H27" s="529"/>
      <c r="I27" s="529"/>
      <c r="J27" s="529"/>
      <c r="K27" s="529"/>
      <c r="L27" s="529"/>
      <c r="M27" s="530"/>
      <c r="N27" s="534"/>
      <c r="O27" s="534"/>
      <c r="P27" s="534"/>
      <c r="Q27" s="534"/>
      <c r="R27" s="534"/>
      <c r="S27" s="534"/>
      <c r="T27" s="534"/>
      <c r="U27" s="534"/>
      <c r="V27" s="534"/>
      <c r="W27" s="534"/>
      <c r="X27" s="534"/>
      <c r="Y27" s="534"/>
      <c r="Z27" s="528"/>
      <c r="AA27" s="529"/>
      <c r="AB27" s="529"/>
      <c r="AC27" s="529"/>
      <c r="AD27" s="529"/>
      <c r="AE27" s="529"/>
      <c r="AF27" s="530"/>
      <c r="AG27" s="528"/>
      <c r="AH27" s="529"/>
      <c r="AI27" s="529"/>
      <c r="AJ27" s="529"/>
      <c r="AK27" s="529"/>
      <c r="AL27" s="530"/>
      <c r="AM27" s="534"/>
      <c r="AN27" s="534"/>
      <c r="AO27" s="534"/>
      <c r="AP27" s="534"/>
      <c r="AQ27" s="534"/>
      <c r="AR27" s="534"/>
      <c r="AS27" s="534"/>
      <c r="AT27" s="121"/>
      <c r="AU27" s="121"/>
    </row>
    <row r="28" spans="2:47" ht="12.75">
      <c r="B28" s="504" t="s">
        <v>54</v>
      </c>
      <c r="C28" s="505"/>
      <c r="D28" s="505"/>
      <c r="E28" s="505"/>
      <c r="F28" s="505"/>
      <c r="G28" s="505"/>
      <c r="H28" s="505"/>
      <c r="I28" s="505"/>
      <c r="J28" s="505"/>
      <c r="K28" s="505"/>
      <c r="L28" s="505"/>
      <c r="M28" s="506"/>
      <c r="N28" s="504" t="s">
        <v>55</v>
      </c>
      <c r="O28" s="505"/>
      <c r="P28" s="505"/>
      <c r="Q28" s="505"/>
      <c r="R28" s="505"/>
      <c r="S28" s="506"/>
      <c r="T28" s="541">
        <v>39237</v>
      </c>
      <c r="U28" s="542"/>
      <c r="V28" s="542"/>
      <c r="W28" s="542"/>
      <c r="X28" s="542"/>
      <c r="Y28" s="543"/>
      <c r="Z28" s="498">
        <v>12000</v>
      </c>
      <c r="AA28" s="499"/>
      <c r="AB28" s="499"/>
      <c r="AC28" s="499"/>
      <c r="AD28" s="499"/>
      <c r="AE28" s="499"/>
      <c r="AF28" s="500"/>
      <c r="AG28" s="504" t="s">
        <v>459</v>
      </c>
      <c r="AH28" s="505"/>
      <c r="AI28" s="505"/>
      <c r="AJ28" s="505"/>
      <c r="AK28" s="505"/>
      <c r="AL28" s="506"/>
      <c r="AM28" s="524">
        <v>38717</v>
      </c>
      <c r="AN28" s="524"/>
      <c r="AO28" s="524"/>
      <c r="AP28" s="524"/>
      <c r="AQ28" s="524"/>
      <c r="AR28" s="524"/>
      <c r="AS28" s="524"/>
      <c r="AT28" s="86"/>
      <c r="AU28" s="86"/>
    </row>
    <row r="29" spans="2:47" ht="12.75">
      <c r="B29" s="507"/>
      <c r="C29" s="508"/>
      <c r="D29" s="508"/>
      <c r="E29" s="508"/>
      <c r="F29" s="508"/>
      <c r="G29" s="508"/>
      <c r="H29" s="508"/>
      <c r="I29" s="508"/>
      <c r="J29" s="508"/>
      <c r="K29" s="508"/>
      <c r="L29" s="508"/>
      <c r="M29" s="509"/>
      <c r="N29" s="507"/>
      <c r="O29" s="508"/>
      <c r="P29" s="508"/>
      <c r="Q29" s="508"/>
      <c r="R29" s="508"/>
      <c r="S29" s="509"/>
      <c r="T29" s="544"/>
      <c r="U29" s="545"/>
      <c r="V29" s="545"/>
      <c r="W29" s="545"/>
      <c r="X29" s="545"/>
      <c r="Y29" s="546"/>
      <c r="Z29" s="501"/>
      <c r="AA29" s="502"/>
      <c r="AB29" s="502"/>
      <c r="AC29" s="502"/>
      <c r="AD29" s="502"/>
      <c r="AE29" s="502"/>
      <c r="AF29" s="503"/>
      <c r="AG29" s="507"/>
      <c r="AH29" s="508"/>
      <c r="AI29" s="508"/>
      <c r="AJ29" s="508"/>
      <c r="AK29" s="508"/>
      <c r="AL29" s="509"/>
      <c r="AM29" s="524"/>
      <c r="AN29" s="524"/>
      <c r="AO29" s="524"/>
      <c r="AP29" s="524"/>
      <c r="AQ29" s="524"/>
      <c r="AR29" s="524"/>
      <c r="AS29" s="524"/>
      <c r="AT29" s="86"/>
      <c r="AU29" s="86"/>
    </row>
    <row r="30" spans="2:47" ht="12.75">
      <c r="B30" s="504"/>
      <c r="C30" s="505"/>
      <c r="D30" s="505"/>
      <c r="E30" s="505"/>
      <c r="F30" s="505"/>
      <c r="G30" s="505"/>
      <c r="H30" s="505"/>
      <c r="I30" s="505"/>
      <c r="J30" s="505"/>
      <c r="K30" s="505"/>
      <c r="L30" s="505"/>
      <c r="M30" s="506"/>
      <c r="N30" s="504"/>
      <c r="O30" s="505"/>
      <c r="P30" s="505"/>
      <c r="Q30" s="505"/>
      <c r="R30" s="505"/>
      <c r="S30" s="506"/>
      <c r="T30" s="541"/>
      <c r="U30" s="542"/>
      <c r="V30" s="542"/>
      <c r="W30" s="542"/>
      <c r="X30" s="542"/>
      <c r="Y30" s="543"/>
      <c r="Z30" s="498"/>
      <c r="AA30" s="499"/>
      <c r="AB30" s="499"/>
      <c r="AC30" s="499"/>
      <c r="AD30" s="499"/>
      <c r="AE30" s="499"/>
      <c r="AF30" s="500"/>
      <c r="AG30" s="504"/>
      <c r="AH30" s="505"/>
      <c r="AI30" s="505"/>
      <c r="AJ30" s="505"/>
      <c r="AK30" s="505"/>
      <c r="AL30" s="506"/>
      <c r="AM30" s="524"/>
      <c r="AN30" s="524"/>
      <c r="AO30" s="524"/>
      <c r="AP30" s="524"/>
      <c r="AQ30" s="524"/>
      <c r="AR30" s="524"/>
      <c r="AS30" s="524"/>
      <c r="AT30" s="86"/>
      <c r="AU30" s="86"/>
    </row>
    <row r="31" spans="2:47" ht="12.75">
      <c r="B31" s="507"/>
      <c r="C31" s="508"/>
      <c r="D31" s="508"/>
      <c r="E31" s="508"/>
      <c r="F31" s="508"/>
      <c r="G31" s="508"/>
      <c r="H31" s="508"/>
      <c r="I31" s="508"/>
      <c r="J31" s="508"/>
      <c r="K31" s="508"/>
      <c r="L31" s="508"/>
      <c r="M31" s="509"/>
      <c r="N31" s="507"/>
      <c r="O31" s="508"/>
      <c r="P31" s="508"/>
      <c r="Q31" s="508"/>
      <c r="R31" s="508"/>
      <c r="S31" s="509"/>
      <c r="T31" s="544"/>
      <c r="U31" s="545"/>
      <c r="V31" s="545"/>
      <c r="W31" s="545"/>
      <c r="X31" s="545"/>
      <c r="Y31" s="546"/>
      <c r="Z31" s="501"/>
      <c r="AA31" s="502"/>
      <c r="AB31" s="502"/>
      <c r="AC31" s="502"/>
      <c r="AD31" s="502"/>
      <c r="AE31" s="502"/>
      <c r="AF31" s="503"/>
      <c r="AG31" s="507"/>
      <c r="AH31" s="508"/>
      <c r="AI31" s="508"/>
      <c r="AJ31" s="508"/>
      <c r="AK31" s="508"/>
      <c r="AL31" s="509"/>
      <c r="AM31" s="524"/>
      <c r="AN31" s="524"/>
      <c r="AO31" s="524"/>
      <c r="AP31" s="524"/>
      <c r="AQ31" s="524"/>
      <c r="AR31" s="524"/>
      <c r="AS31" s="524"/>
      <c r="AT31" s="86"/>
      <c r="AU31" s="86"/>
    </row>
    <row r="32" spans="2:47" ht="12.75">
      <c r="B32" s="504"/>
      <c r="C32" s="505"/>
      <c r="D32" s="505"/>
      <c r="E32" s="505"/>
      <c r="F32" s="505"/>
      <c r="G32" s="505"/>
      <c r="H32" s="505"/>
      <c r="I32" s="505"/>
      <c r="J32" s="505"/>
      <c r="K32" s="505"/>
      <c r="L32" s="505"/>
      <c r="M32" s="506"/>
      <c r="N32" s="504"/>
      <c r="O32" s="505"/>
      <c r="P32" s="505"/>
      <c r="Q32" s="505"/>
      <c r="R32" s="505"/>
      <c r="S32" s="506"/>
      <c r="T32" s="541"/>
      <c r="U32" s="542"/>
      <c r="V32" s="542"/>
      <c r="W32" s="542"/>
      <c r="X32" s="542"/>
      <c r="Y32" s="543"/>
      <c r="Z32" s="498"/>
      <c r="AA32" s="499"/>
      <c r="AB32" s="499"/>
      <c r="AC32" s="499"/>
      <c r="AD32" s="499"/>
      <c r="AE32" s="499"/>
      <c r="AF32" s="500"/>
      <c r="AG32" s="504"/>
      <c r="AH32" s="505"/>
      <c r="AI32" s="505"/>
      <c r="AJ32" s="505"/>
      <c r="AK32" s="505"/>
      <c r="AL32" s="506"/>
      <c r="AM32" s="524"/>
      <c r="AN32" s="524"/>
      <c r="AO32" s="524"/>
      <c r="AP32" s="524"/>
      <c r="AQ32" s="524"/>
      <c r="AR32" s="524"/>
      <c r="AS32" s="524"/>
      <c r="AT32" s="86"/>
      <c r="AU32" s="86"/>
    </row>
    <row r="33" spans="2:47" ht="12.75">
      <c r="B33" s="507"/>
      <c r="C33" s="508"/>
      <c r="D33" s="508"/>
      <c r="E33" s="508"/>
      <c r="F33" s="508"/>
      <c r="G33" s="508"/>
      <c r="H33" s="508"/>
      <c r="I33" s="508"/>
      <c r="J33" s="508"/>
      <c r="K33" s="508"/>
      <c r="L33" s="508"/>
      <c r="M33" s="509"/>
      <c r="N33" s="507"/>
      <c r="O33" s="508"/>
      <c r="P33" s="508"/>
      <c r="Q33" s="508"/>
      <c r="R33" s="508"/>
      <c r="S33" s="509"/>
      <c r="T33" s="544"/>
      <c r="U33" s="545"/>
      <c r="V33" s="545"/>
      <c r="W33" s="545"/>
      <c r="X33" s="545"/>
      <c r="Y33" s="546"/>
      <c r="Z33" s="501"/>
      <c r="AA33" s="502"/>
      <c r="AB33" s="502"/>
      <c r="AC33" s="502"/>
      <c r="AD33" s="502"/>
      <c r="AE33" s="502"/>
      <c r="AF33" s="503"/>
      <c r="AG33" s="507"/>
      <c r="AH33" s="508"/>
      <c r="AI33" s="508"/>
      <c r="AJ33" s="508"/>
      <c r="AK33" s="508"/>
      <c r="AL33" s="509"/>
      <c r="AM33" s="524"/>
      <c r="AN33" s="524"/>
      <c r="AO33" s="524"/>
      <c r="AP33" s="524"/>
      <c r="AQ33" s="524"/>
      <c r="AR33" s="524"/>
      <c r="AS33" s="524"/>
      <c r="AT33" s="86"/>
      <c r="AU33" s="86"/>
    </row>
    <row r="34" spans="2:47" ht="12.75">
      <c r="B34" s="504"/>
      <c r="C34" s="505"/>
      <c r="D34" s="505"/>
      <c r="E34" s="505"/>
      <c r="F34" s="505"/>
      <c r="G34" s="505"/>
      <c r="H34" s="505"/>
      <c r="I34" s="505"/>
      <c r="J34" s="505"/>
      <c r="K34" s="505"/>
      <c r="L34" s="505"/>
      <c r="M34" s="506"/>
      <c r="N34" s="504"/>
      <c r="O34" s="505"/>
      <c r="P34" s="505"/>
      <c r="Q34" s="505"/>
      <c r="R34" s="505"/>
      <c r="S34" s="506"/>
      <c r="T34" s="541"/>
      <c r="U34" s="542"/>
      <c r="V34" s="542"/>
      <c r="W34" s="542"/>
      <c r="X34" s="542"/>
      <c r="Y34" s="543"/>
      <c r="Z34" s="498"/>
      <c r="AA34" s="499"/>
      <c r="AB34" s="499"/>
      <c r="AC34" s="499"/>
      <c r="AD34" s="499"/>
      <c r="AE34" s="499"/>
      <c r="AF34" s="500"/>
      <c r="AG34" s="504"/>
      <c r="AH34" s="505"/>
      <c r="AI34" s="505"/>
      <c r="AJ34" s="505"/>
      <c r="AK34" s="505"/>
      <c r="AL34" s="506"/>
      <c r="AM34" s="524"/>
      <c r="AN34" s="524"/>
      <c r="AO34" s="524"/>
      <c r="AP34" s="524"/>
      <c r="AQ34" s="524"/>
      <c r="AR34" s="524"/>
      <c r="AS34" s="524"/>
      <c r="AT34" s="86"/>
      <c r="AU34" s="86"/>
    </row>
    <row r="35" spans="2:47" ht="12.75">
      <c r="B35" s="507"/>
      <c r="C35" s="508"/>
      <c r="D35" s="508"/>
      <c r="E35" s="508"/>
      <c r="F35" s="508"/>
      <c r="G35" s="508"/>
      <c r="H35" s="508"/>
      <c r="I35" s="508"/>
      <c r="J35" s="508"/>
      <c r="K35" s="508"/>
      <c r="L35" s="508"/>
      <c r="M35" s="509"/>
      <c r="N35" s="507"/>
      <c r="O35" s="508"/>
      <c r="P35" s="508"/>
      <c r="Q35" s="508"/>
      <c r="R35" s="508"/>
      <c r="S35" s="509"/>
      <c r="T35" s="544"/>
      <c r="U35" s="545"/>
      <c r="V35" s="545"/>
      <c r="W35" s="545"/>
      <c r="X35" s="545"/>
      <c r="Y35" s="546"/>
      <c r="Z35" s="501"/>
      <c r="AA35" s="502"/>
      <c r="AB35" s="502"/>
      <c r="AC35" s="502"/>
      <c r="AD35" s="502"/>
      <c r="AE35" s="502"/>
      <c r="AF35" s="503"/>
      <c r="AG35" s="507"/>
      <c r="AH35" s="508"/>
      <c r="AI35" s="508"/>
      <c r="AJ35" s="508"/>
      <c r="AK35" s="508"/>
      <c r="AL35" s="509"/>
      <c r="AM35" s="524"/>
      <c r="AN35" s="524"/>
      <c r="AO35" s="524"/>
      <c r="AP35" s="524"/>
      <c r="AQ35" s="524"/>
      <c r="AR35" s="524"/>
      <c r="AS35" s="524"/>
      <c r="AT35" s="86"/>
      <c r="AU35" s="86"/>
    </row>
    <row r="36" spans="2:47" ht="12.75">
      <c r="B36" s="549" t="s">
        <v>364</v>
      </c>
      <c r="C36" s="550"/>
      <c r="D36" s="550"/>
      <c r="E36" s="550"/>
      <c r="F36" s="550"/>
      <c r="G36" s="550"/>
      <c r="H36" s="550"/>
      <c r="I36" s="550"/>
      <c r="J36" s="550"/>
      <c r="K36" s="550"/>
      <c r="L36" s="550"/>
      <c r="M36" s="550"/>
      <c r="N36" s="553"/>
      <c r="O36" s="554"/>
      <c r="P36" s="554"/>
      <c r="Q36" s="554"/>
      <c r="R36" s="554"/>
      <c r="S36" s="555"/>
      <c r="T36" s="554"/>
      <c r="U36" s="554"/>
      <c r="V36" s="554"/>
      <c r="W36" s="554"/>
      <c r="X36" s="554"/>
      <c r="Y36" s="555"/>
      <c r="Z36" s="514">
        <f>SUMIF(AG28:AL35,"Yes",Z28:AF35)</f>
        <v>12000</v>
      </c>
      <c r="AA36" s="515"/>
      <c r="AB36" s="515"/>
      <c r="AC36" s="515"/>
      <c r="AD36" s="515"/>
      <c r="AE36" s="515"/>
      <c r="AF36" s="516"/>
      <c r="AG36" s="70"/>
      <c r="AH36" s="71"/>
      <c r="AI36" s="71"/>
      <c r="AJ36" s="71"/>
      <c r="AK36" s="71"/>
      <c r="AL36" s="71"/>
      <c r="AM36" s="559"/>
      <c r="AN36" s="560"/>
      <c r="AO36" s="560"/>
      <c r="AP36" s="560"/>
      <c r="AQ36" s="560"/>
      <c r="AR36" s="560"/>
      <c r="AS36" s="561"/>
      <c r="AT36" s="105"/>
      <c r="AU36" s="105"/>
    </row>
    <row r="37" spans="2:47" ht="12.75">
      <c r="B37" s="551"/>
      <c r="C37" s="552"/>
      <c r="D37" s="552"/>
      <c r="E37" s="552"/>
      <c r="F37" s="552"/>
      <c r="G37" s="552"/>
      <c r="H37" s="552"/>
      <c r="I37" s="552"/>
      <c r="J37" s="552"/>
      <c r="K37" s="552"/>
      <c r="L37" s="552"/>
      <c r="M37" s="552"/>
      <c r="N37" s="556"/>
      <c r="O37" s="557"/>
      <c r="P37" s="557"/>
      <c r="Q37" s="557"/>
      <c r="R37" s="557"/>
      <c r="S37" s="558"/>
      <c r="T37" s="557"/>
      <c r="U37" s="557"/>
      <c r="V37" s="557"/>
      <c r="W37" s="557"/>
      <c r="X37" s="557"/>
      <c r="Y37" s="558"/>
      <c r="Z37" s="517"/>
      <c r="AA37" s="518"/>
      <c r="AB37" s="518"/>
      <c r="AC37" s="518"/>
      <c r="AD37" s="518"/>
      <c r="AE37" s="518"/>
      <c r="AF37" s="519"/>
      <c r="AG37" s="72"/>
      <c r="AH37" s="73"/>
      <c r="AI37" s="73"/>
      <c r="AJ37" s="73"/>
      <c r="AK37" s="73"/>
      <c r="AL37" s="73"/>
      <c r="AM37" s="562"/>
      <c r="AN37" s="563"/>
      <c r="AO37" s="563"/>
      <c r="AP37" s="563"/>
      <c r="AQ37" s="563"/>
      <c r="AR37" s="563"/>
      <c r="AS37" s="564"/>
      <c r="AT37" s="105"/>
      <c r="AU37" s="105"/>
    </row>
    <row r="38" spans="2:43" s="101" customFormat="1" ht="12.75" customHeight="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7"/>
      <c r="AD38" s="67"/>
      <c r="AE38" s="67"/>
      <c r="AF38" s="67"/>
      <c r="AG38" s="67"/>
      <c r="AH38" s="67"/>
      <c r="AI38" s="67"/>
      <c r="AJ38" s="66"/>
      <c r="AK38" s="66"/>
      <c r="AL38" s="66"/>
      <c r="AM38" s="66"/>
      <c r="AN38" s="66"/>
      <c r="AO38" s="66"/>
      <c r="AP38" s="66"/>
      <c r="AQ38" s="66"/>
    </row>
    <row r="39" spans="2:43" ht="12.75" customHeight="1">
      <c r="B39" s="448" t="s">
        <v>365</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row>
    <row r="40" spans="2:43" ht="12.75">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row>
    <row r="41" spans="2:43" ht="12.75">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row>
    <row r="56" spans="1:46" ht="13.5" thickBot="1">
      <c r="A56" s="119" t="s">
        <v>446</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01"/>
    </row>
    <row r="57" spans="8:12" ht="13.5" thickTop="1">
      <c r="H57" s="101"/>
      <c r="I57" s="101"/>
      <c r="J57" s="101"/>
      <c r="K57" s="101"/>
      <c r="L57" s="101"/>
    </row>
    <row r="58" spans="1:2" ht="15.75">
      <c r="A58" s="109">
        <v>9</v>
      </c>
      <c r="B58" s="38" t="s">
        <v>53</v>
      </c>
    </row>
  </sheetData>
  <sheetProtection password="C780" sheet="1" objects="1" scenarios="1"/>
  <mergeCells count="70">
    <mergeCell ref="N30:S31"/>
    <mergeCell ref="N26:S27"/>
    <mergeCell ref="N32:S33"/>
    <mergeCell ref="N34:S35"/>
    <mergeCell ref="B39:AQ41"/>
    <mergeCell ref="B36:M37"/>
    <mergeCell ref="Z36:AF37"/>
    <mergeCell ref="N36:S37"/>
    <mergeCell ref="AM36:AS37"/>
    <mergeCell ref="T36:Y37"/>
    <mergeCell ref="C16:P16"/>
    <mergeCell ref="Q16:T16"/>
    <mergeCell ref="U16:X16"/>
    <mergeCell ref="N28:S29"/>
    <mergeCell ref="T28:Y29"/>
    <mergeCell ref="T26:Y27"/>
    <mergeCell ref="A19:AS24"/>
    <mergeCell ref="AL15:AP15"/>
    <mergeCell ref="T30:Y31"/>
    <mergeCell ref="T32:Y33"/>
    <mergeCell ref="AG30:AL31"/>
    <mergeCell ref="AM30:AS31"/>
    <mergeCell ref="AM32:AS33"/>
    <mergeCell ref="Z26:AF27"/>
    <mergeCell ref="Z28:AF29"/>
    <mergeCell ref="Z30:AF31"/>
    <mergeCell ref="AB14:AF14"/>
    <mergeCell ref="C15:P15"/>
    <mergeCell ref="Q15:T15"/>
    <mergeCell ref="U15:X15"/>
    <mergeCell ref="AB15:AF15"/>
    <mergeCell ref="AG15:AK15"/>
    <mergeCell ref="AG11:AK12"/>
    <mergeCell ref="AG14:AK14"/>
    <mergeCell ref="AL13:AP13"/>
    <mergeCell ref="C14:P14"/>
    <mergeCell ref="Q14:T14"/>
    <mergeCell ref="U14:X14"/>
    <mergeCell ref="C13:P13"/>
    <mergeCell ref="Q13:T13"/>
    <mergeCell ref="U13:X13"/>
    <mergeCell ref="AG13:AK13"/>
    <mergeCell ref="Q11:T12"/>
    <mergeCell ref="U11:X12"/>
    <mergeCell ref="AL11:AP12"/>
    <mergeCell ref="AB13:AF13"/>
    <mergeCell ref="AM26:AS27"/>
    <mergeCell ref="AM28:AS29"/>
    <mergeCell ref="AL14:AP14"/>
    <mergeCell ref="AG26:AL27"/>
    <mergeCell ref="AG28:AL29"/>
    <mergeCell ref="AB11:AF12"/>
    <mergeCell ref="B26:M27"/>
    <mergeCell ref="B28:M29"/>
    <mergeCell ref="B30:M31"/>
    <mergeCell ref="A1:AS1"/>
    <mergeCell ref="M3:Z3"/>
    <mergeCell ref="M4:Z4"/>
    <mergeCell ref="M5:Z5"/>
    <mergeCell ref="M7:Z7"/>
    <mergeCell ref="M8:Z8"/>
    <mergeCell ref="C11:P12"/>
    <mergeCell ref="AM34:AS35"/>
    <mergeCell ref="AG32:AL33"/>
    <mergeCell ref="AG34:AL35"/>
    <mergeCell ref="Z32:AF33"/>
    <mergeCell ref="Z34:AF35"/>
    <mergeCell ref="B32:M33"/>
    <mergeCell ref="B34:M35"/>
    <mergeCell ref="T34:Y35"/>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7.xml><?xml version="1.0" encoding="utf-8"?>
<worksheet xmlns="http://schemas.openxmlformats.org/spreadsheetml/2006/main" xmlns:r="http://schemas.openxmlformats.org/officeDocument/2006/relationships">
  <dimension ref="A1:BB65"/>
  <sheetViews>
    <sheetView zoomScalePageLayoutView="0" workbookViewId="0" topLeftCell="A1">
      <selection activeCell="A1" sqref="A1:AS1"/>
    </sheetView>
  </sheetViews>
  <sheetFormatPr defaultColWidth="2.00390625" defaultRowHeight="12.75"/>
  <cols>
    <col min="1" max="1" width="2.8515625" style="38" customWidth="1"/>
    <col min="2" max="16384" width="2.00390625" style="38" customWidth="1"/>
  </cols>
  <sheetData>
    <row r="1" spans="1:46" ht="19.5" thickBot="1">
      <c r="A1" s="245" t="s">
        <v>623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110"/>
    </row>
    <row r="2" spans="3:7" ht="13.5" thickTop="1">
      <c r="C2" s="37"/>
      <c r="D2" s="37"/>
      <c r="E2" s="37"/>
      <c r="F2" s="37"/>
      <c r="G2" s="37"/>
    </row>
    <row r="3" spans="1:26" ht="12.75">
      <c r="A3" s="100" t="s">
        <v>419</v>
      </c>
      <c r="M3" s="453" t="str">
        <f>'Development Information'!M4</f>
        <v>HM-007-099</v>
      </c>
      <c r="N3" s="453"/>
      <c r="O3" s="453"/>
      <c r="P3" s="453"/>
      <c r="Q3" s="453"/>
      <c r="R3" s="453"/>
      <c r="S3" s="453"/>
      <c r="T3" s="453"/>
      <c r="U3" s="453"/>
      <c r="V3" s="453"/>
      <c r="W3" s="453"/>
      <c r="X3" s="453"/>
      <c r="Y3" s="453"/>
      <c r="Z3" s="453"/>
    </row>
    <row r="4" spans="1:26" ht="12.75">
      <c r="A4" s="100" t="s">
        <v>520</v>
      </c>
      <c r="M4" s="454" t="str">
        <f>'Development Information'!M5</f>
        <v>Swipler Valley Apartments</v>
      </c>
      <c r="N4" s="454"/>
      <c r="O4" s="454"/>
      <c r="P4" s="454"/>
      <c r="Q4" s="454"/>
      <c r="R4" s="454"/>
      <c r="S4" s="454"/>
      <c r="T4" s="454"/>
      <c r="U4" s="454"/>
      <c r="V4" s="454"/>
      <c r="W4" s="454"/>
      <c r="X4" s="454"/>
      <c r="Y4" s="454"/>
      <c r="Z4" s="454"/>
    </row>
    <row r="5" spans="1:26" ht="12.75">
      <c r="A5" s="100" t="s">
        <v>521</v>
      </c>
      <c r="M5" s="454" t="str">
        <f>'Development Information'!M6</f>
        <v>Swipler Services, Inc.</v>
      </c>
      <c r="N5" s="454"/>
      <c r="O5" s="454"/>
      <c r="P5" s="454"/>
      <c r="Q5" s="454"/>
      <c r="R5" s="454"/>
      <c r="S5" s="454"/>
      <c r="T5" s="454"/>
      <c r="U5" s="454"/>
      <c r="V5" s="454"/>
      <c r="W5" s="454"/>
      <c r="X5" s="454"/>
      <c r="Y5" s="454"/>
      <c r="Z5" s="454"/>
    </row>
    <row r="6" spans="13:15" ht="12.75">
      <c r="M6" s="101"/>
      <c r="N6" s="101"/>
      <c r="O6" s="101"/>
    </row>
    <row r="7" spans="1:26" ht="12.75">
      <c r="A7" s="39" t="s">
        <v>488</v>
      </c>
      <c r="D7" s="102"/>
      <c r="H7" s="111"/>
      <c r="M7" s="455" t="str">
        <f>'Development Information'!M8</f>
        <v>Brian Philps</v>
      </c>
      <c r="N7" s="455"/>
      <c r="O7" s="455"/>
      <c r="P7" s="455"/>
      <c r="Q7" s="455"/>
      <c r="R7" s="455"/>
      <c r="S7" s="455"/>
      <c r="T7" s="455"/>
      <c r="U7" s="455"/>
      <c r="V7" s="455"/>
      <c r="W7" s="455"/>
      <c r="X7" s="455"/>
      <c r="Y7" s="455"/>
      <c r="Z7" s="455"/>
    </row>
    <row r="8" spans="1:46" ht="12.75">
      <c r="A8" s="39" t="s">
        <v>489</v>
      </c>
      <c r="D8" s="102"/>
      <c r="G8" s="102"/>
      <c r="H8" s="111"/>
      <c r="J8" s="102"/>
      <c r="M8" s="456" t="str">
        <f>'Development Information'!M9</f>
        <v>Whitney Simic</v>
      </c>
      <c r="N8" s="456"/>
      <c r="O8" s="456"/>
      <c r="P8" s="456"/>
      <c r="Q8" s="456"/>
      <c r="R8" s="456"/>
      <c r="S8" s="456"/>
      <c r="T8" s="456"/>
      <c r="U8" s="456"/>
      <c r="V8" s="456"/>
      <c r="W8" s="456"/>
      <c r="X8" s="456"/>
      <c r="Y8" s="456"/>
      <c r="Z8" s="456"/>
      <c r="AO8" s="102"/>
      <c r="AP8" s="102"/>
      <c r="AQ8" s="102"/>
      <c r="AR8" s="102"/>
      <c r="AS8" s="102"/>
      <c r="AT8" s="102"/>
    </row>
    <row r="9" spans="1:46" ht="12.75">
      <c r="A9" s="39"/>
      <c r="D9" s="102"/>
      <c r="G9" s="102"/>
      <c r="H9" s="111"/>
      <c r="J9" s="102"/>
      <c r="M9" s="105"/>
      <c r="N9" s="105"/>
      <c r="O9" s="105"/>
      <c r="P9" s="105"/>
      <c r="Q9" s="105"/>
      <c r="R9" s="105"/>
      <c r="S9" s="105"/>
      <c r="T9" s="105"/>
      <c r="U9" s="105"/>
      <c r="V9" s="105"/>
      <c r="W9" s="105"/>
      <c r="X9" s="105"/>
      <c r="Y9" s="105"/>
      <c r="Z9" s="105"/>
      <c r="AO9" s="102"/>
      <c r="AP9" s="102"/>
      <c r="AQ9" s="102"/>
      <c r="AR9" s="102"/>
      <c r="AS9" s="102"/>
      <c r="AT9" s="102"/>
    </row>
    <row r="11" spans="3:42" ht="12.75" customHeight="1">
      <c r="C11" s="457" t="s">
        <v>596</v>
      </c>
      <c r="D11" s="458"/>
      <c r="E11" s="458"/>
      <c r="F11" s="458"/>
      <c r="G11" s="458"/>
      <c r="H11" s="458"/>
      <c r="I11" s="458"/>
      <c r="J11" s="458"/>
      <c r="K11" s="458"/>
      <c r="L11" s="458"/>
      <c r="M11" s="458"/>
      <c r="N11" s="458"/>
      <c r="O11" s="458"/>
      <c r="P11" s="459"/>
      <c r="Q11" s="531" t="s">
        <v>592</v>
      </c>
      <c r="R11" s="531"/>
      <c r="S11" s="531"/>
      <c r="T11" s="531"/>
      <c r="U11" s="531" t="s">
        <v>572</v>
      </c>
      <c r="V11" s="531"/>
      <c r="W11" s="531"/>
      <c r="X11" s="531"/>
      <c r="AB11" s="531" t="s">
        <v>607</v>
      </c>
      <c r="AC11" s="531"/>
      <c r="AD11" s="531"/>
      <c r="AE11" s="531"/>
      <c r="AF11" s="531"/>
      <c r="AG11" s="532" t="s">
        <v>599</v>
      </c>
      <c r="AH11" s="532"/>
      <c r="AI11" s="532"/>
      <c r="AJ11" s="532"/>
      <c r="AK11" s="532"/>
      <c r="AL11" s="532" t="s">
        <v>600</v>
      </c>
      <c r="AM11" s="533"/>
      <c r="AN11" s="533"/>
      <c r="AO11" s="533"/>
      <c r="AP11" s="533"/>
    </row>
    <row r="12" spans="3:42" ht="12.75">
      <c r="C12" s="460"/>
      <c r="D12" s="461"/>
      <c r="E12" s="461"/>
      <c r="F12" s="461"/>
      <c r="G12" s="461"/>
      <c r="H12" s="461"/>
      <c r="I12" s="461"/>
      <c r="J12" s="461"/>
      <c r="K12" s="461"/>
      <c r="L12" s="461"/>
      <c r="M12" s="461"/>
      <c r="N12" s="461"/>
      <c r="O12" s="461"/>
      <c r="P12" s="462"/>
      <c r="Q12" s="531"/>
      <c r="R12" s="531"/>
      <c r="S12" s="531"/>
      <c r="T12" s="531"/>
      <c r="U12" s="531"/>
      <c r="V12" s="531"/>
      <c r="W12" s="531"/>
      <c r="X12" s="531"/>
      <c r="AB12" s="531"/>
      <c r="AC12" s="531"/>
      <c r="AD12" s="531"/>
      <c r="AE12" s="531"/>
      <c r="AF12" s="531"/>
      <c r="AG12" s="532"/>
      <c r="AH12" s="532"/>
      <c r="AI12" s="532"/>
      <c r="AJ12" s="532"/>
      <c r="AK12" s="532"/>
      <c r="AL12" s="533"/>
      <c r="AM12" s="533"/>
      <c r="AN12" s="533"/>
      <c r="AO12" s="533"/>
      <c r="AP12" s="533"/>
    </row>
    <row r="13" spans="3:42" ht="12.75">
      <c r="C13" s="539" t="s">
        <v>588</v>
      </c>
      <c r="D13" s="539"/>
      <c r="E13" s="539"/>
      <c r="F13" s="539"/>
      <c r="G13" s="539"/>
      <c r="H13" s="539"/>
      <c r="I13" s="539"/>
      <c r="J13" s="539"/>
      <c r="K13" s="539"/>
      <c r="L13" s="539"/>
      <c r="M13" s="539"/>
      <c r="N13" s="539"/>
      <c r="O13" s="539"/>
      <c r="P13" s="539"/>
      <c r="Q13" s="258">
        <f>'Development Information'!AI31</f>
        <v>11</v>
      </c>
      <c r="R13" s="258"/>
      <c r="S13" s="258"/>
      <c r="T13" s="258"/>
      <c r="U13" s="538">
        <f>Q13/$Q$16</f>
        <v>1</v>
      </c>
      <c r="V13" s="538"/>
      <c r="W13" s="538"/>
      <c r="X13" s="538"/>
      <c r="AB13" s="474" t="s">
        <v>598</v>
      </c>
      <c r="AC13" s="475"/>
      <c r="AD13" s="475"/>
      <c r="AE13" s="475"/>
      <c r="AF13" s="476"/>
      <c r="AG13" s="536">
        <f>'Development Information'!H44</f>
        <v>7500</v>
      </c>
      <c r="AH13" s="258"/>
      <c r="AI13" s="258"/>
      <c r="AJ13" s="258"/>
      <c r="AK13" s="258"/>
      <c r="AL13" s="535">
        <f>AG13/AG15</f>
        <v>0.75</v>
      </c>
      <c r="AM13" s="535"/>
      <c r="AN13" s="535"/>
      <c r="AO13" s="535"/>
      <c r="AP13" s="535"/>
    </row>
    <row r="14" spans="3:42" ht="12.75">
      <c r="C14" s="537" t="s">
        <v>608</v>
      </c>
      <c r="D14" s="537"/>
      <c r="E14" s="537"/>
      <c r="F14" s="537"/>
      <c r="G14" s="537"/>
      <c r="H14" s="537"/>
      <c r="I14" s="537"/>
      <c r="J14" s="537"/>
      <c r="K14" s="537"/>
      <c r="L14" s="537"/>
      <c r="M14" s="537"/>
      <c r="N14" s="537"/>
      <c r="O14" s="537"/>
      <c r="P14" s="537"/>
      <c r="Q14" s="258">
        <f>'Development Information'!AI33</f>
        <v>0</v>
      </c>
      <c r="R14" s="258"/>
      <c r="S14" s="258"/>
      <c r="T14" s="258"/>
      <c r="U14" s="538">
        <f>Q14/$Q$16</f>
        <v>0</v>
      </c>
      <c r="V14" s="538"/>
      <c r="W14" s="538"/>
      <c r="X14" s="538"/>
      <c r="AB14" s="474" t="s">
        <v>597</v>
      </c>
      <c r="AC14" s="475"/>
      <c r="AD14" s="475"/>
      <c r="AE14" s="475"/>
      <c r="AF14" s="476"/>
      <c r="AG14" s="536">
        <f>'Development Information'!H46</f>
        <v>2500</v>
      </c>
      <c r="AH14" s="258"/>
      <c r="AI14" s="258"/>
      <c r="AJ14" s="258"/>
      <c r="AK14" s="258"/>
      <c r="AL14" s="535">
        <f>AG14/AG15</f>
        <v>0.25</v>
      </c>
      <c r="AM14" s="535"/>
      <c r="AN14" s="535"/>
      <c r="AO14" s="535"/>
      <c r="AP14" s="535"/>
    </row>
    <row r="15" spans="3:42" ht="12.75">
      <c r="C15" s="540" t="s">
        <v>595</v>
      </c>
      <c r="D15" s="540"/>
      <c r="E15" s="540"/>
      <c r="F15" s="540"/>
      <c r="G15" s="540"/>
      <c r="H15" s="540"/>
      <c r="I15" s="540"/>
      <c r="J15" s="540"/>
      <c r="K15" s="540"/>
      <c r="L15" s="540"/>
      <c r="M15" s="540"/>
      <c r="N15" s="540"/>
      <c r="O15" s="540"/>
      <c r="P15" s="540"/>
      <c r="Q15" s="258">
        <f>'Development Information'!AI35</f>
        <v>0</v>
      </c>
      <c r="R15" s="258"/>
      <c r="S15" s="258"/>
      <c r="T15" s="258"/>
      <c r="U15" s="538">
        <f>Q15/$Q$16</f>
        <v>0</v>
      </c>
      <c r="V15" s="538"/>
      <c r="W15" s="538"/>
      <c r="X15" s="538"/>
      <c r="AB15" s="531" t="s">
        <v>542</v>
      </c>
      <c r="AC15" s="531"/>
      <c r="AD15" s="531"/>
      <c r="AE15" s="531"/>
      <c r="AF15" s="531"/>
      <c r="AG15" s="536">
        <f>'Development Information'!H48</f>
        <v>10000</v>
      </c>
      <c r="AH15" s="258"/>
      <c r="AI15" s="258"/>
      <c r="AJ15" s="258"/>
      <c r="AK15" s="258"/>
      <c r="AL15" s="535">
        <f>AG15/AG15</f>
        <v>1</v>
      </c>
      <c r="AM15" s="535"/>
      <c r="AN15" s="535"/>
      <c r="AO15" s="535"/>
      <c r="AP15" s="535"/>
    </row>
    <row r="16" spans="1:24" ht="12.75">
      <c r="A16" s="113"/>
      <c r="C16" s="547" t="s">
        <v>481</v>
      </c>
      <c r="D16" s="547"/>
      <c r="E16" s="547"/>
      <c r="F16" s="547"/>
      <c r="G16" s="547"/>
      <c r="H16" s="547"/>
      <c r="I16" s="547"/>
      <c r="J16" s="547"/>
      <c r="K16" s="547"/>
      <c r="L16" s="547"/>
      <c r="M16" s="547"/>
      <c r="N16" s="547"/>
      <c r="O16" s="547"/>
      <c r="P16" s="547"/>
      <c r="Q16" s="548">
        <f>'Development Information'!AI37</f>
        <v>11</v>
      </c>
      <c r="R16" s="548"/>
      <c r="S16" s="548"/>
      <c r="T16" s="548"/>
      <c r="U16" s="538">
        <f>Q16/$Q$16</f>
        <v>1</v>
      </c>
      <c r="V16" s="538"/>
      <c r="W16" s="538"/>
      <c r="X16" s="538"/>
    </row>
    <row r="17" spans="1:24" ht="12.75">
      <c r="A17" s="113"/>
      <c r="C17" s="114"/>
      <c r="D17" s="114"/>
      <c r="E17" s="114"/>
      <c r="F17" s="114"/>
      <c r="G17" s="114"/>
      <c r="H17" s="114"/>
      <c r="I17" s="114"/>
      <c r="J17" s="114"/>
      <c r="K17" s="114"/>
      <c r="L17" s="114"/>
      <c r="M17" s="114"/>
      <c r="N17" s="114"/>
      <c r="O17" s="114"/>
      <c r="P17" s="114"/>
      <c r="Q17" s="115"/>
      <c r="R17" s="115"/>
      <c r="S17" s="115"/>
      <c r="T17" s="115"/>
      <c r="U17" s="106"/>
      <c r="V17" s="106"/>
      <c r="W17" s="106"/>
      <c r="X17" s="106"/>
    </row>
    <row r="18" spans="1:7" ht="12.75">
      <c r="A18" s="116" t="s">
        <v>57</v>
      </c>
      <c r="G18" s="101"/>
    </row>
    <row r="19" spans="1:45" ht="12.75">
      <c r="A19" s="444" t="s">
        <v>62</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6"/>
    </row>
    <row r="20" spans="1:45" ht="12.75">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9"/>
    </row>
    <row r="21" spans="1:45" ht="12.75">
      <c r="A21" s="447"/>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9"/>
    </row>
    <row r="22" spans="1:45" ht="12.75">
      <c r="A22" s="447"/>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9"/>
    </row>
    <row r="23" spans="1:45" ht="12.75">
      <c r="A23" s="450"/>
      <c r="B23" s="451"/>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2"/>
    </row>
    <row r="24" spans="1:24" ht="12.75">
      <c r="A24" s="113"/>
      <c r="C24" s="114"/>
      <c r="D24" s="114"/>
      <c r="E24" s="114"/>
      <c r="F24" s="114"/>
      <c r="G24" s="114"/>
      <c r="H24" s="114"/>
      <c r="I24" s="114"/>
      <c r="J24" s="114"/>
      <c r="K24" s="114"/>
      <c r="L24" s="114"/>
      <c r="M24" s="114"/>
      <c r="N24" s="114"/>
      <c r="O24" s="114"/>
      <c r="P24" s="114"/>
      <c r="Q24" s="115"/>
      <c r="R24" s="115"/>
      <c r="S24" s="115"/>
      <c r="T24" s="115"/>
      <c r="U24" s="106"/>
      <c r="V24" s="106"/>
      <c r="W24" s="106"/>
      <c r="X24" s="106"/>
    </row>
    <row r="25" spans="9:37" ht="12.75" customHeight="1">
      <c r="I25" s="578" t="s">
        <v>206</v>
      </c>
      <c r="J25" s="578"/>
      <c r="K25" s="578"/>
      <c r="L25" s="578"/>
      <c r="M25" s="578"/>
      <c r="N25" s="578"/>
      <c r="O25" s="578"/>
      <c r="P25" s="578"/>
      <c r="Q25" s="578"/>
      <c r="R25" s="578"/>
      <c r="S25" s="578"/>
      <c r="T25" s="578"/>
      <c r="U25" s="578"/>
      <c r="V25" s="578"/>
      <c r="W25" s="578"/>
      <c r="X25" s="510" t="s">
        <v>207</v>
      </c>
      <c r="Y25" s="511"/>
      <c r="Z25" s="511"/>
      <c r="AA25" s="511"/>
      <c r="AB25" s="511"/>
      <c r="AC25" s="511"/>
      <c r="AD25" s="579"/>
      <c r="AE25" s="578" t="s">
        <v>208</v>
      </c>
      <c r="AF25" s="578"/>
      <c r="AG25" s="578"/>
      <c r="AH25" s="578"/>
      <c r="AI25" s="578"/>
      <c r="AJ25" s="578"/>
      <c r="AK25" s="578"/>
    </row>
    <row r="26" spans="9:37" ht="12.75">
      <c r="I26" s="578"/>
      <c r="J26" s="578"/>
      <c r="K26" s="578"/>
      <c r="L26" s="578"/>
      <c r="M26" s="578"/>
      <c r="N26" s="578"/>
      <c r="O26" s="578"/>
      <c r="P26" s="578"/>
      <c r="Q26" s="578"/>
      <c r="R26" s="578"/>
      <c r="S26" s="578"/>
      <c r="T26" s="578"/>
      <c r="U26" s="578"/>
      <c r="V26" s="578"/>
      <c r="W26" s="578"/>
      <c r="X26" s="512"/>
      <c r="Y26" s="513"/>
      <c r="Z26" s="513"/>
      <c r="AA26" s="513"/>
      <c r="AB26" s="513"/>
      <c r="AC26" s="513"/>
      <c r="AD26" s="580"/>
      <c r="AE26" s="578"/>
      <c r="AF26" s="578"/>
      <c r="AG26" s="578"/>
      <c r="AH26" s="578"/>
      <c r="AI26" s="578"/>
      <c r="AJ26" s="578"/>
      <c r="AK26" s="578"/>
    </row>
    <row r="27" spans="9:37" ht="12.75">
      <c r="I27" s="571" t="s">
        <v>60</v>
      </c>
      <c r="J27" s="571"/>
      <c r="K27" s="571"/>
      <c r="L27" s="571"/>
      <c r="M27" s="571"/>
      <c r="N27" s="571"/>
      <c r="O27" s="571"/>
      <c r="P27" s="571"/>
      <c r="Q27" s="571"/>
      <c r="R27" s="571"/>
      <c r="S27" s="571"/>
      <c r="T27" s="571"/>
      <c r="U27" s="571"/>
      <c r="V27" s="571"/>
      <c r="W27" s="571"/>
      <c r="X27" s="567">
        <v>25000</v>
      </c>
      <c r="Y27" s="568"/>
      <c r="Z27" s="568"/>
      <c r="AA27" s="568"/>
      <c r="AB27" s="568"/>
      <c r="AC27" s="568"/>
      <c r="AD27" s="568"/>
      <c r="AE27" s="572">
        <f>IF($U$13&gt;=0.5,X27,SUM($U$13:$X$14)*X27)</f>
        <v>25000</v>
      </c>
      <c r="AF27" s="573"/>
      <c r="AG27" s="573"/>
      <c r="AH27" s="573"/>
      <c r="AI27" s="573"/>
      <c r="AJ27" s="573"/>
      <c r="AK27" s="574"/>
    </row>
    <row r="28" spans="9:37" ht="12.75">
      <c r="I28" s="571"/>
      <c r="J28" s="571"/>
      <c r="K28" s="571"/>
      <c r="L28" s="571"/>
      <c r="M28" s="571"/>
      <c r="N28" s="571"/>
      <c r="O28" s="571"/>
      <c r="P28" s="571"/>
      <c r="Q28" s="571"/>
      <c r="R28" s="571"/>
      <c r="S28" s="571"/>
      <c r="T28" s="571"/>
      <c r="U28" s="571"/>
      <c r="V28" s="571"/>
      <c r="W28" s="571"/>
      <c r="X28" s="569"/>
      <c r="Y28" s="570"/>
      <c r="Z28" s="570"/>
      <c r="AA28" s="570"/>
      <c r="AB28" s="570"/>
      <c r="AC28" s="570"/>
      <c r="AD28" s="570"/>
      <c r="AE28" s="575">
        <f>IF(($AL$13&gt;=0.5),AE27,AE27*$AL$13)</f>
        <v>25000</v>
      </c>
      <c r="AF28" s="576"/>
      <c r="AG28" s="576"/>
      <c r="AH28" s="576"/>
      <c r="AI28" s="576"/>
      <c r="AJ28" s="576"/>
      <c r="AK28" s="577"/>
    </row>
    <row r="29" spans="9:37" ht="12.75">
      <c r="I29" s="571" t="s">
        <v>61</v>
      </c>
      <c r="J29" s="571"/>
      <c r="K29" s="571"/>
      <c r="L29" s="571"/>
      <c r="M29" s="571"/>
      <c r="N29" s="571"/>
      <c r="O29" s="571"/>
      <c r="P29" s="571"/>
      <c r="Q29" s="571"/>
      <c r="R29" s="571"/>
      <c r="S29" s="571"/>
      <c r="T29" s="571"/>
      <c r="U29" s="571"/>
      <c r="V29" s="571"/>
      <c r="W29" s="571"/>
      <c r="X29" s="567">
        <v>15000</v>
      </c>
      <c r="Y29" s="568"/>
      <c r="Z29" s="568"/>
      <c r="AA29" s="568"/>
      <c r="AB29" s="568"/>
      <c r="AC29" s="568"/>
      <c r="AD29" s="568"/>
      <c r="AE29" s="572">
        <f>IF($U$13&gt;=0.5,X29,SUM($U$13:$X$14)*X29)</f>
        <v>15000</v>
      </c>
      <c r="AF29" s="573"/>
      <c r="AG29" s="573"/>
      <c r="AH29" s="573"/>
      <c r="AI29" s="573"/>
      <c r="AJ29" s="573"/>
      <c r="AK29" s="574"/>
    </row>
    <row r="30" spans="9:37" ht="12.75">
      <c r="I30" s="571"/>
      <c r="J30" s="571"/>
      <c r="K30" s="571"/>
      <c r="L30" s="571"/>
      <c r="M30" s="571"/>
      <c r="N30" s="571"/>
      <c r="O30" s="571"/>
      <c r="P30" s="571"/>
      <c r="Q30" s="571"/>
      <c r="R30" s="571"/>
      <c r="S30" s="571"/>
      <c r="T30" s="571"/>
      <c r="U30" s="571"/>
      <c r="V30" s="571"/>
      <c r="W30" s="571"/>
      <c r="X30" s="569"/>
      <c r="Y30" s="570"/>
      <c r="Z30" s="570"/>
      <c r="AA30" s="570"/>
      <c r="AB30" s="570"/>
      <c r="AC30" s="570"/>
      <c r="AD30" s="570"/>
      <c r="AE30" s="575">
        <f>IF(($AL$13&gt;=0.5),AE29,AE29*$AL$13)</f>
        <v>15000</v>
      </c>
      <c r="AF30" s="576"/>
      <c r="AG30" s="576"/>
      <c r="AH30" s="576"/>
      <c r="AI30" s="576"/>
      <c r="AJ30" s="576"/>
      <c r="AK30" s="577"/>
    </row>
    <row r="31" spans="9:37" ht="12.75">
      <c r="I31" s="571"/>
      <c r="J31" s="571"/>
      <c r="K31" s="571"/>
      <c r="L31" s="571"/>
      <c r="M31" s="571"/>
      <c r="N31" s="571"/>
      <c r="O31" s="571"/>
      <c r="P31" s="571"/>
      <c r="Q31" s="571"/>
      <c r="R31" s="571"/>
      <c r="S31" s="571"/>
      <c r="T31" s="571"/>
      <c r="U31" s="571"/>
      <c r="V31" s="571"/>
      <c r="W31" s="571"/>
      <c r="X31" s="567"/>
      <c r="Y31" s="568"/>
      <c r="Z31" s="568"/>
      <c r="AA31" s="568"/>
      <c r="AB31" s="568"/>
      <c r="AC31" s="568"/>
      <c r="AD31" s="568"/>
      <c r="AE31" s="572">
        <f>IF($U$13&gt;=0.5,X31,SUM($U$13:$X$14)*X31)</f>
        <v>0</v>
      </c>
      <c r="AF31" s="573"/>
      <c r="AG31" s="573"/>
      <c r="AH31" s="573"/>
      <c r="AI31" s="573"/>
      <c r="AJ31" s="573"/>
      <c r="AK31" s="574"/>
    </row>
    <row r="32" spans="9:37" ht="12.75">
      <c r="I32" s="571"/>
      <c r="J32" s="571"/>
      <c r="K32" s="571"/>
      <c r="L32" s="571"/>
      <c r="M32" s="571"/>
      <c r="N32" s="571"/>
      <c r="O32" s="571"/>
      <c r="P32" s="571"/>
      <c r="Q32" s="571"/>
      <c r="R32" s="571"/>
      <c r="S32" s="571"/>
      <c r="T32" s="571"/>
      <c r="U32" s="571"/>
      <c r="V32" s="571"/>
      <c r="W32" s="571"/>
      <c r="X32" s="569"/>
      <c r="Y32" s="570"/>
      <c r="Z32" s="570"/>
      <c r="AA32" s="570"/>
      <c r="AB32" s="570"/>
      <c r="AC32" s="570"/>
      <c r="AD32" s="570"/>
      <c r="AE32" s="575">
        <f>IF(($AL$13&gt;=0.5),AE31,AE31*$AL$13)</f>
        <v>0</v>
      </c>
      <c r="AF32" s="576"/>
      <c r="AG32" s="576"/>
      <c r="AH32" s="576"/>
      <c r="AI32" s="576"/>
      <c r="AJ32" s="576"/>
      <c r="AK32" s="577"/>
    </row>
    <row r="33" spans="9:37" ht="12.75">
      <c r="I33" s="571"/>
      <c r="J33" s="571"/>
      <c r="K33" s="571"/>
      <c r="L33" s="571"/>
      <c r="M33" s="571"/>
      <c r="N33" s="571"/>
      <c r="O33" s="571"/>
      <c r="P33" s="571"/>
      <c r="Q33" s="571"/>
      <c r="R33" s="571"/>
      <c r="S33" s="571"/>
      <c r="T33" s="571"/>
      <c r="U33" s="571"/>
      <c r="V33" s="571"/>
      <c r="W33" s="571"/>
      <c r="X33" s="567"/>
      <c r="Y33" s="568"/>
      <c r="Z33" s="568"/>
      <c r="AA33" s="568"/>
      <c r="AB33" s="568"/>
      <c r="AC33" s="568"/>
      <c r="AD33" s="568"/>
      <c r="AE33" s="572">
        <f>IF($U$13&gt;=0.5,X33,SUM($U$13:$X$14)*X33)</f>
        <v>0</v>
      </c>
      <c r="AF33" s="573"/>
      <c r="AG33" s="573"/>
      <c r="AH33" s="573"/>
      <c r="AI33" s="573"/>
      <c r="AJ33" s="573"/>
      <c r="AK33" s="574"/>
    </row>
    <row r="34" spans="1:46" ht="12.75">
      <c r="A34" s="99"/>
      <c r="B34" s="99"/>
      <c r="C34" s="99"/>
      <c r="D34" s="99"/>
      <c r="E34" s="99"/>
      <c r="F34" s="99"/>
      <c r="G34" s="99"/>
      <c r="H34" s="99"/>
      <c r="I34" s="571"/>
      <c r="J34" s="571"/>
      <c r="K34" s="571"/>
      <c r="L34" s="571"/>
      <c r="M34" s="571"/>
      <c r="N34" s="571"/>
      <c r="O34" s="571"/>
      <c r="P34" s="571"/>
      <c r="Q34" s="571"/>
      <c r="R34" s="571"/>
      <c r="S34" s="571"/>
      <c r="T34" s="571"/>
      <c r="U34" s="571"/>
      <c r="V34" s="571"/>
      <c r="W34" s="571"/>
      <c r="X34" s="569"/>
      <c r="Y34" s="570"/>
      <c r="Z34" s="570"/>
      <c r="AA34" s="570"/>
      <c r="AB34" s="570"/>
      <c r="AC34" s="570"/>
      <c r="AD34" s="570"/>
      <c r="AE34" s="575">
        <f>IF(($AL$13&gt;=0.5),AE33,AE33*$AL$13)</f>
        <v>0</v>
      </c>
      <c r="AF34" s="576"/>
      <c r="AG34" s="576"/>
      <c r="AH34" s="576"/>
      <c r="AI34" s="576"/>
      <c r="AJ34" s="576"/>
      <c r="AK34" s="577"/>
      <c r="AL34" s="99"/>
      <c r="AM34" s="99"/>
      <c r="AN34" s="99"/>
      <c r="AO34" s="99"/>
      <c r="AP34" s="99"/>
      <c r="AQ34" s="99"/>
      <c r="AR34" s="99"/>
      <c r="AS34" s="99"/>
      <c r="AT34" s="99"/>
    </row>
    <row r="35" spans="9:54" s="99" customFormat="1" ht="12.75">
      <c r="I35" s="571"/>
      <c r="J35" s="571"/>
      <c r="K35" s="571"/>
      <c r="L35" s="571"/>
      <c r="M35" s="571"/>
      <c r="N35" s="571"/>
      <c r="O35" s="571"/>
      <c r="P35" s="571"/>
      <c r="Q35" s="571"/>
      <c r="R35" s="571"/>
      <c r="S35" s="571"/>
      <c r="T35" s="571"/>
      <c r="U35" s="571"/>
      <c r="V35" s="571"/>
      <c r="W35" s="571"/>
      <c r="X35" s="567"/>
      <c r="Y35" s="568"/>
      <c r="Z35" s="568"/>
      <c r="AA35" s="568"/>
      <c r="AB35" s="568"/>
      <c r="AC35" s="568"/>
      <c r="AD35" s="568"/>
      <c r="AE35" s="572">
        <f>IF($U$13&gt;=0.5,X35,SUM($U$13:$X$14)*X35)</f>
        <v>0</v>
      </c>
      <c r="AF35" s="573"/>
      <c r="AG35" s="573"/>
      <c r="AH35" s="573"/>
      <c r="AI35" s="573"/>
      <c r="AJ35" s="573"/>
      <c r="AK35" s="574"/>
      <c r="AU35" s="38"/>
      <c r="AV35" s="38"/>
      <c r="AW35" s="38"/>
      <c r="AX35" s="38"/>
      <c r="AY35" s="38"/>
      <c r="AZ35" s="38"/>
      <c r="BA35" s="38"/>
      <c r="BB35" s="38"/>
    </row>
    <row r="36" spans="9:54" s="99" customFormat="1" ht="12.75">
      <c r="I36" s="571"/>
      <c r="J36" s="571"/>
      <c r="K36" s="571"/>
      <c r="L36" s="571"/>
      <c r="M36" s="571"/>
      <c r="N36" s="571"/>
      <c r="O36" s="571"/>
      <c r="P36" s="571"/>
      <c r="Q36" s="571"/>
      <c r="R36" s="571"/>
      <c r="S36" s="571"/>
      <c r="T36" s="571"/>
      <c r="U36" s="571"/>
      <c r="V36" s="571"/>
      <c r="W36" s="571"/>
      <c r="X36" s="569"/>
      <c r="Y36" s="570"/>
      <c r="Z36" s="570"/>
      <c r="AA36" s="570"/>
      <c r="AB36" s="570"/>
      <c r="AC36" s="570"/>
      <c r="AD36" s="570"/>
      <c r="AE36" s="575">
        <f>IF(($AL$13&gt;=0.5),AE35,AE35*$AL$13)</f>
        <v>0</v>
      </c>
      <c r="AF36" s="576"/>
      <c r="AG36" s="576"/>
      <c r="AH36" s="576"/>
      <c r="AI36" s="576"/>
      <c r="AJ36" s="576"/>
      <c r="AK36" s="577"/>
      <c r="AU36" s="38"/>
      <c r="AV36" s="38"/>
      <c r="AW36" s="38"/>
      <c r="AX36" s="38"/>
      <c r="AY36" s="38"/>
      <c r="AZ36" s="38"/>
      <c r="BA36" s="38"/>
      <c r="BB36" s="38"/>
    </row>
    <row r="37" spans="9:54" s="99" customFormat="1" ht="12.75">
      <c r="I37" s="571"/>
      <c r="J37" s="571"/>
      <c r="K37" s="571"/>
      <c r="L37" s="571"/>
      <c r="M37" s="571"/>
      <c r="N37" s="571"/>
      <c r="O37" s="571"/>
      <c r="P37" s="571"/>
      <c r="Q37" s="571"/>
      <c r="R37" s="571"/>
      <c r="S37" s="571"/>
      <c r="T37" s="571"/>
      <c r="U37" s="571"/>
      <c r="V37" s="571"/>
      <c r="W37" s="571"/>
      <c r="X37" s="567"/>
      <c r="Y37" s="568"/>
      <c r="Z37" s="568"/>
      <c r="AA37" s="568"/>
      <c r="AB37" s="568"/>
      <c r="AC37" s="568"/>
      <c r="AD37" s="568"/>
      <c r="AE37" s="572">
        <f>IF($U$13&gt;=0.5,X37,SUM($U$13:$X$14)*X37)</f>
        <v>0</v>
      </c>
      <c r="AF37" s="573"/>
      <c r="AG37" s="573"/>
      <c r="AH37" s="573"/>
      <c r="AI37" s="573"/>
      <c r="AJ37" s="573"/>
      <c r="AK37" s="574"/>
      <c r="AU37" s="38"/>
      <c r="AV37" s="38"/>
      <c r="AW37" s="38"/>
      <c r="AX37" s="38"/>
      <c r="AY37" s="38"/>
      <c r="AZ37" s="38"/>
      <c r="BA37" s="38"/>
      <c r="BB37" s="38"/>
    </row>
    <row r="38" spans="9:54" s="99" customFormat="1" ht="12.75">
      <c r="I38" s="571"/>
      <c r="J38" s="571"/>
      <c r="K38" s="571"/>
      <c r="L38" s="571"/>
      <c r="M38" s="571"/>
      <c r="N38" s="571"/>
      <c r="O38" s="571"/>
      <c r="P38" s="571"/>
      <c r="Q38" s="571"/>
      <c r="R38" s="571"/>
      <c r="S38" s="571"/>
      <c r="T38" s="571"/>
      <c r="U38" s="571"/>
      <c r="V38" s="571"/>
      <c r="W38" s="571"/>
      <c r="X38" s="569"/>
      <c r="Y38" s="570"/>
      <c r="Z38" s="570"/>
      <c r="AA38" s="570"/>
      <c r="AB38" s="570"/>
      <c r="AC38" s="570"/>
      <c r="AD38" s="570"/>
      <c r="AE38" s="575">
        <f>IF(($AL$13&gt;=0.5),AE37,AE37*$AL$13)</f>
        <v>0</v>
      </c>
      <c r="AF38" s="576"/>
      <c r="AG38" s="576"/>
      <c r="AH38" s="576"/>
      <c r="AI38" s="576"/>
      <c r="AJ38" s="576"/>
      <c r="AK38" s="577"/>
      <c r="AU38" s="38"/>
      <c r="AV38" s="38"/>
      <c r="AW38" s="38"/>
      <c r="AX38" s="38"/>
      <c r="AY38" s="38"/>
      <c r="AZ38" s="38"/>
      <c r="BA38" s="38"/>
      <c r="BB38" s="38"/>
    </row>
    <row r="39" spans="9:54" s="99" customFormat="1" ht="12.75">
      <c r="I39" s="571"/>
      <c r="J39" s="571"/>
      <c r="K39" s="571"/>
      <c r="L39" s="571"/>
      <c r="M39" s="571"/>
      <c r="N39" s="571"/>
      <c r="O39" s="571"/>
      <c r="P39" s="571"/>
      <c r="Q39" s="571"/>
      <c r="R39" s="571"/>
      <c r="S39" s="571"/>
      <c r="T39" s="571"/>
      <c r="U39" s="571"/>
      <c r="V39" s="571"/>
      <c r="W39" s="571"/>
      <c r="X39" s="567"/>
      <c r="Y39" s="568"/>
      <c r="Z39" s="568"/>
      <c r="AA39" s="568"/>
      <c r="AB39" s="568"/>
      <c r="AC39" s="568"/>
      <c r="AD39" s="568"/>
      <c r="AE39" s="572">
        <f>IF($U$13&gt;=0.5,X39,SUM($U$13:$X$14)*X39)</f>
        <v>0</v>
      </c>
      <c r="AF39" s="573"/>
      <c r="AG39" s="573"/>
      <c r="AH39" s="573"/>
      <c r="AI39" s="573"/>
      <c r="AJ39" s="573"/>
      <c r="AK39" s="574"/>
      <c r="AU39" s="38"/>
      <c r="AV39" s="38"/>
      <c r="AW39" s="38"/>
      <c r="AX39" s="38"/>
      <c r="AY39" s="38"/>
      <c r="AZ39" s="38"/>
      <c r="BA39" s="38"/>
      <c r="BB39" s="38"/>
    </row>
    <row r="40" spans="9:54" s="99" customFormat="1" ht="12.75">
      <c r="I40" s="571"/>
      <c r="J40" s="571"/>
      <c r="K40" s="571"/>
      <c r="L40" s="571"/>
      <c r="M40" s="571"/>
      <c r="N40" s="571"/>
      <c r="O40" s="571"/>
      <c r="P40" s="571"/>
      <c r="Q40" s="571"/>
      <c r="R40" s="571"/>
      <c r="S40" s="571"/>
      <c r="T40" s="571"/>
      <c r="U40" s="571"/>
      <c r="V40" s="571"/>
      <c r="W40" s="571"/>
      <c r="X40" s="569"/>
      <c r="Y40" s="570"/>
      <c r="Z40" s="570"/>
      <c r="AA40" s="570"/>
      <c r="AB40" s="570"/>
      <c r="AC40" s="570"/>
      <c r="AD40" s="570"/>
      <c r="AE40" s="575">
        <f>IF(($AL$13&gt;=0.5),AE39,AE39*$AL$13)</f>
        <v>0</v>
      </c>
      <c r="AF40" s="576"/>
      <c r="AG40" s="576"/>
      <c r="AH40" s="576"/>
      <c r="AI40" s="576"/>
      <c r="AJ40" s="576"/>
      <c r="AK40" s="577"/>
      <c r="AU40" s="38"/>
      <c r="AV40" s="38"/>
      <c r="AW40" s="38"/>
      <c r="AX40" s="38"/>
      <c r="AY40" s="38"/>
      <c r="AZ40" s="38"/>
      <c r="BA40" s="38"/>
      <c r="BB40" s="38"/>
    </row>
    <row r="41" spans="9:37" s="99" customFormat="1" ht="12.75">
      <c r="I41" s="571"/>
      <c r="J41" s="571"/>
      <c r="K41" s="571"/>
      <c r="L41" s="571"/>
      <c r="M41" s="571"/>
      <c r="N41" s="571"/>
      <c r="O41" s="571"/>
      <c r="P41" s="571"/>
      <c r="Q41" s="571"/>
      <c r="R41" s="571"/>
      <c r="S41" s="571"/>
      <c r="T41" s="571"/>
      <c r="U41" s="571"/>
      <c r="V41" s="571"/>
      <c r="W41" s="571"/>
      <c r="X41" s="567"/>
      <c r="Y41" s="568"/>
      <c r="Z41" s="568"/>
      <c r="AA41" s="568"/>
      <c r="AB41" s="568"/>
      <c r="AC41" s="568"/>
      <c r="AD41" s="568"/>
      <c r="AE41" s="572">
        <f>IF($U$13&gt;=0.5,X41,SUM($U$13:$X$14)*X41)</f>
        <v>0</v>
      </c>
      <c r="AF41" s="573"/>
      <c r="AG41" s="573"/>
      <c r="AH41" s="573"/>
      <c r="AI41" s="573"/>
      <c r="AJ41" s="573"/>
      <c r="AK41" s="574"/>
    </row>
    <row r="42" spans="9:37" s="99" customFormat="1" ht="12.75">
      <c r="I42" s="571"/>
      <c r="J42" s="571"/>
      <c r="K42" s="571"/>
      <c r="L42" s="571"/>
      <c r="M42" s="571"/>
      <c r="N42" s="571"/>
      <c r="O42" s="571"/>
      <c r="P42" s="571"/>
      <c r="Q42" s="571"/>
      <c r="R42" s="571"/>
      <c r="S42" s="571"/>
      <c r="T42" s="571"/>
      <c r="U42" s="571"/>
      <c r="V42" s="571"/>
      <c r="W42" s="571"/>
      <c r="X42" s="569"/>
      <c r="Y42" s="570"/>
      <c r="Z42" s="570"/>
      <c r="AA42" s="570"/>
      <c r="AB42" s="570"/>
      <c r="AC42" s="570"/>
      <c r="AD42" s="570"/>
      <c r="AE42" s="575">
        <f>IF(($AL$13&gt;=0.5),AE41,AE41*$AL$13)</f>
        <v>0</v>
      </c>
      <c r="AF42" s="576"/>
      <c r="AG42" s="576"/>
      <c r="AH42" s="576"/>
      <c r="AI42" s="576"/>
      <c r="AJ42" s="576"/>
      <c r="AK42" s="577"/>
    </row>
    <row r="43" spans="9:46" s="99" customFormat="1" ht="12.75">
      <c r="I43" s="578" t="s">
        <v>542</v>
      </c>
      <c r="J43" s="578"/>
      <c r="K43" s="578"/>
      <c r="L43" s="578"/>
      <c r="M43" s="578"/>
      <c r="N43" s="578"/>
      <c r="O43" s="578"/>
      <c r="P43" s="578"/>
      <c r="Q43" s="578"/>
      <c r="R43" s="578"/>
      <c r="S43" s="578"/>
      <c r="T43" s="578"/>
      <c r="U43" s="578"/>
      <c r="V43" s="578"/>
      <c r="W43" s="578"/>
      <c r="X43" s="581">
        <f>SUM(X27:AD42)</f>
        <v>40000</v>
      </c>
      <c r="Y43" s="520"/>
      <c r="Z43" s="520"/>
      <c r="AA43" s="520"/>
      <c r="AB43" s="520"/>
      <c r="AC43" s="520"/>
      <c r="AD43" s="521"/>
      <c r="AE43" s="514">
        <f>SUM(AE28,AE30,AE32,AE34,AE36,AE38,AE40,AE42,)</f>
        <v>40000</v>
      </c>
      <c r="AF43" s="583"/>
      <c r="AG43" s="583"/>
      <c r="AH43" s="583"/>
      <c r="AI43" s="583"/>
      <c r="AJ43" s="583"/>
      <c r="AK43" s="584"/>
      <c r="AR43" s="101"/>
      <c r="AS43" s="101"/>
      <c r="AT43" s="101"/>
    </row>
    <row r="44" spans="1:46" s="99" customFormat="1" ht="12.75">
      <c r="A44" s="117"/>
      <c r="B44" s="105"/>
      <c r="C44" s="105"/>
      <c r="D44" s="105"/>
      <c r="E44" s="105"/>
      <c r="F44" s="105"/>
      <c r="G44" s="105"/>
      <c r="H44" s="105"/>
      <c r="I44" s="578"/>
      <c r="J44" s="578"/>
      <c r="K44" s="578"/>
      <c r="L44" s="578"/>
      <c r="M44" s="578"/>
      <c r="N44" s="578"/>
      <c r="O44" s="578"/>
      <c r="P44" s="578"/>
      <c r="Q44" s="578"/>
      <c r="R44" s="578"/>
      <c r="S44" s="578"/>
      <c r="T44" s="578"/>
      <c r="U44" s="578"/>
      <c r="V44" s="578"/>
      <c r="W44" s="578"/>
      <c r="X44" s="582"/>
      <c r="Y44" s="522"/>
      <c r="Z44" s="522"/>
      <c r="AA44" s="522"/>
      <c r="AB44" s="522"/>
      <c r="AC44" s="522"/>
      <c r="AD44" s="523"/>
      <c r="AE44" s="585"/>
      <c r="AF44" s="586"/>
      <c r="AG44" s="586"/>
      <c r="AH44" s="586"/>
      <c r="AI44" s="586"/>
      <c r="AJ44" s="586"/>
      <c r="AK44" s="587"/>
      <c r="AR44" s="101"/>
      <c r="AS44" s="105"/>
      <c r="AT44" s="105"/>
    </row>
    <row r="45" spans="1:46" s="99" customFormat="1" ht="12.75">
      <c r="A45" s="117"/>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row>
    <row r="46" s="99" customFormat="1" ht="12.75"/>
    <row r="47" s="99" customFormat="1" ht="12.75"/>
    <row r="48" s="99" customFormat="1" ht="12.75">
      <c r="AT48" s="123"/>
    </row>
    <row r="49" s="99" customFormat="1" ht="12.75">
      <c r="AT49" s="123"/>
    </row>
    <row r="50" s="99" customFormat="1" ht="12.75">
      <c r="AT50" s="123"/>
    </row>
    <row r="51" s="99" customFormat="1" ht="12.75">
      <c r="AT51" s="123"/>
    </row>
    <row r="52" spans="1:45" ht="13.5" thickBot="1">
      <c r="A52" s="119" t="s">
        <v>446</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row>
    <row r="53" spans="8:12" ht="13.5" thickTop="1">
      <c r="H53" s="101"/>
      <c r="I53" s="101"/>
      <c r="J53" s="101"/>
      <c r="K53" s="101"/>
      <c r="L53" s="101"/>
    </row>
    <row r="54" spans="1:12" ht="15.75">
      <c r="A54" s="109">
        <v>10</v>
      </c>
      <c r="B54" s="38" t="s">
        <v>58</v>
      </c>
      <c r="H54" s="99"/>
      <c r="I54" s="99"/>
      <c r="J54" s="99"/>
      <c r="K54" s="99"/>
      <c r="L54" s="99"/>
    </row>
    <row r="55" spans="1:45" ht="15.75">
      <c r="A55" s="137">
        <v>11</v>
      </c>
      <c r="B55" s="565" t="s">
        <v>59</v>
      </c>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row>
    <row r="56" spans="1:45" ht="15.75">
      <c r="A56" s="137">
        <v>12</v>
      </c>
      <c r="B56" s="566" t="s">
        <v>405</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c r="AQ56" s="566"/>
      <c r="AR56" s="566"/>
      <c r="AS56" s="566"/>
    </row>
    <row r="57" spans="2:45" ht="12.75">
      <c r="B57" s="566"/>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c r="AQ57" s="566"/>
      <c r="AR57" s="566"/>
      <c r="AS57" s="566"/>
    </row>
    <row r="58" spans="2:45" ht="12.75">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row>
    <row r="59" spans="2:45" ht="12.75">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row>
    <row r="60" spans="2:45" ht="12.75">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6"/>
      <c r="AL60" s="566"/>
      <c r="AM60" s="566"/>
      <c r="AN60" s="566"/>
      <c r="AO60" s="566"/>
      <c r="AP60" s="566"/>
      <c r="AQ60" s="566"/>
      <c r="AR60" s="566"/>
      <c r="AS60" s="566"/>
    </row>
    <row r="61" spans="2:45" ht="12.75">
      <c r="B61" s="566"/>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row>
    <row r="62" spans="2:45" ht="12.75">
      <c r="B62" s="566"/>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row>
    <row r="63" spans="2:45" ht="12.75">
      <c r="B63" s="566"/>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row>
    <row r="64" spans="2:45" ht="12.75">
      <c r="B64" s="566"/>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row>
    <row r="65" spans="2:45" ht="12.75">
      <c r="B65" s="566"/>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row>
  </sheetData>
  <sheetProtection password="C780" sheet="1" objects="1" scenarios="1"/>
  <mergeCells count="74">
    <mergeCell ref="AE37:AK37"/>
    <mergeCell ref="I43:W44"/>
    <mergeCell ref="X43:AD44"/>
    <mergeCell ref="AE43:AK44"/>
    <mergeCell ref="I41:W42"/>
    <mergeCell ref="X41:AD42"/>
    <mergeCell ref="AE41:AK41"/>
    <mergeCell ref="AE42:AK42"/>
    <mergeCell ref="AE25:AK26"/>
    <mergeCell ref="I37:W38"/>
    <mergeCell ref="I39:W40"/>
    <mergeCell ref="X39:AD40"/>
    <mergeCell ref="AE38:AK38"/>
    <mergeCell ref="AE39:AK39"/>
    <mergeCell ref="AE40:AK40"/>
    <mergeCell ref="X25:AD26"/>
    <mergeCell ref="I25:W26"/>
    <mergeCell ref="I27:W28"/>
    <mergeCell ref="X37:AD38"/>
    <mergeCell ref="AE28:AK28"/>
    <mergeCell ref="I29:W30"/>
    <mergeCell ref="X27:AD28"/>
    <mergeCell ref="X33:AD34"/>
    <mergeCell ref="AE33:AK33"/>
    <mergeCell ref="AE34:AK34"/>
    <mergeCell ref="I31:W32"/>
    <mergeCell ref="AE27:AK27"/>
    <mergeCell ref="AE35:AK35"/>
    <mergeCell ref="AE29:AK29"/>
    <mergeCell ref="AE30:AK30"/>
    <mergeCell ref="AE31:AK31"/>
    <mergeCell ref="AE32:AK32"/>
    <mergeCell ref="I35:W36"/>
    <mergeCell ref="X35:AD36"/>
    <mergeCell ref="AE36:AK36"/>
    <mergeCell ref="C16:P16"/>
    <mergeCell ref="Q16:T16"/>
    <mergeCell ref="U16:X16"/>
    <mergeCell ref="X29:AD30"/>
    <mergeCell ref="I33:W34"/>
    <mergeCell ref="X31:AD32"/>
    <mergeCell ref="AL13:AP13"/>
    <mergeCell ref="C14:P14"/>
    <mergeCell ref="Q14:T14"/>
    <mergeCell ref="U14:X14"/>
    <mergeCell ref="AG14:AK14"/>
    <mergeCell ref="AL14:AP14"/>
    <mergeCell ref="AB13:AF13"/>
    <mergeCell ref="C13:P13"/>
    <mergeCell ref="Q13:T13"/>
    <mergeCell ref="U13:X13"/>
    <mergeCell ref="M4:Z4"/>
    <mergeCell ref="M5:Z5"/>
    <mergeCell ref="M7:Z7"/>
    <mergeCell ref="M8:Z8"/>
    <mergeCell ref="AG13:AK13"/>
    <mergeCell ref="A1:AS1"/>
    <mergeCell ref="M3:Z3"/>
    <mergeCell ref="C11:P12"/>
    <mergeCell ref="Q11:T12"/>
    <mergeCell ref="U11:X12"/>
    <mergeCell ref="AB11:AF12"/>
    <mergeCell ref="AG11:AK12"/>
    <mergeCell ref="AL11:AP12"/>
    <mergeCell ref="B55:AS55"/>
    <mergeCell ref="B56:AS65"/>
    <mergeCell ref="A19:AS23"/>
    <mergeCell ref="AB14:AF14"/>
    <mergeCell ref="AG15:AK15"/>
    <mergeCell ref="AL15:AP15"/>
    <mergeCell ref="C15:P15"/>
    <mergeCell ref="Q15:T15"/>
    <mergeCell ref="U15:X15"/>
    <mergeCell ref="AB15:AF15"/>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xl/worksheets/sheet8.xml><?xml version="1.0" encoding="utf-8"?>
<worksheet xmlns="http://schemas.openxmlformats.org/spreadsheetml/2006/main" xmlns:r="http://schemas.openxmlformats.org/officeDocument/2006/relationships">
  <dimension ref="A1:AV77"/>
  <sheetViews>
    <sheetView tabSelected="1" zoomScalePageLayoutView="0" workbookViewId="0" topLeftCell="A1">
      <selection activeCell="K50" sqref="K50"/>
    </sheetView>
  </sheetViews>
  <sheetFormatPr defaultColWidth="2.00390625" defaultRowHeight="12.75"/>
  <cols>
    <col min="1" max="1" width="3.00390625" style="0" customWidth="1"/>
  </cols>
  <sheetData>
    <row r="1" spans="1:48" s="1" customFormat="1" ht="19.5" thickBot="1">
      <c r="A1" s="324" t="s">
        <v>376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80"/>
      <c r="AU1" s="80"/>
      <c r="AV1" s="80"/>
    </row>
    <row r="2" spans="1:48" s="1" customFormat="1" ht="13.5" thickTop="1">
      <c r="A2" s="675"/>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10"/>
      <c r="AU2" s="10"/>
      <c r="AV2" s="10"/>
    </row>
    <row r="3" spans="3:7" s="1" customFormat="1" ht="12.75">
      <c r="C3" s="6"/>
      <c r="D3" s="6"/>
      <c r="E3" s="6"/>
      <c r="F3" s="6"/>
      <c r="G3" s="6"/>
    </row>
    <row r="4" spans="1:48" s="1" customFormat="1" ht="12.75">
      <c r="A4" s="2" t="s">
        <v>419</v>
      </c>
      <c r="M4" s="676" t="str">
        <f>'Development Information'!M4:Z4</f>
        <v>HM-007-099</v>
      </c>
      <c r="N4" s="676"/>
      <c r="O4" s="676"/>
      <c r="P4" s="676"/>
      <c r="Q4" s="676"/>
      <c r="R4" s="676"/>
      <c r="S4" s="676"/>
      <c r="T4" s="676"/>
      <c r="U4" s="676"/>
      <c r="V4" s="676"/>
      <c r="W4" s="676"/>
      <c r="X4" s="676"/>
      <c r="Y4" s="676"/>
      <c r="Z4" s="676"/>
      <c r="AC4" s="15" t="s">
        <v>488</v>
      </c>
      <c r="AK4" s="341" t="str">
        <f>'Development Information'!M8</f>
        <v>Brian Philps</v>
      </c>
      <c r="AL4" s="341"/>
      <c r="AM4" s="341"/>
      <c r="AN4" s="341"/>
      <c r="AO4" s="341"/>
      <c r="AP4" s="341"/>
      <c r="AQ4" s="341"/>
      <c r="AR4" s="341"/>
      <c r="AS4" s="341"/>
      <c r="AT4" s="14"/>
      <c r="AU4" s="14"/>
      <c r="AV4" s="14"/>
    </row>
    <row r="5" spans="1:48" s="1" customFormat="1" ht="12.75">
      <c r="A5" s="2" t="s">
        <v>520</v>
      </c>
      <c r="M5" s="678" t="str">
        <f>'Development Information'!M5:Z5</f>
        <v>Swipler Valley Apartments</v>
      </c>
      <c r="N5" s="678"/>
      <c r="O5" s="678"/>
      <c r="P5" s="678"/>
      <c r="Q5" s="678"/>
      <c r="R5" s="678"/>
      <c r="S5" s="678"/>
      <c r="T5" s="678"/>
      <c r="U5" s="678"/>
      <c r="V5" s="678"/>
      <c r="W5" s="678"/>
      <c r="X5" s="678"/>
      <c r="Y5" s="678"/>
      <c r="Z5" s="678"/>
      <c r="AC5" s="15" t="s">
        <v>489</v>
      </c>
      <c r="AK5" s="341" t="str">
        <f>'Development Information'!M9</f>
        <v>Whitney Simic</v>
      </c>
      <c r="AL5" s="341"/>
      <c r="AM5" s="341"/>
      <c r="AN5" s="341"/>
      <c r="AO5" s="341"/>
      <c r="AP5" s="341"/>
      <c r="AQ5" s="341"/>
      <c r="AR5" s="341"/>
      <c r="AS5" s="341"/>
      <c r="AT5" s="14"/>
      <c r="AU5" s="14"/>
      <c r="AV5" s="14"/>
    </row>
    <row r="6" spans="1:26" s="1" customFormat="1" ht="12.75">
      <c r="A6" s="2" t="s">
        <v>521</v>
      </c>
      <c r="M6" s="678" t="str">
        <f>'Development Information'!M6:Z6</f>
        <v>Swipler Services, Inc.</v>
      </c>
      <c r="N6" s="678"/>
      <c r="O6" s="678"/>
      <c r="P6" s="678"/>
      <c r="Q6" s="678"/>
      <c r="R6" s="678"/>
      <c r="S6" s="678"/>
      <c r="T6" s="678"/>
      <c r="U6" s="678"/>
      <c r="V6" s="678"/>
      <c r="W6" s="678"/>
      <c r="X6" s="678"/>
      <c r="Y6" s="678"/>
      <c r="Z6" s="678"/>
    </row>
    <row r="7" spans="13:15" s="1" customFormat="1" ht="12.75">
      <c r="M7" s="5"/>
      <c r="N7" s="5"/>
      <c r="O7" s="5"/>
    </row>
    <row r="8" spans="3:42" s="1" customFormat="1" ht="12.75" customHeight="1">
      <c r="C8" s="328" t="s">
        <v>596</v>
      </c>
      <c r="D8" s="329"/>
      <c r="E8" s="329"/>
      <c r="F8" s="329"/>
      <c r="G8" s="329"/>
      <c r="H8" s="329"/>
      <c r="I8" s="329"/>
      <c r="J8" s="329"/>
      <c r="K8" s="329"/>
      <c r="L8" s="329"/>
      <c r="M8" s="329"/>
      <c r="N8" s="329"/>
      <c r="O8" s="329"/>
      <c r="P8" s="330"/>
      <c r="Q8" s="346" t="s">
        <v>592</v>
      </c>
      <c r="R8" s="346"/>
      <c r="S8" s="346"/>
      <c r="T8" s="346"/>
      <c r="U8" s="346" t="s">
        <v>572</v>
      </c>
      <c r="V8" s="346"/>
      <c r="W8" s="346"/>
      <c r="X8" s="346"/>
      <c r="AB8" s="346" t="s">
        <v>607</v>
      </c>
      <c r="AC8" s="346"/>
      <c r="AD8" s="346"/>
      <c r="AE8" s="346"/>
      <c r="AF8" s="346"/>
      <c r="AG8" s="677" t="s">
        <v>599</v>
      </c>
      <c r="AH8" s="677"/>
      <c r="AI8" s="677"/>
      <c r="AJ8" s="677"/>
      <c r="AK8" s="677"/>
      <c r="AL8" s="677" t="s">
        <v>600</v>
      </c>
      <c r="AM8" s="680"/>
      <c r="AN8" s="680"/>
      <c r="AO8" s="680"/>
      <c r="AP8" s="680"/>
    </row>
    <row r="9" spans="3:42" s="1" customFormat="1" ht="12.75" customHeight="1">
      <c r="C9" s="325"/>
      <c r="D9" s="326"/>
      <c r="E9" s="326"/>
      <c r="F9" s="326"/>
      <c r="G9" s="326"/>
      <c r="H9" s="326"/>
      <c r="I9" s="326"/>
      <c r="J9" s="326"/>
      <c r="K9" s="326"/>
      <c r="L9" s="326"/>
      <c r="M9" s="326"/>
      <c r="N9" s="326"/>
      <c r="O9" s="326"/>
      <c r="P9" s="327"/>
      <c r="Q9" s="346"/>
      <c r="R9" s="346"/>
      <c r="S9" s="346"/>
      <c r="T9" s="346"/>
      <c r="U9" s="346"/>
      <c r="V9" s="346"/>
      <c r="W9" s="346"/>
      <c r="X9" s="346"/>
      <c r="AB9" s="346"/>
      <c r="AC9" s="346"/>
      <c r="AD9" s="346"/>
      <c r="AE9" s="346"/>
      <c r="AF9" s="346"/>
      <c r="AG9" s="677"/>
      <c r="AH9" s="677"/>
      <c r="AI9" s="677"/>
      <c r="AJ9" s="677"/>
      <c r="AK9" s="677"/>
      <c r="AL9" s="680"/>
      <c r="AM9" s="680"/>
      <c r="AN9" s="680"/>
      <c r="AO9" s="680"/>
      <c r="AP9" s="680"/>
    </row>
    <row r="10" spans="3:42" s="1" customFormat="1" ht="12.75">
      <c r="C10" s="681" t="s">
        <v>588</v>
      </c>
      <c r="D10" s="681"/>
      <c r="E10" s="681"/>
      <c r="F10" s="681"/>
      <c r="G10" s="681"/>
      <c r="H10" s="681"/>
      <c r="I10" s="681"/>
      <c r="J10" s="681"/>
      <c r="K10" s="681"/>
      <c r="L10" s="681"/>
      <c r="M10" s="681"/>
      <c r="N10" s="681"/>
      <c r="O10" s="681"/>
      <c r="P10" s="681"/>
      <c r="Q10" s="275">
        <f>'Development Information'!AI31</f>
        <v>11</v>
      </c>
      <c r="R10" s="275"/>
      <c r="S10" s="275"/>
      <c r="T10" s="275"/>
      <c r="U10" s="651">
        <f>Q10/$Q$13</f>
        <v>1</v>
      </c>
      <c r="V10" s="651"/>
      <c r="W10" s="651"/>
      <c r="X10" s="651"/>
      <c r="AB10" s="288" t="s">
        <v>598</v>
      </c>
      <c r="AC10" s="270"/>
      <c r="AD10" s="270"/>
      <c r="AE10" s="270"/>
      <c r="AF10" s="271"/>
      <c r="AG10" s="679">
        <f>'Development Information'!H44</f>
        <v>7500</v>
      </c>
      <c r="AH10" s="275"/>
      <c r="AI10" s="275"/>
      <c r="AJ10" s="275"/>
      <c r="AK10" s="275"/>
      <c r="AL10" s="289">
        <f>AG10/$AG$12</f>
        <v>0.75</v>
      </c>
      <c r="AM10" s="289"/>
      <c r="AN10" s="289"/>
      <c r="AO10" s="289"/>
      <c r="AP10" s="289"/>
    </row>
    <row r="11" spans="3:42" s="1" customFormat="1" ht="12.75">
      <c r="C11" s="650" t="s">
        <v>608</v>
      </c>
      <c r="D11" s="650"/>
      <c r="E11" s="650"/>
      <c r="F11" s="650"/>
      <c r="G11" s="650"/>
      <c r="H11" s="650"/>
      <c r="I11" s="650"/>
      <c r="J11" s="650"/>
      <c r="K11" s="650"/>
      <c r="L11" s="650"/>
      <c r="M11" s="650"/>
      <c r="N11" s="650"/>
      <c r="O11" s="650"/>
      <c r="P11" s="650"/>
      <c r="Q11" s="275">
        <f>'Development Information'!AI33</f>
        <v>0</v>
      </c>
      <c r="R11" s="275"/>
      <c r="S11" s="275"/>
      <c r="T11" s="275"/>
      <c r="U11" s="651">
        <f>Q11/$Q$13</f>
        <v>0</v>
      </c>
      <c r="V11" s="651"/>
      <c r="W11" s="651"/>
      <c r="X11" s="651"/>
      <c r="AB11" s="288" t="s">
        <v>597</v>
      </c>
      <c r="AC11" s="270"/>
      <c r="AD11" s="270"/>
      <c r="AE11" s="270"/>
      <c r="AF11" s="271"/>
      <c r="AG11" s="679">
        <f>'Development Information'!H46</f>
        <v>2500</v>
      </c>
      <c r="AH11" s="275"/>
      <c r="AI11" s="275"/>
      <c r="AJ11" s="275"/>
      <c r="AK11" s="275"/>
      <c r="AL11" s="289">
        <f>AG11/$AG$12</f>
        <v>0.25</v>
      </c>
      <c r="AM11" s="289"/>
      <c r="AN11" s="289"/>
      <c r="AO11" s="289"/>
      <c r="AP11" s="289"/>
    </row>
    <row r="12" spans="3:42" s="1" customFormat="1" ht="12.75">
      <c r="C12" s="682" t="s">
        <v>595</v>
      </c>
      <c r="D12" s="682"/>
      <c r="E12" s="682"/>
      <c r="F12" s="682"/>
      <c r="G12" s="682"/>
      <c r="H12" s="682"/>
      <c r="I12" s="682"/>
      <c r="J12" s="682"/>
      <c r="K12" s="682"/>
      <c r="L12" s="682"/>
      <c r="M12" s="682"/>
      <c r="N12" s="682"/>
      <c r="O12" s="682"/>
      <c r="P12" s="682"/>
      <c r="Q12" s="275">
        <f>'Development Information'!AI35</f>
        <v>0</v>
      </c>
      <c r="R12" s="275"/>
      <c r="S12" s="275"/>
      <c r="T12" s="275"/>
      <c r="U12" s="651">
        <f>Q12/$Q$13</f>
        <v>0</v>
      </c>
      <c r="V12" s="651"/>
      <c r="W12" s="651"/>
      <c r="X12" s="651"/>
      <c r="AB12" s="346" t="s">
        <v>542</v>
      </c>
      <c r="AC12" s="346"/>
      <c r="AD12" s="346"/>
      <c r="AE12" s="346"/>
      <c r="AF12" s="346"/>
      <c r="AG12" s="679">
        <f>'Development Information'!H48</f>
        <v>10000</v>
      </c>
      <c r="AH12" s="275"/>
      <c r="AI12" s="275"/>
      <c r="AJ12" s="275"/>
      <c r="AK12" s="275"/>
      <c r="AL12" s="289">
        <f>AG12/$AG$12</f>
        <v>1</v>
      </c>
      <c r="AM12" s="289"/>
      <c r="AN12" s="289"/>
      <c r="AO12" s="289"/>
      <c r="AP12" s="289"/>
    </row>
    <row r="13" spans="1:24" s="1" customFormat="1" ht="12.75">
      <c r="A13" s="7"/>
      <c r="C13" s="683" t="s">
        <v>481</v>
      </c>
      <c r="D13" s="683"/>
      <c r="E13" s="683"/>
      <c r="F13" s="683"/>
      <c r="G13" s="683"/>
      <c r="H13" s="683"/>
      <c r="I13" s="683"/>
      <c r="J13" s="683"/>
      <c r="K13" s="683"/>
      <c r="L13" s="683"/>
      <c r="M13" s="683"/>
      <c r="N13" s="683"/>
      <c r="O13" s="683"/>
      <c r="P13" s="683"/>
      <c r="Q13" s="684">
        <f>'Development Information'!AI37</f>
        <v>11</v>
      </c>
      <c r="R13" s="684"/>
      <c r="S13" s="684"/>
      <c r="T13" s="684"/>
      <c r="U13" s="651">
        <f>Q13/$Q$13</f>
        <v>1</v>
      </c>
      <c r="V13" s="651"/>
      <c r="W13" s="651"/>
      <c r="X13" s="651"/>
    </row>
    <row r="14" spans="1:24" s="1" customFormat="1" ht="12.75" customHeight="1">
      <c r="A14" s="7"/>
      <c r="C14" s="12"/>
      <c r="D14" s="12"/>
      <c r="E14" s="12"/>
      <c r="F14" s="12"/>
      <c r="G14" s="12"/>
      <c r="H14" s="12"/>
      <c r="I14" s="12"/>
      <c r="J14" s="12"/>
      <c r="K14" s="12"/>
      <c r="L14" s="12"/>
      <c r="M14" s="12"/>
      <c r="N14" s="12"/>
      <c r="O14" s="12"/>
      <c r="P14" s="12"/>
      <c r="Q14" s="42"/>
      <c r="R14" s="42"/>
      <c r="S14" s="42"/>
      <c r="T14" s="42"/>
      <c r="U14" s="18"/>
      <c r="V14" s="18"/>
      <c r="W14" s="18"/>
      <c r="X14" s="18"/>
    </row>
    <row r="15" spans="1:33" s="1" customFormat="1" ht="12.75">
      <c r="A15" s="7"/>
      <c r="C15" s="12"/>
      <c r="D15" s="12"/>
      <c r="E15" s="12"/>
      <c r="F15" s="12"/>
      <c r="G15" s="12"/>
      <c r="H15" s="12"/>
      <c r="I15" s="12"/>
      <c r="J15" s="12"/>
      <c r="K15" s="12"/>
      <c r="L15" s="648" t="s">
        <v>380</v>
      </c>
      <c r="M15" s="648"/>
      <c r="N15" s="648"/>
      <c r="O15" s="648"/>
      <c r="P15" s="648"/>
      <c r="Q15" s="648"/>
      <c r="R15" s="648"/>
      <c r="S15" s="648"/>
      <c r="T15" s="648"/>
      <c r="U15" s="648"/>
      <c r="V15" s="648"/>
      <c r="W15" s="648"/>
      <c r="X15" s="648"/>
      <c r="Y15" s="648"/>
      <c r="Z15" s="648"/>
      <c r="AA15" s="648" t="s">
        <v>445</v>
      </c>
      <c r="AB15" s="648"/>
      <c r="AC15" s="648"/>
      <c r="AD15" s="648"/>
      <c r="AE15" s="648"/>
      <c r="AF15" s="648"/>
      <c r="AG15" s="648"/>
    </row>
    <row r="16" spans="1:33" s="1" customFormat="1" ht="12.75" customHeight="1">
      <c r="A16" s="7"/>
      <c r="C16" s="12"/>
      <c r="D16" s="12"/>
      <c r="E16" s="12"/>
      <c r="F16" s="12"/>
      <c r="G16" s="12"/>
      <c r="H16" s="12"/>
      <c r="I16" s="12"/>
      <c r="J16" s="12"/>
      <c r="K16" s="12"/>
      <c r="L16" s="648"/>
      <c r="M16" s="648"/>
      <c r="N16" s="648"/>
      <c r="O16" s="648"/>
      <c r="P16" s="648"/>
      <c r="Q16" s="648"/>
      <c r="R16" s="648"/>
      <c r="S16" s="648"/>
      <c r="T16" s="648"/>
      <c r="U16" s="648"/>
      <c r="V16" s="648"/>
      <c r="W16" s="648"/>
      <c r="X16" s="648"/>
      <c r="Y16" s="648"/>
      <c r="Z16" s="648"/>
      <c r="AA16" s="648"/>
      <c r="AB16" s="648"/>
      <c r="AC16" s="648"/>
      <c r="AD16" s="648"/>
      <c r="AE16" s="648"/>
      <c r="AF16" s="648"/>
      <c r="AG16" s="648"/>
    </row>
    <row r="17" spans="1:33" s="1" customFormat="1" ht="12.75">
      <c r="A17" s="7"/>
      <c r="C17" s="12"/>
      <c r="D17" s="12"/>
      <c r="E17" s="12"/>
      <c r="F17" s="12"/>
      <c r="G17" s="12"/>
      <c r="H17" s="12"/>
      <c r="I17" s="12"/>
      <c r="J17" s="12"/>
      <c r="K17" s="12"/>
      <c r="L17" s="662" t="s">
        <v>471</v>
      </c>
      <c r="M17" s="662"/>
      <c r="N17" s="662"/>
      <c r="O17" s="662"/>
      <c r="P17" s="662"/>
      <c r="Q17" s="662"/>
      <c r="R17" s="662"/>
      <c r="S17" s="662"/>
      <c r="T17" s="662"/>
      <c r="U17" s="662"/>
      <c r="V17" s="662"/>
      <c r="W17" s="662"/>
      <c r="X17" s="662"/>
      <c r="Y17" s="662"/>
      <c r="Z17" s="662"/>
      <c r="AA17" s="658">
        <f>AK48</f>
        <v>12800</v>
      </c>
      <c r="AB17" s="663"/>
      <c r="AC17" s="663"/>
      <c r="AD17" s="663"/>
      <c r="AE17" s="663"/>
      <c r="AF17" s="663"/>
      <c r="AG17" s="664"/>
    </row>
    <row r="18" spans="1:33" s="1" customFormat="1" ht="12.75" customHeight="1">
      <c r="A18" s="7"/>
      <c r="C18" s="12"/>
      <c r="D18" s="12"/>
      <c r="E18" s="12"/>
      <c r="F18" s="12"/>
      <c r="G18" s="12"/>
      <c r="H18" s="12"/>
      <c r="I18" s="12"/>
      <c r="J18" s="12"/>
      <c r="K18" s="12"/>
      <c r="L18" s="662"/>
      <c r="M18" s="662"/>
      <c r="N18" s="662"/>
      <c r="O18" s="662"/>
      <c r="P18" s="662"/>
      <c r="Q18" s="662"/>
      <c r="R18" s="662"/>
      <c r="S18" s="662"/>
      <c r="T18" s="662"/>
      <c r="U18" s="662"/>
      <c r="V18" s="662"/>
      <c r="W18" s="662"/>
      <c r="X18" s="662"/>
      <c r="Y18" s="662"/>
      <c r="Z18" s="662"/>
      <c r="AA18" s="665"/>
      <c r="AB18" s="666"/>
      <c r="AC18" s="666"/>
      <c r="AD18" s="666"/>
      <c r="AE18" s="666"/>
      <c r="AF18" s="666"/>
      <c r="AG18" s="667"/>
    </row>
    <row r="19" spans="1:33" s="1" customFormat="1" ht="12.75">
      <c r="A19" s="7"/>
      <c r="C19" s="12"/>
      <c r="D19" s="12"/>
      <c r="E19" s="12"/>
      <c r="F19" s="12"/>
      <c r="G19" s="12"/>
      <c r="H19" s="12"/>
      <c r="I19" s="12"/>
      <c r="J19" s="12"/>
      <c r="K19" s="12"/>
      <c r="L19" s="668" t="s">
        <v>472</v>
      </c>
      <c r="M19" s="669"/>
      <c r="N19" s="669"/>
      <c r="O19" s="669"/>
      <c r="P19" s="669"/>
      <c r="Q19" s="669"/>
      <c r="R19" s="669"/>
      <c r="S19" s="669"/>
      <c r="T19" s="669"/>
      <c r="U19" s="669"/>
      <c r="V19" s="669"/>
      <c r="W19" s="669"/>
      <c r="X19" s="669"/>
      <c r="Y19" s="669"/>
      <c r="Z19" s="670"/>
      <c r="AA19" s="658">
        <f>AK65</f>
        <v>0</v>
      </c>
      <c r="AB19" s="622"/>
      <c r="AC19" s="622"/>
      <c r="AD19" s="622"/>
      <c r="AE19" s="622"/>
      <c r="AF19" s="622"/>
      <c r="AG19" s="623"/>
    </row>
    <row r="20" spans="1:33" s="1" customFormat="1" ht="12.75" customHeight="1">
      <c r="A20" s="7"/>
      <c r="C20" s="12"/>
      <c r="D20" s="12"/>
      <c r="E20" s="12"/>
      <c r="F20" s="12"/>
      <c r="G20" s="12"/>
      <c r="H20" s="12"/>
      <c r="I20" s="12"/>
      <c r="J20" s="12"/>
      <c r="K20" s="12"/>
      <c r="L20" s="671"/>
      <c r="M20" s="672"/>
      <c r="N20" s="672"/>
      <c r="O20" s="672"/>
      <c r="P20" s="672"/>
      <c r="Q20" s="672"/>
      <c r="R20" s="672"/>
      <c r="S20" s="672"/>
      <c r="T20" s="672"/>
      <c r="U20" s="672"/>
      <c r="V20" s="672"/>
      <c r="W20" s="672"/>
      <c r="X20" s="672"/>
      <c r="Y20" s="672"/>
      <c r="Z20" s="673"/>
      <c r="AA20" s="659"/>
      <c r="AB20" s="660"/>
      <c r="AC20" s="660"/>
      <c r="AD20" s="660"/>
      <c r="AE20" s="660"/>
      <c r="AF20" s="660"/>
      <c r="AG20" s="661"/>
    </row>
    <row r="21" spans="1:33" s="1" customFormat="1" ht="12.75">
      <c r="A21" s="7"/>
      <c r="C21" s="12"/>
      <c r="D21" s="12"/>
      <c r="E21" s="12"/>
      <c r="F21" s="12"/>
      <c r="G21" s="12"/>
      <c r="H21" s="12"/>
      <c r="I21" s="12"/>
      <c r="J21" s="12"/>
      <c r="K21" s="12"/>
      <c r="L21" s="648" t="s">
        <v>642</v>
      </c>
      <c r="M21" s="648"/>
      <c r="N21" s="648"/>
      <c r="O21" s="648"/>
      <c r="P21" s="648"/>
      <c r="Q21" s="648"/>
      <c r="R21" s="648"/>
      <c r="S21" s="648"/>
      <c r="T21" s="648"/>
      <c r="U21" s="648"/>
      <c r="V21" s="648"/>
      <c r="W21" s="648"/>
      <c r="X21" s="648"/>
      <c r="Y21" s="648"/>
      <c r="Z21" s="648"/>
      <c r="AA21" s="652">
        <f>SUM(AA17:AG20)</f>
        <v>12800</v>
      </c>
      <c r="AB21" s="653"/>
      <c r="AC21" s="653"/>
      <c r="AD21" s="653"/>
      <c r="AE21" s="653"/>
      <c r="AF21" s="653"/>
      <c r="AG21" s="654"/>
    </row>
    <row r="22" spans="1:33" s="1" customFormat="1" ht="12.75">
      <c r="A22" s="7"/>
      <c r="C22" s="12"/>
      <c r="D22" s="12"/>
      <c r="E22" s="12"/>
      <c r="F22" s="12"/>
      <c r="G22" s="12"/>
      <c r="H22" s="12"/>
      <c r="I22" s="12"/>
      <c r="J22" s="12"/>
      <c r="K22" s="12"/>
      <c r="L22" s="648"/>
      <c r="M22" s="648"/>
      <c r="N22" s="648"/>
      <c r="O22" s="648"/>
      <c r="P22" s="648"/>
      <c r="Q22" s="648"/>
      <c r="R22" s="648"/>
      <c r="S22" s="648"/>
      <c r="T22" s="648"/>
      <c r="U22" s="648"/>
      <c r="V22" s="648"/>
      <c r="W22" s="648"/>
      <c r="X22" s="648"/>
      <c r="Y22" s="648"/>
      <c r="Z22" s="648"/>
      <c r="AA22" s="655"/>
      <c r="AB22" s="656"/>
      <c r="AC22" s="656"/>
      <c r="AD22" s="656"/>
      <c r="AE22" s="656"/>
      <c r="AF22" s="656"/>
      <c r="AG22" s="657"/>
    </row>
    <row r="23" spans="1:33" s="1" customFormat="1" ht="12.75">
      <c r="A23" s="7"/>
      <c r="C23" s="12"/>
      <c r="D23" s="12"/>
      <c r="E23" s="12"/>
      <c r="F23" s="12"/>
      <c r="G23" s="12"/>
      <c r="H23" s="12"/>
      <c r="I23" s="12"/>
      <c r="J23" s="12"/>
      <c r="K23" s="12"/>
      <c r="L23" s="60"/>
      <c r="M23" s="60"/>
      <c r="N23" s="60"/>
      <c r="O23" s="60"/>
      <c r="P23" s="60"/>
      <c r="Q23" s="60"/>
      <c r="R23" s="60"/>
      <c r="S23" s="60"/>
      <c r="T23" s="60"/>
      <c r="U23" s="60"/>
      <c r="V23" s="60"/>
      <c r="W23" s="60"/>
      <c r="X23" s="60"/>
      <c r="Y23" s="60"/>
      <c r="Z23" s="60"/>
      <c r="AA23" s="62"/>
      <c r="AB23" s="62"/>
      <c r="AC23" s="62"/>
      <c r="AD23" s="62"/>
      <c r="AE23" s="62"/>
      <c r="AF23" s="62"/>
      <c r="AG23" s="62"/>
    </row>
    <row r="24" spans="1:48" s="1" customFormat="1" ht="12.75" customHeight="1">
      <c r="A24" s="26" t="s">
        <v>57</v>
      </c>
      <c r="G24" s="5"/>
      <c r="AT24" s="19"/>
      <c r="AU24" s="19"/>
      <c r="AV24" s="19"/>
    </row>
    <row r="25" spans="1:48" s="1" customFormat="1" ht="12.75" customHeight="1">
      <c r="A25" s="590" t="s">
        <v>64</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2"/>
      <c r="AT25" s="82"/>
      <c r="AU25" s="82"/>
      <c r="AV25" s="82"/>
    </row>
    <row r="26" spans="1:48" s="1" customFormat="1" ht="12.75" customHeight="1">
      <c r="A26" s="593"/>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5"/>
      <c r="AT26" s="82"/>
      <c r="AU26" s="82"/>
      <c r="AV26" s="82"/>
    </row>
    <row r="27" spans="1:48" s="1" customFormat="1" ht="12.75" customHeight="1">
      <c r="A27" s="593"/>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5"/>
      <c r="AT27" s="82"/>
      <c r="AU27" s="82"/>
      <c r="AV27" s="82"/>
    </row>
    <row r="28" spans="1:48" s="1" customFormat="1" ht="12.75" customHeight="1">
      <c r="A28" s="593"/>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5"/>
      <c r="AT28" s="82"/>
      <c r="AU28" s="82"/>
      <c r="AV28" s="82"/>
    </row>
    <row r="29" spans="1:48" s="1" customFormat="1" ht="12.75" customHeight="1">
      <c r="A29" s="593"/>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5"/>
      <c r="AT29" s="82"/>
      <c r="AU29" s="82"/>
      <c r="AV29" s="82"/>
    </row>
    <row r="30" spans="1:48" s="1" customFormat="1" ht="12.75" customHeight="1">
      <c r="A30" s="593"/>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5"/>
      <c r="AT30" s="82"/>
      <c r="AU30" s="82"/>
      <c r="AV30" s="82"/>
    </row>
    <row r="31" spans="1:48" s="1" customFormat="1" ht="12.75" customHeight="1">
      <c r="A31" s="593"/>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5"/>
      <c r="AT31" s="19"/>
      <c r="AU31" s="19"/>
      <c r="AV31" s="19"/>
    </row>
    <row r="32" spans="1:48" s="1" customFormat="1" ht="12.75" customHeight="1">
      <c r="A32" s="596"/>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597"/>
      <c r="AO32" s="597"/>
      <c r="AP32" s="597"/>
      <c r="AQ32" s="597"/>
      <c r="AR32" s="597"/>
      <c r="AS32" s="598"/>
      <c r="AT32" s="19"/>
      <c r="AU32" s="19"/>
      <c r="AV32" s="19"/>
    </row>
    <row r="33" spans="1:24" s="1" customFormat="1" ht="12.75">
      <c r="A33" s="7"/>
      <c r="C33" s="12"/>
      <c r="D33" s="12"/>
      <c r="E33" s="12"/>
      <c r="F33" s="12"/>
      <c r="G33" s="12"/>
      <c r="H33" s="12"/>
      <c r="I33" s="12"/>
      <c r="J33" s="12"/>
      <c r="K33" s="12"/>
      <c r="L33" s="12"/>
      <c r="M33" s="12"/>
      <c r="N33" s="12"/>
      <c r="O33" s="12"/>
      <c r="P33" s="12"/>
      <c r="Q33" s="42"/>
      <c r="R33" s="42"/>
      <c r="S33" s="42"/>
      <c r="T33" s="42"/>
      <c r="U33" s="18"/>
      <c r="V33" s="18"/>
      <c r="W33" s="18"/>
      <c r="X33" s="18"/>
    </row>
    <row r="34" spans="1:48" s="1" customFormat="1" ht="12.75" customHeight="1" thickBot="1">
      <c r="A34" s="632" t="s">
        <v>443</v>
      </c>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81"/>
      <c r="AU34" s="81"/>
      <c r="AV34" s="81"/>
    </row>
    <row r="35" s="1" customFormat="1" ht="12.75" customHeight="1"/>
    <row r="36" spans="3:42" s="1" customFormat="1" ht="12.75" customHeight="1">
      <c r="C36" s="649"/>
      <c r="D36" s="649"/>
      <c r="E36" s="649"/>
      <c r="F36" s="649"/>
      <c r="G36" s="649"/>
      <c r="H36" s="649"/>
      <c r="I36" s="649"/>
      <c r="J36" s="649"/>
      <c r="K36" s="649"/>
      <c r="L36" s="649"/>
      <c r="M36" s="649"/>
      <c r="N36" s="649"/>
      <c r="O36" s="649"/>
      <c r="P36" s="649"/>
      <c r="Q36" s="649"/>
      <c r="R36" s="649"/>
      <c r="S36" s="612" t="s">
        <v>366</v>
      </c>
      <c r="T36" s="612"/>
      <c r="U36" s="612"/>
      <c r="V36" s="612"/>
      <c r="W36" s="612"/>
      <c r="X36" s="612"/>
      <c r="Y36" s="612" t="s">
        <v>367</v>
      </c>
      <c r="Z36" s="612"/>
      <c r="AA36" s="612"/>
      <c r="AB36" s="612"/>
      <c r="AC36" s="612"/>
      <c r="AD36" s="612"/>
      <c r="AE36" s="612" t="s">
        <v>368</v>
      </c>
      <c r="AF36" s="612"/>
      <c r="AG36" s="612"/>
      <c r="AH36" s="612"/>
      <c r="AI36" s="612"/>
      <c r="AJ36" s="612"/>
      <c r="AK36" s="612" t="s">
        <v>542</v>
      </c>
      <c r="AL36" s="612"/>
      <c r="AM36" s="612"/>
      <c r="AN36" s="612"/>
      <c r="AO36" s="612"/>
      <c r="AP36" s="612"/>
    </row>
    <row r="37" spans="3:42" s="1" customFormat="1" ht="12.75" customHeight="1">
      <c r="C37" s="649"/>
      <c r="D37" s="649"/>
      <c r="E37" s="649"/>
      <c r="F37" s="649"/>
      <c r="G37" s="649"/>
      <c r="H37" s="649"/>
      <c r="I37" s="649"/>
      <c r="J37" s="649"/>
      <c r="K37" s="649"/>
      <c r="L37" s="649"/>
      <c r="M37" s="649"/>
      <c r="N37" s="649"/>
      <c r="O37" s="649"/>
      <c r="P37" s="649"/>
      <c r="Q37" s="649"/>
      <c r="R37" s="649"/>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row>
    <row r="38" spans="3:42" s="1" customFormat="1" ht="12.75" customHeight="1">
      <c r="C38" s="649" t="s">
        <v>209</v>
      </c>
      <c r="D38" s="649"/>
      <c r="E38" s="649"/>
      <c r="F38" s="649"/>
      <c r="G38" s="649"/>
      <c r="H38" s="649"/>
      <c r="I38" s="649"/>
      <c r="J38" s="649"/>
      <c r="K38" s="649"/>
      <c r="L38" s="649"/>
      <c r="M38" s="649"/>
      <c r="N38" s="649"/>
      <c r="O38" s="649"/>
      <c r="P38" s="649"/>
      <c r="Q38" s="649"/>
      <c r="R38" s="649"/>
      <c r="S38" s="646" t="s">
        <v>63</v>
      </c>
      <c r="T38" s="646"/>
      <c r="U38" s="646"/>
      <c r="V38" s="646"/>
      <c r="W38" s="646"/>
      <c r="X38" s="646"/>
      <c r="Y38" s="646"/>
      <c r="Z38" s="646"/>
      <c r="AA38" s="646"/>
      <c r="AB38" s="646"/>
      <c r="AC38" s="646"/>
      <c r="AD38" s="646"/>
      <c r="AE38" s="646"/>
      <c r="AF38" s="646"/>
      <c r="AG38" s="646"/>
      <c r="AH38" s="646"/>
      <c r="AI38" s="646"/>
      <c r="AJ38" s="646"/>
      <c r="AK38" s="619"/>
      <c r="AL38" s="619"/>
      <c r="AM38" s="619"/>
      <c r="AN38" s="619"/>
      <c r="AO38" s="619"/>
      <c r="AP38" s="619"/>
    </row>
    <row r="39" spans="3:42" s="1" customFormat="1" ht="12.75" customHeight="1">
      <c r="C39" s="649"/>
      <c r="D39" s="649"/>
      <c r="E39" s="649"/>
      <c r="F39" s="649"/>
      <c r="G39" s="649"/>
      <c r="H39" s="649"/>
      <c r="I39" s="649"/>
      <c r="J39" s="649"/>
      <c r="K39" s="649"/>
      <c r="L39" s="649"/>
      <c r="M39" s="649"/>
      <c r="N39" s="649"/>
      <c r="O39" s="649"/>
      <c r="P39" s="649"/>
      <c r="Q39" s="649"/>
      <c r="R39" s="649"/>
      <c r="S39" s="646"/>
      <c r="T39" s="646"/>
      <c r="U39" s="646"/>
      <c r="V39" s="646"/>
      <c r="W39" s="646"/>
      <c r="X39" s="646"/>
      <c r="Y39" s="646"/>
      <c r="Z39" s="646"/>
      <c r="AA39" s="646"/>
      <c r="AB39" s="646"/>
      <c r="AC39" s="646"/>
      <c r="AD39" s="646"/>
      <c r="AE39" s="646"/>
      <c r="AF39" s="646"/>
      <c r="AG39" s="646"/>
      <c r="AH39" s="646"/>
      <c r="AI39" s="646"/>
      <c r="AJ39" s="646"/>
      <c r="AK39" s="619"/>
      <c r="AL39" s="619"/>
      <c r="AM39" s="619"/>
      <c r="AN39" s="619"/>
      <c r="AO39" s="619"/>
      <c r="AP39" s="619"/>
    </row>
    <row r="40" spans="3:42" s="1" customFormat="1" ht="12.75" customHeight="1">
      <c r="C40" s="674" t="s">
        <v>210</v>
      </c>
      <c r="D40" s="674"/>
      <c r="E40" s="674"/>
      <c r="F40" s="674"/>
      <c r="G40" s="674"/>
      <c r="H40" s="674"/>
      <c r="I40" s="674"/>
      <c r="J40" s="674"/>
      <c r="K40" s="674"/>
      <c r="L40" s="674"/>
      <c r="M40" s="674"/>
      <c r="N40" s="674"/>
      <c r="O40" s="674"/>
      <c r="P40" s="674"/>
      <c r="Q40" s="674"/>
      <c r="R40" s="674"/>
      <c r="S40" s="647">
        <f>4/10</f>
        <v>0.4</v>
      </c>
      <c r="T40" s="647"/>
      <c r="U40" s="647"/>
      <c r="V40" s="647"/>
      <c r="W40" s="647"/>
      <c r="X40" s="647"/>
      <c r="Y40" s="647"/>
      <c r="Z40" s="647"/>
      <c r="AA40" s="647"/>
      <c r="AB40" s="647"/>
      <c r="AC40" s="647"/>
      <c r="AD40" s="647"/>
      <c r="AE40" s="647"/>
      <c r="AF40" s="647"/>
      <c r="AG40" s="647"/>
      <c r="AH40" s="647"/>
      <c r="AI40" s="647"/>
      <c r="AJ40" s="647"/>
      <c r="AK40" s="619"/>
      <c r="AL40" s="619"/>
      <c r="AM40" s="619"/>
      <c r="AN40" s="619"/>
      <c r="AO40" s="619"/>
      <c r="AP40" s="619"/>
    </row>
    <row r="41" spans="3:42" s="1" customFormat="1" ht="12.75" customHeight="1">
      <c r="C41" s="674"/>
      <c r="D41" s="674"/>
      <c r="E41" s="674"/>
      <c r="F41" s="674"/>
      <c r="G41" s="674"/>
      <c r="H41" s="674"/>
      <c r="I41" s="674"/>
      <c r="J41" s="674"/>
      <c r="K41" s="674"/>
      <c r="L41" s="674"/>
      <c r="M41" s="674"/>
      <c r="N41" s="674"/>
      <c r="O41" s="674"/>
      <c r="P41" s="674"/>
      <c r="Q41" s="674"/>
      <c r="R41" s="674"/>
      <c r="S41" s="647"/>
      <c r="T41" s="647"/>
      <c r="U41" s="647"/>
      <c r="V41" s="647"/>
      <c r="W41" s="647"/>
      <c r="X41" s="647"/>
      <c r="Y41" s="647"/>
      <c r="Z41" s="647"/>
      <c r="AA41" s="647"/>
      <c r="AB41" s="647"/>
      <c r="AC41" s="647"/>
      <c r="AD41" s="647"/>
      <c r="AE41" s="647"/>
      <c r="AF41" s="647"/>
      <c r="AG41" s="647"/>
      <c r="AH41" s="647"/>
      <c r="AI41" s="647"/>
      <c r="AJ41" s="647"/>
      <c r="AK41" s="619"/>
      <c r="AL41" s="619"/>
      <c r="AM41" s="619"/>
      <c r="AN41" s="619"/>
      <c r="AO41" s="619"/>
      <c r="AP41" s="619"/>
    </row>
    <row r="42" spans="3:42" s="1" customFormat="1" ht="12.75" customHeight="1">
      <c r="C42" s="649" t="s">
        <v>211</v>
      </c>
      <c r="D42" s="649"/>
      <c r="E42" s="649"/>
      <c r="F42" s="649"/>
      <c r="G42" s="649"/>
      <c r="H42" s="649"/>
      <c r="I42" s="649"/>
      <c r="J42" s="649"/>
      <c r="K42" s="649"/>
      <c r="L42" s="649"/>
      <c r="M42" s="649"/>
      <c r="N42" s="649"/>
      <c r="O42" s="649"/>
      <c r="P42" s="649"/>
      <c r="Q42" s="649"/>
      <c r="R42" s="649"/>
      <c r="S42" s="643">
        <v>30000</v>
      </c>
      <c r="T42" s="639"/>
      <c r="U42" s="639"/>
      <c r="V42" s="639"/>
      <c r="W42" s="639"/>
      <c r="X42" s="639"/>
      <c r="Y42" s="620"/>
      <c r="Z42" s="620"/>
      <c r="AA42" s="620"/>
      <c r="AB42" s="620"/>
      <c r="AC42" s="620"/>
      <c r="AD42" s="620"/>
      <c r="AE42" s="639"/>
      <c r="AF42" s="639"/>
      <c r="AG42" s="639"/>
      <c r="AH42" s="639"/>
      <c r="AI42" s="639"/>
      <c r="AJ42" s="640"/>
      <c r="AK42" s="622">
        <f>SUM(S42:AJ43)</f>
        <v>30000</v>
      </c>
      <c r="AL42" s="622"/>
      <c r="AM42" s="622"/>
      <c r="AN42" s="622"/>
      <c r="AO42" s="622"/>
      <c r="AP42" s="623"/>
    </row>
    <row r="43" spans="3:42" s="1" customFormat="1" ht="12.75" customHeight="1">
      <c r="C43" s="649"/>
      <c r="D43" s="649"/>
      <c r="E43" s="649"/>
      <c r="F43" s="649"/>
      <c r="G43" s="649"/>
      <c r="H43" s="649"/>
      <c r="I43" s="649"/>
      <c r="J43" s="649"/>
      <c r="K43" s="649"/>
      <c r="L43" s="649"/>
      <c r="M43" s="649"/>
      <c r="N43" s="649"/>
      <c r="O43" s="649"/>
      <c r="P43" s="649"/>
      <c r="Q43" s="649"/>
      <c r="R43" s="649"/>
      <c r="S43" s="644"/>
      <c r="T43" s="641"/>
      <c r="U43" s="641"/>
      <c r="V43" s="641"/>
      <c r="W43" s="641"/>
      <c r="X43" s="641"/>
      <c r="Y43" s="620"/>
      <c r="Z43" s="620"/>
      <c r="AA43" s="620"/>
      <c r="AB43" s="620"/>
      <c r="AC43" s="620"/>
      <c r="AD43" s="620"/>
      <c r="AE43" s="641"/>
      <c r="AF43" s="641"/>
      <c r="AG43" s="641"/>
      <c r="AH43" s="641"/>
      <c r="AI43" s="641"/>
      <c r="AJ43" s="642"/>
      <c r="AK43" s="624"/>
      <c r="AL43" s="624"/>
      <c r="AM43" s="624"/>
      <c r="AN43" s="624"/>
      <c r="AO43" s="624"/>
      <c r="AP43" s="625"/>
    </row>
    <row r="44" spans="3:42" s="1" customFormat="1" ht="12.75" customHeight="1">
      <c r="C44" s="649" t="s">
        <v>212</v>
      </c>
      <c r="D44" s="649"/>
      <c r="E44" s="649"/>
      <c r="F44" s="649"/>
      <c r="G44" s="649"/>
      <c r="H44" s="649"/>
      <c r="I44" s="649"/>
      <c r="J44" s="649"/>
      <c r="K44" s="649"/>
      <c r="L44" s="649"/>
      <c r="M44" s="649"/>
      <c r="N44" s="649"/>
      <c r="O44" s="649"/>
      <c r="P44" s="649"/>
      <c r="Q44" s="649"/>
      <c r="R44" s="649"/>
      <c r="S44" s="620">
        <v>2000</v>
      </c>
      <c r="T44" s="620"/>
      <c r="U44" s="620"/>
      <c r="V44" s="620"/>
      <c r="W44" s="620"/>
      <c r="X44" s="620"/>
      <c r="Y44" s="620"/>
      <c r="Z44" s="620"/>
      <c r="AA44" s="620"/>
      <c r="AB44" s="620"/>
      <c r="AC44" s="620"/>
      <c r="AD44" s="620"/>
      <c r="AE44" s="620"/>
      <c r="AF44" s="620"/>
      <c r="AG44" s="620"/>
      <c r="AH44" s="620"/>
      <c r="AI44" s="620"/>
      <c r="AJ44" s="620"/>
      <c r="AK44" s="622">
        <f>SUM(S44:AJ45)</f>
        <v>2000</v>
      </c>
      <c r="AL44" s="622"/>
      <c r="AM44" s="622"/>
      <c r="AN44" s="622"/>
      <c r="AO44" s="622"/>
      <c r="AP44" s="623"/>
    </row>
    <row r="45" spans="3:42" s="1" customFormat="1" ht="12.75" customHeight="1">
      <c r="C45" s="649"/>
      <c r="D45" s="649"/>
      <c r="E45" s="649"/>
      <c r="F45" s="649"/>
      <c r="G45" s="649"/>
      <c r="H45" s="649"/>
      <c r="I45" s="649"/>
      <c r="J45" s="649"/>
      <c r="K45" s="649"/>
      <c r="L45" s="649"/>
      <c r="M45" s="649"/>
      <c r="N45" s="649"/>
      <c r="O45" s="649"/>
      <c r="P45" s="649"/>
      <c r="Q45" s="649"/>
      <c r="R45" s="649"/>
      <c r="S45" s="620"/>
      <c r="T45" s="620"/>
      <c r="U45" s="620"/>
      <c r="V45" s="620"/>
      <c r="W45" s="620"/>
      <c r="X45" s="620"/>
      <c r="Y45" s="620"/>
      <c r="Z45" s="620"/>
      <c r="AA45" s="620"/>
      <c r="AB45" s="620"/>
      <c r="AC45" s="620"/>
      <c r="AD45" s="620"/>
      <c r="AE45" s="620"/>
      <c r="AF45" s="620"/>
      <c r="AG45" s="620"/>
      <c r="AH45" s="620"/>
      <c r="AI45" s="620"/>
      <c r="AJ45" s="620"/>
      <c r="AK45" s="624"/>
      <c r="AL45" s="624"/>
      <c r="AM45" s="624"/>
      <c r="AN45" s="624"/>
      <c r="AO45" s="624"/>
      <c r="AP45" s="625"/>
    </row>
    <row r="46" spans="3:42" s="1" customFormat="1" ht="12.75" customHeight="1">
      <c r="C46" s="649" t="s">
        <v>417</v>
      </c>
      <c r="D46" s="649"/>
      <c r="E46" s="649"/>
      <c r="F46" s="649"/>
      <c r="G46" s="649"/>
      <c r="H46" s="649"/>
      <c r="I46" s="649"/>
      <c r="J46" s="649"/>
      <c r="K46" s="649"/>
      <c r="L46" s="649"/>
      <c r="M46" s="649"/>
      <c r="N46" s="649"/>
      <c r="O46" s="649"/>
      <c r="P46" s="649"/>
      <c r="Q46" s="649"/>
      <c r="R46" s="649"/>
      <c r="S46" s="621">
        <f>SUM(S42:X45)</f>
        <v>32000</v>
      </c>
      <c r="T46" s="621"/>
      <c r="U46" s="621"/>
      <c r="V46" s="621"/>
      <c r="W46" s="621"/>
      <c r="X46" s="621"/>
      <c r="Y46" s="621">
        <f>SUM(Y42:AD45)</f>
        <v>0</v>
      </c>
      <c r="Z46" s="621"/>
      <c r="AA46" s="621"/>
      <c r="AB46" s="621"/>
      <c r="AC46" s="621"/>
      <c r="AD46" s="621"/>
      <c r="AE46" s="621">
        <f>SUM(AE42:AJ45)</f>
        <v>0</v>
      </c>
      <c r="AF46" s="621"/>
      <c r="AG46" s="621"/>
      <c r="AH46" s="621"/>
      <c r="AI46" s="621"/>
      <c r="AJ46" s="621"/>
      <c r="AK46" s="621">
        <f>SUM(AK42:AP45)</f>
        <v>32000</v>
      </c>
      <c r="AL46" s="621"/>
      <c r="AM46" s="621"/>
      <c r="AN46" s="621"/>
      <c r="AO46" s="621"/>
      <c r="AP46" s="621"/>
    </row>
    <row r="47" spans="3:42" s="1" customFormat="1" ht="12.75" customHeight="1">
      <c r="C47" s="649"/>
      <c r="D47" s="649"/>
      <c r="E47" s="649"/>
      <c r="F47" s="649"/>
      <c r="G47" s="649"/>
      <c r="H47" s="649"/>
      <c r="I47" s="649"/>
      <c r="J47" s="649"/>
      <c r="K47" s="649"/>
      <c r="L47" s="649"/>
      <c r="M47" s="649"/>
      <c r="N47" s="649"/>
      <c r="O47" s="649"/>
      <c r="P47" s="649"/>
      <c r="Q47" s="649"/>
      <c r="R47" s="649"/>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row>
    <row r="48" spans="3:42" s="1" customFormat="1" ht="12.75" customHeight="1">
      <c r="C48" s="648" t="s">
        <v>511</v>
      </c>
      <c r="D48" s="648"/>
      <c r="E48" s="648"/>
      <c r="F48" s="648"/>
      <c r="G48" s="648"/>
      <c r="H48" s="648"/>
      <c r="I48" s="648"/>
      <c r="J48" s="648"/>
      <c r="K48" s="648"/>
      <c r="L48" s="648"/>
      <c r="M48" s="648"/>
      <c r="N48" s="648"/>
      <c r="O48" s="648"/>
      <c r="P48" s="648"/>
      <c r="Q48" s="648"/>
      <c r="R48" s="648"/>
      <c r="S48" s="621">
        <f>S46*S40</f>
        <v>12800</v>
      </c>
      <c r="T48" s="621"/>
      <c r="U48" s="621"/>
      <c r="V48" s="621"/>
      <c r="W48" s="621"/>
      <c r="X48" s="621"/>
      <c r="Y48" s="621">
        <f>Y46*Y40</f>
        <v>0</v>
      </c>
      <c r="Z48" s="621"/>
      <c r="AA48" s="621"/>
      <c r="AB48" s="621"/>
      <c r="AC48" s="621"/>
      <c r="AD48" s="621"/>
      <c r="AE48" s="621">
        <f>AE46*AE40</f>
        <v>0</v>
      </c>
      <c r="AF48" s="621"/>
      <c r="AG48" s="621"/>
      <c r="AH48" s="621"/>
      <c r="AI48" s="621"/>
      <c r="AJ48" s="621"/>
      <c r="AK48" s="645">
        <f>SUM(S48:AJ49)</f>
        <v>12800</v>
      </c>
      <c r="AL48" s="645"/>
      <c r="AM48" s="645"/>
      <c r="AN48" s="645"/>
      <c r="AO48" s="645"/>
      <c r="AP48" s="645"/>
    </row>
    <row r="49" spans="3:42" s="1" customFormat="1" ht="12.75" customHeight="1">
      <c r="C49" s="648"/>
      <c r="D49" s="648"/>
      <c r="E49" s="648"/>
      <c r="F49" s="648"/>
      <c r="G49" s="648"/>
      <c r="H49" s="648"/>
      <c r="I49" s="648"/>
      <c r="J49" s="648"/>
      <c r="K49" s="648"/>
      <c r="L49" s="648"/>
      <c r="M49" s="648"/>
      <c r="N49" s="648"/>
      <c r="O49" s="648"/>
      <c r="P49" s="648"/>
      <c r="Q49" s="648"/>
      <c r="R49" s="648"/>
      <c r="S49" s="621"/>
      <c r="T49" s="621"/>
      <c r="U49" s="621"/>
      <c r="V49" s="621"/>
      <c r="W49" s="621"/>
      <c r="X49" s="621"/>
      <c r="Y49" s="621"/>
      <c r="Z49" s="621"/>
      <c r="AA49" s="621"/>
      <c r="AB49" s="621"/>
      <c r="AC49" s="621"/>
      <c r="AD49" s="621"/>
      <c r="AE49" s="621"/>
      <c r="AF49" s="621"/>
      <c r="AG49" s="621"/>
      <c r="AH49" s="621"/>
      <c r="AI49" s="621"/>
      <c r="AJ49" s="621"/>
      <c r="AK49" s="645"/>
      <c r="AL49" s="645"/>
      <c r="AM49" s="645"/>
      <c r="AN49" s="645"/>
      <c r="AO49" s="645"/>
      <c r="AP49" s="645"/>
    </row>
    <row r="50" spans="3:42" s="1" customFormat="1" ht="12.75" customHeight="1">
      <c r="C50" s="60"/>
      <c r="D50" s="60"/>
      <c r="E50" s="60"/>
      <c r="F50" s="60"/>
      <c r="G50" s="60"/>
      <c r="H50" s="60"/>
      <c r="I50" s="60"/>
      <c r="J50" s="60"/>
      <c r="K50" s="60"/>
      <c r="L50" s="60"/>
      <c r="M50" s="60"/>
      <c r="N50" s="60"/>
      <c r="O50" s="60"/>
      <c r="P50" s="60"/>
      <c r="Q50" s="60"/>
      <c r="R50" s="60"/>
      <c r="S50" s="76"/>
      <c r="T50" s="76"/>
      <c r="U50" s="76"/>
      <c r="V50" s="76"/>
      <c r="W50" s="76"/>
      <c r="X50" s="76"/>
      <c r="Y50" s="76"/>
      <c r="Z50" s="76"/>
      <c r="AA50" s="76"/>
      <c r="AB50" s="76"/>
      <c r="AC50" s="76"/>
      <c r="AD50" s="76"/>
      <c r="AE50" s="76"/>
      <c r="AF50" s="76"/>
      <c r="AG50" s="76"/>
      <c r="AH50" s="76"/>
      <c r="AI50" s="76"/>
      <c r="AJ50" s="76"/>
      <c r="AK50" s="77"/>
      <c r="AL50" s="77"/>
      <c r="AM50" s="77"/>
      <c r="AN50" s="77"/>
      <c r="AO50" s="77"/>
      <c r="AP50" s="77"/>
    </row>
    <row r="51" spans="1:48" s="1" customFormat="1" ht="13.5" thickBot="1">
      <c r="A51" s="632" t="s">
        <v>444</v>
      </c>
      <c r="B51" s="632"/>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L51" s="632"/>
      <c r="AM51" s="632"/>
      <c r="AN51" s="632"/>
      <c r="AO51" s="632"/>
      <c r="AP51" s="632"/>
      <c r="AQ51" s="632"/>
      <c r="AR51" s="632"/>
      <c r="AS51" s="632"/>
      <c r="AT51" s="81"/>
      <c r="AU51" s="81"/>
      <c r="AV51" s="81"/>
    </row>
    <row r="52" spans="1:48" s="1" customFormat="1"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row>
    <row r="53" spans="3:42" s="1" customFormat="1" ht="12.75" customHeight="1">
      <c r="C53" s="600"/>
      <c r="D53" s="601"/>
      <c r="E53" s="601"/>
      <c r="F53" s="601"/>
      <c r="G53" s="601"/>
      <c r="H53" s="601"/>
      <c r="I53" s="601"/>
      <c r="J53" s="601"/>
      <c r="K53" s="601"/>
      <c r="L53" s="601"/>
      <c r="M53" s="601"/>
      <c r="N53" s="601"/>
      <c r="O53" s="601"/>
      <c r="P53" s="601"/>
      <c r="Q53" s="601"/>
      <c r="R53" s="602"/>
      <c r="S53" s="606" t="s">
        <v>396</v>
      </c>
      <c r="T53" s="607"/>
      <c r="U53" s="607"/>
      <c r="V53" s="607"/>
      <c r="W53" s="607"/>
      <c r="X53" s="608"/>
      <c r="Y53" s="606" t="s">
        <v>397</v>
      </c>
      <c r="Z53" s="607"/>
      <c r="AA53" s="607"/>
      <c r="AB53" s="607"/>
      <c r="AC53" s="607"/>
      <c r="AD53" s="608"/>
      <c r="AE53" s="606" t="s">
        <v>398</v>
      </c>
      <c r="AF53" s="607"/>
      <c r="AG53" s="607"/>
      <c r="AH53" s="607"/>
      <c r="AI53" s="607"/>
      <c r="AJ53" s="608"/>
      <c r="AK53" s="612" t="s">
        <v>542</v>
      </c>
      <c r="AL53" s="612"/>
      <c r="AM53" s="612"/>
      <c r="AN53" s="612"/>
      <c r="AO53" s="612"/>
      <c r="AP53" s="612"/>
    </row>
    <row r="54" spans="3:42" s="1" customFormat="1" ht="12.75">
      <c r="C54" s="603"/>
      <c r="D54" s="604"/>
      <c r="E54" s="604"/>
      <c r="F54" s="604"/>
      <c r="G54" s="604"/>
      <c r="H54" s="604"/>
      <c r="I54" s="604"/>
      <c r="J54" s="604"/>
      <c r="K54" s="604"/>
      <c r="L54" s="604"/>
      <c r="M54" s="604"/>
      <c r="N54" s="604"/>
      <c r="O54" s="604"/>
      <c r="P54" s="604"/>
      <c r="Q54" s="604"/>
      <c r="R54" s="605"/>
      <c r="S54" s="609"/>
      <c r="T54" s="610"/>
      <c r="U54" s="610"/>
      <c r="V54" s="610"/>
      <c r="W54" s="610"/>
      <c r="X54" s="611"/>
      <c r="Y54" s="609"/>
      <c r="Z54" s="610"/>
      <c r="AA54" s="610"/>
      <c r="AB54" s="610"/>
      <c r="AC54" s="610"/>
      <c r="AD54" s="611"/>
      <c r="AE54" s="609"/>
      <c r="AF54" s="610"/>
      <c r="AG54" s="610"/>
      <c r="AH54" s="610"/>
      <c r="AI54" s="610"/>
      <c r="AJ54" s="611"/>
      <c r="AK54" s="612"/>
      <c r="AL54" s="612"/>
      <c r="AM54" s="612"/>
      <c r="AN54" s="612"/>
      <c r="AO54" s="612"/>
      <c r="AP54" s="612"/>
    </row>
    <row r="55" spans="3:42" s="1" customFormat="1" ht="12.75" customHeight="1">
      <c r="C55" s="613" t="s">
        <v>213</v>
      </c>
      <c r="D55" s="614"/>
      <c r="E55" s="614"/>
      <c r="F55" s="614"/>
      <c r="G55" s="614"/>
      <c r="H55" s="614"/>
      <c r="I55" s="614"/>
      <c r="J55" s="614"/>
      <c r="K55" s="614"/>
      <c r="L55" s="614"/>
      <c r="M55" s="614"/>
      <c r="N55" s="614"/>
      <c r="O55" s="614"/>
      <c r="P55" s="614"/>
      <c r="Q55" s="614"/>
      <c r="R55" s="615"/>
      <c r="S55" s="633" t="s">
        <v>65</v>
      </c>
      <c r="T55" s="634"/>
      <c r="U55" s="634"/>
      <c r="V55" s="634"/>
      <c r="W55" s="634"/>
      <c r="X55" s="635"/>
      <c r="Y55" s="626"/>
      <c r="Z55" s="627"/>
      <c r="AA55" s="627"/>
      <c r="AB55" s="627"/>
      <c r="AC55" s="627"/>
      <c r="AD55" s="628"/>
      <c r="AE55" s="626"/>
      <c r="AF55" s="627"/>
      <c r="AG55" s="627"/>
      <c r="AH55" s="627"/>
      <c r="AI55" s="627"/>
      <c r="AJ55" s="628"/>
      <c r="AK55" s="619"/>
      <c r="AL55" s="619"/>
      <c r="AM55" s="619"/>
      <c r="AN55" s="619"/>
      <c r="AO55" s="619"/>
      <c r="AP55" s="619"/>
    </row>
    <row r="56" spans="3:42" s="1" customFormat="1" ht="12.75">
      <c r="C56" s="616"/>
      <c r="D56" s="617"/>
      <c r="E56" s="617"/>
      <c r="F56" s="617"/>
      <c r="G56" s="617"/>
      <c r="H56" s="617"/>
      <c r="I56" s="617"/>
      <c r="J56" s="617"/>
      <c r="K56" s="617"/>
      <c r="L56" s="617"/>
      <c r="M56" s="617"/>
      <c r="N56" s="617"/>
      <c r="O56" s="617"/>
      <c r="P56" s="617"/>
      <c r="Q56" s="617"/>
      <c r="R56" s="618"/>
      <c r="S56" s="636"/>
      <c r="T56" s="637"/>
      <c r="U56" s="637"/>
      <c r="V56" s="637"/>
      <c r="W56" s="637"/>
      <c r="X56" s="638"/>
      <c r="Y56" s="629"/>
      <c r="Z56" s="630"/>
      <c r="AA56" s="630"/>
      <c r="AB56" s="630"/>
      <c r="AC56" s="630"/>
      <c r="AD56" s="631"/>
      <c r="AE56" s="629"/>
      <c r="AF56" s="630"/>
      <c r="AG56" s="630"/>
      <c r="AH56" s="630"/>
      <c r="AI56" s="630"/>
      <c r="AJ56" s="631"/>
      <c r="AK56" s="619"/>
      <c r="AL56" s="619"/>
      <c r="AM56" s="619"/>
      <c r="AN56" s="619"/>
      <c r="AO56" s="619"/>
      <c r="AP56" s="619"/>
    </row>
    <row r="57" spans="3:42" s="1" customFormat="1" ht="15.75" customHeight="1">
      <c r="C57" s="691" t="s">
        <v>214</v>
      </c>
      <c r="D57" s="692"/>
      <c r="E57" s="692"/>
      <c r="F57" s="692"/>
      <c r="G57" s="692"/>
      <c r="H57" s="692"/>
      <c r="I57" s="692"/>
      <c r="J57" s="692"/>
      <c r="K57" s="692"/>
      <c r="L57" s="692"/>
      <c r="M57" s="692"/>
      <c r="N57" s="692"/>
      <c r="O57" s="692"/>
      <c r="P57" s="692"/>
      <c r="Q57" s="692"/>
      <c r="R57" s="693"/>
      <c r="S57" s="697"/>
      <c r="T57" s="698"/>
      <c r="U57" s="698"/>
      <c r="V57" s="698"/>
      <c r="W57" s="698"/>
      <c r="X57" s="699"/>
      <c r="Y57" s="697"/>
      <c r="Z57" s="698"/>
      <c r="AA57" s="698"/>
      <c r="AB57" s="698"/>
      <c r="AC57" s="698"/>
      <c r="AD57" s="699"/>
      <c r="AE57" s="697"/>
      <c r="AF57" s="698"/>
      <c r="AG57" s="698"/>
      <c r="AH57" s="698"/>
      <c r="AI57" s="698"/>
      <c r="AJ57" s="699"/>
      <c r="AK57" s="619"/>
      <c r="AL57" s="619"/>
      <c r="AM57" s="619"/>
      <c r="AN57" s="619"/>
      <c r="AO57" s="619"/>
      <c r="AP57" s="619"/>
    </row>
    <row r="58" spans="3:42" s="1" customFormat="1" ht="12.75">
      <c r="C58" s="694"/>
      <c r="D58" s="695"/>
      <c r="E58" s="695"/>
      <c r="F58" s="695"/>
      <c r="G58" s="695"/>
      <c r="H58" s="695"/>
      <c r="I58" s="695"/>
      <c r="J58" s="695"/>
      <c r="K58" s="695"/>
      <c r="L58" s="695"/>
      <c r="M58" s="695"/>
      <c r="N58" s="695"/>
      <c r="O58" s="695"/>
      <c r="P58" s="695"/>
      <c r="Q58" s="695"/>
      <c r="R58" s="696"/>
      <c r="S58" s="700"/>
      <c r="T58" s="701"/>
      <c r="U58" s="701"/>
      <c r="V58" s="701"/>
      <c r="W58" s="701"/>
      <c r="X58" s="702"/>
      <c r="Y58" s="700"/>
      <c r="Z58" s="701"/>
      <c r="AA58" s="701"/>
      <c r="AB58" s="701"/>
      <c r="AC58" s="701"/>
      <c r="AD58" s="702"/>
      <c r="AE58" s="700"/>
      <c r="AF58" s="701"/>
      <c r="AG58" s="701"/>
      <c r="AH58" s="701"/>
      <c r="AI58" s="701"/>
      <c r="AJ58" s="702"/>
      <c r="AK58" s="619"/>
      <c r="AL58" s="619"/>
      <c r="AM58" s="619"/>
      <c r="AN58" s="619"/>
      <c r="AO58" s="619"/>
      <c r="AP58" s="619"/>
    </row>
    <row r="59" spans="3:42" s="1" customFormat="1" ht="12.75" customHeight="1">
      <c r="C59" s="613" t="s">
        <v>215</v>
      </c>
      <c r="D59" s="614"/>
      <c r="E59" s="614"/>
      <c r="F59" s="614"/>
      <c r="G59" s="614"/>
      <c r="H59" s="614"/>
      <c r="I59" s="614"/>
      <c r="J59" s="614"/>
      <c r="K59" s="614"/>
      <c r="L59" s="614"/>
      <c r="M59" s="614"/>
      <c r="N59" s="614"/>
      <c r="O59" s="614"/>
      <c r="P59" s="614"/>
      <c r="Q59" s="614"/>
      <c r="R59" s="615"/>
      <c r="S59" s="685"/>
      <c r="T59" s="686"/>
      <c r="U59" s="686"/>
      <c r="V59" s="686"/>
      <c r="W59" s="686"/>
      <c r="X59" s="687"/>
      <c r="Y59" s="685"/>
      <c r="Z59" s="686"/>
      <c r="AA59" s="686"/>
      <c r="AB59" s="686"/>
      <c r="AC59" s="686"/>
      <c r="AD59" s="687"/>
      <c r="AE59" s="685"/>
      <c r="AF59" s="686"/>
      <c r="AG59" s="686"/>
      <c r="AH59" s="686"/>
      <c r="AI59" s="686"/>
      <c r="AJ59" s="687"/>
      <c r="AK59" s="622">
        <f>SUM(S59:AJ60)</f>
        <v>0</v>
      </c>
      <c r="AL59" s="622"/>
      <c r="AM59" s="622"/>
      <c r="AN59" s="622"/>
      <c r="AO59" s="622"/>
      <c r="AP59" s="623"/>
    </row>
    <row r="60" spans="3:42" s="1" customFormat="1" ht="12.75">
      <c r="C60" s="616"/>
      <c r="D60" s="617"/>
      <c r="E60" s="617"/>
      <c r="F60" s="617"/>
      <c r="G60" s="617"/>
      <c r="H60" s="617"/>
      <c r="I60" s="617"/>
      <c r="J60" s="617"/>
      <c r="K60" s="617"/>
      <c r="L60" s="617"/>
      <c r="M60" s="617"/>
      <c r="N60" s="617"/>
      <c r="O60" s="617"/>
      <c r="P60" s="617"/>
      <c r="Q60" s="617"/>
      <c r="R60" s="618"/>
      <c r="S60" s="688"/>
      <c r="T60" s="689"/>
      <c r="U60" s="689"/>
      <c r="V60" s="689"/>
      <c r="W60" s="689"/>
      <c r="X60" s="690"/>
      <c r="Y60" s="688"/>
      <c r="Z60" s="689"/>
      <c r="AA60" s="689"/>
      <c r="AB60" s="689"/>
      <c r="AC60" s="689"/>
      <c r="AD60" s="690"/>
      <c r="AE60" s="688"/>
      <c r="AF60" s="689"/>
      <c r="AG60" s="689"/>
      <c r="AH60" s="689"/>
      <c r="AI60" s="689"/>
      <c r="AJ60" s="690"/>
      <c r="AK60" s="624"/>
      <c r="AL60" s="624"/>
      <c r="AM60" s="624"/>
      <c r="AN60" s="624"/>
      <c r="AO60" s="624"/>
      <c r="AP60" s="625"/>
    </row>
    <row r="61" spans="3:48" s="1" customFormat="1" ht="12.75" customHeight="1">
      <c r="C61" s="613" t="s">
        <v>216</v>
      </c>
      <c r="D61" s="614"/>
      <c r="E61" s="614"/>
      <c r="F61" s="614"/>
      <c r="G61" s="614"/>
      <c r="H61" s="614"/>
      <c r="I61" s="614"/>
      <c r="J61" s="614"/>
      <c r="K61" s="614"/>
      <c r="L61" s="614"/>
      <c r="M61" s="614"/>
      <c r="N61" s="614"/>
      <c r="O61" s="614"/>
      <c r="P61" s="614"/>
      <c r="Q61" s="614"/>
      <c r="R61" s="615"/>
      <c r="S61" s="685"/>
      <c r="T61" s="686"/>
      <c r="U61" s="686"/>
      <c r="V61" s="686"/>
      <c r="W61" s="686"/>
      <c r="X61" s="687"/>
      <c r="Y61" s="685"/>
      <c r="Z61" s="686"/>
      <c r="AA61" s="686"/>
      <c r="AB61" s="686"/>
      <c r="AC61" s="686"/>
      <c r="AD61" s="687"/>
      <c r="AE61" s="685"/>
      <c r="AF61" s="686"/>
      <c r="AG61" s="686"/>
      <c r="AH61" s="686"/>
      <c r="AI61" s="686"/>
      <c r="AJ61" s="687"/>
      <c r="AK61" s="622">
        <f>SUM(S61:AJ62)</f>
        <v>0</v>
      </c>
      <c r="AL61" s="622"/>
      <c r="AM61" s="622"/>
      <c r="AN61" s="622"/>
      <c r="AO61" s="622"/>
      <c r="AP61" s="623"/>
      <c r="AQ61"/>
      <c r="AR61"/>
      <c r="AS61"/>
      <c r="AT61"/>
      <c r="AU61"/>
      <c r="AV61"/>
    </row>
    <row r="62" spans="3:48" s="1" customFormat="1" ht="12.75">
      <c r="C62" s="616"/>
      <c r="D62" s="617"/>
      <c r="E62" s="617"/>
      <c r="F62" s="617"/>
      <c r="G62" s="617"/>
      <c r="H62" s="617"/>
      <c r="I62" s="617"/>
      <c r="J62" s="617"/>
      <c r="K62" s="617"/>
      <c r="L62" s="617"/>
      <c r="M62" s="617"/>
      <c r="N62" s="617"/>
      <c r="O62" s="617"/>
      <c r="P62" s="617"/>
      <c r="Q62" s="617"/>
      <c r="R62" s="618"/>
      <c r="S62" s="688"/>
      <c r="T62" s="689"/>
      <c r="U62" s="689"/>
      <c r="V62" s="689"/>
      <c r="W62" s="689"/>
      <c r="X62" s="690"/>
      <c r="Y62" s="688"/>
      <c r="Z62" s="689"/>
      <c r="AA62" s="689"/>
      <c r="AB62" s="689"/>
      <c r="AC62" s="689"/>
      <c r="AD62" s="690"/>
      <c r="AE62" s="688"/>
      <c r="AF62" s="689"/>
      <c r="AG62" s="689"/>
      <c r="AH62" s="689"/>
      <c r="AI62" s="689"/>
      <c r="AJ62" s="690"/>
      <c r="AK62" s="624"/>
      <c r="AL62" s="624"/>
      <c r="AM62" s="624"/>
      <c r="AN62" s="624"/>
      <c r="AO62" s="624"/>
      <c r="AP62" s="625"/>
      <c r="AQ62"/>
      <c r="AR62"/>
      <c r="AS62"/>
      <c r="AT62"/>
      <c r="AU62"/>
      <c r="AV62"/>
    </row>
    <row r="63" spans="3:48" s="1" customFormat="1" ht="12.75">
      <c r="C63" s="613" t="s">
        <v>417</v>
      </c>
      <c r="D63" s="614"/>
      <c r="E63" s="614"/>
      <c r="F63" s="614"/>
      <c r="G63" s="614"/>
      <c r="H63" s="614"/>
      <c r="I63" s="614"/>
      <c r="J63" s="614"/>
      <c r="K63" s="614"/>
      <c r="L63" s="614"/>
      <c r="M63" s="614"/>
      <c r="N63" s="614"/>
      <c r="O63" s="614"/>
      <c r="P63" s="614"/>
      <c r="Q63" s="614"/>
      <c r="R63" s="615"/>
      <c r="S63" s="703">
        <f>SUM(S59:X62)</f>
        <v>0</v>
      </c>
      <c r="T63" s="704"/>
      <c r="U63" s="704"/>
      <c r="V63" s="704"/>
      <c r="W63" s="704"/>
      <c r="X63" s="705"/>
      <c r="Y63" s="703">
        <f>SUM(Y59:AD62)</f>
        <v>0</v>
      </c>
      <c r="Z63" s="704"/>
      <c r="AA63" s="704"/>
      <c r="AB63" s="704"/>
      <c r="AC63" s="704"/>
      <c r="AD63" s="705"/>
      <c r="AE63" s="703">
        <f>SUM(AE59:AJ62)</f>
        <v>0</v>
      </c>
      <c r="AF63" s="704"/>
      <c r="AG63" s="704"/>
      <c r="AH63" s="704"/>
      <c r="AI63" s="704"/>
      <c r="AJ63" s="705"/>
      <c r="AK63" s="621">
        <f>SUM(AK59:AP62)</f>
        <v>0</v>
      </c>
      <c r="AL63" s="621"/>
      <c r="AM63" s="621"/>
      <c r="AN63" s="621"/>
      <c r="AO63" s="621"/>
      <c r="AP63" s="621"/>
      <c r="AQ63"/>
      <c r="AR63"/>
      <c r="AS63"/>
      <c r="AT63"/>
      <c r="AU63"/>
      <c r="AV63"/>
    </row>
    <row r="64" spans="3:48" s="1" customFormat="1" ht="12.75">
      <c r="C64" s="616"/>
      <c r="D64" s="617"/>
      <c r="E64" s="617"/>
      <c r="F64" s="617"/>
      <c r="G64" s="617"/>
      <c r="H64" s="617"/>
      <c r="I64" s="617"/>
      <c r="J64" s="617"/>
      <c r="K64" s="617"/>
      <c r="L64" s="617"/>
      <c r="M64" s="617"/>
      <c r="N64" s="617"/>
      <c r="O64" s="617"/>
      <c r="P64" s="617"/>
      <c r="Q64" s="617"/>
      <c r="R64" s="618"/>
      <c r="S64" s="706"/>
      <c r="T64" s="707"/>
      <c r="U64" s="707"/>
      <c r="V64" s="707"/>
      <c r="W64" s="707"/>
      <c r="X64" s="708"/>
      <c r="Y64" s="706"/>
      <c r="Z64" s="707"/>
      <c r="AA64" s="707"/>
      <c r="AB64" s="707"/>
      <c r="AC64" s="707"/>
      <c r="AD64" s="708"/>
      <c r="AE64" s="706"/>
      <c r="AF64" s="707"/>
      <c r="AG64" s="707"/>
      <c r="AH64" s="707"/>
      <c r="AI64" s="707"/>
      <c r="AJ64" s="708"/>
      <c r="AK64" s="621"/>
      <c r="AL64" s="621"/>
      <c r="AM64" s="621"/>
      <c r="AN64" s="621"/>
      <c r="AO64" s="621"/>
      <c r="AP64" s="621"/>
      <c r="AQ64"/>
      <c r="AR64"/>
      <c r="AS64"/>
      <c r="AT64"/>
      <c r="AU64"/>
      <c r="AV64"/>
    </row>
    <row r="65" spans="3:48" s="1" customFormat="1" ht="12.75">
      <c r="C65" s="709" t="s">
        <v>511</v>
      </c>
      <c r="D65" s="710"/>
      <c r="E65" s="710"/>
      <c r="F65" s="710"/>
      <c r="G65" s="710"/>
      <c r="H65" s="710"/>
      <c r="I65" s="710"/>
      <c r="J65" s="710"/>
      <c r="K65" s="710"/>
      <c r="L65" s="710"/>
      <c r="M65" s="710"/>
      <c r="N65" s="710"/>
      <c r="O65" s="710"/>
      <c r="P65" s="710"/>
      <c r="Q65" s="710"/>
      <c r="R65" s="711"/>
      <c r="S65" s="703">
        <f>S63*S57</f>
        <v>0</v>
      </c>
      <c r="T65" s="704"/>
      <c r="U65" s="704"/>
      <c r="V65" s="704"/>
      <c r="W65" s="704"/>
      <c r="X65" s="705"/>
      <c r="Y65" s="703">
        <f>Y63*Y57</f>
        <v>0</v>
      </c>
      <c r="Z65" s="704"/>
      <c r="AA65" s="704"/>
      <c r="AB65" s="704"/>
      <c r="AC65" s="704"/>
      <c r="AD65" s="705"/>
      <c r="AE65" s="703">
        <f>AE63*AE57</f>
        <v>0</v>
      </c>
      <c r="AF65" s="704"/>
      <c r="AG65" s="704"/>
      <c r="AH65" s="704"/>
      <c r="AI65" s="704"/>
      <c r="AJ65" s="705"/>
      <c r="AK65" s="645">
        <f>SUM(S65:AJ66)</f>
        <v>0</v>
      </c>
      <c r="AL65" s="645"/>
      <c r="AM65" s="645"/>
      <c r="AN65" s="645"/>
      <c r="AO65" s="645"/>
      <c r="AP65" s="645"/>
      <c r="AQ65"/>
      <c r="AR65"/>
      <c r="AS65"/>
      <c r="AT65"/>
      <c r="AU65"/>
      <c r="AV65"/>
    </row>
    <row r="66" spans="3:42" ht="12.75">
      <c r="C66" s="712"/>
      <c r="D66" s="713"/>
      <c r="E66" s="713"/>
      <c r="F66" s="713"/>
      <c r="G66" s="713"/>
      <c r="H66" s="713"/>
      <c r="I66" s="713"/>
      <c r="J66" s="713"/>
      <c r="K66" s="713"/>
      <c r="L66" s="713"/>
      <c r="M66" s="713"/>
      <c r="N66" s="713"/>
      <c r="O66" s="713"/>
      <c r="P66" s="713"/>
      <c r="Q66" s="713"/>
      <c r="R66" s="714"/>
      <c r="S66" s="706"/>
      <c r="T66" s="707"/>
      <c r="U66" s="707"/>
      <c r="V66" s="707"/>
      <c r="W66" s="707"/>
      <c r="X66" s="708"/>
      <c r="Y66" s="706"/>
      <c r="Z66" s="707"/>
      <c r="AA66" s="707"/>
      <c r="AB66" s="707"/>
      <c r="AC66" s="707"/>
      <c r="AD66" s="708"/>
      <c r="AE66" s="706"/>
      <c r="AF66" s="707"/>
      <c r="AG66" s="707"/>
      <c r="AH66" s="707"/>
      <c r="AI66" s="707"/>
      <c r="AJ66" s="708"/>
      <c r="AK66" s="645"/>
      <c r="AL66" s="645"/>
      <c r="AM66" s="645"/>
      <c r="AN66" s="645"/>
      <c r="AO66" s="645"/>
      <c r="AP66" s="645"/>
    </row>
    <row r="67" spans="3:42" ht="12.75">
      <c r="C67" s="59"/>
      <c r="D67" s="59"/>
      <c r="E67" s="59"/>
      <c r="F67" s="59"/>
      <c r="G67" s="59"/>
      <c r="H67" s="59"/>
      <c r="I67" s="59"/>
      <c r="J67" s="59"/>
      <c r="K67" s="59"/>
      <c r="L67" s="59"/>
      <c r="M67" s="59"/>
      <c r="N67" s="59"/>
      <c r="O67" s="59"/>
      <c r="P67" s="59"/>
      <c r="Q67" s="59"/>
      <c r="R67" s="59"/>
      <c r="S67" s="76"/>
      <c r="T67" s="76"/>
      <c r="U67" s="76"/>
      <c r="V67" s="76"/>
      <c r="W67" s="76"/>
      <c r="X67" s="76"/>
      <c r="Y67" s="76"/>
      <c r="Z67" s="76"/>
      <c r="AA67" s="76"/>
      <c r="AB67" s="76"/>
      <c r="AC67" s="76"/>
      <c r="AD67" s="76"/>
      <c r="AE67" s="76"/>
      <c r="AF67" s="76"/>
      <c r="AG67" s="76"/>
      <c r="AH67" s="76"/>
      <c r="AI67" s="76"/>
      <c r="AJ67" s="76"/>
      <c r="AK67" s="77"/>
      <c r="AL67" s="77"/>
      <c r="AM67" s="77"/>
      <c r="AN67" s="77"/>
      <c r="AO67" s="77"/>
      <c r="AP67" s="77"/>
    </row>
    <row r="68" spans="3:42" ht="12.75">
      <c r="C68" s="59"/>
      <c r="D68" s="59"/>
      <c r="E68" s="59"/>
      <c r="F68" s="59"/>
      <c r="G68" s="59"/>
      <c r="H68" s="59"/>
      <c r="I68" s="59"/>
      <c r="J68" s="59"/>
      <c r="K68" s="59"/>
      <c r="L68" s="59"/>
      <c r="M68" s="59"/>
      <c r="N68" s="59"/>
      <c r="O68" s="59"/>
      <c r="P68" s="59"/>
      <c r="Q68" s="59"/>
      <c r="R68" s="59"/>
      <c r="S68" s="76"/>
      <c r="T68" s="76"/>
      <c r="U68" s="76"/>
      <c r="V68" s="76"/>
      <c r="W68" s="76"/>
      <c r="X68" s="76"/>
      <c r="Y68" s="76"/>
      <c r="Z68" s="76"/>
      <c r="AA68" s="76"/>
      <c r="AB68" s="76"/>
      <c r="AC68" s="76"/>
      <c r="AD68" s="76"/>
      <c r="AE68" s="76"/>
      <c r="AF68" s="76"/>
      <c r="AG68" s="76"/>
      <c r="AH68" s="76"/>
      <c r="AI68" s="76"/>
      <c r="AJ68" s="76"/>
      <c r="AK68" s="77"/>
      <c r="AL68" s="77"/>
      <c r="AM68" s="77"/>
      <c r="AN68" s="77"/>
      <c r="AO68" s="77"/>
      <c r="AP68" s="77"/>
    </row>
    <row r="69" spans="1:48" s="1" customFormat="1" ht="13.5" thickBot="1">
      <c r="A69" s="589" t="s">
        <v>446</v>
      </c>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589"/>
      <c r="AI69" s="589"/>
      <c r="AJ69" s="589"/>
      <c r="AK69" s="589"/>
      <c r="AL69" s="589"/>
      <c r="AM69" s="589"/>
      <c r="AN69" s="589"/>
      <c r="AO69" s="589"/>
      <c r="AP69" s="589"/>
      <c r="AQ69" s="589"/>
      <c r="AR69" s="589"/>
      <c r="AS69" s="589"/>
      <c r="AT69" s="122"/>
      <c r="AU69" s="122"/>
      <c r="AV69" s="122"/>
    </row>
    <row r="70" spans="1:45" ht="54.75" customHeight="1" thickTop="1">
      <c r="A70" s="20">
        <v>13</v>
      </c>
      <c r="B70" s="599" t="s">
        <v>66</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row>
    <row r="71" spans="1:45" ht="25.5" customHeight="1">
      <c r="A71" s="20">
        <v>14</v>
      </c>
      <c r="B71" s="588" t="s">
        <v>67</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588"/>
      <c r="AN71" s="588"/>
      <c r="AO71" s="588"/>
      <c r="AP71" s="588"/>
      <c r="AQ71" s="588"/>
      <c r="AR71" s="588"/>
      <c r="AS71" s="588"/>
    </row>
    <row r="72" spans="1:45" ht="26.25" customHeight="1">
      <c r="A72" s="20">
        <v>15</v>
      </c>
      <c r="B72" s="588" t="s">
        <v>68</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row>
    <row r="73" spans="1:45" ht="39.75" customHeight="1">
      <c r="A73" s="20">
        <v>16</v>
      </c>
      <c r="B73" s="588" t="s">
        <v>69</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row>
    <row r="74" spans="1:45" ht="15.75">
      <c r="A74" s="20">
        <v>17</v>
      </c>
      <c r="B74" s="588" t="s">
        <v>70</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row>
    <row r="75" spans="1:45" ht="64.5" customHeight="1">
      <c r="A75" s="20">
        <v>18</v>
      </c>
      <c r="B75" s="588" t="s">
        <v>71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row>
    <row r="76" spans="1:45" ht="25.5" customHeight="1">
      <c r="A76" s="20">
        <v>19</v>
      </c>
      <c r="B76" s="588" t="s">
        <v>72</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row>
    <row r="77" spans="1:45" ht="50.25" customHeight="1">
      <c r="A77" s="20">
        <v>20</v>
      </c>
      <c r="B77" s="588" t="s">
        <v>73</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row>
  </sheetData>
  <sheetProtection password="C780" sheet="1" objects="1" scenarios="1"/>
  <mergeCells count="124">
    <mergeCell ref="AK65:AP66"/>
    <mergeCell ref="C65:R66"/>
    <mergeCell ref="S65:X66"/>
    <mergeCell ref="Y65:AD66"/>
    <mergeCell ref="AE65:AJ66"/>
    <mergeCell ref="AK61:AP62"/>
    <mergeCell ref="C63:R64"/>
    <mergeCell ref="S63:X64"/>
    <mergeCell ref="Y63:AD64"/>
    <mergeCell ref="AE63:AJ64"/>
    <mergeCell ref="AK63:AP64"/>
    <mergeCell ref="C61:R62"/>
    <mergeCell ref="S61:X62"/>
    <mergeCell ref="Y61:AD62"/>
    <mergeCell ref="AE61:AJ62"/>
    <mergeCell ref="AK57:AP58"/>
    <mergeCell ref="C59:R60"/>
    <mergeCell ref="S59:X60"/>
    <mergeCell ref="Y59:AD60"/>
    <mergeCell ref="AE59:AJ60"/>
    <mergeCell ref="AK59:AP60"/>
    <mergeCell ref="C57:R58"/>
    <mergeCell ref="S57:X58"/>
    <mergeCell ref="Y57:AD58"/>
    <mergeCell ref="AE57:AJ58"/>
    <mergeCell ref="L15:Z16"/>
    <mergeCell ref="AA15:AG16"/>
    <mergeCell ref="C13:P13"/>
    <mergeCell ref="Q13:T13"/>
    <mergeCell ref="U13:X13"/>
    <mergeCell ref="AB12:AF12"/>
    <mergeCell ref="AG12:AK12"/>
    <mergeCell ref="AL12:AP12"/>
    <mergeCell ref="AG11:AK11"/>
    <mergeCell ref="AL11:AP11"/>
    <mergeCell ref="C12:P12"/>
    <mergeCell ref="Q12:T12"/>
    <mergeCell ref="U12:X12"/>
    <mergeCell ref="AG10:AK10"/>
    <mergeCell ref="AL10:AP10"/>
    <mergeCell ref="AL8:AP9"/>
    <mergeCell ref="Q10:T10"/>
    <mergeCell ref="U10:X10"/>
    <mergeCell ref="C10:P10"/>
    <mergeCell ref="AB10:AF10"/>
    <mergeCell ref="A1:AS1"/>
    <mergeCell ref="A2:AS2"/>
    <mergeCell ref="M4:Z4"/>
    <mergeCell ref="C8:P9"/>
    <mergeCell ref="Q8:T9"/>
    <mergeCell ref="U8:X9"/>
    <mergeCell ref="AG8:AK9"/>
    <mergeCell ref="AB8:AF9"/>
    <mergeCell ref="M5:Z5"/>
    <mergeCell ref="M6:Z6"/>
    <mergeCell ref="C46:R47"/>
    <mergeCell ref="C38:R39"/>
    <mergeCell ref="S40:X41"/>
    <mergeCell ref="S38:X39"/>
    <mergeCell ref="S44:X45"/>
    <mergeCell ref="C36:R37"/>
    <mergeCell ref="C40:R41"/>
    <mergeCell ref="AB11:AF11"/>
    <mergeCell ref="C11:P11"/>
    <mergeCell ref="Q11:T11"/>
    <mergeCell ref="U11:X11"/>
    <mergeCell ref="AA21:AG22"/>
    <mergeCell ref="AA19:AG20"/>
    <mergeCell ref="L17:Z18"/>
    <mergeCell ref="AA17:AG18"/>
    <mergeCell ref="L19:Z20"/>
    <mergeCell ref="L21:Z22"/>
    <mergeCell ref="C48:R49"/>
    <mergeCell ref="AE38:AJ39"/>
    <mergeCell ref="AE40:AJ41"/>
    <mergeCell ref="A34:AS34"/>
    <mergeCell ref="S36:X37"/>
    <mergeCell ref="C42:R43"/>
    <mergeCell ref="C44:R45"/>
    <mergeCell ref="AK36:AP37"/>
    <mergeCell ref="Y36:AD37"/>
    <mergeCell ref="AE36:AJ37"/>
    <mergeCell ref="AK48:AP49"/>
    <mergeCell ref="Y38:AD39"/>
    <mergeCell ref="Y40:AD41"/>
    <mergeCell ref="Y42:AD43"/>
    <mergeCell ref="Y44:AD45"/>
    <mergeCell ref="AK38:AP39"/>
    <mergeCell ref="AK40:AP41"/>
    <mergeCell ref="AK42:AP43"/>
    <mergeCell ref="S55:X56"/>
    <mergeCell ref="Y46:AD47"/>
    <mergeCell ref="Y48:AD49"/>
    <mergeCell ref="AE42:AJ43"/>
    <mergeCell ref="S46:X47"/>
    <mergeCell ref="S48:X49"/>
    <mergeCell ref="S42:X43"/>
    <mergeCell ref="Y55:AD56"/>
    <mergeCell ref="AK4:AS4"/>
    <mergeCell ref="AK5:AS5"/>
    <mergeCell ref="AK55:AP56"/>
    <mergeCell ref="AE44:AJ45"/>
    <mergeCell ref="AE46:AJ47"/>
    <mergeCell ref="AE48:AJ49"/>
    <mergeCell ref="AK44:AP45"/>
    <mergeCell ref="AK46:AP47"/>
    <mergeCell ref="AE55:AJ56"/>
    <mergeCell ref="A51:AS51"/>
    <mergeCell ref="A25:AS32"/>
    <mergeCell ref="B70:AS70"/>
    <mergeCell ref="B71:AS71"/>
    <mergeCell ref="B72:AS72"/>
    <mergeCell ref="C53:R54"/>
    <mergeCell ref="S53:X54"/>
    <mergeCell ref="Y53:AD54"/>
    <mergeCell ref="AE53:AJ54"/>
    <mergeCell ref="AK53:AP54"/>
    <mergeCell ref="C55:R56"/>
    <mergeCell ref="B77:AS77"/>
    <mergeCell ref="A69:AS69"/>
    <mergeCell ref="B73:AS73"/>
    <mergeCell ref="B74:AS74"/>
    <mergeCell ref="B75:AS75"/>
    <mergeCell ref="B76:AS76"/>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rowBreaks count="1" manualBreakCount="1">
    <brk id="50" max="255" man="1"/>
  </rowBreaks>
</worksheet>
</file>

<file path=xl/worksheets/sheet9.xml><?xml version="1.0" encoding="utf-8"?>
<worksheet xmlns="http://schemas.openxmlformats.org/spreadsheetml/2006/main" xmlns:r="http://schemas.openxmlformats.org/officeDocument/2006/relationships">
  <dimension ref="A1:AS78"/>
  <sheetViews>
    <sheetView zoomScalePageLayoutView="0" workbookViewId="0" topLeftCell="A1">
      <selection activeCell="A1" sqref="A1:AS1"/>
    </sheetView>
  </sheetViews>
  <sheetFormatPr defaultColWidth="2.00390625" defaultRowHeight="12.75"/>
  <cols>
    <col min="1" max="1" width="2.57421875" style="0" customWidth="1"/>
  </cols>
  <sheetData>
    <row r="1" spans="1:45" s="1" customFormat="1" ht="19.5" thickBot="1">
      <c r="A1" s="324" t="s">
        <v>376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row>
    <row r="2" spans="1:45" s="1" customFormat="1" ht="13.5" thickTop="1">
      <c r="A2" s="675"/>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row>
    <row r="3" spans="3:7" s="1" customFormat="1" ht="12.75">
      <c r="C3" s="6"/>
      <c r="D3" s="6"/>
      <c r="E3" s="6"/>
      <c r="F3" s="6"/>
      <c r="G3" s="6"/>
    </row>
    <row r="4" spans="1:26" s="1" customFormat="1" ht="12.75">
      <c r="A4" s="2" t="s">
        <v>419</v>
      </c>
      <c r="M4" s="676" t="str">
        <f>'Development Information'!M4</f>
        <v>HM-007-099</v>
      </c>
      <c r="N4" s="676"/>
      <c r="O4" s="676"/>
      <c r="P4" s="676"/>
      <c r="Q4" s="676"/>
      <c r="R4" s="676"/>
      <c r="S4" s="676"/>
      <c r="T4" s="676"/>
      <c r="U4" s="676"/>
      <c r="V4" s="676"/>
      <c r="W4" s="676"/>
      <c r="X4" s="676"/>
      <c r="Y4" s="676"/>
      <c r="Z4" s="676"/>
    </row>
    <row r="5" spans="1:26" s="1" customFormat="1" ht="12.75">
      <c r="A5" s="2" t="s">
        <v>520</v>
      </c>
      <c r="M5" s="678" t="str">
        <f>'Development Information'!M5</f>
        <v>Swipler Valley Apartments</v>
      </c>
      <c r="N5" s="678"/>
      <c r="O5" s="678"/>
      <c r="P5" s="678"/>
      <c r="Q5" s="678"/>
      <c r="R5" s="678"/>
      <c r="S5" s="678"/>
      <c r="T5" s="678"/>
      <c r="U5" s="678"/>
      <c r="V5" s="678"/>
      <c r="W5" s="678"/>
      <c r="X5" s="678"/>
      <c r="Y5" s="678"/>
      <c r="Z5" s="678"/>
    </row>
    <row r="6" spans="1:26" s="1" customFormat="1" ht="12.75">
      <c r="A6" s="2" t="s">
        <v>521</v>
      </c>
      <c r="M6" s="678" t="str">
        <f>'Development Information'!M6</f>
        <v>Swipler Services, Inc.</v>
      </c>
      <c r="N6" s="678"/>
      <c r="O6" s="678"/>
      <c r="P6" s="678"/>
      <c r="Q6" s="678"/>
      <c r="R6" s="678"/>
      <c r="S6" s="678"/>
      <c r="T6" s="678"/>
      <c r="U6" s="678"/>
      <c r="V6" s="678"/>
      <c r="W6" s="678"/>
      <c r="X6" s="678"/>
      <c r="Y6" s="678"/>
      <c r="Z6" s="678"/>
    </row>
    <row r="7" spans="13:15" s="1" customFormat="1" ht="12.75">
      <c r="M7" s="5"/>
      <c r="N7" s="5"/>
      <c r="O7" s="5"/>
    </row>
    <row r="8" spans="1:26" s="1" customFormat="1" ht="12.75">
      <c r="A8" s="15" t="s">
        <v>488</v>
      </c>
      <c r="D8" s="4"/>
      <c r="H8" s="16"/>
      <c r="M8" s="341" t="str">
        <f>'Development Information'!M8</f>
        <v>Brian Philps</v>
      </c>
      <c r="N8" s="341"/>
      <c r="O8" s="341"/>
      <c r="P8" s="341"/>
      <c r="Q8" s="341"/>
      <c r="R8" s="341"/>
      <c r="S8" s="341"/>
      <c r="T8" s="341"/>
      <c r="U8" s="341"/>
      <c r="V8" s="341"/>
      <c r="W8" s="341"/>
      <c r="X8" s="341"/>
      <c r="Y8" s="341"/>
      <c r="Z8" s="341"/>
    </row>
    <row r="9" spans="1:45" s="1" customFormat="1" ht="12.75">
      <c r="A9" s="15" t="s">
        <v>489</v>
      </c>
      <c r="D9" s="4"/>
      <c r="G9" s="4"/>
      <c r="H9" s="16"/>
      <c r="J9" s="4"/>
      <c r="M9" s="309" t="str">
        <f>'Development Information'!M9</f>
        <v>Whitney Simic</v>
      </c>
      <c r="N9" s="309"/>
      <c r="O9" s="309"/>
      <c r="P9" s="309"/>
      <c r="Q9" s="309"/>
      <c r="R9" s="309"/>
      <c r="S9" s="309"/>
      <c r="T9" s="309"/>
      <c r="U9" s="309"/>
      <c r="V9" s="309"/>
      <c r="W9" s="309"/>
      <c r="X9" s="309"/>
      <c r="Y9" s="309"/>
      <c r="Z9" s="309"/>
      <c r="AO9" s="4"/>
      <c r="AP9" s="4"/>
      <c r="AQ9" s="4"/>
      <c r="AR9" s="4"/>
      <c r="AS9" s="4"/>
    </row>
    <row r="10" spans="1:45" s="1" customFormat="1" ht="12.75">
      <c r="A10" s="15"/>
      <c r="D10" s="4"/>
      <c r="G10" s="4"/>
      <c r="H10" s="16"/>
      <c r="J10" s="4"/>
      <c r="M10" s="14"/>
      <c r="N10" s="14"/>
      <c r="O10" s="14"/>
      <c r="P10" s="14"/>
      <c r="Q10" s="14"/>
      <c r="R10" s="14"/>
      <c r="S10" s="14"/>
      <c r="T10" s="14"/>
      <c r="U10" s="14"/>
      <c r="V10" s="14"/>
      <c r="W10" s="14"/>
      <c r="X10" s="14"/>
      <c r="Y10" s="14"/>
      <c r="Z10" s="14"/>
      <c r="AO10" s="4"/>
      <c r="AP10" s="4"/>
      <c r="AQ10" s="4"/>
      <c r="AR10" s="4"/>
      <c r="AS10" s="4"/>
    </row>
    <row r="11" s="1" customFormat="1" ht="12.75"/>
    <row r="12" spans="3:42" s="1" customFormat="1" ht="12.75" customHeight="1">
      <c r="C12" s="328" t="s">
        <v>596</v>
      </c>
      <c r="D12" s="329"/>
      <c r="E12" s="329"/>
      <c r="F12" s="329"/>
      <c r="G12" s="329"/>
      <c r="H12" s="329"/>
      <c r="I12" s="329"/>
      <c r="J12" s="329"/>
      <c r="K12" s="329"/>
      <c r="L12" s="329"/>
      <c r="M12" s="329"/>
      <c r="N12" s="329"/>
      <c r="O12" s="329"/>
      <c r="P12" s="330"/>
      <c r="Q12" s="346" t="s">
        <v>592</v>
      </c>
      <c r="R12" s="346"/>
      <c r="S12" s="346"/>
      <c r="T12" s="346"/>
      <c r="U12" s="346" t="s">
        <v>572</v>
      </c>
      <c r="V12" s="346"/>
      <c r="W12" s="346"/>
      <c r="X12" s="346"/>
      <c r="AB12" s="346" t="s">
        <v>607</v>
      </c>
      <c r="AC12" s="346"/>
      <c r="AD12" s="346"/>
      <c r="AE12" s="346"/>
      <c r="AF12" s="346"/>
      <c r="AG12" s="677" t="s">
        <v>599</v>
      </c>
      <c r="AH12" s="677"/>
      <c r="AI12" s="677"/>
      <c r="AJ12" s="677"/>
      <c r="AK12" s="677"/>
      <c r="AL12" s="677" t="s">
        <v>600</v>
      </c>
      <c r="AM12" s="680"/>
      <c r="AN12" s="680"/>
      <c r="AO12" s="680"/>
      <c r="AP12" s="680"/>
    </row>
    <row r="13" spans="3:42" s="1" customFormat="1" ht="12.75">
      <c r="C13" s="325"/>
      <c r="D13" s="326"/>
      <c r="E13" s="326"/>
      <c r="F13" s="326"/>
      <c r="G13" s="326"/>
      <c r="H13" s="326"/>
      <c r="I13" s="326"/>
      <c r="J13" s="326"/>
      <c r="K13" s="326"/>
      <c r="L13" s="326"/>
      <c r="M13" s="326"/>
      <c r="N13" s="326"/>
      <c r="O13" s="326"/>
      <c r="P13" s="327"/>
      <c r="Q13" s="346"/>
      <c r="R13" s="346"/>
      <c r="S13" s="346"/>
      <c r="T13" s="346"/>
      <c r="U13" s="346"/>
      <c r="V13" s="346"/>
      <c r="W13" s="346"/>
      <c r="X13" s="346"/>
      <c r="AB13" s="346"/>
      <c r="AC13" s="346"/>
      <c r="AD13" s="346"/>
      <c r="AE13" s="346"/>
      <c r="AF13" s="346"/>
      <c r="AG13" s="677"/>
      <c r="AH13" s="677"/>
      <c r="AI13" s="677"/>
      <c r="AJ13" s="677"/>
      <c r="AK13" s="677"/>
      <c r="AL13" s="680"/>
      <c r="AM13" s="680"/>
      <c r="AN13" s="680"/>
      <c r="AO13" s="680"/>
      <c r="AP13" s="680"/>
    </row>
    <row r="14" spans="3:42" s="1" customFormat="1" ht="12.75">
      <c r="C14" s="681" t="s">
        <v>588</v>
      </c>
      <c r="D14" s="681"/>
      <c r="E14" s="681"/>
      <c r="F14" s="681"/>
      <c r="G14" s="681"/>
      <c r="H14" s="681"/>
      <c r="I14" s="681"/>
      <c r="J14" s="681"/>
      <c r="K14" s="681"/>
      <c r="L14" s="681"/>
      <c r="M14" s="681"/>
      <c r="N14" s="681"/>
      <c r="O14" s="681"/>
      <c r="P14" s="681"/>
      <c r="Q14" s="275">
        <f>'Development Information'!AI31</f>
        <v>11</v>
      </c>
      <c r="R14" s="275"/>
      <c r="S14" s="275"/>
      <c r="T14" s="275"/>
      <c r="U14" s="651">
        <f>Q14/$Q$17</f>
        <v>1</v>
      </c>
      <c r="V14" s="651"/>
      <c r="W14" s="651"/>
      <c r="X14" s="651"/>
      <c r="AB14" s="288" t="s">
        <v>598</v>
      </c>
      <c r="AC14" s="270"/>
      <c r="AD14" s="270"/>
      <c r="AE14" s="270"/>
      <c r="AF14" s="271"/>
      <c r="AG14" s="679">
        <f>'Development Information'!H44</f>
        <v>7500</v>
      </c>
      <c r="AH14" s="275"/>
      <c r="AI14" s="275"/>
      <c r="AJ14" s="275"/>
      <c r="AK14" s="275"/>
      <c r="AL14" s="289">
        <f>AG14/AG16</f>
        <v>0.75</v>
      </c>
      <c r="AM14" s="289"/>
      <c r="AN14" s="289"/>
      <c r="AO14" s="289"/>
      <c r="AP14" s="289"/>
    </row>
    <row r="15" spans="3:42" s="1" customFormat="1" ht="12.75">
      <c r="C15" s="650" t="s">
        <v>608</v>
      </c>
      <c r="D15" s="650"/>
      <c r="E15" s="650"/>
      <c r="F15" s="650"/>
      <c r="G15" s="650"/>
      <c r="H15" s="650"/>
      <c r="I15" s="650"/>
      <c r="J15" s="650"/>
      <c r="K15" s="650"/>
      <c r="L15" s="650"/>
      <c r="M15" s="650"/>
      <c r="N15" s="650"/>
      <c r="O15" s="650"/>
      <c r="P15" s="650"/>
      <c r="Q15" s="275">
        <f>'Development Information'!AI33</f>
        <v>0</v>
      </c>
      <c r="R15" s="275"/>
      <c r="S15" s="275"/>
      <c r="T15" s="275"/>
      <c r="U15" s="651">
        <f>Q15/$Q$17</f>
        <v>0</v>
      </c>
      <c r="V15" s="651"/>
      <c r="W15" s="651"/>
      <c r="X15" s="651"/>
      <c r="AB15" s="288" t="s">
        <v>597</v>
      </c>
      <c r="AC15" s="270"/>
      <c r="AD15" s="270"/>
      <c r="AE15" s="270"/>
      <c r="AF15" s="271"/>
      <c r="AG15" s="679">
        <f>'Development Information'!H46</f>
        <v>2500</v>
      </c>
      <c r="AH15" s="275"/>
      <c r="AI15" s="275"/>
      <c r="AJ15" s="275"/>
      <c r="AK15" s="275"/>
      <c r="AL15" s="289">
        <f>AG15/AG16</f>
        <v>0.25</v>
      </c>
      <c r="AM15" s="289"/>
      <c r="AN15" s="289"/>
      <c r="AO15" s="289"/>
      <c r="AP15" s="289"/>
    </row>
    <row r="16" spans="3:42" s="1" customFormat="1" ht="12.75">
      <c r="C16" s="682" t="s">
        <v>595</v>
      </c>
      <c r="D16" s="682"/>
      <c r="E16" s="682"/>
      <c r="F16" s="682"/>
      <c r="G16" s="682"/>
      <c r="H16" s="682"/>
      <c r="I16" s="682"/>
      <c r="J16" s="682"/>
      <c r="K16" s="682"/>
      <c r="L16" s="682"/>
      <c r="M16" s="682"/>
      <c r="N16" s="682"/>
      <c r="O16" s="682"/>
      <c r="P16" s="682"/>
      <c r="Q16" s="275">
        <f>'Development Information'!AI35</f>
        <v>0</v>
      </c>
      <c r="R16" s="275"/>
      <c r="S16" s="275"/>
      <c r="T16" s="275"/>
      <c r="U16" s="651">
        <f>Q16/$Q$17</f>
        <v>0</v>
      </c>
      <c r="V16" s="651"/>
      <c r="W16" s="651"/>
      <c r="X16" s="651"/>
      <c r="AB16" s="745" t="s">
        <v>542</v>
      </c>
      <c r="AC16" s="746"/>
      <c r="AD16" s="746"/>
      <c r="AE16" s="746"/>
      <c r="AF16" s="747"/>
      <c r="AG16" s="679">
        <f>'Development Information'!H48</f>
        <v>10000</v>
      </c>
      <c r="AH16" s="275"/>
      <c r="AI16" s="275"/>
      <c r="AJ16" s="275"/>
      <c r="AK16" s="275"/>
      <c r="AL16" s="289">
        <f>AG16/AG16</f>
        <v>1</v>
      </c>
      <c r="AM16" s="289"/>
      <c r="AN16" s="289"/>
      <c r="AO16" s="289"/>
      <c r="AP16" s="289"/>
    </row>
    <row r="17" spans="1:24" s="1" customFormat="1" ht="12.75">
      <c r="A17" s="7"/>
      <c r="C17" s="683" t="s">
        <v>481</v>
      </c>
      <c r="D17" s="683"/>
      <c r="E17" s="683"/>
      <c r="F17" s="683"/>
      <c r="G17" s="683"/>
      <c r="H17" s="683"/>
      <c r="I17" s="683"/>
      <c r="J17" s="683"/>
      <c r="K17" s="683"/>
      <c r="L17" s="683"/>
      <c r="M17" s="683"/>
      <c r="N17" s="683"/>
      <c r="O17" s="683"/>
      <c r="P17" s="683"/>
      <c r="Q17" s="684">
        <f>'Development Information'!AI37</f>
        <v>11</v>
      </c>
      <c r="R17" s="684"/>
      <c r="S17" s="684"/>
      <c r="T17" s="684"/>
      <c r="U17" s="651">
        <f>Q17/$Q$17</f>
        <v>1</v>
      </c>
      <c r="V17" s="651"/>
      <c r="W17" s="651"/>
      <c r="X17" s="651"/>
    </row>
    <row r="18" spans="1:24" s="1" customFormat="1" ht="12.75">
      <c r="A18" s="7"/>
      <c r="C18" s="12"/>
      <c r="D18" s="12"/>
      <c r="E18" s="12"/>
      <c r="F18" s="12"/>
      <c r="G18" s="12"/>
      <c r="H18" s="12"/>
      <c r="I18" s="12"/>
      <c r="J18" s="12"/>
      <c r="K18" s="12"/>
      <c r="L18" s="12"/>
      <c r="M18" s="12"/>
      <c r="N18" s="12"/>
      <c r="O18" s="12"/>
      <c r="P18" s="12"/>
      <c r="Q18" s="42"/>
      <c r="R18" s="42"/>
      <c r="S18" s="42"/>
      <c r="T18" s="42"/>
      <c r="U18" s="18"/>
      <c r="V18" s="18"/>
      <c r="W18" s="18"/>
      <c r="X18" s="18"/>
    </row>
    <row r="19" spans="1:35" s="1" customFormat="1" ht="12.75">
      <c r="A19" s="7"/>
      <c r="C19" s="12"/>
      <c r="D19" s="12"/>
      <c r="E19" s="12"/>
      <c r="F19" s="12"/>
      <c r="G19" s="12"/>
      <c r="H19" s="12"/>
      <c r="I19" s="12"/>
      <c r="J19" s="12"/>
      <c r="K19" s="12"/>
      <c r="L19" s="12"/>
      <c r="M19" s="12"/>
      <c r="N19" s="346" t="s">
        <v>380</v>
      </c>
      <c r="O19" s="346"/>
      <c r="P19" s="346"/>
      <c r="Q19" s="346"/>
      <c r="R19" s="346"/>
      <c r="S19" s="346"/>
      <c r="T19" s="346"/>
      <c r="U19" s="346"/>
      <c r="V19" s="346"/>
      <c r="W19" s="346"/>
      <c r="X19" s="346"/>
      <c r="Y19" s="346"/>
      <c r="Z19" s="346"/>
      <c r="AA19" s="346"/>
      <c r="AB19" s="346"/>
      <c r="AC19" s="346" t="s">
        <v>445</v>
      </c>
      <c r="AD19" s="346"/>
      <c r="AE19" s="346"/>
      <c r="AF19" s="346"/>
      <c r="AG19" s="346"/>
      <c r="AH19" s="346"/>
      <c r="AI19" s="346"/>
    </row>
    <row r="20" spans="1:35" s="1" customFormat="1" ht="12.75">
      <c r="A20" s="7"/>
      <c r="C20" s="12"/>
      <c r="D20" s="12"/>
      <c r="E20" s="12"/>
      <c r="F20" s="12"/>
      <c r="G20" s="12"/>
      <c r="H20" s="12"/>
      <c r="I20" s="12"/>
      <c r="J20" s="12"/>
      <c r="K20" s="12"/>
      <c r="L20" s="12"/>
      <c r="M20" s="12"/>
      <c r="N20" s="346"/>
      <c r="O20" s="346"/>
      <c r="P20" s="346"/>
      <c r="Q20" s="346"/>
      <c r="R20" s="346"/>
      <c r="S20" s="346"/>
      <c r="T20" s="346"/>
      <c r="U20" s="346"/>
      <c r="V20" s="346"/>
      <c r="W20" s="346"/>
      <c r="X20" s="346"/>
      <c r="Y20" s="346"/>
      <c r="Z20" s="346"/>
      <c r="AA20" s="346"/>
      <c r="AB20" s="346"/>
      <c r="AC20" s="346"/>
      <c r="AD20" s="346"/>
      <c r="AE20" s="346"/>
      <c r="AF20" s="346"/>
      <c r="AG20" s="346"/>
      <c r="AH20" s="346"/>
      <c r="AI20" s="346"/>
    </row>
    <row r="21" spans="1:35" s="1" customFormat="1" ht="12.75">
      <c r="A21" s="7"/>
      <c r="C21" s="12"/>
      <c r="D21" s="12"/>
      <c r="E21" s="12"/>
      <c r="F21" s="12"/>
      <c r="G21" s="12"/>
      <c r="H21" s="12"/>
      <c r="I21" s="12"/>
      <c r="J21" s="12"/>
      <c r="K21" s="12"/>
      <c r="L21" s="12"/>
      <c r="M21" s="12"/>
      <c r="N21" s="662" t="s">
        <v>381</v>
      </c>
      <c r="O21" s="662"/>
      <c r="P21" s="662"/>
      <c r="Q21" s="662"/>
      <c r="R21" s="662"/>
      <c r="S21" s="662"/>
      <c r="T21" s="662"/>
      <c r="U21" s="662"/>
      <c r="V21" s="662"/>
      <c r="W21" s="662"/>
      <c r="X21" s="662"/>
      <c r="Y21" s="662"/>
      <c r="Z21" s="662"/>
      <c r="AA21" s="662"/>
      <c r="AB21" s="662"/>
      <c r="AC21" s="658">
        <f>Z47</f>
        <v>3000</v>
      </c>
      <c r="AD21" s="663"/>
      <c r="AE21" s="663"/>
      <c r="AF21" s="663"/>
      <c r="AG21" s="663"/>
      <c r="AH21" s="663"/>
      <c r="AI21" s="664"/>
    </row>
    <row r="22" spans="1:35" s="1" customFormat="1" ht="12.75">
      <c r="A22" s="7"/>
      <c r="C22" s="12"/>
      <c r="D22" s="12"/>
      <c r="E22" s="12"/>
      <c r="F22" s="12"/>
      <c r="G22" s="12"/>
      <c r="H22" s="12"/>
      <c r="I22" s="12"/>
      <c r="J22" s="12"/>
      <c r="K22" s="12"/>
      <c r="L22" s="12"/>
      <c r="M22" s="12"/>
      <c r="N22" s="662"/>
      <c r="O22" s="662"/>
      <c r="P22" s="662"/>
      <c r="Q22" s="662"/>
      <c r="R22" s="662"/>
      <c r="S22" s="662"/>
      <c r="T22" s="662"/>
      <c r="U22" s="662"/>
      <c r="V22" s="662"/>
      <c r="W22" s="662"/>
      <c r="X22" s="662"/>
      <c r="Y22" s="662"/>
      <c r="Z22" s="662"/>
      <c r="AA22" s="662"/>
      <c r="AB22" s="662"/>
      <c r="AC22" s="665"/>
      <c r="AD22" s="666"/>
      <c r="AE22" s="666"/>
      <c r="AF22" s="666"/>
      <c r="AG22" s="666"/>
      <c r="AH22" s="666"/>
      <c r="AI22" s="667"/>
    </row>
    <row r="23" spans="1:35" s="1" customFormat="1" ht="12.75" customHeight="1">
      <c r="A23" s="7"/>
      <c r="C23" s="12"/>
      <c r="D23" s="12"/>
      <c r="E23" s="12"/>
      <c r="F23" s="12"/>
      <c r="G23" s="12"/>
      <c r="H23" s="12"/>
      <c r="I23" s="12"/>
      <c r="J23" s="12"/>
      <c r="K23" s="12"/>
      <c r="L23" s="12"/>
      <c r="M23" s="12"/>
      <c r="N23" s="668" t="s">
        <v>382</v>
      </c>
      <c r="O23" s="669"/>
      <c r="P23" s="669"/>
      <c r="Q23" s="669"/>
      <c r="R23" s="669"/>
      <c r="S23" s="669"/>
      <c r="T23" s="669"/>
      <c r="U23" s="669"/>
      <c r="V23" s="669"/>
      <c r="W23" s="669"/>
      <c r="X23" s="669"/>
      <c r="Y23" s="669"/>
      <c r="Z23" s="669"/>
      <c r="AA23" s="669"/>
      <c r="AB23" s="670"/>
      <c r="AC23" s="658">
        <f>AM60</f>
        <v>2500</v>
      </c>
      <c r="AD23" s="622"/>
      <c r="AE23" s="622"/>
      <c r="AF23" s="622"/>
      <c r="AG23" s="622"/>
      <c r="AH23" s="622"/>
      <c r="AI23" s="623"/>
    </row>
    <row r="24" spans="1:35" s="1" customFormat="1" ht="12.75">
      <c r="A24" s="7"/>
      <c r="C24" s="12"/>
      <c r="D24" s="12"/>
      <c r="E24" s="12"/>
      <c r="F24" s="12"/>
      <c r="G24" s="12"/>
      <c r="H24" s="12"/>
      <c r="I24" s="12"/>
      <c r="J24" s="12"/>
      <c r="K24" s="12"/>
      <c r="L24" s="12"/>
      <c r="M24" s="12"/>
      <c r="N24" s="671"/>
      <c r="O24" s="672"/>
      <c r="P24" s="672"/>
      <c r="Q24" s="672"/>
      <c r="R24" s="672"/>
      <c r="S24" s="672"/>
      <c r="T24" s="672"/>
      <c r="U24" s="672"/>
      <c r="V24" s="672"/>
      <c r="W24" s="672"/>
      <c r="X24" s="672"/>
      <c r="Y24" s="672"/>
      <c r="Z24" s="672"/>
      <c r="AA24" s="672"/>
      <c r="AB24" s="673"/>
      <c r="AC24" s="659"/>
      <c r="AD24" s="660"/>
      <c r="AE24" s="660"/>
      <c r="AF24" s="660"/>
      <c r="AG24" s="660"/>
      <c r="AH24" s="660"/>
      <c r="AI24" s="661"/>
    </row>
    <row r="25" spans="1:35" s="1" customFormat="1" ht="12.75">
      <c r="A25" s="7"/>
      <c r="C25" s="12"/>
      <c r="D25" s="12"/>
      <c r="E25" s="12"/>
      <c r="F25" s="12"/>
      <c r="G25" s="12"/>
      <c r="H25" s="12"/>
      <c r="I25" s="12"/>
      <c r="J25" s="12"/>
      <c r="K25" s="12"/>
      <c r="L25" s="12"/>
      <c r="M25" s="12"/>
      <c r="N25" s="648" t="s">
        <v>642</v>
      </c>
      <c r="O25" s="648"/>
      <c r="P25" s="648"/>
      <c r="Q25" s="648"/>
      <c r="R25" s="648"/>
      <c r="S25" s="648"/>
      <c r="T25" s="648"/>
      <c r="U25" s="648"/>
      <c r="V25" s="648"/>
      <c r="W25" s="648"/>
      <c r="X25" s="648"/>
      <c r="Y25" s="648"/>
      <c r="Z25" s="648"/>
      <c r="AA25" s="648"/>
      <c r="AB25" s="648"/>
      <c r="AC25" s="652">
        <f>SUM(AC21:AI24)</f>
        <v>5500</v>
      </c>
      <c r="AD25" s="653"/>
      <c r="AE25" s="653"/>
      <c r="AF25" s="653"/>
      <c r="AG25" s="653"/>
      <c r="AH25" s="653"/>
      <c r="AI25" s="654"/>
    </row>
    <row r="26" spans="1:35" s="1" customFormat="1" ht="12.75">
      <c r="A26" s="7"/>
      <c r="C26" s="12"/>
      <c r="D26" s="12"/>
      <c r="E26" s="12"/>
      <c r="F26" s="12"/>
      <c r="G26" s="12"/>
      <c r="H26" s="12"/>
      <c r="I26" s="12"/>
      <c r="J26" s="12"/>
      <c r="K26" s="12"/>
      <c r="L26" s="12"/>
      <c r="M26" s="12"/>
      <c r="N26" s="648"/>
      <c r="O26" s="648"/>
      <c r="P26" s="648"/>
      <c r="Q26" s="648"/>
      <c r="R26" s="648"/>
      <c r="S26" s="648"/>
      <c r="T26" s="648"/>
      <c r="U26" s="648"/>
      <c r="V26" s="648"/>
      <c r="W26" s="648"/>
      <c r="X26" s="648"/>
      <c r="Y26" s="648"/>
      <c r="Z26" s="648"/>
      <c r="AA26" s="648"/>
      <c r="AB26" s="648"/>
      <c r="AC26" s="655"/>
      <c r="AD26" s="656"/>
      <c r="AE26" s="656"/>
      <c r="AF26" s="656"/>
      <c r="AG26" s="656"/>
      <c r="AH26" s="656"/>
      <c r="AI26" s="657"/>
    </row>
    <row r="27" spans="1:24" s="1" customFormat="1" ht="12.75">
      <c r="A27" s="7"/>
      <c r="C27" s="12"/>
      <c r="D27" s="12"/>
      <c r="E27" s="12"/>
      <c r="F27" s="12"/>
      <c r="G27" s="12"/>
      <c r="H27" s="12"/>
      <c r="I27" s="12"/>
      <c r="J27" s="12"/>
      <c r="K27" s="12"/>
      <c r="L27" s="12"/>
      <c r="M27" s="12"/>
      <c r="N27" s="12"/>
      <c r="O27" s="12"/>
      <c r="P27" s="12"/>
      <c r="Q27" s="42"/>
      <c r="R27" s="42"/>
      <c r="S27" s="42"/>
      <c r="T27" s="42"/>
      <c r="U27" s="18"/>
      <c r="V27" s="18"/>
      <c r="W27" s="18"/>
      <c r="X27" s="18"/>
    </row>
    <row r="28" spans="1:7" s="1" customFormat="1" ht="12.75">
      <c r="A28" s="26" t="s">
        <v>57</v>
      </c>
      <c r="G28" s="5"/>
    </row>
    <row r="29" spans="1:45" s="1" customFormat="1" ht="12.75">
      <c r="A29" s="590" t="s">
        <v>74</v>
      </c>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2"/>
    </row>
    <row r="30" spans="1:45" s="1" customFormat="1" ht="12.75">
      <c r="A30" s="593"/>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5"/>
    </row>
    <row r="31" spans="1:45" s="1" customFormat="1" ht="12.75">
      <c r="A31" s="593"/>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5"/>
    </row>
    <row r="32" spans="1:45" s="1" customFormat="1" ht="12.75">
      <c r="A32" s="593"/>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5"/>
    </row>
    <row r="33" spans="1:45" s="1" customFormat="1" ht="12.75">
      <c r="A33" s="593"/>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5"/>
    </row>
    <row r="34" spans="1:45" s="1" customFormat="1" ht="12.75">
      <c r="A34" s="596"/>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8"/>
    </row>
    <row r="35" spans="3:43" s="1" customFormat="1" ht="12.75">
      <c r="C35" s="62"/>
      <c r="D35" s="62"/>
      <c r="E35" s="62"/>
      <c r="F35" s="62"/>
      <c r="G35" s="62"/>
      <c r="H35" s="62"/>
      <c r="I35" s="62"/>
      <c r="J35" s="62"/>
      <c r="K35" s="62"/>
      <c r="L35" s="62"/>
      <c r="M35" s="62"/>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AN35" s="77"/>
      <c r="AO35" s="77"/>
      <c r="AP35" s="77"/>
      <c r="AQ35" s="77"/>
    </row>
    <row r="36" spans="1:45" s="5" customFormat="1" ht="13.5" thickBot="1">
      <c r="A36" s="632" t="s">
        <v>377</v>
      </c>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row>
    <row r="37" spans="1:45" s="5" customFormat="1" ht="12.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1:36" s="1" customFormat="1" ht="12.75">
      <c r="A38" s="1" t="s">
        <v>462</v>
      </c>
      <c r="AH38" s="630" t="s">
        <v>482</v>
      </c>
      <c r="AI38" s="630"/>
      <c r="AJ38" s="630"/>
    </row>
    <row r="39" s="1" customFormat="1" ht="12.75"/>
    <row r="40" spans="14:31" s="1" customFormat="1" ht="12.75">
      <c r="N40" s="649" t="s">
        <v>461</v>
      </c>
      <c r="O40" s="649"/>
      <c r="P40" s="649"/>
      <c r="Q40" s="649"/>
      <c r="R40" s="649"/>
      <c r="S40" s="649"/>
      <c r="T40" s="649"/>
      <c r="U40" s="649"/>
      <c r="V40" s="649"/>
      <c r="W40" s="649"/>
      <c r="X40" s="649"/>
      <c r="Y40" s="649"/>
      <c r="Z40" s="748">
        <v>400</v>
      </c>
      <c r="AA40" s="748"/>
      <c r="AB40" s="748"/>
      <c r="AC40" s="748"/>
      <c r="AD40" s="748"/>
      <c r="AE40" s="748"/>
    </row>
    <row r="41" spans="14:31" s="1" customFormat="1" ht="12.75">
      <c r="N41" s="649"/>
      <c r="O41" s="649"/>
      <c r="P41" s="649"/>
      <c r="Q41" s="649"/>
      <c r="R41" s="649"/>
      <c r="S41" s="649"/>
      <c r="T41" s="649"/>
      <c r="U41" s="649"/>
      <c r="V41" s="649"/>
      <c r="W41" s="649"/>
      <c r="X41" s="649"/>
      <c r="Y41" s="649"/>
      <c r="Z41" s="748"/>
      <c r="AA41" s="748"/>
      <c r="AB41" s="748"/>
      <c r="AC41" s="748"/>
      <c r="AD41" s="748"/>
      <c r="AE41" s="748"/>
    </row>
    <row r="42" spans="14:31" s="1" customFormat="1" ht="15.75" customHeight="1">
      <c r="N42" s="739" t="s">
        <v>217</v>
      </c>
      <c r="O42" s="740"/>
      <c r="P42" s="740"/>
      <c r="Q42" s="740"/>
      <c r="R42" s="740"/>
      <c r="S42" s="740"/>
      <c r="T42" s="740"/>
      <c r="U42" s="740"/>
      <c r="V42" s="740"/>
      <c r="W42" s="740"/>
      <c r="X42" s="740"/>
      <c r="Y42" s="741"/>
      <c r="Z42" s="658">
        <v>10</v>
      </c>
      <c r="AA42" s="622"/>
      <c r="AB42" s="622"/>
      <c r="AC42" s="622"/>
      <c r="AD42" s="622"/>
      <c r="AE42" s="623"/>
    </row>
    <row r="43" spans="14:31" s="1" customFormat="1" ht="12.75">
      <c r="N43" s="742"/>
      <c r="O43" s="743"/>
      <c r="P43" s="743"/>
      <c r="Q43" s="743"/>
      <c r="R43" s="743"/>
      <c r="S43" s="743"/>
      <c r="T43" s="743"/>
      <c r="U43" s="743"/>
      <c r="V43" s="743"/>
      <c r="W43" s="743"/>
      <c r="X43" s="743"/>
      <c r="Y43" s="744"/>
      <c r="Z43" s="732"/>
      <c r="AA43" s="624"/>
      <c r="AB43" s="624"/>
      <c r="AC43" s="624"/>
      <c r="AD43" s="624"/>
      <c r="AE43" s="625"/>
    </row>
    <row r="44" spans="14:31" s="1" customFormat="1" ht="12.75">
      <c r="N44" s="739" t="s">
        <v>415</v>
      </c>
      <c r="O44" s="740"/>
      <c r="P44" s="740"/>
      <c r="Q44" s="740"/>
      <c r="R44" s="740"/>
      <c r="S44" s="740"/>
      <c r="T44" s="740"/>
      <c r="U44" s="740"/>
      <c r="V44" s="740"/>
      <c r="W44" s="740"/>
      <c r="X44" s="740"/>
      <c r="Y44" s="741"/>
      <c r="Z44" s="658">
        <f>Z42*Z40</f>
        <v>4000</v>
      </c>
      <c r="AA44" s="622"/>
      <c r="AB44" s="622"/>
      <c r="AC44" s="622"/>
      <c r="AD44" s="622"/>
      <c r="AE44" s="623"/>
    </row>
    <row r="45" spans="14:31" s="1" customFormat="1" ht="12.75">
      <c r="N45" s="742"/>
      <c r="O45" s="743"/>
      <c r="P45" s="743"/>
      <c r="Q45" s="743"/>
      <c r="R45" s="743"/>
      <c r="S45" s="743"/>
      <c r="T45" s="743"/>
      <c r="U45" s="743"/>
      <c r="V45" s="743"/>
      <c r="W45" s="743"/>
      <c r="X45" s="743"/>
      <c r="Y45" s="744"/>
      <c r="Z45" s="732"/>
      <c r="AA45" s="624"/>
      <c r="AB45" s="624"/>
      <c r="AC45" s="624"/>
      <c r="AD45" s="624"/>
      <c r="AE45" s="625"/>
    </row>
    <row r="46" spans="14:31" s="1" customFormat="1" ht="15.75" customHeight="1">
      <c r="N46" s="733" t="s">
        <v>218</v>
      </c>
      <c r="O46" s="734"/>
      <c r="P46" s="734"/>
      <c r="Q46" s="734"/>
      <c r="R46" s="734"/>
      <c r="S46" s="734"/>
      <c r="T46" s="734"/>
      <c r="U46" s="734"/>
      <c r="V46" s="734"/>
      <c r="W46" s="734"/>
      <c r="X46" s="734"/>
      <c r="Y46" s="735"/>
      <c r="Z46" s="725">
        <f>IF(AH38="Yes",Z44,Z44*SUM(U14:X15))</f>
        <v>4000</v>
      </c>
      <c r="AA46" s="726"/>
      <c r="AB46" s="726"/>
      <c r="AC46" s="726"/>
      <c r="AD46" s="726"/>
      <c r="AE46" s="727"/>
    </row>
    <row r="47" spans="14:31" s="1" customFormat="1" ht="12.75">
      <c r="N47" s="736"/>
      <c r="O47" s="737"/>
      <c r="P47" s="737"/>
      <c r="Q47" s="737"/>
      <c r="R47" s="737"/>
      <c r="S47" s="737"/>
      <c r="T47" s="737"/>
      <c r="U47" s="737"/>
      <c r="V47" s="737"/>
      <c r="W47" s="737"/>
      <c r="X47" s="737"/>
      <c r="Y47" s="738"/>
      <c r="Z47" s="728">
        <f>IF(AH38="Yes",Z46,Z46*AL14)</f>
        <v>3000</v>
      </c>
      <c r="AA47" s="729"/>
      <c r="AB47" s="729"/>
      <c r="AC47" s="729"/>
      <c r="AD47" s="729"/>
      <c r="AE47" s="730"/>
    </row>
    <row r="48" spans="14:31" s="1" customFormat="1" ht="12.75">
      <c r="N48" s="62"/>
      <c r="O48" s="62"/>
      <c r="P48" s="62"/>
      <c r="Q48" s="62"/>
      <c r="R48" s="62"/>
      <c r="S48" s="62"/>
      <c r="T48" s="62"/>
      <c r="U48" s="62"/>
      <c r="V48" s="62"/>
      <c r="W48" s="62"/>
      <c r="X48" s="62"/>
      <c r="Y48" s="62"/>
      <c r="Z48" s="78"/>
      <c r="AA48" s="78"/>
      <c r="AB48" s="78"/>
      <c r="AC48" s="78"/>
      <c r="AD48" s="78"/>
      <c r="AE48" s="78"/>
    </row>
    <row r="49" spans="1:45" s="1" customFormat="1" ht="12.7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s="5" customFormat="1" ht="13.5" thickBot="1">
      <c r="A50" s="632" t="s">
        <v>378</v>
      </c>
      <c r="B50" s="632"/>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32"/>
      <c r="AL50" s="632"/>
      <c r="AM50" s="632"/>
      <c r="AN50" s="632"/>
      <c r="AO50" s="632"/>
      <c r="AP50" s="632"/>
      <c r="AQ50" s="632"/>
      <c r="AR50" s="632"/>
      <c r="AS50" s="632"/>
    </row>
    <row r="51" spans="1:45" s="4" customFormat="1" ht="12.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row>
    <row r="52" spans="1:45" s="19" customFormat="1" ht="12.75">
      <c r="A52" s="1" t="s">
        <v>379</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4"/>
      <c r="AI52" s="4"/>
      <c r="AJ52" s="4"/>
      <c r="AK52" s="1"/>
      <c r="AL52" s="1"/>
      <c r="AM52" s="1"/>
      <c r="AN52" s="1"/>
      <c r="AO52" s="630" t="s">
        <v>482</v>
      </c>
      <c r="AP52" s="630"/>
      <c r="AQ52" s="630"/>
      <c r="AR52" s="1"/>
      <c r="AS52" s="1"/>
    </row>
    <row r="53" s="1" customFormat="1" ht="12.75"/>
    <row r="54" spans="3:43" s="1" customFormat="1" ht="12.75">
      <c r="C54" s="649"/>
      <c r="D54" s="649"/>
      <c r="E54" s="649"/>
      <c r="F54" s="649"/>
      <c r="G54" s="649"/>
      <c r="H54" s="649"/>
      <c r="I54" s="649"/>
      <c r="J54" s="649"/>
      <c r="K54" s="649"/>
      <c r="L54" s="649"/>
      <c r="M54" s="649"/>
      <c r="N54" s="648" t="s">
        <v>463</v>
      </c>
      <c r="O54" s="648"/>
      <c r="P54" s="648"/>
      <c r="Q54" s="648"/>
      <c r="R54" s="648"/>
      <c r="S54" s="648" t="s">
        <v>464</v>
      </c>
      <c r="T54" s="648"/>
      <c r="U54" s="648"/>
      <c r="V54" s="648"/>
      <c r="W54" s="648"/>
      <c r="X54" s="648" t="s">
        <v>465</v>
      </c>
      <c r="Y54" s="648"/>
      <c r="Z54" s="648"/>
      <c r="AA54" s="648"/>
      <c r="AB54" s="648"/>
      <c r="AC54" s="648" t="s">
        <v>406</v>
      </c>
      <c r="AD54" s="648"/>
      <c r="AE54" s="648"/>
      <c r="AF54" s="648"/>
      <c r="AG54" s="648"/>
      <c r="AH54" s="648" t="s">
        <v>407</v>
      </c>
      <c r="AI54" s="648"/>
      <c r="AJ54" s="648"/>
      <c r="AK54" s="648"/>
      <c r="AL54" s="648"/>
      <c r="AM54" s="648" t="s">
        <v>542</v>
      </c>
      <c r="AN54" s="648"/>
      <c r="AO54" s="648"/>
      <c r="AP54" s="648"/>
      <c r="AQ54" s="648"/>
    </row>
    <row r="55" spans="3:43" s="1" customFormat="1" ht="12.75">
      <c r="C55" s="649"/>
      <c r="D55" s="649"/>
      <c r="E55" s="649"/>
      <c r="F55" s="649"/>
      <c r="G55" s="649"/>
      <c r="H55" s="649"/>
      <c r="I55" s="649"/>
      <c r="J55" s="649"/>
      <c r="K55" s="649"/>
      <c r="L55" s="649"/>
      <c r="M55" s="649"/>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8"/>
      <c r="AN55" s="648"/>
      <c r="AO55" s="648"/>
      <c r="AP55" s="648"/>
      <c r="AQ55" s="648"/>
    </row>
    <row r="56" spans="3:43" s="1" customFormat="1" ht="12.75">
      <c r="C56" s="649" t="s">
        <v>461</v>
      </c>
      <c r="D56" s="649"/>
      <c r="E56" s="649"/>
      <c r="F56" s="649"/>
      <c r="G56" s="649"/>
      <c r="H56" s="649"/>
      <c r="I56" s="649"/>
      <c r="J56" s="649"/>
      <c r="K56" s="649"/>
      <c r="L56" s="649"/>
      <c r="M56" s="649"/>
      <c r="N56" s="646">
        <v>10</v>
      </c>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6"/>
      <c r="AM56" s="723">
        <f>SUM(N56:AL57)</f>
        <v>10</v>
      </c>
      <c r="AN56" s="723"/>
      <c r="AO56" s="723"/>
      <c r="AP56" s="723"/>
      <c r="AQ56" s="723"/>
    </row>
    <row r="57" spans="3:43" s="1" customFormat="1" ht="12.75">
      <c r="C57" s="649"/>
      <c r="D57" s="649"/>
      <c r="E57" s="649"/>
      <c r="F57" s="649"/>
      <c r="G57" s="649"/>
      <c r="H57" s="649"/>
      <c r="I57" s="649"/>
      <c r="J57" s="649"/>
      <c r="K57" s="649"/>
      <c r="L57" s="649"/>
      <c r="M57" s="649"/>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6"/>
      <c r="AL57" s="646"/>
      <c r="AM57" s="723"/>
      <c r="AN57" s="723"/>
      <c r="AO57" s="723"/>
      <c r="AP57" s="723"/>
      <c r="AQ57" s="723"/>
    </row>
    <row r="58" spans="3:43" s="1" customFormat="1" ht="15.75" customHeight="1">
      <c r="C58" s="649" t="s">
        <v>219</v>
      </c>
      <c r="D58" s="649"/>
      <c r="E58" s="649"/>
      <c r="F58" s="649"/>
      <c r="G58" s="649"/>
      <c r="H58" s="649"/>
      <c r="I58" s="649"/>
      <c r="J58" s="649"/>
      <c r="K58" s="649"/>
      <c r="L58" s="649"/>
      <c r="M58" s="649"/>
      <c r="N58" s="620">
        <v>250</v>
      </c>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722"/>
      <c r="AN58" s="722"/>
      <c r="AO58" s="722"/>
      <c r="AP58" s="722"/>
      <c r="AQ58" s="722"/>
    </row>
    <row r="59" spans="3:43" s="1" customFormat="1" ht="12.75">
      <c r="C59" s="649"/>
      <c r="D59" s="649"/>
      <c r="E59" s="649"/>
      <c r="F59" s="649"/>
      <c r="G59" s="649"/>
      <c r="H59" s="649"/>
      <c r="I59" s="649"/>
      <c r="J59" s="649"/>
      <c r="K59" s="649"/>
      <c r="L59" s="649"/>
      <c r="M59" s="649"/>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722"/>
      <c r="AN59" s="722"/>
      <c r="AO59" s="722"/>
      <c r="AP59" s="722"/>
      <c r="AQ59" s="722"/>
    </row>
    <row r="60" spans="3:43" s="1" customFormat="1" ht="12.75">
      <c r="C60" s="649" t="s">
        <v>416</v>
      </c>
      <c r="D60" s="649"/>
      <c r="E60" s="649"/>
      <c r="F60" s="649"/>
      <c r="G60" s="649"/>
      <c r="H60" s="649"/>
      <c r="I60" s="649"/>
      <c r="J60" s="649"/>
      <c r="K60" s="649"/>
      <c r="L60" s="649"/>
      <c r="M60" s="649"/>
      <c r="N60" s="724">
        <f>N56*N58</f>
        <v>2500</v>
      </c>
      <c r="O60" s="724"/>
      <c r="P60" s="724"/>
      <c r="Q60" s="724"/>
      <c r="R60" s="724"/>
      <c r="S60" s="724">
        <f>S56*S58</f>
        <v>0</v>
      </c>
      <c r="T60" s="724"/>
      <c r="U60" s="724"/>
      <c r="V60" s="724"/>
      <c r="W60" s="724"/>
      <c r="X60" s="724">
        <f>X56*X58</f>
        <v>0</v>
      </c>
      <c r="Y60" s="724"/>
      <c r="Z60" s="724"/>
      <c r="AA60" s="724"/>
      <c r="AB60" s="724"/>
      <c r="AC60" s="724">
        <f>AC56*AC58</f>
        <v>0</v>
      </c>
      <c r="AD60" s="724"/>
      <c r="AE60" s="724"/>
      <c r="AF60" s="724"/>
      <c r="AG60" s="724"/>
      <c r="AH60" s="724">
        <f>AH56*AH58</f>
        <v>0</v>
      </c>
      <c r="AI60" s="724"/>
      <c r="AJ60" s="724"/>
      <c r="AK60" s="724"/>
      <c r="AL60" s="724"/>
      <c r="AM60" s="724">
        <f>SUM(N60:AL61)</f>
        <v>2500</v>
      </c>
      <c r="AN60" s="724"/>
      <c r="AO60" s="724"/>
      <c r="AP60" s="724"/>
      <c r="AQ60" s="724"/>
    </row>
    <row r="61" spans="3:43" s="1" customFormat="1" ht="12.75">
      <c r="C61" s="649"/>
      <c r="D61" s="649"/>
      <c r="E61" s="649"/>
      <c r="F61" s="649"/>
      <c r="G61" s="649"/>
      <c r="H61" s="649"/>
      <c r="I61" s="649"/>
      <c r="J61" s="649"/>
      <c r="K61" s="649"/>
      <c r="L61" s="649"/>
      <c r="M61" s="649"/>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24"/>
      <c r="AQ61" s="724"/>
    </row>
    <row r="62" spans="3:43" s="1" customFormat="1" ht="15.75" customHeight="1">
      <c r="C62" s="731" t="s">
        <v>220</v>
      </c>
      <c r="D62" s="731"/>
      <c r="E62" s="731"/>
      <c r="F62" s="731"/>
      <c r="G62" s="731"/>
      <c r="H62" s="731"/>
      <c r="I62" s="731"/>
      <c r="J62" s="731"/>
      <c r="K62" s="731"/>
      <c r="L62" s="731"/>
      <c r="M62" s="731"/>
      <c r="N62" s="621">
        <f>IF($AO$52="Yes",N60,N60*SUM($U$14:$X$15))</f>
        <v>2500</v>
      </c>
      <c r="O62" s="621"/>
      <c r="P62" s="621"/>
      <c r="Q62" s="621"/>
      <c r="R62" s="621"/>
      <c r="S62" s="621">
        <f>IF($AO$52="Yes",S60,S60*SUM($U$14:$X$15))</f>
        <v>0</v>
      </c>
      <c r="T62" s="621"/>
      <c r="U62" s="621"/>
      <c r="V62" s="621"/>
      <c r="W62" s="621"/>
      <c r="X62" s="621">
        <f>IF($AO$52="Yes",X60,X60*SUM($U$14:$X$15))</f>
        <v>0</v>
      </c>
      <c r="Y62" s="621"/>
      <c r="Z62" s="621"/>
      <c r="AA62" s="621"/>
      <c r="AB62" s="621"/>
      <c r="AC62" s="621">
        <f>IF($AO$52="Yes",AC60,AC60*SUM($U$14:$X$15))</f>
        <v>0</v>
      </c>
      <c r="AD62" s="621"/>
      <c r="AE62" s="621"/>
      <c r="AF62" s="621"/>
      <c r="AG62" s="621"/>
      <c r="AH62" s="621">
        <f>IF($AO$52="Yes",AH60,AH60*SUM($U$14:$X$15))</f>
        <v>0</v>
      </c>
      <c r="AI62" s="621"/>
      <c r="AJ62" s="621"/>
      <c r="AK62" s="621"/>
      <c r="AL62" s="621"/>
      <c r="AM62" s="716">
        <f>IF($AO$52="Yes",AM60,AM60*SUM($U$14:$X$15))</f>
        <v>2500</v>
      </c>
      <c r="AN62" s="717"/>
      <c r="AO62" s="717"/>
      <c r="AP62" s="717"/>
      <c r="AQ62" s="718"/>
    </row>
    <row r="63" spans="3:43" s="1" customFormat="1" ht="12.75">
      <c r="C63" s="731"/>
      <c r="D63" s="731"/>
      <c r="E63" s="731"/>
      <c r="F63" s="731"/>
      <c r="G63" s="731"/>
      <c r="H63" s="731"/>
      <c r="I63" s="731"/>
      <c r="J63" s="731"/>
      <c r="K63" s="731"/>
      <c r="L63" s="731"/>
      <c r="M63" s="73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719">
        <f>IF(AO52="Yes",AM62,AM62*AL14)</f>
        <v>1875</v>
      </c>
      <c r="AN63" s="720"/>
      <c r="AO63" s="720"/>
      <c r="AP63" s="720"/>
      <c r="AQ63" s="721"/>
    </row>
    <row r="64" spans="3:43" s="1" customFormat="1" ht="12.75">
      <c r="C64" s="62"/>
      <c r="D64" s="62"/>
      <c r="E64" s="62"/>
      <c r="F64" s="62"/>
      <c r="G64" s="62"/>
      <c r="H64" s="62"/>
      <c r="I64" s="62"/>
      <c r="J64" s="62"/>
      <c r="K64" s="62"/>
      <c r="L64" s="62"/>
      <c r="M64" s="62"/>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7"/>
      <c r="AN64" s="77"/>
      <c r="AO64" s="77"/>
      <c r="AP64" s="77"/>
      <c r="AQ64" s="77"/>
    </row>
    <row r="65" spans="3:43" s="1" customFormat="1" ht="12.75">
      <c r="C65" s="62"/>
      <c r="D65" s="62"/>
      <c r="E65" s="62"/>
      <c r="F65" s="62"/>
      <c r="G65" s="62"/>
      <c r="H65" s="62"/>
      <c r="I65" s="62"/>
      <c r="J65" s="62"/>
      <c r="K65" s="62"/>
      <c r="L65" s="62"/>
      <c r="M65" s="62"/>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7"/>
      <c r="AN65" s="77"/>
      <c r="AO65" s="77"/>
      <c r="AP65" s="77"/>
      <c r="AQ65" s="77"/>
    </row>
    <row r="66" spans="1:45" ht="13.5" thickBot="1">
      <c r="A66" s="352" t="s">
        <v>446</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row>
    <row r="67" spans="1:45" ht="13.5" thickTop="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ht="27" customHeight="1">
      <c r="A68" s="23">
        <v>21</v>
      </c>
      <c r="B68" s="588" t="s">
        <v>75</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588"/>
      <c r="AN68" s="588"/>
      <c r="AO68" s="588"/>
      <c r="AP68" s="588"/>
      <c r="AQ68" s="588"/>
      <c r="AR68" s="588"/>
      <c r="AS68" s="588"/>
    </row>
    <row r="69" spans="1:45" ht="15.75">
      <c r="A69" s="20">
        <v>22</v>
      </c>
      <c r="B69" s="715" t="s">
        <v>76</v>
      </c>
      <c r="C69" s="715"/>
      <c r="D69" s="715"/>
      <c r="E69" s="715"/>
      <c r="F69" s="715"/>
      <c r="G69" s="715"/>
      <c r="H69" s="715"/>
      <c r="I69" s="715"/>
      <c r="J69" s="715"/>
      <c r="K69" s="715"/>
      <c r="L69" s="715"/>
      <c r="M69" s="715"/>
      <c r="N69" s="715"/>
      <c r="O69" s="715"/>
      <c r="P69" s="715"/>
      <c r="Q69" s="715"/>
      <c r="R69" s="715"/>
      <c r="S69" s="715"/>
      <c r="T69" s="715"/>
      <c r="U69" s="715"/>
      <c r="V69" s="715"/>
      <c r="W69" s="715"/>
      <c r="X69" s="715"/>
      <c r="Y69" s="715"/>
      <c r="Z69" s="715"/>
      <c r="AA69" s="715"/>
      <c r="AB69" s="715"/>
      <c r="AC69" s="715"/>
      <c r="AD69" s="715"/>
      <c r="AE69" s="715"/>
      <c r="AF69" s="715"/>
      <c r="AG69" s="715"/>
      <c r="AH69" s="715"/>
      <c r="AI69" s="715"/>
      <c r="AJ69" s="715"/>
      <c r="AK69" s="715"/>
      <c r="AL69" s="715"/>
      <c r="AM69" s="715"/>
      <c r="AN69" s="715"/>
      <c r="AO69" s="715"/>
      <c r="AP69" s="715"/>
      <c r="AQ69" s="715"/>
      <c r="AR69" s="715"/>
      <c r="AS69" s="715"/>
    </row>
    <row r="70" spans="1:45" ht="42" customHeight="1">
      <c r="A70" s="24">
        <v>23</v>
      </c>
      <c r="B70" s="588" t="s">
        <v>77</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row>
    <row r="71" spans="1:45" ht="27.75" customHeight="1">
      <c r="A71" s="23">
        <v>24</v>
      </c>
      <c r="B71" s="588" t="s">
        <v>78</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588"/>
      <c r="AN71" s="588"/>
      <c r="AO71" s="588"/>
      <c r="AP71" s="588"/>
      <c r="AQ71" s="588"/>
      <c r="AR71" s="588"/>
      <c r="AS71" s="588"/>
    </row>
    <row r="72" spans="1:45" ht="27.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row>
    <row r="73" spans="1:2" ht="12.75">
      <c r="A73" s="1"/>
      <c r="B73" s="1"/>
    </row>
    <row r="74" spans="1:2" ht="12.75">
      <c r="A74" s="1"/>
      <c r="B74" s="1"/>
    </row>
    <row r="75" spans="1:2" ht="12.75">
      <c r="A75" s="1"/>
      <c r="B75" s="1"/>
    </row>
    <row r="76" spans="1:2" ht="12.75">
      <c r="A76" s="1"/>
      <c r="B76" s="1"/>
    </row>
    <row r="77" spans="1:2" ht="12.75">
      <c r="A77" s="1"/>
      <c r="B77" s="1"/>
    </row>
    <row r="78" spans="1:2" ht="12.75">
      <c r="A78" s="48"/>
      <c r="B78" s="13"/>
    </row>
  </sheetData>
  <sheetProtection password="C780" sheet="1" objects="1" scenarios="1"/>
  <mergeCells count="97">
    <mergeCell ref="C15:P15"/>
    <mergeCell ref="Q15:T15"/>
    <mergeCell ref="AH38:AJ38"/>
    <mergeCell ref="C17:P17"/>
    <mergeCell ref="Q17:T17"/>
    <mergeCell ref="U17:X17"/>
    <mergeCell ref="AC23:AI24"/>
    <mergeCell ref="N25:AB26"/>
    <mergeCell ref="AG16:AK16"/>
    <mergeCell ref="M9:Z9"/>
    <mergeCell ref="C12:P13"/>
    <mergeCell ref="N42:Y43"/>
    <mergeCell ref="Q12:T13"/>
    <mergeCell ref="U12:X13"/>
    <mergeCell ref="A29:AS34"/>
    <mergeCell ref="C14:P14"/>
    <mergeCell ref="Q14:T14"/>
    <mergeCell ref="U14:X14"/>
    <mergeCell ref="Z40:AE41"/>
    <mergeCell ref="AL16:AP16"/>
    <mergeCell ref="U15:X15"/>
    <mergeCell ref="AC25:AI26"/>
    <mergeCell ref="C16:P16"/>
    <mergeCell ref="Q16:T16"/>
    <mergeCell ref="U16:X16"/>
    <mergeCell ref="AB16:AF16"/>
    <mergeCell ref="AB15:AF15"/>
    <mergeCell ref="AG15:AK15"/>
    <mergeCell ref="N23:AB24"/>
    <mergeCell ref="A1:AS1"/>
    <mergeCell ref="A2:AS2"/>
    <mergeCell ref="M4:Z4"/>
    <mergeCell ref="M8:Z8"/>
    <mergeCell ref="M5:Z5"/>
    <mergeCell ref="M6:Z6"/>
    <mergeCell ref="AL12:AP13"/>
    <mergeCell ref="AG14:AK14"/>
    <mergeCell ref="AL14:AP14"/>
    <mergeCell ref="AB14:AF14"/>
    <mergeCell ref="AL15:AP15"/>
    <mergeCell ref="AB12:AF13"/>
    <mergeCell ref="AG12:AK13"/>
    <mergeCell ref="N56:R57"/>
    <mergeCell ref="S56:W57"/>
    <mergeCell ref="X56:AB57"/>
    <mergeCell ref="S54:W55"/>
    <mergeCell ref="X54:AB55"/>
    <mergeCell ref="AC54:AG55"/>
    <mergeCell ref="N54:R55"/>
    <mergeCell ref="AC56:AG57"/>
    <mergeCell ref="A50:AS50"/>
    <mergeCell ref="N44:Y45"/>
    <mergeCell ref="Z44:AE45"/>
    <mergeCell ref="C58:M59"/>
    <mergeCell ref="C60:M61"/>
    <mergeCell ref="AC58:AG59"/>
    <mergeCell ref="C54:M55"/>
    <mergeCell ref="C56:M57"/>
    <mergeCell ref="X60:AB61"/>
    <mergeCell ref="AH54:AL55"/>
    <mergeCell ref="N62:R63"/>
    <mergeCell ref="S62:W63"/>
    <mergeCell ref="X62:AB63"/>
    <mergeCell ref="Z42:AE43"/>
    <mergeCell ref="N40:Y41"/>
    <mergeCell ref="A36:AS36"/>
    <mergeCell ref="AM60:AQ61"/>
    <mergeCell ref="N58:R59"/>
    <mergeCell ref="S58:W59"/>
    <mergeCell ref="X58:AB59"/>
    <mergeCell ref="AC60:AG61"/>
    <mergeCell ref="N19:AB20"/>
    <mergeCell ref="AC19:AI20"/>
    <mergeCell ref="N21:AB22"/>
    <mergeCell ref="AC21:AI22"/>
    <mergeCell ref="Z46:AE46"/>
    <mergeCell ref="Z47:AE47"/>
    <mergeCell ref="N60:R61"/>
    <mergeCell ref="S60:W61"/>
    <mergeCell ref="N46:Y47"/>
    <mergeCell ref="AO52:AQ52"/>
    <mergeCell ref="AH58:AL59"/>
    <mergeCell ref="AM58:AQ59"/>
    <mergeCell ref="AH56:AL57"/>
    <mergeCell ref="AM56:AQ57"/>
    <mergeCell ref="AH60:AL61"/>
    <mergeCell ref="AM54:AQ55"/>
    <mergeCell ref="A66:AS66"/>
    <mergeCell ref="B68:AS68"/>
    <mergeCell ref="B69:AS69"/>
    <mergeCell ref="B70:AS70"/>
    <mergeCell ref="B71:AS71"/>
    <mergeCell ref="AM62:AQ62"/>
    <mergeCell ref="AM63:AQ63"/>
    <mergeCell ref="AC62:AG63"/>
    <mergeCell ref="AH62:AL63"/>
    <mergeCell ref="C62:M63"/>
  </mergeCells>
  <printOptions/>
  <pageMargins left="0.5" right="0.5" top="1" bottom="1" header="0.5" footer="0.5"/>
  <pageSetup horizontalDpi="600" verticalDpi="600" orientation="portrait" r:id="rId1"/>
  <headerFooter alignWithMargins="0">
    <oddHeader>&amp;C&amp;"Times New Roman,Bold"&amp;14HOME MATCH SPREADSHEET</oddHeader>
    <oddFooter>&amp;L&amp;"Times New Roman,Regular"&amp;8&amp;A
Page &amp;P of &amp;N&amp;R&amp;"Times New Roman,Regular"&amp;8HOME Match Spreadsheet - Instructions
July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Housing Finance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BrianP</dc:creator>
  <cp:keywords/>
  <dc:description/>
  <cp:lastModifiedBy>ARakowski</cp:lastModifiedBy>
  <cp:lastPrinted>2007-06-07T21:14:30Z</cp:lastPrinted>
  <dcterms:created xsi:type="dcterms:W3CDTF">2004-01-26T16:54:55Z</dcterms:created>
  <dcterms:modified xsi:type="dcterms:W3CDTF">2012-04-02T17:34:47Z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