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codeName="ThisWorkbook"/>
  <mc:AlternateContent xmlns:mc="http://schemas.openxmlformats.org/markup-compatibility/2006">
    <mc:Choice Requires="x15">
      <x15ac:absPath xmlns:x15ac="http://schemas.microsoft.com/office/spreadsheetml/2010/11/ac" url="S:\IGCN\OWM\WMS\Project Management\Cost-Share\Indiana E Coli Calculator\"/>
    </mc:Choice>
  </mc:AlternateContent>
  <xr:revisionPtr revIDLastSave="0" documentId="13_ncr:1_{49BA6120-B089-478A-BBE9-8FBEB8546B19}" xr6:coauthVersionLast="45" xr6:coauthVersionMax="45" xr10:uidLastSave="{00000000-0000-0000-0000-000000000000}"/>
  <bookViews>
    <workbookView xWindow="-120" yWindow="-120" windowWidth="25440" windowHeight="12360" tabRatio="933" xr2:uid="{00000000-000D-0000-FFFF-FFFF00000000}"/>
  </bookViews>
  <sheets>
    <sheet name="Input" sheetId="1" r:id="rId1"/>
    <sheet name="Rainfall" sheetId="31" state="hidden" r:id="rId2"/>
    <sheet name="Weather Data" sheetId="26" state="hidden" r:id="rId3"/>
    <sheet name="Animals" sheetId="3" r:id="rId4"/>
    <sheet name="Manure Application" sheetId="10" r:id="rId5"/>
    <sheet name="Grazing" sheetId="16" r:id="rId6"/>
    <sheet name="Wildlife" sheetId="20" state="hidden" r:id="rId7"/>
    <sheet name="Cropland" sheetId="4" state="hidden" r:id="rId8"/>
    <sheet name="Forest" sheetId="9" state="hidden" r:id="rId9"/>
    <sheet name="Urban" sheetId="13" r:id="rId10"/>
    <sheet name="Pastureland" sheetId="8" state="hidden" r:id="rId11"/>
    <sheet name="Cattle in Streams" sheetId="15" state="hidden" r:id="rId12"/>
    <sheet name="Septics" sheetId="12" r:id="rId13"/>
    <sheet name="Total Loads" sheetId="21" r:id="rId14"/>
    <sheet name="NPS Reductions" sheetId="30" r:id="rId15"/>
    <sheet name="Septic Reductions" sheetId="32" r:id="rId16"/>
    <sheet name="BMP List" sheetId="28" state="hidden" r:id="rId17"/>
    <sheet name="References" sheetId="6" state="hidden" r:id="rId18"/>
    <sheet name="Lists" sheetId="29" state="hidden" r:id="rId19"/>
  </sheets>
  <externalReferences>
    <externalReference r:id="rId20"/>
  </externalReferences>
  <definedNames>
    <definedName name="CattleinStream">'BMP List'!#REF!</definedName>
    <definedName name="CountyName">'Weather Data'!$B$2:$B$93</definedName>
    <definedName name="CountyWeather">[1]WeatherData!$H$2:$H$93</definedName>
    <definedName name="Cropland">'BMP List'!$B$2:$B$5</definedName>
    <definedName name="Discharge">Lists!$B$21:$B$22</definedName>
    <definedName name="Forest">'BMP List'!#REF!</definedName>
    <definedName name="OverlandFlow">Lists!$C$21:$C$22</definedName>
    <definedName name="Pastureland">'BMP List'!$B$6:$B$12</definedName>
    <definedName name="ReductionType">Lists!$A$6:$A$9</definedName>
    <definedName name="SepticBMPType">Lists!$A$21:$A$22</definedName>
    <definedName name="SepticReductionType">Lists!$A$12:$A$18</definedName>
    <definedName name="Septics">Lists!$A$12:$A$18</definedName>
    <definedName name="Subwatershed">Input!$A$21:$A$30</definedName>
    <definedName name="Time">Lists!$D$21:$D$22</definedName>
    <definedName name="Urban">'BMP List'!$B$13:$B$22</definedName>
    <definedName name="User_Defined">'BMP 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2" l="1"/>
  <c r="D23" i="12" s="1"/>
  <c r="C24" i="12"/>
  <c r="D24" i="12" s="1"/>
  <c r="C25" i="12"/>
  <c r="D25" i="12" s="1"/>
  <c r="C26" i="12"/>
  <c r="D26" i="12" s="1"/>
  <c r="C27" i="12"/>
  <c r="D27" i="12" s="1"/>
  <c r="C28" i="12"/>
  <c r="D28" i="12" s="1"/>
  <c r="C29" i="12"/>
  <c r="D29" i="12" s="1"/>
  <c r="C30" i="12"/>
  <c r="D30" i="12" s="1"/>
  <c r="C31" i="12"/>
  <c r="D31" i="12" s="1"/>
  <c r="G23" i="6" l="1"/>
  <c r="H23" i="6"/>
  <c r="E83" i="21"/>
  <c r="E84" i="21"/>
  <c r="E85" i="21"/>
  <c r="E86" i="21"/>
  <c r="E87" i="21"/>
  <c r="E88" i="21"/>
  <c r="E89" i="21"/>
  <c r="E90" i="21"/>
  <c r="E91" i="21"/>
  <c r="B83" i="21"/>
  <c r="B84" i="21"/>
  <c r="B85" i="21"/>
  <c r="B86" i="21"/>
  <c r="B87" i="21"/>
  <c r="B88" i="21"/>
  <c r="B89" i="21"/>
  <c r="B90" i="21"/>
  <c r="B91" i="21"/>
  <c r="E69" i="21"/>
  <c r="E70" i="21"/>
  <c r="E71" i="21"/>
  <c r="E72" i="21"/>
  <c r="E73" i="21"/>
  <c r="E74" i="21"/>
  <c r="E75" i="21"/>
  <c r="E76" i="21"/>
  <c r="E77" i="21"/>
  <c r="B69" i="21"/>
  <c r="B70" i="21"/>
  <c r="B71" i="21"/>
  <c r="B72" i="21"/>
  <c r="B73" i="21"/>
  <c r="B74" i="21"/>
  <c r="B75" i="21"/>
  <c r="B76" i="21"/>
  <c r="B77" i="21"/>
  <c r="B68" i="21"/>
  <c r="E55" i="21"/>
  <c r="E56" i="21"/>
  <c r="E57" i="21"/>
  <c r="E58" i="21"/>
  <c r="E59" i="21"/>
  <c r="E60" i="21"/>
  <c r="E61" i="21"/>
  <c r="E62" i="21"/>
  <c r="E63" i="21"/>
  <c r="C55" i="21"/>
  <c r="C56" i="21"/>
  <c r="C57" i="21"/>
  <c r="C58" i="21"/>
  <c r="C59" i="21"/>
  <c r="C60" i="21"/>
  <c r="C61" i="21"/>
  <c r="C62" i="21"/>
  <c r="C63" i="21"/>
  <c r="B55" i="21"/>
  <c r="B56" i="21"/>
  <c r="B57" i="21"/>
  <c r="B58" i="21"/>
  <c r="B59" i="21"/>
  <c r="B60" i="21"/>
  <c r="B61" i="21"/>
  <c r="B62" i="21"/>
  <c r="B63" i="21"/>
  <c r="C17" i="15"/>
  <c r="C18" i="15"/>
  <c r="C19" i="15"/>
  <c r="C20" i="15"/>
  <c r="C21" i="15"/>
  <c r="C22" i="15"/>
  <c r="C23" i="15"/>
  <c r="C24" i="15"/>
  <c r="C25" i="15"/>
  <c r="B39" i="1" l="1"/>
  <c r="H22" i="6" l="1"/>
  <c r="E15" i="16" l="1"/>
  <c r="Y95" i="13" l="1"/>
  <c r="Y96" i="13"/>
  <c r="Y97" i="13"/>
  <c r="Y98" i="13"/>
  <c r="Y99" i="13"/>
  <c r="Y100" i="13"/>
  <c r="Y101" i="13"/>
  <c r="Y102" i="13"/>
  <c r="Y103" i="13"/>
  <c r="Y94" i="13"/>
  <c r="Y80" i="13"/>
  <c r="B43" i="3"/>
  <c r="G13" i="6"/>
  <c r="G12" i="6"/>
  <c r="G14" i="6"/>
  <c r="G15" i="6"/>
  <c r="G11" i="6"/>
  <c r="G9" i="6"/>
  <c r="G10" i="6"/>
  <c r="K22" i="6"/>
  <c r="K25" i="6"/>
  <c r="K26" i="6"/>
  <c r="J22" i="6"/>
  <c r="J25" i="6"/>
  <c r="J26" i="6"/>
  <c r="I25" i="6"/>
  <c r="I26" i="6"/>
  <c r="I22" i="6"/>
  <c r="G21" i="6"/>
  <c r="G20" i="6" l="1"/>
  <c r="G19" i="6"/>
  <c r="G18" i="6"/>
  <c r="G17" i="6"/>
  <c r="G16" i="6"/>
  <c r="K18" i="6" l="1"/>
  <c r="I18" i="6"/>
  <c r="J18" i="6"/>
  <c r="J19" i="6"/>
  <c r="I19" i="6"/>
  <c r="K19" i="6"/>
  <c r="I20" i="6"/>
  <c r="J20" i="6"/>
  <c r="K20" i="6"/>
  <c r="F10" i="3"/>
  <c r="B13" i="20"/>
  <c r="E16" i="16" l="1"/>
  <c r="E17" i="16"/>
  <c r="E18" i="16"/>
  <c r="E19" i="16"/>
  <c r="E20" i="16"/>
  <c r="E21" i="16"/>
  <c r="E22" i="16"/>
  <c r="E23" i="16"/>
  <c r="E24" i="16"/>
  <c r="E25" i="16"/>
  <c r="E26" i="16"/>
  <c r="F26" i="3" l="1"/>
  <c r="C39" i="3" l="1"/>
  <c r="C43" i="3"/>
  <c r="H24" i="6"/>
  <c r="H21" i="6"/>
  <c r="B41" i="3"/>
  <c r="V207" i="13" l="1"/>
  <c r="V208" i="13"/>
  <c r="V206" i="13"/>
  <c r="V200" i="13"/>
  <c r="V184" i="13"/>
  <c r="V168" i="13"/>
  <c r="V152" i="13"/>
  <c r="V150" i="13"/>
  <c r="V144" i="13"/>
  <c r="V128" i="13"/>
  <c r="V112" i="13"/>
  <c r="V96" i="13"/>
  <c r="V94" i="13"/>
  <c r="V88" i="13"/>
  <c r="V72" i="13"/>
  <c r="V56" i="13"/>
  <c r="V209" i="13"/>
  <c r="V193" i="13"/>
  <c r="V201" i="13"/>
  <c r="V185" i="13"/>
  <c r="V169" i="13"/>
  <c r="V153" i="13"/>
  <c r="V137" i="13"/>
  <c r="V145" i="13"/>
  <c r="V129" i="13"/>
  <c r="V113" i="13"/>
  <c r="V97" i="13"/>
  <c r="V81" i="13"/>
  <c r="V89" i="13"/>
  <c r="V73" i="13"/>
  <c r="V57" i="13"/>
  <c r="V210" i="13"/>
  <c r="V194" i="13"/>
  <c r="V192" i="13"/>
  <c r="V186" i="13"/>
  <c r="V170" i="13"/>
  <c r="V154" i="13"/>
  <c r="V138" i="13"/>
  <c r="V136" i="13"/>
  <c r="V130" i="13"/>
  <c r="V114" i="13"/>
  <c r="V98" i="13"/>
  <c r="V82" i="13"/>
  <c r="V80" i="13"/>
  <c r="V74" i="13"/>
  <c r="V58" i="13"/>
  <c r="V60" i="13"/>
  <c r="V213" i="13"/>
  <c r="V181" i="13"/>
  <c r="V165" i="13"/>
  <c r="V173" i="13"/>
  <c r="V157" i="13"/>
  <c r="V125" i="13"/>
  <c r="V109" i="13"/>
  <c r="V101" i="13"/>
  <c r="V85" i="13"/>
  <c r="V53" i="13"/>
  <c r="V61" i="13"/>
  <c r="V214" i="13"/>
  <c r="V182" i="13"/>
  <c r="V166" i="13"/>
  <c r="V158" i="13"/>
  <c r="V142" i="13"/>
  <c r="V126" i="13"/>
  <c r="V108" i="13"/>
  <c r="V102" i="13"/>
  <c r="V70" i="13"/>
  <c r="V54" i="13"/>
  <c r="V215" i="13"/>
  <c r="V199" i="13"/>
  <c r="V167" i="13"/>
  <c r="V151" i="13"/>
  <c r="V159" i="13"/>
  <c r="V127" i="13"/>
  <c r="V111" i="13"/>
  <c r="V95" i="13"/>
  <c r="V87" i="13"/>
  <c r="V71" i="13"/>
  <c r="V211" i="13"/>
  <c r="V195" i="13"/>
  <c r="V179" i="13"/>
  <c r="V187" i="13"/>
  <c r="V171" i="13"/>
  <c r="V155" i="13"/>
  <c r="V139" i="13"/>
  <c r="V123" i="13"/>
  <c r="V131" i="13"/>
  <c r="V115" i="13"/>
  <c r="V99" i="13"/>
  <c r="V83" i="13"/>
  <c r="V67" i="13"/>
  <c r="V75" i="13"/>
  <c r="V59" i="13"/>
  <c r="V212" i="13"/>
  <c r="V196" i="13"/>
  <c r="V180" i="13"/>
  <c r="V178" i="13"/>
  <c r="V172" i="13"/>
  <c r="V156" i="13"/>
  <c r="V140" i="13"/>
  <c r="V124" i="13"/>
  <c r="V122" i="13"/>
  <c r="V116" i="13"/>
  <c r="V100" i="13"/>
  <c r="V84" i="13"/>
  <c r="V68" i="13"/>
  <c r="V66" i="13"/>
  <c r="V197" i="13"/>
  <c r="V141" i="13"/>
  <c r="V117" i="13"/>
  <c r="V69" i="13"/>
  <c r="V198" i="13"/>
  <c r="V164" i="13"/>
  <c r="V110" i="13"/>
  <c r="V86" i="13"/>
  <c r="V52" i="13"/>
  <c r="V183" i="13"/>
  <c r="V143" i="13"/>
  <c r="V103" i="13"/>
  <c r="V55" i="13"/>
  <c r="K23" i="6"/>
  <c r="J23" i="6"/>
  <c r="I23" i="6"/>
  <c r="I21" i="6"/>
  <c r="K21" i="6"/>
  <c r="J21" i="6"/>
  <c r="K24" i="6"/>
  <c r="I24" i="6"/>
  <c r="J24" i="6"/>
  <c r="H17" i="6"/>
  <c r="F28" i="3"/>
  <c r="B28" i="3"/>
  <c r="J17" i="6" l="1"/>
  <c r="K17" i="6"/>
  <c r="I17" i="6"/>
  <c r="F14" i="13"/>
  <c r="F15" i="13"/>
  <c r="F16" i="13"/>
  <c r="F17" i="13"/>
  <c r="F18" i="13"/>
  <c r="F19" i="13"/>
  <c r="F20" i="13"/>
  <c r="F21" i="13"/>
  <c r="F22" i="13"/>
  <c r="F23" i="13"/>
  <c r="C59" i="1" l="1"/>
  <c r="D59" i="1"/>
  <c r="E59" i="1"/>
  <c r="F59" i="1"/>
  <c r="G59" i="1"/>
  <c r="H59" i="1"/>
  <c r="B59" i="1"/>
  <c r="C31" i="1"/>
  <c r="D31" i="1"/>
  <c r="E31" i="1"/>
  <c r="B31" i="1"/>
  <c r="F22" i="1"/>
  <c r="F23" i="1"/>
  <c r="F24" i="1"/>
  <c r="F25" i="1"/>
  <c r="F26" i="1"/>
  <c r="F27" i="1"/>
  <c r="F28" i="1"/>
  <c r="F29" i="1"/>
  <c r="F30" i="1"/>
  <c r="F21" i="1"/>
  <c r="F31" i="1" l="1"/>
  <c r="J9" i="12" l="1"/>
  <c r="J7" i="12"/>
  <c r="J6" i="12"/>
  <c r="B11" i="3"/>
  <c r="C11" i="3"/>
  <c r="D11" i="3"/>
  <c r="E11" i="3"/>
  <c r="F11" i="3"/>
  <c r="G11" i="3"/>
  <c r="H11" i="3"/>
  <c r="B12" i="3"/>
  <c r="C12" i="3"/>
  <c r="D12" i="3"/>
  <c r="E12" i="3"/>
  <c r="F12" i="3"/>
  <c r="G12" i="3"/>
  <c r="H12" i="3"/>
  <c r="B13" i="3"/>
  <c r="C13" i="3"/>
  <c r="D13" i="3"/>
  <c r="E13" i="3"/>
  <c r="F13" i="3"/>
  <c r="G13" i="3"/>
  <c r="H13" i="3"/>
  <c r="B14" i="3"/>
  <c r="C14" i="3"/>
  <c r="D14" i="3"/>
  <c r="E14" i="3"/>
  <c r="F14" i="3"/>
  <c r="G14" i="3"/>
  <c r="H14" i="3"/>
  <c r="B15" i="3"/>
  <c r="C15" i="3"/>
  <c r="D15" i="3"/>
  <c r="E15" i="3"/>
  <c r="F15" i="3"/>
  <c r="G15" i="3"/>
  <c r="H15" i="3"/>
  <c r="B16" i="3"/>
  <c r="C16" i="3"/>
  <c r="D16" i="3"/>
  <c r="E16" i="3"/>
  <c r="F16" i="3"/>
  <c r="G16" i="3"/>
  <c r="H16" i="3"/>
  <c r="B17" i="3"/>
  <c r="C17" i="3"/>
  <c r="D17" i="3"/>
  <c r="E17" i="3"/>
  <c r="F17" i="3"/>
  <c r="G17" i="3"/>
  <c r="H17" i="3"/>
  <c r="B18" i="3"/>
  <c r="C18" i="3"/>
  <c r="D18" i="3"/>
  <c r="E18" i="3"/>
  <c r="F18" i="3"/>
  <c r="G18" i="3"/>
  <c r="H18" i="3"/>
  <c r="B19" i="3"/>
  <c r="C19" i="3"/>
  <c r="D19" i="3"/>
  <c r="E19" i="3"/>
  <c r="F19" i="3"/>
  <c r="G19" i="3"/>
  <c r="H19" i="3"/>
  <c r="C10" i="3"/>
  <c r="D10" i="3"/>
  <c r="E10" i="3"/>
  <c r="G10" i="3"/>
  <c r="H10" i="3"/>
  <c r="B10" i="3"/>
  <c r="A2" i="31"/>
  <c r="B2" i="31" s="1"/>
  <c r="J11" i="12" l="1"/>
  <c r="J8" i="12"/>
  <c r="D31" i="30" l="1"/>
  <c r="G31" i="30" s="1"/>
  <c r="B206" i="13" l="1"/>
  <c r="B192" i="13"/>
  <c r="B178" i="13"/>
  <c r="B164" i="13"/>
  <c r="B150" i="13"/>
  <c r="B136" i="13"/>
  <c r="B123" i="13"/>
  <c r="B122" i="13"/>
  <c r="B108" i="13"/>
  <c r="B94" i="13"/>
  <c r="B81" i="13"/>
  <c r="B80" i="13"/>
  <c r="B66" i="13"/>
  <c r="B53" i="13"/>
  <c r="B52" i="13"/>
  <c r="I38" i="13"/>
  <c r="I39" i="13"/>
  <c r="I40" i="13"/>
  <c r="I41" i="13"/>
  <c r="I42" i="13"/>
  <c r="I43" i="13"/>
  <c r="I44" i="13"/>
  <c r="I45" i="13"/>
  <c r="I46" i="13"/>
  <c r="I37" i="13"/>
  <c r="B38" i="13"/>
  <c r="C38" i="13"/>
  <c r="D38" i="13"/>
  <c r="E38" i="13"/>
  <c r="F38" i="13"/>
  <c r="G38" i="13"/>
  <c r="H38" i="13"/>
  <c r="J38" i="13"/>
  <c r="K38" i="13"/>
  <c r="L38" i="13"/>
  <c r="M38" i="13"/>
  <c r="B39" i="13"/>
  <c r="C39" i="13"/>
  <c r="D39" i="13"/>
  <c r="E39" i="13"/>
  <c r="F39" i="13"/>
  <c r="G39" i="13"/>
  <c r="H39" i="13"/>
  <c r="J39" i="13"/>
  <c r="K39" i="13"/>
  <c r="L39" i="13"/>
  <c r="M39" i="13"/>
  <c r="B40" i="13"/>
  <c r="C40" i="13"/>
  <c r="D40" i="13"/>
  <c r="E40" i="13"/>
  <c r="F40" i="13"/>
  <c r="G40" i="13"/>
  <c r="H40" i="13"/>
  <c r="J40" i="13"/>
  <c r="K40" i="13"/>
  <c r="L40" i="13"/>
  <c r="M40" i="13"/>
  <c r="B41" i="13"/>
  <c r="C41" i="13"/>
  <c r="D41" i="13"/>
  <c r="E41" i="13"/>
  <c r="F41" i="13"/>
  <c r="G41" i="13"/>
  <c r="H41" i="13"/>
  <c r="J41" i="13"/>
  <c r="K41" i="13"/>
  <c r="L41" i="13"/>
  <c r="M41" i="13"/>
  <c r="B42" i="13"/>
  <c r="C42" i="13"/>
  <c r="D42" i="13"/>
  <c r="E42" i="13"/>
  <c r="F42" i="13"/>
  <c r="G42" i="13"/>
  <c r="H42" i="13"/>
  <c r="J42" i="13"/>
  <c r="K42" i="13"/>
  <c r="L42" i="13"/>
  <c r="M42" i="13"/>
  <c r="B43" i="13"/>
  <c r="C43" i="13"/>
  <c r="D43" i="13"/>
  <c r="E43" i="13"/>
  <c r="F43" i="13"/>
  <c r="G43" i="13"/>
  <c r="H43" i="13"/>
  <c r="J43" i="13"/>
  <c r="K43" i="13"/>
  <c r="L43" i="13"/>
  <c r="M43" i="13"/>
  <c r="B44" i="13"/>
  <c r="C44" i="13"/>
  <c r="D44" i="13"/>
  <c r="E44" i="13"/>
  <c r="F44" i="13"/>
  <c r="G44" i="13"/>
  <c r="H44" i="13"/>
  <c r="J44" i="13"/>
  <c r="K44" i="13"/>
  <c r="L44" i="13"/>
  <c r="M44" i="13"/>
  <c r="B45" i="13"/>
  <c r="C45" i="13"/>
  <c r="D45" i="13"/>
  <c r="E45" i="13"/>
  <c r="F45" i="13"/>
  <c r="G45" i="13"/>
  <c r="H45" i="13"/>
  <c r="J45" i="13"/>
  <c r="K45" i="13"/>
  <c r="L45" i="13"/>
  <c r="M45" i="13"/>
  <c r="B46" i="13"/>
  <c r="C46" i="13"/>
  <c r="D46" i="13"/>
  <c r="E46" i="13"/>
  <c r="F46" i="13"/>
  <c r="G46" i="13"/>
  <c r="H46" i="13"/>
  <c r="J46" i="13"/>
  <c r="K46" i="13"/>
  <c r="L46" i="13"/>
  <c r="M46" i="13"/>
  <c r="M37" i="13"/>
  <c r="L37" i="13"/>
  <c r="K37" i="13"/>
  <c r="J37" i="13"/>
  <c r="H37" i="13"/>
  <c r="G37" i="13"/>
  <c r="F37" i="13"/>
  <c r="E37" i="13"/>
  <c r="D37" i="13"/>
  <c r="C37" i="13"/>
  <c r="B37" i="13"/>
  <c r="N29" i="13"/>
  <c r="C38" i="3"/>
  <c r="C40" i="3"/>
  <c r="C41" i="3"/>
  <c r="C42" i="3"/>
  <c r="C44" i="3"/>
  <c r="C45" i="3"/>
  <c r="C37" i="3"/>
  <c r="S207" i="13" l="1"/>
  <c r="S127" i="13"/>
  <c r="S172" i="13"/>
  <c r="S152" i="13"/>
  <c r="S72" i="13"/>
  <c r="S54" i="13"/>
  <c r="S145" i="13"/>
  <c r="S99" i="13"/>
  <c r="S210" i="13"/>
  <c r="S130" i="13"/>
  <c r="S180" i="13"/>
  <c r="S179" i="13"/>
  <c r="S60" i="13"/>
  <c r="S165" i="13"/>
  <c r="S215" i="13"/>
  <c r="S111" i="13"/>
  <c r="S68" i="13"/>
  <c r="S150" i="13"/>
  <c r="S56" i="13"/>
  <c r="S209" i="13"/>
  <c r="S129" i="13"/>
  <c r="S59" i="13"/>
  <c r="S194" i="13"/>
  <c r="S114" i="13"/>
  <c r="S124" i="13"/>
  <c r="S187" i="13"/>
  <c r="S158" i="13"/>
  <c r="S173" i="13"/>
  <c r="S69" i="13"/>
  <c r="S206" i="13"/>
  <c r="S122" i="13"/>
  <c r="T122" i="13" s="1"/>
  <c r="S170" i="13"/>
  <c r="S139" i="13"/>
  <c r="S214" i="13"/>
  <c r="S195" i="13"/>
  <c r="S101" i="13"/>
  <c r="S85" i="13"/>
  <c r="S199" i="13"/>
  <c r="S95" i="13"/>
  <c r="S102" i="13"/>
  <c r="S144" i="13"/>
  <c r="S83" i="13"/>
  <c r="S193" i="13"/>
  <c r="S113" i="13"/>
  <c r="S178" i="13"/>
  <c r="T178" i="13" s="1"/>
  <c r="S192" i="13"/>
  <c r="S98" i="13"/>
  <c r="S100" i="13"/>
  <c r="S171" i="13"/>
  <c r="S212" i="13"/>
  <c r="S157" i="13"/>
  <c r="S53" i="13"/>
  <c r="S87" i="13"/>
  <c r="S81" i="13"/>
  <c r="S80" i="13"/>
  <c r="T80" i="13" s="1"/>
  <c r="S86" i="13"/>
  <c r="S108" i="13"/>
  <c r="T108" i="13" s="1"/>
  <c r="S75" i="13"/>
  <c r="S183" i="13"/>
  <c r="S103" i="13"/>
  <c r="S208" i="13"/>
  <c r="S128" i="13"/>
  <c r="S196" i="13"/>
  <c r="S201" i="13"/>
  <c r="S97" i="13"/>
  <c r="S156" i="13"/>
  <c r="S186" i="13"/>
  <c r="S82" i="13"/>
  <c r="S166" i="13"/>
  <c r="S155" i="13"/>
  <c r="S140" i="13"/>
  <c r="S141" i="13"/>
  <c r="S61" i="13"/>
  <c r="S112" i="13"/>
  <c r="S185" i="13"/>
  <c r="S116" i="13"/>
  <c r="S110" i="13"/>
  <c r="S125" i="13"/>
  <c r="S115" i="13"/>
  <c r="S70" i="13"/>
  <c r="S167" i="13"/>
  <c r="S151" i="13"/>
  <c r="S71" i="13"/>
  <c r="S200" i="13"/>
  <c r="S96" i="13"/>
  <c r="S84" i="13"/>
  <c r="S169" i="13"/>
  <c r="S89" i="13"/>
  <c r="S66" i="13"/>
  <c r="S154" i="13"/>
  <c r="S74" i="13"/>
  <c r="S52" i="13"/>
  <c r="S123" i="13"/>
  <c r="S213" i="13"/>
  <c r="S109" i="13"/>
  <c r="S198" i="13"/>
  <c r="S67" i="13"/>
  <c r="S126" i="13"/>
  <c r="S159" i="13"/>
  <c r="S55" i="13"/>
  <c r="S184" i="13"/>
  <c r="S94" i="13"/>
  <c r="S164" i="13"/>
  <c r="T164" i="13" s="1"/>
  <c r="S153" i="13"/>
  <c r="S73" i="13"/>
  <c r="S182" i="13"/>
  <c r="S138" i="13"/>
  <c r="S58" i="13"/>
  <c r="S211" i="13"/>
  <c r="S131" i="13"/>
  <c r="S197" i="13"/>
  <c r="S117" i="13"/>
  <c r="S142" i="13"/>
  <c r="S143" i="13"/>
  <c r="S168" i="13"/>
  <c r="S88" i="13"/>
  <c r="S137" i="13"/>
  <c r="S57" i="13"/>
  <c r="S136" i="13"/>
  <c r="T136" i="13" s="1"/>
  <c r="S181" i="13"/>
  <c r="J122" i="13"/>
  <c r="J102" i="13"/>
  <c r="J143" i="13"/>
  <c r="J198" i="13"/>
  <c r="J72" i="13"/>
  <c r="J113" i="13"/>
  <c r="J168" i="13"/>
  <c r="J83" i="13"/>
  <c r="J124" i="13"/>
  <c r="J179" i="13"/>
  <c r="J53" i="13"/>
  <c r="W53" i="13"/>
  <c r="J153" i="13"/>
  <c r="I94" i="13"/>
  <c r="U94" i="13"/>
  <c r="I192" i="13"/>
  <c r="U192" i="13"/>
  <c r="J173" i="13"/>
  <c r="J99" i="13"/>
  <c r="J150" i="13"/>
  <c r="W150" i="13"/>
  <c r="J152" i="13"/>
  <c r="I108" i="13"/>
  <c r="U108" i="13"/>
  <c r="I206" i="13"/>
  <c r="U206" i="13"/>
  <c r="J129" i="13"/>
  <c r="J195" i="13"/>
  <c r="J115" i="13"/>
  <c r="J181" i="13"/>
  <c r="J55" i="13"/>
  <c r="J96" i="13"/>
  <c r="J137" i="13"/>
  <c r="J159" i="13"/>
  <c r="J151" i="13"/>
  <c r="I122" i="13"/>
  <c r="W122" i="13"/>
  <c r="U122" i="13"/>
  <c r="J187" i="13"/>
  <c r="J184" i="13"/>
  <c r="J110" i="13"/>
  <c r="J200" i="13"/>
  <c r="J131" i="13"/>
  <c r="J101" i="13"/>
  <c r="J142" i="13"/>
  <c r="J197" i="13"/>
  <c r="J71" i="13"/>
  <c r="J112" i="13"/>
  <c r="J167" i="13"/>
  <c r="J82" i="13"/>
  <c r="J123" i="13"/>
  <c r="W123" i="13"/>
  <c r="J158" i="13"/>
  <c r="I52" i="13"/>
  <c r="U52" i="13"/>
  <c r="I123" i="13"/>
  <c r="U123" i="13"/>
  <c r="J61" i="13"/>
  <c r="J136" i="13"/>
  <c r="W136" i="13"/>
  <c r="J58" i="13"/>
  <c r="J69" i="13"/>
  <c r="J164" i="13"/>
  <c r="W164" i="13"/>
  <c r="J85" i="13"/>
  <c r="J178" i="13"/>
  <c r="W178" i="13"/>
  <c r="J66" i="13"/>
  <c r="W66" i="13"/>
  <c r="J192" i="13"/>
  <c r="W192" i="13"/>
  <c r="J117" i="13"/>
  <c r="J172" i="13"/>
  <c r="J87" i="13"/>
  <c r="J128" i="13"/>
  <c r="J183" i="13"/>
  <c r="J57" i="13"/>
  <c r="J98" i="13"/>
  <c r="J139" i="13"/>
  <c r="J194" i="13"/>
  <c r="J68" i="13"/>
  <c r="J109" i="13"/>
  <c r="J157" i="13"/>
  <c r="I53" i="13"/>
  <c r="U53" i="13"/>
  <c r="I136" i="13"/>
  <c r="U136" i="13"/>
  <c r="J140" i="13"/>
  <c r="J74" i="13"/>
  <c r="J52" i="13"/>
  <c r="W52" i="13"/>
  <c r="J103" i="13"/>
  <c r="J199" i="13"/>
  <c r="J169" i="13"/>
  <c r="J84" i="13"/>
  <c r="J125" i="13"/>
  <c r="J180" i="13"/>
  <c r="J54" i="13"/>
  <c r="J95" i="13"/>
  <c r="J156" i="13"/>
  <c r="I66" i="13"/>
  <c r="U66" i="13"/>
  <c r="I150" i="13"/>
  <c r="U150" i="13"/>
  <c r="J170" i="13"/>
  <c r="J186" i="13"/>
  <c r="W206" i="13"/>
  <c r="J73" i="13"/>
  <c r="J89" i="13"/>
  <c r="J130" i="13"/>
  <c r="J185" i="13"/>
  <c r="J59" i="13"/>
  <c r="J100" i="13"/>
  <c r="J141" i="13"/>
  <c r="J196" i="13"/>
  <c r="J70" i="13"/>
  <c r="J111" i="13"/>
  <c r="J166" i="13"/>
  <c r="J81" i="13"/>
  <c r="W81" i="13"/>
  <c r="J155" i="13"/>
  <c r="I80" i="13"/>
  <c r="U80" i="13"/>
  <c r="I164" i="13"/>
  <c r="U164" i="13"/>
  <c r="J88" i="13"/>
  <c r="J165" i="13"/>
  <c r="J145" i="13"/>
  <c r="J126" i="13"/>
  <c r="J60" i="13"/>
  <c r="J80" i="13"/>
  <c r="W80" i="13"/>
  <c r="J144" i="13"/>
  <c r="J114" i="13"/>
  <c r="J94" i="13"/>
  <c r="W94" i="13"/>
  <c r="J108" i="13"/>
  <c r="W108" i="13"/>
  <c r="J201" i="13"/>
  <c r="J75" i="13"/>
  <c r="J116" i="13"/>
  <c r="J171" i="13"/>
  <c r="J86" i="13"/>
  <c r="J127" i="13"/>
  <c r="J182" i="13"/>
  <c r="J56" i="13"/>
  <c r="J97" i="13"/>
  <c r="J138" i="13"/>
  <c r="J193" i="13"/>
  <c r="J67" i="13"/>
  <c r="J154" i="13"/>
  <c r="I81" i="13"/>
  <c r="U81" i="13"/>
  <c r="I178" i="13"/>
  <c r="U178" i="13"/>
  <c r="O206" i="13"/>
  <c r="O122" i="13"/>
  <c r="C52" i="13"/>
  <c r="O136" i="13"/>
  <c r="O150" i="13"/>
  <c r="O80" i="13"/>
  <c r="O164" i="13"/>
  <c r="O81" i="13"/>
  <c r="O178" i="13"/>
  <c r="R123" i="13"/>
  <c r="R53" i="13"/>
  <c r="Y117" i="13"/>
  <c r="Y164" i="13"/>
  <c r="Z164" i="13" s="1"/>
  <c r="Y115" i="13"/>
  <c r="Y85" i="13"/>
  <c r="Y55" i="13"/>
  <c r="Y52" i="13"/>
  <c r="Y178" i="13"/>
  <c r="Z178" i="13" s="1"/>
  <c r="Y131" i="13"/>
  <c r="Y186" i="13"/>
  <c r="Y60" i="13"/>
  <c r="Y142" i="13"/>
  <c r="Y197" i="13"/>
  <c r="Y71" i="13"/>
  <c r="Y112" i="13"/>
  <c r="Y167" i="13"/>
  <c r="Y208" i="13"/>
  <c r="Y82" i="13"/>
  <c r="Y123" i="13"/>
  <c r="Z123" i="13" s="1"/>
  <c r="T123" i="13"/>
  <c r="Y158" i="13"/>
  <c r="X108" i="13"/>
  <c r="R108" i="13"/>
  <c r="X206" i="13"/>
  <c r="R206" i="13"/>
  <c r="Y198" i="13"/>
  <c r="Y145" i="13"/>
  <c r="Y137" i="13"/>
  <c r="Y183" i="13"/>
  <c r="R81" i="13"/>
  <c r="Y200" i="13"/>
  <c r="Y170" i="13"/>
  <c r="Y126" i="13"/>
  <c r="Y151" i="13"/>
  <c r="Y66" i="13"/>
  <c r="Z66" i="13" s="1"/>
  <c r="Y213" i="13"/>
  <c r="Y128" i="13"/>
  <c r="Y194" i="13"/>
  <c r="Y109" i="13"/>
  <c r="F122" i="13"/>
  <c r="X122" i="13"/>
  <c r="R122" i="13"/>
  <c r="Z80" i="13"/>
  <c r="Y199" i="13"/>
  <c r="Y114" i="13"/>
  <c r="Y210" i="13"/>
  <c r="Y84" i="13"/>
  <c r="Y180" i="13"/>
  <c r="Y54" i="13"/>
  <c r="Y156" i="13"/>
  <c r="X52" i="13"/>
  <c r="O52" i="13"/>
  <c r="L123" i="13"/>
  <c r="X123" i="13"/>
  <c r="O108" i="13"/>
  <c r="O123" i="13"/>
  <c r="Y74" i="13"/>
  <c r="Y211" i="13"/>
  <c r="Y181" i="13"/>
  <c r="Y159" i="13"/>
  <c r="X94" i="13"/>
  <c r="R94" i="13"/>
  <c r="X192" i="13"/>
  <c r="R192" i="13"/>
  <c r="O192" i="13"/>
  <c r="Y192" i="13"/>
  <c r="Z192" i="13" s="1"/>
  <c r="Y172" i="13"/>
  <c r="Y87" i="13"/>
  <c r="Y57" i="13"/>
  <c r="Y139" i="13"/>
  <c r="Y68" i="13"/>
  <c r="Y157" i="13"/>
  <c r="Y206" i="13"/>
  <c r="Z206" i="13" s="1"/>
  <c r="Y144" i="13"/>
  <c r="Y73" i="13"/>
  <c r="Y169" i="13"/>
  <c r="Y125" i="13"/>
  <c r="Z94" i="13"/>
  <c r="Y215" i="13"/>
  <c r="Y89" i="13"/>
  <c r="Y130" i="13"/>
  <c r="Y185" i="13"/>
  <c r="Y59" i="13"/>
  <c r="Y141" i="13"/>
  <c r="Y196" i="13"/>
  <c r="Y70" i="13"/>
  <c r="Y111" i="13"/>
  <c r="Y166" i="13"/>
  <c r="Y207" i="13"/>
  <c r="Y81" i="13"/>
  <c r="Z81" i="13" s="1"/>
  <c r="T81" i="13"/>
  <c r="Y155" i="13"/>
  <c r="F53" i="13"/>
  <c r="X53" i="13"/>
  <c r="X136" i="13"/>
  <c r="R136" i="13"/>
  <c r="O53" i="13"/>
  <c r="O94" i="13"/>
  <c r="Y108" i="13"/>
  <c r="Z108" i="13" s="1"/>
  <c r="Y201" i="13"/>
  <c r="Y75" i="13"/>
  <c r="Y116" i="13"/>
  <c r="Y171" i="13"/>
  <c r="Y212" i="13"/>
  <c r="Y86" i="13"/>
  <c r="Y127" i="13"/>
  <c r="Y182" i="13"/>
  <c r="Y56" i="13"/>
  <c r="Y138" i="13"/>
  <c r="Y193" i="13"/>
  <c r="Y67" i="13"/>
  <c r="Y154" i="13"/>
  <c r="R66" i="13"/>
  <c r="X66" i="13"/>
  <c r="X150" i="13"/>
  <c r="R150" i="13"/>
  <c r="Y187" i="13"/>
  <c r="Y61" i="13"/>
  <c r="Y143" i="13"/>
  <c r="Y72" i="13"/>
  <c r="Y113" i="13"/>
  <c r="Y168" i="13"/>
  <c r="Y209" i="13"/>
  <c r="Y83" i="13"/>
  <c r="Y124" i="13"/>
  <c r="Y179" i="13"/>
  <c r="Y53" i="13"/>
  <c r="Y153" i="13"/>
  <c r="X80" i="13"/>
  <c r="R80" i="13"/>
  <c r="X164" i="13"/>
  <c r="R164" i="13"/>
  <c r="Y122" i="13"/>
  <c r="Z122" i="13" s="1"/>
  <c r="Y136" i="13"/>
  <c r="Z136" i="13" s="1"/>
  <c r="Y173" i="13"/>
  <c r="Y214" i="13"/>
  <c r="Y88" i="13"/>
  <c r="Y129" i="13"/>
  <c r="Y184" i="13"/>
  <c r="Y58" i="13"/>
  <c r="Y140" i="13"/>
  <c r="Y195" i="13"/>
  <c r="Y69" i="13"/>
  <c r="Y110" i="13"/>
  <c r="Y165" i="13"/>
  <c r="Y150" i="13"/>
  <c r="Z150" i="13" s="1"/>
  <c r="Y152" i="13"/>
  <c r="X81" i="13"/>
  <c r="X178" i="13"/>
  <c r="R178" i="13"/>
  <c r="T150" i="13"/>
  <c r="O66" i="13"/>
  <c r="T94" i="13"/>
  <c r="T66" i="13"/>
  <c r="T192" i="13"/>
  <c r="T206" i="13"/>
  <c r="R52" i="13"/>
  <c r="B67" i="13"/>
  <c r="B193" i="13"/>
  <c r="B137" i="13"/>
  <c r="B165" i="13"/>
  <c r="B109" i="13"/>
  <c r="B179" i="13"/>
  <c r="L80" i="13"/>
  <c r="L136" i="13"/>
  <c r="L192" i="13"/>
  <c r="F80" i="13"/>
  <c r="F136" i="13"/>
  <c r="F192" i="13"/>
  <c r="F81" i="13"/>
  <c r="L94" i="13"/>
  <c r="L150" i="13"/>
  <c r="L206" i="13"/>
  <c r="F94" i="13"/>
  <c r="F150" i="13"/>
  <c r="F206" i="13"/>
  <c r="L81" i="13"/>
  <c r="B95" i="13"/>
  <c r="B151" i="13"/>
  <c r="B207" i="13"/>
  <c r="L52" i="13"/>
  <c r="L108" i="13"/>
  <c r="L164" i="13"/>
  <c r="F108" i="13"/>
  <c r="F164" i="13"/>
  <c r="L53" i="13"/>
  <c r="F66" i="13"/>
  <c r="L66" i="13"/>
  <c r="L122" i="13"/>
  <c r="L178" i="13"/>
  <c r="F52" i="13"/>
  <c r="F123" i="13"/>
  <c r="F178" i="13"/>
  <c r="C66" i="13"/>
  <c r="C122" i="13"/>
  <c r="C178" i="13"/>
  <c r="C123" i="13"/>
  <c r="C80" i="13"/>
  <c r="C136" i="13"/>
  <c r="C192" i="13"/>
  <c r="C81" i="13"/>
  <c r="C94" i="13"/>
  <c r="C150" i="13"/>
  <c r="C206" i="13"/>
  <c r="C53" i="13"/>
  <c r="C108" i="13"/>
  <c r="C164" i="13"/>
  <c r="U67" i="13" l="1"/>
  <c r="W67" i="13"/>
  <c r="I207" i="13"/>
  <c r="U207" i="13"/>
  <c r="W207" i="13"/>
  <c r="U151" i="13"/>
  <c r="W151" i="13"/>
  <c r="I179" i="13"/>
  <c r="U179" i="13"/>
  <c r="W179" i="13"/>
  <c r="U95" i="13"/>
  <c r="W95" i="13"/>
  <c r="I109" i="13"/>
  <c r="U109" i="13"/>
  <c r="W109" i="13"/>
  <c r="I137" i="13"/>
  <c r="W137" i="13"/>
  <c r="U137" i="13"/>
  <c r="U165" i="13"/>
  <c r="W165" i="13"/>
  <c r="W193" i="13"/>
  <c r="U193" i="13"/>
  <c r="C151" i="13"/>
  <c r="I151" i="13"/>
  <c r="C165" i="13"/>
  <c r="I165" i="13"/>
  <c r="L193" i="13"/>
  <c r="I193" i="13"/>
  <c r="L67" i="13"/>
  <c r="I67" i="13"/>
  <c r="C95" i="13"/>
  <c r="I95" i="13"/>
  <c r="V32" i="13"/>
  <c r="V30" i="13"/>
  <c r="W31" i="13"/>
  <c r="V36" i="13"/>
  <c r="W30" i="13"/>
  <c r="W37" i="13"/>
  <c r="X30" i="13"/>
  <c r="X31" i="13"/>
  <c r="V37" i="13"/>
  <c r="Z52" i="13"/>
  <c r="X28" i="13"/>
  <c r="V34" i="13"/>
  <c r="X37" i="13"/>
  <c r="X32" i="13"/>
  <c r="V35" i="13"/>
  <c r="W33" i="13"/>
  <c r="T52" i="13"/>
  <c r="V28" i="13"/>
  <c r="X34" i="13"/>
  <c r="T53" i="13"/>
  <c r="V29" i="13"/>
  <c r="W32" i="13"/>
  <c r="X35" i="13"/>
  <c r="W28" i="13"/>
  <c r="W34" i="13"/>
  <c r="W29" i="13"/>
  <c r="W35" i="13"/>
  <c r="V33" i="13"/>
  <c r="W36" i="13"/>
  <c r="Z53" i="13"/>
  <c r="X29" i="13"/>
  <c r="X33" i="13"/>
  <c r="X36" i="13"/>
  <c r="V31" i="13"/>
  <c r="L165" i="13"/>
  <c r="C193" i="13"/>
  <c r="F165" i="13"/>
  <c r="F193" i="13"/>
  <c r="F137" i="13"/>
  <c r="C137" i="13"/>
  <c r="L109" i="13"/>
  <c r="F67" i="13"/>
  <c r="Z109" i="13"/>
  <c r="R109" i="13"/>
  <c r="O109" i="13"/>
  <c r="X109" i="13"/>
  <c r="L137" i="13"/>
  <c r="Z165" i="13"/>
  <c r="R165" i="13"/>
  <c r="O165" i="13"/>
  <c r="T165" i="13"/>
  <c r="X165" i="13"/>
  <c r="X95" i="13"/>
  <c r="Z95" i="13"/>
  <c r="T95" i="13"/>
  <c r="R95" i="13"/>
  <c r="O95" i="13"/>
  <c r="C109" i="13"/>
  <c r="C67" i="13"/>
  <c r="L179" i="13"/>
  <c r="X179" i="13"/>
  <c r="Z179" i="13"/>
  <c r="T179" i="13"/>
  <c r="R179" i="13"/>
  <c r="O179" i="13"/>
  <c r="C179" i="13"/>
  <c r="X137" i="13"/>
  <c r="Z137" i="13"/>
  <c r="R137" i="13"/>
  <c r="O137" i="13"/>
  <c r="T137" i="13"/>
  <c r="F109" i="13"/>
  <c r="Z207" i="13"/>
  <c r="X207" i="13"/>
  <c r="R207" i="13"/>
  <c r="O207" i="13"/>
  <c r="Z193" i="13"/>
  <c r="X193" i="13"/>
  <c r="T193" i="13"/>
  <c r="R193" i="13"/>
  <c r="O193" i="13"/>
  <c r="T207" i="13"/>
  <c r="T109" i="13"/>
  <c r="X151" i="13"/>
  <c r="Z151" i="13"/>
  <c r="R151" i="13"/>
  <c r="O151" i="13"/>
  <c r="T151" i="13"/>
  <c r="F179" i="13"/>
  <c r="X67" i="13"/>
  <c r="Z67" i="13"/>
  <c r="O67" i="13"/>
  <c r="R67" i="13"/>
  <c r="T67" i="13"/>
  <c r="C207" i="13"/>
  <c r="L207" i="13"/>
  <c r="F207" i="13"/>
  <c r="L151" i="13"/>
  <c r="F151" i="13"/>
  <c r="L95" i="13"/>
  <c r="F95" i="13"/>
  <c r="B166" i="13"/>
  <c r="B110" i="13"/>
  <c r="B54" i="13"/>
  <c r="B208" i="13"/>
  <c r="B152" i="13"/>
  <c r="B96" i="13"/>
  <c r="B194" i="13"/>
  <c r="B138" i="13"/>
  <c r="B82" i="13"/>
  <c r="B180" i="13"/>
  <c r="B124" i="13"/>
  <c r="B68" i="13"/>
  <c r="B56" i="32"/>
  <c r="I124" i="13" l="1"/>
  <c r="U124" i="13"/>
  <c r="W124" i="13"/>
  <c r="I54" i="13"/>
  <c r="W54" i="13"/>
  <c r="U54" i="13"/>
  <c r="I110" i="13"/>
  <c r="W110" i="13"/>
  <c r="U110" i="13"/>
  <c r="I82" i="13"/>
  <c r="U82" i="13"/>
  <c r="W82" i="13"/>
  <c r="I166" i="13"/>
  <c r="W166" i="13"/>
  <c r="U166" i="13"/>
  <c r="I180" i="13"/>
  <c r="U180" i="13"/>
  <c r="W180" i="13"/>
  <c r="I194" i="13"/>
  <c r="U194" i="13"/>
  <c r="W194" i="13"/>
  <c r="I96" i="13"/>
  <c r="U96" i="13"/>
  <c r="W96" i="13"/>
  <c r="I152" i="13"/>
  <c r="U152" i="13"/>
  <c r="W152" i="13"/>
  <c r="I138" i="13"/>
  <c r="U138" i="13"/>
  <c r="W138" i="13"/>
  <c r="I68" i="13"/>
  <c r="U68" i="13"/>
  <c r="W68" i="13"/>
  <c r="U208" i="13"/>
  <c r="W208" i="13"/>
  <c r="T208" i="13"/>
  <c r="I208" i="13"/>
  <c r="X96" i="13"/>
  <c r="Z96" i="13"/>
  <c r="R96" i="13"/>
  <c r="T96" i="13"/>
  <c r="O96" i="13"/>
  <c r="X68" i="13"/>
  <c r="Z68" i="13"/>
  <c r="X82" i="13"/>
  <c r="Z82" i="13"/>
  <c r="R82" i="13"/>
  <c r="T82" i="13"/>
  <c r="O82" i="13"/>
  <c r="X152" i="13"/>
  <c r="Z152" i="13"/>
  <c r="R152" i="13"/>
  <c r="O152" i="13"/>
  <c r="X54" i="13"/>
  <c r="Z54" i="13"/>
  <c r="R54" i="13"/>
  <c r="O54" i="13"/>
  <c r="T54" i="13"/>
  <c r="Z124" i="13"/>
  <c r="X124" i="13"/>
  <c r="R124" i="13"/>
  <c r="O124" i="13"/>
  <c r="X138" i="13"/>
  <c r="Z138" i="13"/>
  <c r="T138" i="13"/>
  <c r="R138" i="13"/>
  <c r="O138" i="13"/>
  <c r="X180" i="13"/>
  <c r="Z180" i="13"/>
  <c r="T180" i="13"/>
  <c r="R180" i="13"/>
  <c r="O180" i="13"/>
  <c r="X194" i="13"/>
  <c r="R194" i="13"/>
  <c r="Z194" i="13"/>
  <c r="T194" i="13"/>
  <c r="O194" i="13"/>
  <c r="Z166" i="13"/>
  <c r="X166" i="13"/>
  <c r="R166" i="13"/>
  <c r="T166" i="13"/>
  <c r="O166" i="13"/>
  <c r="T124" i="13"/>
  <c r="X208" i="13"/>
  <c r="R208" i="13"/>
  <c r="Z208" i="13"/>
  <c r="O208" i="13"/>
  <c r="Z110" i="13"/>
  <c r="X110" i="13"/>
  <c r="T110" i="13"/>
  <c r="R110" i="13"/>
  <c r="O110" i="13"/>
  <c r="T152" i="13"/>
  <c r="O68" i="13"/>
  <c r="R68" i="13"/>
  <c r="T68" i="13"/>
  <c r="L166" i="13"/>
  <c r="F166" i="13"/>
  <c r="C166" i="13"/>
  <c r="L180" i="13"/>
  <c r="F180" i="13"/>
  <c r="C180" i="13"/>
  <c r="L110" i="13"/>
  <c r="F110" i="13"/>
  <c r="C110" i="13"/>
  <c r="L194" i="13"/>
  <c r="F194" i="13"/>
  <c r="C194" i="13"/>
  <c r="L152" i="13"/>
  <c r="F152" i="13"/>
  <c r="C152" i="13"/>
  <c r="L96" i="13"/>
  <c r="F96" i="13"/>
  <c r="C96" i="13"/>
  <c r="L68" i="13"/>
  <c r="C68" i="13"/>
  <c r="F68" i="13"/>
  <c r="L82" i="13"/>
  <c r="F82" i="13"/>
  <c r="C82" i="13"/>
  <c r="L124" i="13"/>
  <c r="F124" i="13"/>
  <c r="C124" i="13"/>
  <c r="L138" i="13"/>
  <c r="F138" i="13"/>
  <c r="C138" i="13"/>
  <c r="L208" i="13"/>
  <c r="F208" i="13"/>
  <c r="C208" i="13"/>
  <c r="L54" i="13"/>
  <c r="F54" i="13"/>
  <c r="C54" i="13"/>
  <c r="B209" i="13"/>
  <c r="B153" i="13"/>
  <c r="B97" i="13"/>
  <c r="B195" i="13"/>
  <c r="B139" i="13"/>
  <c r="B83" i="13"/>
  <c r="B55" i="13"/>
  <c r="B181" i="13"/>
  <c r="B125" i="13"/>
  <c r="B69" i="13"/>
  <c r="B167" i="13"/>
  <c r="B111" i="13"/>
  <c r="B66" i="6"/>
  <c r="B65" i="6"/>
  <c r="B64" i="6"/>
  <c r="B63" i="6"/>
  <c r="B62" i="6"/>
  <c r="B61" i="6"/>
  <c r="I111" i="13" l="1"/>
  <c r="U111" i="13"/>
  <c r="W111" i="13"/>
  <c r="I97" i="13"/>
  <c r="U97" i="13"/>
  <c r="W97" i="13"/>
  <c r="I153" i="13"/>
  <c r="U153" i="13"/>
  <c r="W153" i="13"/>
  <c r="I125" i="13"/>
  <c r="W125" i="13"/>
  <c r="U125" i="13"/>
  <c r="I181" i="13"/>
  <c r="W181" i="13"/>
  <c r="U181" i="13"/>
  <c r="I195" i="13"/>
  <c r="U195" i="13"/>
  <c r="W195" i="13"/>
  <c r="I55" i="13"/>
  <c r="U55" i="13"/>
  <c r="W55" i="13"/>
  <c r="I69" i="13"/>
  <c r="W69" i="13"/>
  <c r="U69" i="13"/>
  <c r="I83" i="13"/>
  <c r="U83" i="13"/>
  <c r="W83" i="13"/>
  <c r="I167" i="13"/>
  <c r="U167" i="13"/>
  <c r="W167" i="13"/>
  <c r="I209" i="13"/>
  <c r="U209" i="13"/>
  <c r="W209" i="13"/>
  <c r="I139" i="13"/>
  <c r="U139" i="13"/>
  <c r="W139" i="13"/>
  <c r="Z125" i="13"/>
  <c r="X125" i="13"/>
  <c r="T125" i="13"/>
  <c r="O125" i="13"/>
  <c r="R125" i="13"/>
  <c r="X195" i="13"/>
  <c r="Z195" i="13"/>
  <c r="R195" i="13"/>
  <c r="O195" i="13"/>
  <c r="T195" i="13"/>
  <c r="X55" i="13"/>
  <c r="Z55" i="13"/>
  <c r="R55" i="13"/>
  <c r="T55" i="13"/>
  <c r="O55" i="13"/>
  <c r="Z97" i="13"/>
  <c r="R97" i="13"/>
  <c r="O97" i="13"/>
  <c r="X97" i="13"/>
  <c r="T97" i="13"/>
  <c r="Z153" i="13"/>
  <c r="R153" i="13"/>
  <c r="O153" i="13"/>
  <c r="X153" i="13"/>
  <c r="T153" i="13"/>
  <c r="X181" i="13"/>
  <c r="Z181" i="13"/>
  <c r="T181" i="13"/>
  <c r="R181" i="13"/>
  <c r="O181" i="13"/>
  <c r="Z111" i="13"/>
  <c r="X111" i="13"/>
  <c r="T111" i="13"/>
  <c r="R111" i="13"/>
  <c r="O111" i="13"/>
  <c r="Z167" i="13"/>
  <c r="X167" i="13"/>
  <c r="T167" i="13"/>
  <c r="O167" i="13"/>
  <c r="R167" i="13"/>
  <c r="Z209" i="13"/>
  <c r="X209" i="13"/>
  <c r="R209" i="13"/>
  <c r="O209" i="13"/>
  <c r="T209" i="13"/>
  <c r="X69" i="13"/>
  <c r="Z69" i="13"/>
  <c r="X83" i="13"/>
  <c r="Z83" i="13"/>
  <c r="R83" i="13"/>
  <c r="O83" i="13"/>
  <c r="T83" i="13"/>
  <c r="X139" i="13"/>
  <c r="Z139" i="13"/>
  <c r="R139" i="13"/>
  <c r="O139" i="13"/>
  <c r="T139" i="13"/>
  <c r="O69" i="13"/>
  <c r="R69" i="13"/>
  <c r="T69" i="13"/>
  <c r="B210" i="13"/>
  <c r="B154" i="13"/>
  <c r="B98" i="13"/>
  <c r="B196" i="13"/>
  <c r="B140" i="13"/>
  <c r="B84" i="13"/>
  <c r="B182" i="13"/>
  <c r="B126" i="13"/>
  <c r="B70" i="13"/>
  <c r="B168" i="13"/>
  <c r="B112" i="13"/>
  <c r="B56" i="13"/>
  <c r="L83" i="13"/>
  <c r="F83" i="13"/>
  <c r="C83" i="13"/>
  <c r="L209" i="13"/>
  <c r="F209" i="13"/>
  <c r="C209" i="13"/>
  <c r="L195" i="13"/>
  <c r="F195" i="13"/>
  <c r="C195" i="13"/>
  <c r="L139" i="13"/>
  <c r="F139" i="13"/>
  <c r="C139" i="13"/>
  <c r="L69" i="13"/>
  <c r="C69" i="13"/>
  <c r="F69" i="13"/>
  <c r="L125" i="13"/>
  <c r="F125" i="13"/>
  <c r="C125" i="13"/>
  <c r="L181" i="13"/>
  <c r="F181" i="13"/>
  <c r="C181" i="13"/>
  <c r="L97" i="13"/>
  <c r="F97" i="13"/>
  <c r="C97" i="13"/>
  <c r="L167" i="13"/>
  <c r="F167" i="13"/>
  <c r="C167" i="13"/>
  <c r="L55" i="13"/>
  <c r="F55" i="13"/>
  <c r="C55" i="13"/>
  <c r="L111" i="13"/>
  <c r="F111" i="13"/>
  <c r="C111" i="13"/>
  <c r="L153" i="13"/>
  <c r="F153" i="13"/>
  <c r="C153" i="13"/>
  <c r="I126" i="13" l="1"/>
  <c r="U126" i="13"/>
  <c r="W126" i="13"/>
  <c r="I182" i="13"/>
  <c r="U182" i="13"/>
  <c r="W182" i="13"/>
  <c r="I56" i="13"/>
  <c r="U56" i="13"/>
  <c r="W56" i="13"/>
  <c r="I196" i="13"/>
  <c r="U196" i="13"/>
  <c r="W196" i="13"/>
  <c r="I84" i="13"/>
  <c r="U84" i="13"/>
  <c r="W84" i="13"/>
  <c r="I112" i="13"/>
  <c r="U112" i="13"/>
  <c r="W112" i="13"/>
  <c r="I98" i="13"/>
  <c r="W98" i="13"/>
  <c r="U98" i="13"/>
  <c r="I168" i="13"/>
  <c r="U168" i="13"/>
  <c r="W168" i="13"/>
  <c r="I154" i="13"/>
  <c r="W154" i="13"/>
  <c r="U154" i="13"/>
  <c r="I140" i="13"/>
  <c r="U140" i="13"/>
  <c r="W140" i="13"/>
  <c r="I70" i="13"/>
  <c r="U70" i="13"/>
  <c r="W70" i="13"/>
  <c r="I210" i="13"/>
  <c r="W210" i="13"/>
  <c r="U210" i="13"/>
  <c r="Z112" i="13"/>
  <c r="X112" i="13"/>
  <c r="R112" i="13"/>
  <c r="O112" i="13"/>
  <c r="T112" i="13"/>
  <c r="X84" i="13"/>
  <c r="Z84" i="13"/>
  <c r="R84" i="13"/>
  <c r="T84" i="13"/>
  <c r="O84" i="13"/>
  <c r="X56" i="13"/>
  <c r="Z56" i="13"/>
  <c r="T56" i="13"/>
  <c r="R56" i="13"/>
  <c r="O56" i="13"/>
  <c r="Z168" i="13"/>
  <c r="X168" i="13"/>
  <c r="R168" i="13"/>
  <c r="O168" i="13"/>
  <c r="T168" i="13"/>
  <c r="X196" i="13"/>
  <c r="Z196" i="13"/>
  <c r="R196" i="13"/>
  <c r="T196" i="13"/>
  <c r="O196" i="13"/>
  <c r="Z210" i="13"/>
  <c r="X210" i="13"/>
  <c r="R210" i="13"/>
  <c r="O210" i="13"/>
  <c r="T210" i="13"/>
  <c r="X140" i="13"/>
  <c r="Z140" i="13"/>
  <c r="R140" i="13"/>
  <c r="T140" i="13"/>
  <c r="O140" i="13"/>
  <c r="X70" i="13"/>
  <c r="Z70" i="13"/>
  <c r="Z126" i="13"/>
  <c r="X126" i="13"/>
  <c r="T126" i="13"/>
  <c r="R126" i="13"/>
  <c r="O126" i="13"/>
  <c r="X182" i="13"/>
  <c r="T182" i="13"/>
  <c r="R182" i="13"/>
  <c r="O182" i="13"/>
  <c r="Z182" i="13"/>
  <c r="Z98" i="13"/>
  <c r="X98" i="13"/>
  <c r="R98" i="13"/>
  <c r="T98" i="13"/>
  <c r="O98" i="13"/>
  <c r="Z154" i="13"/>
  <c r="X154" i="13"/>
  <c r="R154" i="13"/>
  <c r="T154" i="13"/>
  <c r="O154" i="13"/>
  <c r="O70" i="13"/>
  <c r="R70" i="13"/>
  <c r="T70" i="13"/>
  <c r="L56" i="13"/>
  <c r="F56" i="13"/>
  <c r="C56" i="13"/>
  <c r="L210" i="13"/>
  <c r="F210" i="13"/>
  <c r="C210" i="13"/>
  <c r="L112" i="13"/>
  <c r="F112" i="13"/>
  <c r="C112" i="13"/>
  <c r="L84" i="13"/>
  <c r="F84" i="13"/>
  <c r="C84" i="13"/>
  <c r="L168" i="13"/>
  <c r="F168" i="13"/>
  <c r="C168" i="13"/>
  <c r="L140" i="13"/>
  <c r="F140" i="13"/>
  <c r="C140" i="13"/>
  <c r="L196" i="13"/>
  <c r="F196" i="13"/>
  <c r="C196" i="13"/>
  <c r="L70" i="13"/>
  <c r="F70" i="13"/>
  <c r="C70" i="13"/>
  <c r="B197" i="13"/>
  <c r="B141" i="13"/>
  <c r="B85" i="13"/>
  <c r="B155" i="13"/>
  <c r="B99" i="13"/>
  <c r="B183" i="13"/>
  <c r="B127" i="13"/>
  <c r="B71" i="13"/>
  <c r="B57" i="13"/>
  <c r="B169" i="13"/>
  <c r="B113" i="13"/>
  <c r="B211" i="13"/>
  <c r="L154" i="13"/>
  <c r="F154" i="13"/>
  <c r="C154" i="13"/>
  <c r="L126" i="13"/>
  <c r="F126" i="13"/>
  <c r="C126" i="13"/>
  <c r="L182" i="13"/>
  <c r="F182" i="13"/>
  <c r="C182" i="13"/>
  <c r="L98" i="13"/>
  <c r="F98" i="13"/>
  <c r="C98" i="13"/>
  <c r="I71" i="13" l="1"/>
  <c r="U71" i="13"/>
  <c r="W71" i="13"/>
  <c r="I127" i="13"/>
  <c r="U127" i="13"/>
  <c r="W127" i="13"/>
  <c r="I183" i="13"/>
  <c r="U183" i="13"/>
  <c r="W183" i="13"/>
  <c r="I99" i="13"/>
  <c r="U99" i="13"/>
  <c r="W99" i="13"/>
  <c r="I211" i="13"/>
  <c r="U211" i="13"/>
  <c r="W211" i="13"/>
  <c r="I155" i="13"/>
  <c r="U155" i="13"/>
  <c r="W155" i="13"/>
  <c r="I113" i="13"/>
  <c r="W113" i="13"/>
  <c r="U113" i="13"/>
  <c r="I85" i="13"/>
  <c r="U85" i="13"/>
  <c r="W85" i="13"/>
  <c r="I169" i="13"/>
  <c r="W169" i="13"/>
  <c r="U169" i="13"/>
  <c r="I141" i="13"/>
  <c r="U141" i="13"/>
  <c r="W141" i="13"/>
  <c r="I57" i="13"/>
  <c r="W57" i="13"/>
  <c r="U57" i="13"/>
  <c r="I197" i="13"/>
  <c r="U197" i="13"/>
  <c r="W197" i="13"/>
  <c r="X155" i="13"/>
  <c r="R155" i="13"/>
  <c r="O155" i="13"/>
  <c r="T155" i="13"/>
  <c r="Z155" i="13"/>
  <c r="Z211" i="13"/>
  <c r="X211" i="13"/>
  <c r="O211" i="13"/>
  <c r="R211" i="13"/>
  <c r="T211" i="13"/>
  <c r="X57" i="13"/>
  <c r="Z57" i="13"/>
  <c r="T57" i="13"/>
  <c r="R57" i="13"/>
  <c r="O57" i="13"/>
  <c r="Z85" i="13"/>
  <c r="R85" i="13"/>
  <c r="O85" i="13"/>
  <c r="X85" i="13"/>
  <c r="T85" i="13"/>
  <c r="X71" i="13"/>
  <c r="Z71" i="13"/>
  <c r="Z141" i="13"/>
  <c r="R141" i="13"/>
  <c r="O141" i="13"/>
  <c r="T141" i="13"/>
  <c r="X141" i="13"/>
  <c r="Z113" i="13"/>
  <c r="X113" i="13"/>
  <c r="T113" i="13"/>
  <c r="O113" i="13"/>
  <c r="R113" i="13"/>
  <c r="Z127" i="13"/>
  <c r="X127" i="13"/>
  <c r="T127" i="13"/>
  <c r="R127" i="13"/>
  <c r="O127" i="13"/>
  <c r="Z197" i="13"/>
  <c r="R197" i="13"/>
  <c r="O197" i="13"/>
  <c r="X197" i="13"/>
  <c r="T197" i="13"/>
  <c r="Z169" i="13"/>
  <c r="X169" i="13"/>
  <c r="O169" i="13"/>
  <c r="R169" i="13"/>
  <c r="T169" i="13"/>
  <c r="X183" i="13"/>
  <c r="Z183" i="13"/>
  <c r="T183" i="13"/>
  <c r="R183" i="13"/>
  <c r="O183" i="13"/>
  <c r="Z99" i="13"/>
  <c r="X99" i="13"/>
  <c r="T99" i="13"/>
  <c r="O99" i="13"/>
  <c r="R99" i="13"/>
  <c r="O71" i="13"/>
  <c r="T71" i="13"/>
  <c r="R71" i="13"/>
  <c r="L169" i="13"/>
  <c r="F169" i="13"/>
  <c r="C169" i="13"/>
  <c r="L183" i="13"/>
  <c r="F183" i="13"/>
  <c r="C183" i="13"/>
  <c r="L99" i="13"/>
  <c r="F99" i="13"/>
  <c r="C99" i="13"/>
  <c r="B198" i="13"/>
  <c r="B142" i="13"/>
  <c r="B86" i="13"/>
  <c r="B184" i="13"/>
  <c r="B128" i="13"/>
  <c r="B72" i="13"/>
  <c r="B170" i="13"/>
  <c r="B114" i="13"/>
  <c r="B58" i="13"/>
  <c r="B212" i="13"/>
  <c r="B156" i="13"/>
  <c r="B100" i="13"/>
  <c r="L113" i="13"/>
  <c r="F113" i="13"/>
  <c r="C113" i="13"/>
  <c r="L127" i="13"/>
  <c r="F127" i="13"/>
  <c r="C127" i="13"/>
  <c r="L197" i="13"/>
  <c r="F197" i="13"/>
  <c r="C197" i="13"/>
  <c r="L155" i="13"/>
  <c r="F155" i="13"/>
  <c r="C155" i="13"/>
  <c r="L211" i="13"/>
  <c r="F211" i="13"/>
  <c r="C211" i="13"/>
  <c r="L57" i="13"/>
  <c r="F57" i="13"/>
  <c r="C57" i="13"/>
  <c r="L85" i="13"/>
  <c r="F85" i="13"/>
  <c r="C85" i="13"/>
  <c r="F71" i="13"/>
  <c r="L71" i="13"/>
  <c r="C71" i="13"/>
  <c r="L141" i="13"/>
  <c r="F141" i="13"/>
  <c r="C141" i="13"/>
  <c r="I128" i="13" l="1"/>
  <c r="U128" i="13"/>
  <c r="W128" i="13"/>
  <c r="I100" i="13"/>
  <c r="U100" i="13"/>
  <c r="W100" i="13"/>
  <c r="I184" i="13"/>
  <c r="U184" i="13"/>
  <c r="W184" i="13"/>
  <c r="I156" i="13"/>
  <c r="U156" i="13"/>
  <c r="W156" i="13"/>
  <c r="I86" i="13"/>
  <c r="W86" i="13"/>
  <c r="U86" i="13"/>
  <c r="I212" i="13"/>
  <c r="U212" i="13"/>
  <c r="W212" i="13"/>
  <c r="I142" i="13"/>
  <c r="W142" i="13"/>
  <c r="U142" i="13"/>
  <c r="I58" i="13"/>
  <c r="U58" i="13"/>
  <c r="W58" i="13"/>
  <c r="I198" i="13"/>
  <c r="W198" i="13"/>
  <c r="U198" i="13"/>
  <c r="I114" i="13"/>
  <c r="U114" i="13"/>
  <c r="W114" i="13"/>
  <c r="I170" i="13"/>
  <c r="U170" i="13"/>
  <c r="W170" i="13"/>
  <c r="I72" i="13"/>
  <c r="U72" i="13"/>
  <c r="W72" i="13"/>
  <c r="X184" i="13"/>
  <c r="R184" i="13"/>
  <c r="O184" i="13"/>
  <c r="Z184" i="13"/>
  <c r="T184" i="13"/>
  <c r="X128" i="13"/>
  <c r="R128" i="13"/>
  <c r="O128" i="13"/>
  <c r="Z128" i="13"/>
  <c r="T128" i="13"/>
  <c r="X100" i="13"/>
  <c r="T100" i="13"/>
  <c r="R100" i="13"/>
  <c r="O100" i="13"/>
  <c r="Z100" i="13"/>
  <c r="Z114" i="13"/>
  <c r="X114" i="13"/>
  <c r="R114" i="13"/>
  <c r="O114" i="13"/>
  <c r="T114" i="13"/>
  <c r="X58" i="13"/>
  <c r="Z58" i="13"/>
  <c r="R58" i="13"/>
  <c r="O58" i="13"/>
  <c r="T58" i="13"/>
  <c r="X156" i="13"/>
  <c r="R156" i="13"/>
  <c r="O156" i="13"/>
  <c r="Z156" i="13"/>
  <c r="T156" i="13"/>
  <c r="X170" i="13"/>
  <c r="R170" i="13"/>
  <c r="O170" i="13"/>
  <c r="Z170" i="13"/>
  <c r="T170" i="13"/>
  <c r="Z86" i="13"/>
  <c r="X86" i="13"/>
  <c r="R86" i="13"/>
  <c r="O86" i="13"/>
  <c r="T86" i="13"/>
  <c r="Z212" i="13"/>
  <c r="X212" i="13"/>
  <c r="R212" i="13"/>
  <c r="O212" i="13"/>
  <c r="T212" i="13"/>
  <c r="X142" i="13"/>
  <c r="R142" i="13"/>
  <c r="T142" i="13"/>
  <c r="O142" i="13"/>
  <c r="Z142" i="13"/>
  <c r="Z198" i="13"/>
  <c r="X198" i="13"/>
  <c r="R198" i="13"/>
  <c r="T198" i="13"/>
  <c r="O198" i="13"/>
  <c r="X72" i="13"/>
  <c r="Z72" i="13"/>
  <c r="O72" i="13"/>
  <c r="R72" i="13"/>
  <c r="T72" i="13"/>
  <c r="L100" i="13"/>
  <c r="F100" i="13"/>
  <c r="C100" i="13"/>
  <c r="L114" i="13"/>
  <c r="F114" i="13"/>
  <c r="C114" i="13"/>
  <c r="L156" i="13"/>
  <c r="F156" i="13"/>
  <c r="C156" i="13"/>
  <c r="L170" i="13"/>
  <c r="F170" i="13"/>
  <c r="C170" i="13"/>
  <c r="L86" i="13"/>
  <c r="F86" i="13"/>
  <c r="C86" i="13"/>
  <c r="B73" i="13"/>
  <c r="B185" i="13"/>
  <c r="B129" i="13"/>
  <c r="B171" i="13"/>
  <c r="B115" i="13"/>
  <c r="B59" i="13"/>
  <c r="B143" i="13"/>
  <c r="B87" i="13"/>
  <c r="B101" i="13"/>
  <c r="B199" i="13"/>
  <c r="B213" i="13"/>
  <c r="B157" i="13"/>
  <c r="L212" i="13"/>
  <c r="F212" i="13"/>
  <c r="C212" i="13"/>
  <c r="L142" i="13"/>
  <c r="F142" i="13"/>
  <c r="C142" i="13"/>
  <c r="L58" i="13"/>
  <c r="F58" i="13"/>
  <c r="C58" i="13"/>
  <c r="L198" i="13"/>
  <c r="F198" i="13"/>
  <c r="C198" i="13"/>
  <c r="L72" i="13"/>
  <c r="F72" i="13"/>
  <c r="C72" i="13"/>
  <c r="L128" i="13"/>
  <c r="F128" i="13"/>
  <c r="C128" i="13"/>
  <c r="L184" i="13"/>
  <c r="F184" i="13"/>
  <c r="C184" i="13"/>
  <c r="H12" i="32"/>
  <c r="I12" i="32" s="1"/>
  <c r="H13" i="32"/>
  <c r="I13" i="32" s="1"/>
  <c r="H14" i="32"/>
  <c r="I14" i="32" s="1"/>
  <c r="H15" i="32"/>
  <c r="I15" i="32" s="1"/>
  <c r="H16" i="32"/>
  <c r="I16" i="32" s="1"/>
  <c r="H17" i="32"/>
  <c r="I17" i="32" s="1"/>
  <c r="H18" i="32"/>
  <c r="I18" i="32" s="1"/>
  <c r="H19" i="32"/>
  <c r="I19" i="32" s="1"/>
  <c r="H20" i="32"/>
  <c r="I20" i="32" s="1"/>
  <c r="H21" i="32"/>
  <c r="I21" i="32" s="1"/>
  <c r="H22" i="32"/>
  <c r="I22" i="32" s="1"/>
  <c r="H23" i="32"/>
  <c r="I23" i="32" s="1"/>
  <c r="H24" i="32"/>
  <c r="I24" i="32" s="1"/>
  <c r="H25" i="32"/>
  <c r="I25" i="32" s="1"/>
  <c r="H26" i="32"/>
  <c r="I26" i="32" s="1"/>
  <c r="H27" i="32"/>
  <c r="I27" i="32" s="1"/>
  <c r="H28" i="32"/>
  <c r="I28" i="32" s="1"/>
  <c r="H29" i="32"/>
  <c r="I29" i="32" s="1"/>
  <c r="H30" i="32"/>
  <c r="I30" i="32" s="1"/>
  <c r="H31" i="32"/>
  <c r="I31" i="32" s="1"/>
  <c r="H32" i="32"/>
  <c r="I32" i="32" s="1"/>
  <c r="H33" i="32"/>
  <c r="I33" i="32" s="1"/>
  <c r="H34" i="32"/>
  <c r="I34" i="32" s="1"/>
  <c r="H35" i="32"/>
  <c r="I35" i="32" s="1"/>
  <c r="H36" i="32"/>
  <c r="I36" i="32" s="1"/>
  <c r="H37" i="32"/>
  <c r="I37" i="32" s="1"/>
  <c r="H38" i="32"/>
  <c r="I38" i="32" s="1"/>
  <c r="H39" i="32"/>
  <c r="I39" i="32" s="1"/>
  <c r="H40" i="32"/>
  <c r="I40" i="32" s="1"/>
  <c r="H41" i="32"/>
  <c r="I41" i="32" s="1"/>
  <c r="H42" i="32"/>
  <c r="I42" i="32" s="1"/>
  <c r="H43" i="32"/>
  <c r="I43" i="32" s="1"/>
  <c r="H44" i="32"/>
  <c r="I44" i="32" s="1"/>
  <c r="H45" i="32"/>
  <c r="I45" i="32" s="1"/>
  <c r="H46" i="32"/>
  <c r="I46" i="32" s="1"/>
  <c r="H47" i="32"/>
  <c r="I47" i="32" s="1"/>
  <c r="H48" i="32"/>
  <c r="I48" i="32" s="1"/>
  <c r="H49" i="32"/>
  <c r="I49" i="32" s="1"/>
  <c r="H50" i="32"/>
  <c r="I50" i="32" s="1"/>
  <c r="H51" i="32"/>
  <c r="I51" i="32" s="1"/>
  <c r="H52" i="32"/>
  <c r="I52" i="32" s="1"/>
  <c r="H53" i="32"/>
  <c r="I53" i="32" s="1"/>
  <c r="H54" i="32"/>
  <c r="I54" i="32" s="1"/>
  <c r="H55" i="32"/>
  <c r="I55" i="32" s="1"/>
  <c r="L12" i="32"/>
  <c r="L11" i="32"/>
  <c r="L10" i="32"/>
  <c r="L9" i="32"/>
  <c r="L8" i="32"/>
  <c r="L7" i="32"/>
  <c r="I101" i="13" l="1"/>
  <c r="W101" i="13"/>
  <c r="U101" i="13"/>
  <c r="I73" i="13"/>
  <c r="U73" i="13"/>
  <c r="W73" i="13"/>
  <c r="I87" i="13"/>
  <c r="U87" i="13"/>
  <c r="W87" i="13"/>
  <c r="I143" i="13"/>
  <c r="U143" i="13"/>
  <c r="W143" i="13"/>
  <c r="I59" i="13"/>
  <c r="U59" i="13"/>
  <c r="W59" i="13"/>
  <c r="I115" i="13"/>
  <c r="U115" i="13"/>
  <c r="W115" i="13"/>
  <c r="I157" i="13"/>
  <c r="W157" i="13"/>
  <c r="U157" i="13"/>
  <c r="I171" i="13"/>
  <c r="U171" i="13"/>
  <c r="W171" i="13"/>
  <c r="I213" i="13"/>
  <c r="W213" i="13"/>
  <c r="U213" i="13"/>
  <c r="I129" i="13"/>
  <c r="U129" i="13"/>
  <c r="W129" i="13"/>
  <c r="I199" i="13"/>
  <c r="U199" i="13"/>
  <c r="W199" i="13"/>
  <c r="I185" i="13"/>
  <c r="U185" i="13"/>
  <c r="W185" i="13"/>
  <c r="Z129" i="13"/>
  <c r="X129" i="13"/>
  <c r="R129" i="13"/>
  <c r="O129" i="13"/>
  <c r="T129" i="13"/>
  <c r="Z157" i="13"/>
  <c r="X157" i="13"/>
  <c r="O157" i="13"/>
  <c r="R157" i="13"/>
  <c r="T157" i="13"/>
  <c r="Z143" i="13"/>
  <c r="X143" i="13"/>
  <c r="T143" i="13"/>
  <c r="O143" i="13"/>
  <c r="R143" i="13"/>
  <c r="Z185" i="13"/>
  <c r="R185" i="13"/>
  <c r="O185" i="13"/>
  <c r="X185" i="13"/>
  <c r="T185" i="13"/>
  <c r="Z213" i="13"/>
  <c r="X213" i="13"/>
  <c r="O213" i="13"/>
  <c r="R213" i="13"/>
  <c r="T213" i="13"/>
  <c r="X59" i="13"/>
  <c r="R59" i="13"/>
  <c r="O59" i="13"/>
  <c r="T59" i="13"/>
  <c r="Z59" i="13"/>
  <c r="Z73" i="13"/>
  <c r="X73" i="13"/>
  <c r="Z87" i="13"/>
  <c r="X87" i="13"/>
  <c r="T87" i="13"/>
  <c r="R87" i="13"/>
  <c r="O87" i="13"/>
  <c r="Z115" i="13"/>
  <c r="X115" i="13"/>
  <c r="R115" i="13"/>
  <c r="O115" i="13"/>
  <c r="T115" i="13"/>
  <c r="X199" i="13"/>
  <c r="T199" i="13"/>
  <c r="R199" i="13"/>
  <c r="O199" i="13"/>
  <c r="Z199" i="13"/>
  <c r="Z171" i="13"/>
  <c r="X171" i="13"/>
  <c r="R171" i="13"/>
  <c r="O171" i="13"/>
  <c r="T171" i="13"/>
  <c r="Z101" i="13"/>
  <c r="X101" i="13"/>
  <c r="T101" i="13"/>
  <c r="R101" i="13"/>
  <c r="O101" i="13"/>
  <c r="O73" i="13"/>
  <c r="R73" i="13"/>
  <c r="T73" i="13"/>
  <c r="L101" i="13"/>
  <c r="F101" i="13"/>
  <c r="C101" i="13"/>
  <c r="B186" i="13"/>
  <c r="B130" i="13"/>
  <c r="B74" i="13"/>
  <c r="B172" i="13"/>
  <c r="B116" i="13"/>
  <c r="B60" i="13"/>
  <c r="B214" i="13"/>
  <c r="B158" i="13"/>
  <c r="B102" i="13"/>
  <c r="B200" i="13"/>
  <c r="B144" i="13"/>
  <c r="B88" i="13"/>
  <c r="L87" i="13"/>
  <c r="F87" i="13"/>
  <c r="C87" i="13"/>
  <c r="L129" i="13"/>
  <c r="F129" i="13"/>
  <c r="C129" i="13"/>
  <c r="L157" i="13"/>
  <c r="F157" i="13"/>
  <c r="C157" i="13"/>
  <c r="L143" i="13"/>
  <c r="F143" i="13"/>
  <c r="C143" i="13"/>
  <c r="L185" i="13"/>
  <c r="F185" i="13"/>
  <c r="C185" i="13"/>
  <c r="L213" i="13"/>
  <c r="F213" i="13"/>
  <c r="C213" i="13"/>
  <c r="L59" i="13"/>
  <c r="F59" i="13"/>
  <c r="C59" i="13"/>
  <c r="F73" i="13"/>
  <c r="L73" i="13"/>
  <c r="C73" i="13"/>
  <c r="L115" i="13"/>
  <c r="F115" i="13"/>
  <c r="C115" i="13"/>
  <c r="L199" i="13"/>
  <c r="F199" i="13"/>
  <c r="C199" i="13"/>
  <c r="L171" i="13"/>
  <c r="F171" i="13"/>
  <c r="C171" i="13"/>
  <c r="D23" i="16"/>
  <c r="D25" i="16"/>
  <c r="D24" i="16"/>
  <c r="D22" i="16"/>
  <c r="D21" i="16"/>
  <c r="D20" i="16"/>
  <c r="D19" i="16"/>
  <c r="I116" i="13" l="1"/>
  <c r="U116" i="13"/>
  <c r="W116" i="13"/>
  <c r="I88" i="13"/>
  <c r="U88" i="13"/>
  <c r="W88" i="13"/>
  <c r="I74" i="13"/>
  <c r="W74" i="13"/>
  <c r="U74" i="13"/>
  <c r="I172" i="13"/>
  <c r="U172" i="13"/>
  <c r="W172" i="13"/>
  <c r="I102" i="13"/>
  <c r="U102" i="13"/>
  <c r="W102" i="13"/>
  <c r="I186" i="13"/>
  <c r="W186" i="13"/>
  <c r="U186" i="13"/>
  <c r="I158" i="13"/>
  <c r="U158" i="13"/>
  <c r="W158" i="13"/>
  <c r="I144" i="13"/>
  <c r="U144" i="13"/>
  <c r="W144" i="13"/>
  <c r="I200" i="13"/>
  <c r="U200" i="13"/>
  <c r="W200" i="13"/>
  <c r="I214" i="13"/>
  <c r="U214" i="13"/>
  <c r="W214" i="13"/>
  <c r="I130" i="13"/>
  <c r="W130" i="13"/>
  <c r="U130" i="13"/>
  <c r="I60" i="13"/>
  <c r="U60" i="13"/>
  <c r="W60" i="13"/>
  <c r="X116" i="13"/>
  <c r="R116" i="13"/>
  <c r="O116" i="13"/>
  <c r="T116" i="13"/>
  <c r="Z116" i="13"/>
  <c r="X88" i="13"/>
  <c r="R88" i="13"/>
  <c r="O88" i="13"/>
  <c r="T88" i="13"/>
  <c r="Z88" i="13"/>
  <c r="X214" i="13"/>
  <c r="R214" i="13"/>
  <c r="O214" i="13"/>
  <c r="T214" i="13"/>
  <c r="Z214" i="13"/>
  <c r="X74" i="13"/>
  <c r="Z74" i="13"/>
  <c r="X102" i="13"/>
  <c r="R102" i="13"/>
  <c r="O102" i="13"/>
  <c r="T102" i="13"/>
  <c r="Z102" i="13"/>
  <c r="X144" i="13"/>
  <c r="R144" i="13"/>
  <c r="O144" i="13"/>
  <c r="Z144" i="13"/>
  <c r="T144" i="13"/>
  <c r="X130" i="13"/>
  <c r="R130" i="13"/>
  <c r="O130" i="13"/>
  <c r="Z130" i="13"/>
  <c r="T130" i="13"/>
  <c r="Z172" i="13"/>
  <c r="X172" i="13"/>
  <c r="R172" i="13"/>
  <c r="O172" i="13"/>
  <c r="T172" i="13"/>
  <c r="X200" i="13"/>
  <c r="R200" i="13"/>
  <c r="O200" i="13"/>
  <c r="T200" i="13"/>
  <c r="Z200" i="13"/>
  <c r="X186" i="13"/>
  <c r="R186" i="13"/>
  <c r="O186" i="13"/>
  <c r="Z186" i="13"/>
  <c r="T186" i="13"/>
  <c r="X158" i="13"/>
  <c r="R158" i="13"/>
  <c r="O158" i="13"/>
  <c r="Z158" i="13"/>
  <c r="T158" i="13"/>
  <c r="X60" i="13"/>
  <c r="R60" i="13"/>
  <c r="O60" i="13"/>
  <c r="Z60" i="13"/>
  <c r="T60" i="13"/>
  <c r="O74" i="13"/>
  <c r="R74" i="13"/>
  <c r="T74" i="13"/>
  <c r="L200" i="13"/>
  <c r="F200" i="13"/>
  <c r="C200" i="13"/>
  <c r="L60" i="13"/>
  <c r="F60" i="13"/>
  <c r="C60" i="13"/>
  <c r="L116" i="13"/>
  <c r="F116" i="13"/>
  <c r="C116" i="13"/>
  <c r="L102" i="13"/>
  <c r="F102" i="13"/>
  <c r="C102" i="13"/>
  <c r="L172" i="13"/>
  <c r="F172" i="13"/>
  <c r="C172" i="13"/>
  <c r="L186" i="13"/>
  <c r="F186" i="13"/>
  <c r="C186" i="13"/>
  <c r="L158" i="13"/>
  <c r="F158" i="13"/>
  <c r="C158" i="13"/>
  <c r="L88" i="13"/>
  <c r="F88" i="13"/>
  <c r="C88" i="13"/>
  <c r="L214" i="13"/>
  <c r="F214" i="13"/>
  <c r="C214" i="13"/>
  <c r="F74" i="13"/>
  <c r="L74" i="13"/>
  <c r="C74" i="13"/>
  <c r="B117" i="13"/>
  <c r="B75" i="13"/>
  <c r="B173" i="13"/>
  <c r="B61" i="13"/>
  <c r="B215" i="13"/>
  <c r="B159" i="13"/>
  <c r="B103" i="13"/>
  <c r="B187" i="13"/>
  <c r="B131" i="13"/>
  <c r="B201" i="13"/>
  <c r="B145" i="13"/>
  <c r="B89" i="13"/>
  <c r="L144" i="13"/>
  <c r="F144" i="13"/>
  <c r="C144" i="13"/>
  <c r="L130" i="13"/>
  <c r="F130" i="13"/>
  <c r="C130" i="13"/>
  <c r="G31" i="3"/>
  <c r="H31" i="30"/>
  <c r="D32" i="30"/>
  <c r="G32" i="30" s="1"/>
  <c r="D33" i="30"/>
  <c r="G33" i="30" s="1"/>
  <c r="D34" i="30"/>
  <c r="G34" i="30" s="1"/>
  <c r="D35" i="30"/>
  <c r="G35" i="30" s="1"/>
  <c r="D36" i="30"/>
  <c r="G36" i="30" s="1"/>
  <c r="D37" i="30"/>
  <c r="G37" i="30" s="1"/>
  <c r="D38" i="30"/>
  <c r="G38" i="30" s="1"/>
  <c r="D39" i="30"/>
  <c r="G39" i="30" s="1"/>
  <c r="D40" i="30"/>
  <c r="G40" i="30" s="1"/>
  <c r="D41" i="30"/>
  <c r="G41" i="30" s="1"/>
  <c r="D42" i="30"/>
  <c r="G42" i="30" s="1"/>
  <c r="D43" i="30"/>
  <c r="G43" i="30" s="1"/>
  <c r="D44" i="30"/>
  <c r="G44" i="30" s="1"/>
  <c r="D45" i="30"/>
  <c r="G45" i="30" s="1"/>
  <c r="D46" i="30"/>
  <c r="G46" i="30" s="1"/>
  <c r="D47" i="30"/>
  <c r="G47" i="30" s="1"/>
  <c r="D48" i="30"/>
  <c r="G48" i="30" s="1"/>
  <c r="D49" i="30"/>
  <c r="G49" i="30" s="1"/>
  <c r="D50" i="30"/>
  <c r="G50" i="30" s="1"/>
  <c r="D51" i="30"/>
  <c r="G51" i="30" s="1"/>
  <c r="D52" i="30"/>
  <c r="G52" i="30" s="1"/>
  <c r="D53" i="30"/>
  <c r="G53" i="30" s="1"/>
  <c r="D54" i="30"/>
  <c r="G54" i="30" s="1"/>
  <c r="D55" i="30"/>
  <c r="G55" i="30" s="1"/>
  <c r="Q14" i="13"/>
  <c r="D6" i="30"/>
  <c r="D7" i="30"/>
  <c r="D8" i="30"/>
  <c r="D10" i="30"/>
  <c r="D11" i="30"/>
  <c r="D12" i="30"/>
  <c r="D13" i="30"/>
  <c r="D14" i="30"/>
  <c r="D15" i="30"/>
  <c r="D16" i="30"/>
  <c r="D17" i="30"/>
  <c r="D18" i="30"/>
  <c r="D19" i="30"/>
  <c r="D20" i="30"/>
  <c r="D21" i="30"/>
  <c r="D22" i="30"/>
  <c r="D23" i="30"/>
  <c r="D24" i="30"/>
  <c r="D25" i="30"/>
  <c r="G25" i="30" s="1"/>
  <c r="D26" i="30"/>
  <c r="G26" i="30" s="1"/>
  <c r="D27" i="30"/>
  <c r="G27" i="30" s="1"/>
  <c r="D28" i="30"/>
  <c r="G28" i="30" s="1"/>
  <c r="D29" i="30"/>
  <c r="G29" i="30" s="1"/>
  <c r="D30" i="30"/>
  <c r="G30" i="30" s="1"/>
  <c r="D9" i="30"/>
  <c r="D2" i="31"/>
  <c r="C2" i="31"/>
  <c r="B5" i="31"/>
  <c r="B20" i="8"/>
  <c r="F20" i="8"/>
  <c r="G20" i="8"/>
  <c r="N20" i="8"/>
  <c r="T20" i="8"/>
  <c r="Y20" i="8"/>
  <c r="AD20" i="8"/>
  <c r="AI20" i="8"/>
  <c r="B21" i="8"/>
  <c r="F21" i="8"/>
  <c r="G21" i="8"/>
  <c r="N21" i="8"/>
  <c r="T21" i="8"/>
  <c r="Y21" i="8"/>
  <c r="AD21" i="8"/>
  <c r="AI21" i="8"/>
  <c r="B22" i="8"/>
  <c r="F22" i="8"/>
  <c r="G22" i="8"/>
  <c r="N22" i="8"/>
  <c r="T22" i="8"/>
  <c r="Y22" i="8"/>
  <c r="AD22" i="8"/>
  <c r="AI22" i="8"/>
  <c r="B23" i="8"/>
  <c r="F23" i="8"/>
  <c r="G23" i="8"/>
  <c r="N23" i="8"/>
  <c r="T23" i="8"/>
  <c r="Y23" i="8"/>
  <c r="AD23" i="8"/>
  <c r="AI23" i="8"/>
  <c r="B24" i="8"/>
  <c r="F24" i="8"/>
  <c r="G24" i="8"/>
  <c r="N24" i="8"/>
  <c r="T24" i="8"/>
  <c r="Y24" i="8"/>
  <c r="AD24" i="8"/>
  <c r="AI24" i="8"/>
  <c r="B25" i="8"/>
  <c r="F25" i="8"/>
  <c r="G25" i="8"/>
  <c r="N25" i="8"/>
  <c r="T25" i="8"/>
  <c r="Y25" i="8"/>
  <c r="AD25" i="8"/>
  <c r="AI25" i="8"/>
  <c r="B26" i="8"/>
  <c r="F26" i="8"/>
  <c r="G26" i="8"/>
  <c r="N26" i="8"/>
  <c r="T26" i="8"/>
  <c r="Y26" i="8"/>
  <c r="AD26" i="8"/>
  <c r="AI26" i="8"/>
  <c r="B27" i="8"/>
  <c r="F27" i="8"/>
  <c r="G27" i="8"/>
  <c r="N27" i="8"/>
  <c r="T27" i="8"/>
  <c r="Y27" i="8"/>
  <c r="AD27" i="8"/>
  <c r="AI27" i="8"/>
  <c r="B28" i="8"/>
  <c r="F28" i="8"/>
  <c r="G28" i="8"/>
  <c r="N28" i="8"/>
  <c r="T28" i="8"/>
  <c r="Y28" i="8"/>
  <c r="AD28" i="8"/>
  <c r="AI28" i="8"/>
  <c r="B29" i="8"/>
  <c r="F29" i="8"/>
  <c r="G29" i="8"/>
  <c r="N29" i="8"/>
  <c r="T29" i="8"/>
  <c r="Y29" i="8"/>
  <c r="AD29" i="8"/>
  <c r="AI29" i="8"/>
  <c r="B35" i="8"/>
  <c r="F35" i="8"/>
  <c r="G35" i="8"/>
  <c r="N35" i="8"/>
  <c r="T35" i="8"/>
  <c r="Y35" i="8"/>
  <c r="AD35" i="8"/>
  <c r="AI35" i="8"/>
  <c r="B36" i="8"/>
  <c r="F36" i="8"/>
  <c r="G36" i="8"/>
  <c r="N36" i="8"/>
  <c r="T36" i="8"/>
  <c r="Y36" i="8"/>
  <c r="AD36" i="8"/>
  <c r="AI36" i="8"/>
  <c r="B37" i="8"/>
  <c r="F37" i="8"/>
  <c r="G37" i="8"/>
  <c r="N37" i="8"/>
  <c r="T37" i="8"/>
  <c r="Y37" i="8"/>
  <c r="AD37" i="8"/>
  <c r="AI37" i="8"/>
  <c r="B38" i="8"/>
  <c r="F38" i="8"/>
  <c r="G38" i="8"/>
  <c r="N38" i="8"/>
  <c r="T38" i="8"/>
  <c r="Y38" i="8"/>
  <c r="AD38" i="8"/>
  <c r="AI38" i="8"/>
  <c r="B39" i="8"/>
  <c r="F39" i="8"/>
  <c r="G39" i="8"/>
  <c r="N39" i="8"/>
  <c r="T39" i="8"/>
  <c r="Y39" i="8"/>
  <c r="AD39" i="8"/>
  <c r="AI39" i="8"/>
  <c r="B40" i="8"/>
  <c r="F40" i="8"/>
  <c r="G40" i="8"/>
  <c r="N40" i="8"/>
  <c r="T40" i="8"/>
  <c r="Y40" i="8"/>
  <c r="AD40" i="8"/>
  <c r="AI40" i="8"/>
  <c r="B41" i="8"/>
  <c r="F41" i="8"/>
  <c r="G41" i="8"/>
  <c r="N41" i="8"/>
  <c r="T41" i="8"/>
  <c r="Y41" i="8"/>
  <c r="AD41" i="8"/>
  <c r="AI41" i="8"/>
  <c r="B42" i="8"/>
  <c r="F42" i="8"/>
  <c r="G42" i="8"/>
  <c r="N42" i="8"/>
  <c r="T42" i="8"/>
  <c r="Y42" i="8"/>
  <c r="AD42" i="8"/>
  <c r="AI42" i="8"/>
  <c r="AJ42" i="8" s="1"/>
  <c r="B43" i="8"/>
  <c r="F43" i="8"/>
  <c r="G43" i="8"/>
  <c r="N43" i="8"/>
  <c r="T43" i="8"/>
  <c r="Y43" i="8"/>
  <c r="AD43" i="8"/>
  <c r="AI43" i="8"/>
  <c r="B44" i="8"/>
  <c r="F44" i="8"/>
  <c r="G44" i="8"/>
  <c r="N44" i="8"/>
  <c r="T44" i="8"/>
  <c r="Y44" i="8"/>
  <c r="AD44" i="8"/>
  <c r="AI44" i="8"/>
  <c r="B49" i="8"/>
  <c r="F49" i="8"/>
  <c r="G49" i="8"/>
  <c r="N49" i="8"/>
  <c r="T49" i="8"/>
  <c r="Y49" i="8"/>
  <c r="AD49" i="8"/>
  <c r="AI49" i="8"/>
  <c r="B50" i="8"/>
  <c r="F50" i="8"/>
  <c r="G50" i="8"/>
  <c r="N50" i="8"/>
  <c r="T50" i="8"/>
  <c r="Y50" i="8"/>
  <c r="AD50" i="8"/>
  <c r="AI50" i="8"/>
  <c r="B51" i="8"/>
  <c r="F51" i="8"/>
  <c r="G51" i="8"/>
  <c r="N51" i="8"/>
  <c r="T51" i="8"/>
  <c r="Y51" i="8"/>
  <c r="AD51" i="8"/>
  <c r="AE51" i="8" s="1"/>
  <c r="AI51" i="8"/>
  <c r="B52" i="8"/>
  <c r="F52" i="8"/>
  <c r="G52" i="8"/>
  <c r="N52" i="8"/>
  <c r="T52" i="8"/>
  <c r="Y52" i="8"/>
  <c r="AD52" i="8"/>
  <c r="AE52" i="8" s="1"/>
  <c r="AI52" i="8"/>
  <c r="B53" i="8"/>
  <c r="F53" i="8"/>
  <c r="G53" i="8"/>
  <c r="N53" i="8"/>
  <c r="T53" i="8"/>
  <c r="Y53" i="8"/>
  <c r="AD53" i="8"/>
  <c r="AE53" i="8" s="1"/>
  <c r="AI53" i="8"/>
  <c r="B54" i="8"/>
  <c r="F54" i="8"/>
  <c r="G54" i="8"/>
  <c r="N54" i="8"/>
  <c r="T54" i="8"/>
  <c r="Y54" i="8"/>
  <c r="AD54" i="8"/>
  <c r="AI54" i="8"/>
  <c r="B55" i="8"/>
  <c r="F55" i="8"/>
  <c r="G55" i="8"/>
  <c r="N55" i="8"/>
  <c r="T55" i="8"/>
  <c r="Y55" i="8"/>
  <c r="AD55" i="8"/>
  <c r="AI55" i="8"/>
  <c r="B56" i="8"/>
  <c r="F56" i="8"/>
  <c r="G56" i="8"/>
  <c r="N56" i="8"/>
  <c r="T56" i="8"/>
  <c r="Y56" i="8"/>
  <c r="AD56" i="8"/>
  <c r="AI56" i="8"/>
  <c r="B57" i="8"/>
  <c r="F57" i="8"/>
  <c r="G57" i="8"/>
  <c r="N57" i="8"/>
  <c r="T57" i="8"/>
  <c r="Y57" i="8"/>
  <c r="AD57" i="8"/>
  <c r="AI57" i="8"/>
  <c r="B58" i="8"/>
  <c r="F58" i="8"/>
  <c r="G58" i="8"/>
  <c r="N58" i="8"/>
  <c r="T58" i="8"/>
  <c r="Y58" i="8"/>
  <c r="AD58" i="8"/>
  <c r="AE58" i="8" s="1"/>
  <c r="AI58" i="8"/>
  <c r="B63" i="8"/>
  <c r="F63" i="8"/>
  <c r="G63" i="8"/>
  <c r="N63" i="8"/>
  <c r="T63" i="8"/>
  <c r="Y63" i="8"/>
  <c r="Z63" i="8" s="1"/>
  <c r="AD63" i="8"/>
  <c r="AI63" i="8"/>
  <c r="B64" i="8"/>
  <c r="F64" i="8"/>
  <c r="G64" i="8"/>
  <c r="N64" i="8"/>
  <c r="T64" i="8"/>
  <c r="Y64" i="8"/>
  <c r="AD64" i="8"/>
  <c r="AI64" i="8"/>
  <c r="B65" i="8"/>
  <c r="F65" i="8"/>
  <c r="G65" i="8"/>
  <c r="N65" i="8"/>
  <c r="T65" i="8"/>
  <c r="Y65" i="8"/>
  <c r="AD65" i="8"/>
  <c r="AE65" i="8" s="1"/>
  <c r="AI65" i="8"/>
  <c r="B66" i="8"/>
  <c r="F66" i="8"/>
  <c r="G66" i="8"/>
  <c r="N66" i="8"/>
  <c r="T66" i="8"/>
  <c r="Y66" i="8"/>
  <c r="Z66" i="8" s="1"/>
  <c r="AD66" i="8"/>
  <c r="AI66" i="8"/>
  <c r="B67" i="8"/>
  <c r="F67" i="8"/>
  <c r="G67" i="8"/>
  <c r="N67" i="8"/>
  <c r="T67" i="8"/>
  <c r="Y67" i="8"/>
  <c r="Z67" i="8" s="1"/>
  <c r="AD67" i="8"/>
  <c r="AI67" i="8"/>
  <c r="B68" i="8"/>
  <c r="F68" i="8"/>
  <c r="G68" i="8"/>
  <c r="N68" i="8"/>
  <c r="T68" i="8"/>
  <c r="Y68" i="8"/>
  <c r="Z68" i="8" s="1"/>
  <c r="AD68" i="8"/>
  <c r="AE68" i="8" s="1"/>
  <c r="AI68" i="8"/>
  <c r="B69" i="8"/>
  <c r="F69" i="8"/>
  <c r="G69" i="8"/>
  <c r="N69" i="8"/>
  <c r="T69" i="8"/>
  <c r="Y69" i="8"/>
  <c r="AD69" i="8"/>
  <c r="AI69" i="8"/>
  <c r="AJ69" i="8" s="1"/>
  <c r="AL69" i="8" s="1"/>
  <c r="B70" i="8"/>
  <c r="F70" i="8"/>
  <c r="G70" i="8"/>
  <c r="N70" i="8"/>
  <c r="T70" i="8"/>
  <c r="Y70" i="8"/>
  <c r="AD70" i="8"/>
  <c r="AE70" i="8" s="1"/>
  <c r="AI70" i="8"/>
  <c r="B71" i="8"/>
  <c r="F71" i="8"/>
  <c r="G71" i="8"/>
  <c r="N71" i="8"/>
  <c r="T71" i="8"/>
  <c r="Y71" i="8"/>
  <c r="AD71" i="8"/>
  <c r="AI71" i="8"/>
  <c r="B72" i="8"/>
  <c r="F72" i="8"/>
  <c r="G72" i="8"/>
  <c r="N72" i="8"/>
  <c r="T72" i="8"/>
  <c r="Y72" i="8"/>
  <c r="AD72" i="8"/>
  <c r="AE72" i="8" s="1"/>
  <c r="AI72" i="8"/>
  <c r="B77" i="8"/>
  <c r="F77" i="8"/>
  <c r="G77" i="8"/>
  <c r="N77" i="8"/>
  <c r="T77" i="8"/>
  <c r="V77" i="8"/>
  <c r="Y77" i="8"/>
  <c r="AD77" i="8"/>
  <c r="AI77" i="8"/>
  <c r="B78" i="8"/>
  <c r="F78" i="8"/>
  <c r="G78" i="8"/>
  <c r="N78" i="8"/>
  <c r="T78" i="8"/>
  <c r="V78" i="8"/>
  <c r="Y78" i="8"/>
  <c r="AD78" i="8"/>
  <c r="AI78" i="8"/>
  <c r="B79" i="8"/>
  <c r="F79" i="8"/>
  <c r="G79" i="8"/>
  <c r="N79" i="8"/>
  <c r="T79" i="8"/>
  <c r="V79" i="8"/>
  <c r="Y79" i="8"/>
  <c r="AD79" i="8"/>
  <c r="AI79" i="8"/>
  <c r="B80" i="8"/>
  <c r="F80" i="8"/>
  <c r="G80" i="8"/>
  <c r="N80" i="8"/>
  <c r="T80" i="8"/>
  <c r="V80" i="8"/>
  <c r="Y80" i="8"/>
  <c r="AD80" i="8"/>
  <c r="AI80" i="8"/>
  <c r="B81" i="8"/>
  <c r="F81" i="8"/>
  <c r="G81" i="8"/>
  <c r="N81" i="8"/>
  <c r="T81" i="8"/>
  <c r="V81" i="8"/>
  <c r="Y81" i="8"/>
  <c r="AD81" i="8"/>
  <c r="AI81" i="8"/>
  <c r="B82" i="8"/>
  <c r="F82" i="8"/>
  <c r="G82" i="8"/>
  <c r="N82" i="8"/>
  <c r="T82" i="8"/>
  <c r="V82" i="8"/>
  <c r="Y82" i="8"/>
  <c r="AD82" i="8"/>
  <c r="AI82" i="8"/>
  <c r="B83" i="8"/>
  <c r="F83" i="8"/>
  <c r="G83" i="8"/>
  <c r="N83" i="8"/>
  <c r="T83" i="8"/>
  <c r="V83" i="8"/>
  <c r="Y83" i="8"/>
  <c r="AD83" i="8"/>
  <c r="AI83" i="8"/>
  <c r="B84" i="8"/>
  <c r="F84" i="8"/>
  <c r="G84" i="8"/>
  <c r="N84" i="8"/>
  <c r="T84" i="8"/>
  <c r="V84" i="8"/>
  <c r="Y84" i="8"/>
  <c r="Z84" i="8" s="1"/>
  <c r="AD84" i="8"/>
  <c r="AE84" i="8" s="1"/>
  <c r="AI84" i="8"/>
  <c r="B85" i="8"/>
  <c r="F85" i="8"/>
  <c r="G85" i="8"/>
  <c r="N85" i="8"/>
  <c r="T85" i="8"/>
  <c r="V85" i="8"/>
  <c r="Y85" i="8"/>
  <c r="Z85" i="8" s="1"/>
  <c r="AD85" i="8"/>
  <c r="AI85" i="8"/>
  <c r="B86" i="8"/>
  <c r="F86" i="8"/>
  <c r="G86" i="8"/>
  <c r="N86" i="8"/>
  <c r="T86" i="8"/>
  <c r="V86" i="8"/>
  <c r="Y86" i="8"/>
  <c r="AD86" i="8"/>
  <c r="AI86" i="8"/>
  <c r="B91" i="8"/>
  <c r="F91" i="8"/>
  <c r="G91" i="8"/>
  <c r="N91" i="8"/>
  <c r="T91" i="8"/>
  <c r="V91" i="8"/>
  <c r="Y91" i="8"/>
  <c r="AD91" i="8"/>
  <c r="AI91" i="8"/>
  <c r="B92" i="8"/>
  <c r="F92" i="8"/>
  <c r="G92" i="8"/>
  <c r="N92" i="8"/>
  <c r="T92" i="8"/>
  <c r="V92" i="8"/>
  <c r="Y92" i="8"/>
  <c r="AD92" i="8"/>
  <c r="AI92" i="8"/>
  <c r="B93" i="8"/>
  <c r="F93" i="8"/>
  <c r="G93" i="8"/>
  <c r="N93" i="8"/>
  <c r="T93" i="8"/>
  <c r="V93" i="8"/>
  <c r="Y93" i="8"/>
  <c r="AD93" i="8"/>
  <c r="AI93" i="8"/>
  <c r="B94" i="8"/>
  <c r="F94" i="8"/>
  <c r="G94" i="8"/>
  <c r="N94" i="8"/>
  <c r="T94" i="8"/>
  <c r="V94" i="8"/>
  <c r="Y94" i="8"/>
  <c r="Z94" i="8" s="1"/>
  <c r="AD94" i="8"/>
  <c r="AI94" i="8"/>
  <c r="B95" i="8"/>
  <c r="F95" i="8"/>
  <c r="G95" i="8"/>
  <c r="N95" i="8"/>
  <c r="T95" i="8"/>
  <c r="V95" i="8"/>
  <c r="Y95" i="8"/>
  <c r="AD95" i="8"/>
  <c r="AI95" i="8"/>
  <c r="AJ95" i="8" s="1"/>
  <c r="B96" i="8"/>
  <c r="F96" i="8"/>
  <c r="G96" i="8"/>
  <c r="N96" i="8"/>
  <c r="T96" i="8"/>
  <c r="V96" i="8"/>
  <c r="Y96" i="8"/>
  <c r="Z96" i="8" s="1"/>
  <c r="AD96" i="8"/>
  <c r="AE96" i="8" s="1"/>
  <c r="AI96" i="8"/>
  <c r="B97" i="8"/>
  <c r="F97" i="8"/>
  <c r="G97" i="8"/>
  <c r="N97" i="8"/>
  <c r="T97" i="8"/>
  <c r="V97" i="8"/>
  <c r="Y97" i="8"/>
  <c r="Z97" i="8" s="1"/>
  <c r="AD97" i="8"/>
  <c r="AI97" i="8"/>
  <c r="B98" i="8"/>
  <c r="F98" i="8"/>
  <c r="G98" i="8"/>
  <c r="N98" i="8"/>
  <c r="T98" i="8"/>
  <c r="V98" i="8"/>
  <c r="Y98" i="8"/>
  <c r="Z98" i="8" s="1"/>
  <c r="AD98" i="8"/>
  <c r="AI98" i="8"/>
  <c r="B99" i="8"/>
  <c r="F99" i="8"/>
  <c r="G99" i="8"/>
  <c r="N99" i="8"/>
  <c r="T99" i="8"/>
  <c r="V99" i="8"/>
  <c r="Y99" i="8"/>
  <c r="AD99" i="8"/>
  <c r="AI99" i="8"/>
  <c r="B100" i="8"/>
  <c r="F100" i="8"/>
  <c r="G100" i="8"/>
  <c r="N100" i="8"/>
  <c r="T100" i="8"/>
  <c r="V100" i="8"/>
  <c r="Y100" i="8"/>
  <c r="AD100" i="8"/>
  <c r="AI100" i="8"/>
  <c r="B105" i="8"/>
  <c r="F105" i="8"/>
  <c r="G105" i="8"/>
  <c r="N105" i="8"/>
  <c r="T105" i="8"/>
  <c r="V105" i="8"/>
  <c r="Y105" i="8"/>
  <c r="AD105" i="8"/>
  <c r="AE105" i="8" s="1"/>
  <c r="AI105" i="8"/>
  <c r="B106" i="8"/>
  <c r="F106" i="8"/>
  <c r="G106" i="8"/>
  <c r="N106" i="8"/>
  <c r="T106" i="8"/>
  <c r="V106" i="8"/>
  <c r="Y106" i="8"/>
  <c r="AD106" i="8"/>
  <c r="AI106" i="8"/>
  <c r="B107" i="8"/>
  <c r="F107" i="8"/>
  <c r="G107" i="8"/>
  <c r="N107" i="8"/>
  <c r="T107" i="8"/>
  <c r="V107" i="8"/>
  <c r="Y107" i="8"/>
  <c r="AD107" i="8"/>
  <c r="AI107" i="8"/>
  <c r="B108" i="8"/>
  <c r="F108" i="8"/>
  <c r="G108" i="8"/>
  <c r="N108" i="8"/>
  <c r="T108" i="8"/>
  <c r="V108" i="8"/>
  <c r="Y108" i="8"/>
  <c r="Z108" i="8" s="1"/>
  <c r="AD108" i="8"/>
  <c r="AE108" i="8" s="1"/>
  <c r="AI108" i="8"/>
  <c r="B109" i="8"/>
  <c r="F109" i="8"/>
  <c r="G109" i="8"/>
  <c r="N109" i="8"/>
  <c r="T109" i="8"/>
  <c r="V109" i="8"/>
  <c r="Y109" i="8"/>
  <c r="AD109" i="8"/>
  <c r="AI109" i="8"/>
  <c r="B110" i="8"/>
  <c r="F110" i="8"/>
  <c r="G110" i="8"/>
  <c r="N110" i="8"/>
  <c r="T110" i="8"/>
  <c r="V110" i="8"/>
  <c r="Y110" i="8"/>
  <c r="Z110" i="8" s="1"/>
  <c r="AD110" i="8"/>
  <c r="AI110" i="8"/>
  <c r="B111" i="8"/>
  <c r="F111" i="8"/>
  <c r="G111" i="8"/>
  <c r="N111" i="8"/>
  <c r="T111" i="8"/>
  <c r="V111" i="8"/>
  <c r="Y111" i="8"/>
  <c r="AD111" i="8"/>
  <c r="AI111" i="8"/>
  <c r="B112" i="8"/>
  <c r="F112" i="8"/>
  <c r="G112" i="8"/>
  <c r="N112" i="8"/>
  <c r="T112" i="8"/>
  <c r="V112" i="8"/>
  <c r="Y112" i="8"/>
  <c r="AD112" i="8"/>
  <c r="AI112" i="8"/>
  <c r="B113" i="8"/>
  <c r="F113" i="8"/>
  <c r="G113" i="8"/>
  <c r="N113" i="8"/>
  <c r="T113" i="8"/>
  <c r="V113" i="8"/>
  <c r="Y113" i="8"/>
  <c r="AD113" i="8"/>
  <c r="AI113" i="8"/>
  <c r="B114" i="8"/>
  <c r="F114" i="8"/>
  <c r="G114" i="8"/>
  <c r="N114" i="8"/>
  <c r="T114" i="8"/>
  <c r="V114" i="8"/>
  <c r="Y114" i="8"/>
  <c r="AD114" i="8"/>
  <c r="AI114" i="8"/>
  <c r="B119" i="8"/>
  <c r="F119" i="8"/>
  <c r="G119" i="8"/>
  <c r="N119" i="8"/>
  <c r="T119" i="8"/>
  <c r="V119" i="8"/>
  <c r="Y119" i="8"/>
  <c r="AD119" i="8"/>
  <c r="AI119" i="8"/>
  <c r="AJ119" i="8" s="1"/>
  <c r="B120" i="8"/>
  <c r="F120" i="8"/>
  <c r="G120" i="8"/>
  <c r="N120" i="8"/>
  <c r="T120" i="8"/>
  <c r="V120" i="8"/>
  <c r="Y120" i="8"/>
  <c r="AD120" i="8"/>
  <c r="AI120" i="8"/>
  <c r="B121" i="8"/>
  <c r="F121" i="8"/>
  <c r="G121" i="8"/>
  <c r="N121" i="8"/>
  <c r="T121" i="8"/>
  <c r="V121" i="8"/>
  <c r="Y121" i="8"/>
  <c r="AD121" i="8"/>
  <c r="AI121" i="8"/>
  <c r="B122" i="8"/>
  <c r="F122" i="8"/>
  <c r="G122" i="8"/>
  <c r="N122" i="8"/>
  <c r="T122" i="8"/>
  <c r="V122" i="8"/>
  <c r="Y122" i="8"/>
  <c r="AD122" i="8"/>
  <c r="AI122" i="8"/>
  <c r="B123" i="8"/>
  <c r="F123" i="8"/>
  <c r="G123" i="8"/>
  <c r="N123" i="8"/>
  <c r="T123" i="8"/>
  <c r="V123" i="8"/>
  <c r="Y123" i="8"/>
  <c r="AD123" i="8"/>
  <c r="AI123" i="8"/>
  <c r="B124" i="8"/>
  <c r="F124" i="8"/>
  <c r="G124" i="8"/>
  <c r="N124" i="8"/>
  <c r="T124" i="8"/>
  <c r="V124" i="8"/>
  <c r="Y124" i="8"/>
  <c r="AD124" i="8"/>
  <c r="AI124" i="8"/>
  <c r="B125" i="8"/>
  <c r="F125" i="8"/>
  <c r="G125" i="8"/>
  <c r="N125" i="8"/>
  <c r="T125" i="8"/>
  <c r="V125" i="8"/>
  <c r="Y125" i="8"/>
  <c r="AD125" i="8"/>
  <c r="AI125" i="8"/>
  <c r="B126" i="8"/>
  <c r="F126" i="8"/>
  <c r="G126" i="8"/>
  <c r="N126" i="8"/>
  <c r="T126" i="8"/>
  <c r="V126" i="8"/>
  <c r="Y126" i="8"/>
  <c r="AD126" i="8"/>
  <c r="AI126" i="8"/>
  <c r="B127" i="8"/>
  <c r="F127" i="8"/>
  <c r="G127" i="8"/>
  <c r="N127" i="8"/>
  <c r="T127" i="8"/>
  <c r="V127" i="8"/>
  <c r="Y127" i="8"/>
  <c r="AD127" i="8"/>
  <c r="AI127" i="8"/>
  <c r="B128" i="8"/>
  <c r="F128" i="8"/>
  <c r="G128" i="8"/>
  <c r="N128" i="8"/>
  <c r="T128" i="8"/>
  <c r="V128" i="8"/>
  <c r="Y128" i="8"/>
  <c r="AD128" i="8"/>
  <c r="AI128" i="8"/>
  <c r="B133" i="8"/>
  <c r="F133" i="8"/>
  <c r="G133" i="8"/>
  <c r="N133" i="8"/>
  <c r="T133" i="8"/>
  <c r="V133" i="8"/>
  <c r="Y133" i="8"/>
  <c r="AD133" i="8"/>
  <c r="AI133" i="8"/>
  <c r="B134" i="8"/>
  <c r="F134" i="8"/>
  <c r="G134" i="8"/>
  <c r="N134" i="8"/>
  <c r="T134" i="8"/>
  <c r="V134" i="8"/>
  <c r="Y134" i="8"/>
  <c r="AD134" i="8"/>
  <c r="AI134" i="8"/>
  <c r="B135" i="8"/>
  <c r="F135" i="8"/>
  <c r="G135" i="8"/>
  <c r="N135" i="8"/>
  <c r="T135" i="8"/>
  <c r="V135" i="8"/>
  <c r="Y135" i="8"/>
  <c r="AD135" i="8"/>
  <c r="AI135" i="8"/>
  <c r="B136" i="8"/>
  <c r="F136" i="8"/>
  <c r="G136" i="8"/>
  <c r="N136" i="8"/>
  <c r="T136" i="8"/>
  <c r="V136" i="8"/>
  <c r="Y136" i="8"/>
  <c r="AD136" i="8"/>
  <c r="AI136" i="8"/>
  <c r="B137" i="8"/>
  <c r="F137" i="8"/>
  <c r="G137" i="8"/>
  <c r="N137" i="8"/>
  <c r="T137" i="8"/>
  <c r="V137" i="8"/>
  <c r="Y137" i="8"/>
  <c r="AD137" i="8"/>
  <c r="AI137" i="8"/>
  <c r="B138" i="8"/>
  <c r="F138" i="8"/>
  <c r="G138" i="8"/>
  <c r="N138" i="8"/>
  <c r="T138" i="8"/>
  <c r="V138" i="8"/>
  <c r="Y138" i="8"/>
  <c r="Z138" i="8" s="1"/>
  <c r="AD138" i="8"/>
  <c r="AI138" i="8"/>
  <c r="AJ138" i="8" s="1"/>
  <c r="B139" i="8"/>
  <c r="F139" i="8"/>
  <c r="G139" i="8"/>
  <c r="N139" i="8"/>
  <c r="T139" i="8"/>
  <c r="V139" i="8"/>
  <c r="Y139" i="8"/>
  <c r="AD139" i="8"/>
  <c r="AI139" i="8"/>
  <c r="AJ139" i="8" s="1"/>
  <c r="AL139" i="8" s="1"/>
  <c r="B140" i="8"/>
  <c r="F140" i="8"/>
  <c r="G140" i="8"/>
  <c r="N140" i="8"/>
  <c r="T140" i="8"/>
  <c r="V140" i="8"/>
  <c r="Y140" i="8"/>
  <c r="AD140" i="8"/>
  <c r="AI140" i="8"/>
  <c r="B141" i="8"/>
  <c r="F141" i="8"/>
  <c r="G141" i="8"/>
  <c r="N141" i="8"/>
  <c r="T141" i="8"/>
  <c r="V141" i="8"/>
  <c r="Y141" i="8"/>
  <c r="Z141" i="8" s="1"/>
  <c r="AD141" i="8"/>
  <c r="AI141" i="8"/>
  <c r="B142" i="8"/>
  <c r="F142" i="8"/>
  <c r="G142" i="8"/>
  <c r="N142" i="8"/>
  <c r="T142" i="8"/>
  <c r="V142" i="8"/>
  <c r="Y142" i="8"/>
  <c r="Z142" i="8" s="1"/>
  <c r="AD142" i="8"/>
  <c r="AI142" i="8"/>
  <c r="B147" i="8"/>
  <c r="F147" i="8"/>
  <c r="G147" i="8"/>
  <c r="N147" i="8"/>
  <c r="T147" i="8"/>
  <c r="V147" i="8"/>
  <c r="Y147" i="8"/>
  <c r="AD147" i="8"/>
  <c r="AI147" i="8"/>
  <c r="B148" i="8"/>
  <c r="F148" i="8"/>
  <c r="G148" i="8"/>
  <c r="N148" i="8"/>
  <c r="T148" i="8"/>
  <c r="V148" i="8"/>
  <c r="Y148" i="8"/>
  <c r="AD148" i="8"/>
  <c r="AI148" i="8"/>
  <c r="B149" i="8"/>
  <c r="F149" i="8"/>
  <c r="G149" i="8"/>
  <c r="N149" i="8"/>
  <c r="T149" i="8"/>
  <c r="V149" i="8"/>
  <c r="Y149" i="8"/>
  <c r="AD149" i="8"/>
  <c r="AI149" i="8"/>
  <c r="B150" i="8"/>
  <c r="F150" i="8"/>
  <c r="G150" i="8"/>
  <c r="N150" i="8"/>
  <c r="T150" i="8"/>
  <c r="V150" i="8"/>
  <c r="Y150" i="8"/>
  <c r="AD150" i="8"/>
  <c r="AI150" i="8"/>
  <c r="B151" i="8"/>
  <c r="F151" i="8"/>
  <c r="G151" i="8"/>
  <c r="N151" i="8"/>
  <c r="T151" i="8"/>
  <c r="V151" i="8"/>
  <c r="Y151" i="8"/>
  <c r="AD151" i="8"/>
  <c r="AI151" i="8"/>
  <c r="AJ151" i="8" s="1"/>
  <c r="B152" i="8"/>
  <c r="F152" i="8"/>
  <c r="G152" i="8"/>
  <c r="N152" i="8"/>
  <c r="T152" i="8"/>
  <c r="V152" i="8"/>
  <c r="Y152" i="8"/>
  <c r="AD152" i="8"/>
  <c r="AI152" i="8"/>
  <c r="B153" i="8"/>
  <c r="F153" i="8"/>
  <c r="G153" i="8"/>
  <c r="N153" i="8"/>
  <c r="T153" i="8"/>
  <c r="V153" i="8"/>
  <c r="Y153" i="8"/>
  <c r="AD153" i="8"/>
  <c r="AI153" i="8"/>
  <c r="B154" i="8"/>
  <c r="F154" i="8"/>
  <c r="G154" i="8"/>
  <c r="N154" i="8"/>
  <c r="T154" i="8"/>
  <c r="V154" i="8"/>
  <c r="Y154" i="8"/>
  <c r="AD154" i="8"/>
  <c r="AI154" i="8"/>
  <c r="B155" i="8"/>
  <c r="F155" i="8"/>
  <c r="G155" i="8"/>
  <c r="N155" i="8"/>
  <c r="T155" i="8"/>
  <c r="V155" i="8"/>
  <c r="Y155" i="8"/>
  <c r="AD155" i="8"/>
  <c r="AI155" i="8"/>
  <c r="B156" i="8"/>
  <c r="F156" i="8"/>
  <c r="G156" i="8"/>
  <c r="N156" i="8"/>
  <c r="T156" i="8"/>
  <c r="V156" i="8"/>
  <c r="Y156" i="8"/>
  <c r="AD156" i="8"/>
  <c r="AI156" i="8"/>
  <c r="B161" i="8"/>
  <c r="F161" i="8"/>
  <c r="G161" i="8"/>
  <c r="N161" i="8"/>
  <c r="T161" i="8"/>
  <c r="V161" i="8"/>
  <c r="Y161" i="8"/>
  <c r="AD161" i="8"/>
  <c r="AI161" i="8"/>
  <c r="B162" i="8"/>
  <c r="F162" i="8"/>
  <c r="G162" i="8"/>
  <c r="N162" i="8"/>
  <c r="T162" i="8"/>
  <c r="V162" i="8"/>
  <c r="Y162" i="8"/>
  <c r="AD162" i="8"/>
  <c r="AI162" i="8"/>
  <c r="B163" i="8"/>
  <c r="F163" i="8"/>
  <c r="G163" i="8"/>
  <c r="N163" i="8"/>
  <c r="T163" i="8"/>
  <c r="V163" i="8"/>
  <c r="Y163" i="8"/>
  <c r="AD163" i="8"/>
  <c r="AI163" i="8"/>
  <c r="B164" i="8"/>
  <c r="F164" i="8"/>
  <c r="G164" i="8"/>
  <c r="N164" i="8"/>
  <c r="T164" i="8"/>
  <c r="V164" i="8"/>
  <c r="Y164" i="8"/>
  <c r="AD164" i="8"/>
  <c r="AI164" i="8"/>
  <c r="B165" i="8"/>
  <c r="F165" i="8"/>
  <c r="G165" i="8"/>
  <c r="N165" i="8"/>
  <c r="T165" i="8"/>
  <c r="V165" i="8"/>
  <c r="Y165" i="8"/>
  <c r="AD165" i="8"/>
  <c r="AI165" i="8"/>
  <c r="B166" i="8"/>
  <c r="F166" i="8"/>
  <c r="G166" i="8"/>
  <c r="N166" i="8"/>
  <c r="T166" i="8"/>
  <c r="V166" i="8"/>
  <c r="Y166" i="8"/>
  <c r="AD166" i="8"/>
  <c r="AI166" i="8"/>
  <c r="B167" i="8"/>
  <c r="F167" i="8"/>
  <c r="G167" i="8"/>
  <c r="N167" i="8"/>
  <c r="T167" i="8"/>
  <c r="V167" i="8"/>
  <c r="Y167" i="8"/>
  <c r="AD167" i="8"/>
  <c r="AI167" i="8"/>
  <c r="B168" i="8"/>
  <c r="F168" i="8"/>
  <c r="G168" i="8"/>
  <c r="N168" i="8"/>
  <c r="T168" i="8"/>
  <c r="V168" i="8"/>
  <c r="Y168" i="8"/>
  <c r="AD168" i="8"/>
  <c r="AI168" i="8"/>
  <c r="B169" i="8"/>
  <c r="F169" i="8"/>
  <c r="G169" i="8"/>
  <c r="N169" i="8"/>
  <c r="T169" i="8"/>
  <c r="V169" i="8"/>
  <c r="Y169" i="8"/>
  <c r="AD169" i="8"/>
  <c r="AI169" i="8"/>
  <c r="B170" i="8"/>
  <c r="F170" i="8"/>
  <c r="G170" i="8"/>
  <c r="N170" i="8"/>
  <c r="T170" i="8"/>
  <c r="V170" i="8"/>
  <c r="Y170" i="8"/>
  <c r="AD170" i="8"/>
  <c r="AI170" i="8"/>
  <c r="B175" i="8"/>
  <c r="F175" i="8"/>
  <c r="G175" i="8"/>
  <c r="N175" i="8"/>
  <c r="T175" i="8"/>
  <c r="Y175" i="8"/>
  <c r="AD175" i="8"/>
  <c r="AI175" i="8"/>
  <c r="B176" i="8"/>
  <c r="F176" i="8"/>
  <c r="G176" i="8"/>
  <c r="N176" i="8"/>
  <c r="T176" i="8"/>
  <c r="Y176" i="8"/>
  <c r="AD176" i="8"/>
  <c r="AI176" i="8"/>
  <c r="B177" i="8"/>
  <c r="F177" i="8"/>
  <c r="G177" i="8"/>
  <c r="N177" i="8"/>
  <c r="T177" i="8"/>
  <c r="Y177" i="8"/>
  <c r="AD177" i="8"/>
  <c r="AI177" i="8"/>
  <c r="B178" i="8"/>
  <c r="F178" i="8"/>
  <c r="G178" i="8"/>
  <c r="N178" i="8"/>
  <c r="T178" i="8"/>
  <c r="Y178" i="8"/>
  <c r="AD178" i="8"/>
  <c r="AI178" i="8"/>
  <c r="B179" i="8"/>
  <c r="F179" i="8"/>
  <c r="G179" i="8"/>
  <c r="N179" i="8"/>
  <c r="T179" i="8"/>
  <c r="Y179" i="8"/>
  <c r="AD179" i="8"/>
  <c r="AI179" i="8"/>
  <c r="B180" i="8"/>
  <c r="F180" i="8"/>
  <c r="G180" i="8"/>
  <c r="N180" i="8"/>
  <c r="T180" i="8"/>
  <c r="Y180" i="8"/>
  <c r="AD180" i="8"/>
  <c r="AI180" i="8"/>
  <c r="B181" i="8"/>
  <c r="F181" i="8"/>
  <c r="G181" i="8"/>
  <c r="N181" i="8"/>
  <c r="T181" i="8"/>
  <c r="Y181" i="8"/>
  <c r="Z181" i="8" s="1"/>
  <c r="AD181" i="8"/>
  <c r="AI181" i="8"/>
  <c r="B182" i="8"/>
  <c r="F182" i="8"/>
  <c r="G182" i="8"/>
  <c r="N182" i="8"/>
  <c r="T182" i="8"/>
  <c r="Y182" i="8"/>
  <c r="Z182" i="8" s="1"/>
  <c r="AD182" i="8"/>
  <c r="AI182" i="8"/>
  <c r="B183" i="8"/>
  <c r="F183" i="8"/>
  <c r="G183" i="8"/>
  <c r="N183" i="8"/>
  <c r="T183" i="8"/>
  <c r="Y183" i="8"/>
  <c r="Z183" i="8" s="1"/>
  <c r="AD183" i="8"/>
  <c r="AI183" i="8"/>
  <c r="B184" i="8"/>
  <c r="F184" i="8"/>
  <c r="G184" i="8"/>
  <c r="N184" i="8"/>
  <c r="T184" i="8"/>
  <c r="Y184" i="8"/>
  <c r="AD184" i="8"/>
  <c r="AI184" i="8"/>
  <c r="Q13" i="13"/>
  <c r="S13" i="13"/>
  <c r="U13" i="13"/>
  <c r="W13" i="13"/>
  <c r="S14" i="13"/>
  <c r="U14" i="13"/>
  <c r="W14" i="13"/>
  <c r="Q15" i="13"/>
  <c r="S15" i="13"/>
  <c r="U15" i="13"/>
  <c r="W15" i="13"/>
  <c r="Q16" i="13"/>
  <c r="S16" i="13"/>
  <c r="U16" i="13"/>
  <c r="W16" i="13"/>
  <c r="Q17" i="13"/>
  <c r="S17" i="13"/>
  <c r="U17" i="13"/>
  <c r="W17" i="13"/>
  <c r="Q18" i="13"/>
  <c r="S18" i="13"/>
  <c r="U18" i="13"/>
  <c r="W18" i="13"/>
  <c r="Q19" i="13"/>
  <c r="S19" i="13"/>
  <c r="U19" i="13"/>
  <c r="W19" i="13"/>
  <c r="Q20" i="13"/>
  <c r="S20" i="13"/>
  <c r="U20" i="13"/>
  <c r="W20" i="13"/>
  <c r="Q21" i="13"/>
  <c r="S21" i="13"/>
  <c r="U21" i="13"/>
  <c r="W21" i="13"/>
  <c r="Q22" i="13"/>
  <c r="S22" i="13"/>
  <c r="U22" i="13"/>
  <c r="W22" i="13"/>
  <c r="B7" i="9"/>
  <c r="B8" i="9"/>
  <c r="B9" i="9"/>
  <c r="B10" i="9"/>
  <c r="B11" i="9"/>
  <c r="B12" i="9"/>
  <c r="B13" i="9"/>
  <c r="B14" i="9"/>
  <c r="B15" i="9"/>
  <c r="B16" i="9"/>
  <c r="B17" i="4"/>
  <c r="F17" i="4"/>
  <c r="L17" i="4"/>
  <c r="M17" i="4"/>
  <c r="T17" i="4"/>
  <c r="B18" i="4"/>
  <c r="F18" i="4"/>
  <c r="L18" i="4"/>
  <c r="M18" i="4"/>
  <c r="T18" i="4"/>
  <c r="B19" i="4"/>
  <c r="F19" i="4"/>
  <c r="L19" i="4"/>
  <c r="M19" i="4"/>
  <c r="T19" i="4"/>
  <c r="B20" i="4"/>
  <c r="F20" i="4"/>
  <c r="L20" i="4"/>
  <c r="M20" i="4"/>
  <c r="T20" i="4"/>
  <c r="B21" i="4"/>
  <c r="F21" i="4"/>
  <c r="L21" i="4"/>
  <c r="M21" i="4"/>
  <c r="T21" i="4"/>
  <c r="B22" i="4"/>
  <c r="F22" i="4"/>
  <c r="L22" i="4"/>
  <c r="M22" i="4"/>
  <c r="T22" i="4"/>
  <c r="B23" i="4"/>
  <c r="F23" i="4"/>
  <c r="L23" i="4"/>
  <c r="M23" i="4"/>
  <c r="T23" i="4"/>
  <c r="B24" i="4"/>
  <c r="F24" i="4"/>
  <c r="L24" i="4"/>
  <c r="M24" i="4"/>
  <c r="T24" i="4"/>
  <c r="B25" i="4"/>
  <c r="F25" i="4"/>
  <c r="L25" i="4"/>
  <c r="M25" i="4"/>
  <c r="T25" i="4"/>
  <c r="B26" i="4"/>
  <c r="F26" i="4"/>
  <c r="L26" i="4"/>
  <c r="M26" i="4"/>
  <c r="T26" i="4"/>
  <c r="B31" i="4"/>
  <c r="F31" i="4"/>
  <c r="L31" i="4"/>
  <c r="M31" i="4"/>
  <c r="T31" i="4"/>
  <c r="B32" i="4"/>
  <c r="F32" i="4"/>
  <c r="L32" i="4"/>
  <c r="M32" i="4"/>
  <c r="T32" i="4"/>
  <c r="B33" i="4"/>
  <c r="F33" i="4"/>
  <c r="L33" i="4"/>
  <c r="M33" i="4"/>
  <c r="T33" i="4"/>
  <c r="B34" i="4"/>
  <c r="F34" i="4"/>
  <c r="L34" i="4"/>
  <c r="M34" i="4"/>
  <c r="T34" i="4"/>
  <c r="B35" i="4"/>
  <c r="F35" i="4"/>
  <c r="L35" i="4"/>
  <c r="M35" i="4"/>
  <c r="T35" i="4"/>
  <c r="B36" i="4"/>
  <c r="F36" i="4"/>
  <c r="L36" i="4"/>
  <c r="M36" i="4"/>
  <c r="T36" i="4"/>
  <c r="B37" i="4"/>
  <c r="F37" i="4"/>
  <c r="L37" i="4"/>
  <c r="M37" i="4"/>
  <c r="T37" i="4"/>
  <c r="B38" i="4"/>
  <c r="F38" i="4"/>
  <c r="L38" i="4"/>
  <c r="M38" i="4"/>
  <c r="T38" i="4"/>
  <c r="B39" i="4"/>
  <c r="F39" i="4"/>
  <c r="L39" i="4"/>
  <c r="M39" i="4"/>
  <c r="T39" i="4"/>
  <c r="B40" i="4"/>
  <c r="F40" i="4"/>
  <c r="L40" i="4"/>
  <c r="M40" i="4"/>
  <c r="T40" i="4"/>
  <c r="B45" i="4"/>
  <c r="F45" i="4"/>
  <c r="L45" i="4"/>
  <c r="M45" i="4"/>
  <c r="T45" i="4"/>
  <c r="B46" i="4"/>
  <c r="F46" i="4"/>
  <c r="L46" i="4"/>
  <c r="M46" i="4"/>
  <c r="T46" i="4"/>
  <c r="B47" i="4"/>
  <c r="F47" i="4"/>
  <c r="L47" i="4"/>
  <c r="M47" i="4"/>
  <c r="T47" i="4"/>
  <c r="B48" i="4"/>
  <c r="F48" i="4"/>
  <c r="L48" i="4"/>
  <c r="M48" i="4"/>
  <c r="T48" i="4"/>
  <c r="B49" i="4"/>
  <c r="F49" i="4"/>
  <c r="L49" i="4"/>
  <c r="M49" i="4"/>
  <c r="T49" i="4"/>
  <c r="B50" i="4"/>
  <c r="F50" i="4"/>
  <c r="L50" i="4"/>
  <c r="M50" i="4"/>
  <c r="T50" i="4"/>
  <c r="B51" i="4"/>
  <c r="F51" i="4"/>
  <c r="L51" i="4"/>
  <c r="M51" i="4"/>
  <c r="T51" i="4"/>
  <c r="B52" i="4"/>
  <c r="F52" i="4"/>
  <c r="L52" i="4"/>
  <c r="M52" i="4"/>
  <c r="T52" i="4"/>
  <c r="B53" i="4"/>
  <c r="F53" i="4"/>
  <c r="L53" i="4"/>
  <c r="M53" i="4"/>
  <c r="T53" i="4"/>
  <c r="B54" i="4"/>
  <c r="F54" i="4"/>
  <c r="L54" i="4"/>
  <c r="M54" i="4"/>
  <c r="T54" i="4"/>
  <c r="B59" i="4"/>
  <c r="F59" i="4"/>
  <c r="L59" i="4"/>
  <c r="M59" i="4"/>
  <c r="T59" i="4"/>
  <c r="B60" i="4"/>
  <c r="F60" i="4"/>
  <c r="L60" i="4"/>
  <c r="M60" i="4"/>
  <c r="T60" i="4"/>
  <c r="B61" i="4"/>
  <c r="F61" i="4"/>
  <c r="L61" i="4"/>
  <c r="M61" i="4"/>
  <c r="T61" i="4"/>
  <c r="B62" i="4"/>
  <c r="F62" i="4"/>
  <c r="L62" i="4"/>
  <c r="M62" i="4"/>
  <c r="T62" i="4"/>
  <c r="B63" i="4"/>
  <c r="F63" i="4"/>
  <c r="L63" i="4"/>
  <c r="M63" i="4"/>
  <c r="T63" i="4"/>
  <c r="B64" i="4"/>
  <c r="F64" i="4"/>
  <c r="L64" i="4"/>
  <c r="M64" i="4"/>
  <c r="T64" i="4"/>
  <c r="B65" i="4"/>
  <c r="F65" i="4"/>
  <c r="L65" i="4"/>
  <c r="M65" i="4"/>
  <c r="T65" i="4"/>
  <c r="B66" i="4"/>
  <c r="F66" i="4"/>
  <c r="L66" i="4"/>
  <c r="M66" i="4"/>
  <c r="T66" i="4"/>
  <c r="B67" i="4"/>
  <c r="F67" i="4"/>
  <c r="L67" i="4"/>
  <c r="M67" i="4"/>
  <c r="T67" i="4"/>
  <c r="B68" i="4"/>
  <c r="F68" i="4"/>
  <c r="L68" i="4"/>
  <c r="M68" i="4"/>
  <c r="T68" i="4"/>
  <c r="B73" i="4"/>
  <c r="F73" i="4"/>
  <c r="L73" i="4"/>
  <c r="M73" i="4"/>
  <c r="T73" i="4"/>
  <c r="B74" i="4"/>
  <c r="F74" i="4"/>
  <c r="L74" i="4"/>
  <c r="M74" i="4"/>
  <c r="T74" i="4"/>
  <c r="B75" i="4"/>
  <c r="F75" i="4"/>
  <c r="L75" i="4"/>
  <c r="M75" i="4"/>
  <c r="T75" i="4"/>
  <c r="B76" i="4"/>
  <c r="F76" i="4"/>
  <c r="L76" i="4"/>
  <c r="M76" i="4"/>
  <c r="T76" i="4"/>
  <c r="B77" i="4"/>
  <c r="F77" i="4"/>
  <c r="L77" i="4"/>
  <c r="M77" i="4"/>
  <c r="T77" i="4"/>
  <c r="B78" i="4"/>
  <c r="F78" i="4"/>
  <c r="L78" i="4"/>
  <c r="M78" i="4"/>
  <c r="T78" i="4"/>
  <c r="B79" i="4"/>
  <c r="F79" i="4"/>
  <c r="L79" i="4"/>
  <c r="M79" i="4"/>
  <c r="T79" i="4"/>
  <c r="B80" i="4"/>
  <c r="F80" i="4"/>
  <c r="L80" i="4"/>
  <c r="M80" i="4"/>
  <c r="T80" i="4"/>
  <c r="B81" i="4"/>
  <c r="F81" i="4"/>
  <c r="L81" i="4"/>
  <c r="M81" i="4"/>
  <c r="T81" i="4"/>
  <c r="B82" i="4"/>
  <c r="F82" i="4"/>
  <c r="L82" i="4"/>
  <c r="M82" i="4"/>
  <c r="T82" i="4"/>
  <c r="B87" i="4"/>
  <c r="F87" i="4"/>
  <c r="L87" i="4"/>
  <c r="M87" i="4"/>
  <c r="T87" i="4"/>
  <c r="B88" i="4"/>
  <c r="F88" i="4"/>
  <c r="L88" i="4"/>
  <c r="M88" i="4"/>
  <c r="T88" i="4"/>
  <c r="B89" i="4"/>
  <c r="F89" i="4"/>
  <c r="L89" i="4"/>
  <c r="M89" i="4"/>
  <c r="T89" i="4"/>
  <c r="B90" i="4"/>
  <c r="F90" i="4"/>
  <c r="L90" i="4"/>
  <c r="M90" i="4"/>
  <c r="T90" i="4"/>
  <c r="B91" i="4"/>
  <c r="F91" i="4"/>
  <c r="L91" i="4"/>
  <c r="M91" i="4"/>
  <c r="T91" i="4"/>
  <c r="B92" i="4"/>
  <c r="F92" i="4"/>
  <c r="L92" i="4"/>
  <c r="M92" i="4"/>
  <c r="T92" i="4"/>
  <c r="B93" i="4"/>
  <c r="F93" i="4"/>
  <c r="L93" i="4"/>
  <c r="M93" i="4"/>
  <c r="T93" i="4"/>
  <c r="B94" i="4"/>
  <c r="F94" i="4"/>
  <c r="L94" i="4"/>
  <c r="M94" i="4"/>
  <c r="T94" i="4"/>
  <c r="B95" i="4"/>
  <c r="F95" i="4"/>
  <c r="L95" i="4"/>
  <c r="M95" i="4"/>
  <c r="T95" i="4"/>
  <c r="B96" i="4"/>
  <c r="F96" i="4"/>
  <c r="L96" i="4"/>
  <c r="M96" i="4"/>
  <c r="T96" i="4"/>
  <c r="B101" i="4"/>
  <c r="F101" i="4"/>
  <c r="L101" i="4"/>
  <c r="M101" i="4"/>
  <c r="T101" i="4"/>
  <c r="B102" i="4"/>
  <c r="F102" i="4"/>
  <c r="L102" i="4"/>
  <c r="M102" i="4"/>
  <c r="T102" i="4"/>
  <c r="B103" i="4"/>
  <c r="F103" i="4"/>
  <c r="L103" i="4"/>
  <c r="M103" i="4"/>
  <c r="T103" i="4"/>
  <c r="B104" i="4"/>
  <c r="F104" i="4"/>
  <c r="L104" i="4"/>
  <c r="M104" i="4"/>
  <c r="T104" i="4"/>
  <c r="B105" i="4"/>
  <c r="F105" i="4"/>
  <c r="L105" i="4"/>
  <c r="M105" i="4"/>
  <c r="T105" i="4"/>
  <c r="B106" i="4"/>
  <c r="F106" i="4"/>
  <c r="L106" i="4"/>
  <c r="M106" i="4"/>
  <c r="T106" i="4"/>
  <c r="B107" i="4"/>
  <c r="F107" i="4"/>
  <c r="L107" i="4"/>
  <c r="M107" i="4"/>
  <c r="T107" i="4"/>
  <c r="B108" i="4"/>
  <c r="F108" i="4"/>
  <c r="L108" i="4"/>
  <c r="M108" i="4"/>
  <c r="T108" i="4"/>
  <c r="B109" i="4"/>
  <c r="F109" i="4"/>
  <c r="L109" i="4"/>
  <c r="M109" i="4"/>
  <c r="T109" i="4"/>
  <c r="B110" i="4"/>
  <c r="F110" i="4"/>
  <c r="L110" i="4"/>
  <c r="M110" i="4"/>
  <c r="T110" i="4"/>
  <c r="B115" i="4"/>
  <c r="F115" i="4"/>
  <c r="L115" i="4"/>
  <c r="M115" i="4"/>
  <c r="T115" i="4"/>
  <c r="B116" i="4"/>
  <c r="F116" i="4"/>
  <c r="L116" i="4"/>
  <c r="M116" i="4"/>
  <c r="T116" i="4"/>
  <c r="B117" i="4"/>
  <c r="F117" i="4"/>
  <c r="L117" i="4"/>
  <c r="M117" i="4"/>
  <c r="T117" i="4"/>
  <c r="B118" i="4"/>
  <c r="F118" i="4"/>
  <c r="L118" i="4"/>
  <c r="M118" i="4"/>
  <c r="T118" i="4"/>
  <c r="B119" i="4"/>
  <c r="F119" i="4"/>
  <c r="L119" i="4"/>
  <c r="M119" i="4"/>
  <c r="T119" i="4"/>
  <c r="B120" i="4"/>
  <c r="F120" i="4"/>
  <c r="L120" i="4"/>
  <c r="M120" i="4"/>
  <c r="T120" i="4"/>
  <c r="B121" i="4"/>
  <c r="F121" i="4"/>
  <c r="L121" i="4"/>
  <c r="M121" i="4"/>
  <c r="T121" i="4"/>
  <c r="B122" i="4"/>
  <c r="F122" i="4"/>
  <c r="L122" i="4"/>
  <c r="M122" i="4"/>
  <c r="T122" i="4"/>
  <c r="B123" i="4"/>
  <c r="F123" i="4"/>
  <c r="L123" i="4"/>
  <c r="M123" i="4"/>
  <c r="T123" i="4"/>
  <c r="B124" i="4"/>
  <c r="F124" i="4"/>
  <c r="L124" i="4"/>
  <c r="M124" i="4"/>
  <c r="T124" i="4"/>
  <c r="B129" i="4"/>
  <c r="F129" i="4"/>
  <c r="L129" i="4"/>
  <c r="M129" i="4"/>
  <c r="T129" i="4"/>
  <c r="B130" i="4"/>
  <c r="F130" i="4"/>
  <c r="L130" i="4"/>
  <c r="M130" i="4"/>
  <c r="T130" i="4"/>
  <c r="B131" i="4"/>
  <c r="F131" i="4"/>
  <c r="L131" i="4"/>
  <c r="M131" i="4"/>
  <c r="T131" i="4"/>
  <c r="B132" i="4"/>
  <c r="F132" i="4"/>
  <c r="L132" i="4"/>
  <c r="M132" i="4"/>
  <c r="T132" i="4"/>
  <c r="B133" i="4"/>
  <c r="F133" i="4"/>
  <c r="L133" i="4"/>
  <c r="M133" i="4"/>
  <c r="T133" i="4"/>
  <c r="B134" i="4"/>
  <c r="F134" i="4"/>
  <c r="L134" i="4"/>
  <c r="M134" i="4"/>
  <c r="T134" i="4"/>
  <c r="B135" i="4"/>
  <c r="F135" i="4"/>
  <c r="L135" i="4"/>
  <c r="M135" i="4"/>
  <c r="T135" i="4"/>
  <c r="B136" i="4"/>
  <c r="F136" i="4"/>
  <c r="L136" i="4"/>
  <c r="M136" i="4"/>
  <c r="T136" i="4"/>
  <c r="B137" i="4"/>
  <c r="F137" i="4"/>
  <c r="L137" i="4"/>
  <c r="M137" i="4"/>
  <c r="T137" i="4"/>
  <c r="B138" i="4"/>
  <c r="F138" i="4"/>
  <c r="L138" i="4"/>
  <c r="M138" i="4"/>
  <c r="T138" i="4"/>
  <c r="B143" i="4"/>
  <c r="F143" i="4"/>
  <c r="L143" i="4"/>
  <c r="M143" i="4"/>
  <c r="T143" i="4"/>
  <c r="B144" i="4"/>
  <c r="F144" i="4"/>
  <c r="L144" i="4"/>
  <c r="M144" i="4"/>
  <c r="T144" i="4"/>
  <c r="B145" i="4"/>
  <c r="F145" i="4"/>
  <c r="L145" i="4"/>
  <c r="M145" i="4"/>
  <c r="T145" i="4"/>
  <c r="B146" i="4"/>
  <c r="F146" i="4"/>
  <c r="L146" i="4"/>
  <c r="M146" i="4"/>
  <c r="T146" i="4"/>
  <c r="B147" i="4"/>
  <c r="F147" i="4"/>
  <c r="L147" i="4"/>
  <c r="M147" i="4"/>
  <c r="T147" i="4"/>
  <c r="B148" i="4"/>
  <c r="F148" i="4"/>
  <c r="L148" i="4"/>
  <c r="M148" i="4"/>
  <c r="T148" i="4"/>
  <c r="B149" i="4"/>
  <c r="F149" i="4"/>
  <c r="L149" i="4"/>
  <c r="M149" i="4"/>
  <c r="T149" i="4"/>
  <c r="B150" i="4"/>
  <c r="F150" i="4"/>
  <c r="L150" i="4"/>
  <c r="M150" i="4"/>
  <c r="T150" i="4"/>
  <c r="B151" i="4"/>
  <c r="F151" i="4"/>
  <c r="L151" i="4"/>
  <c r="M151" i="4"/>
  <c r="T151" i="4"/>
  <c r="B152" i="4"/>
  <c r="F152" i="4"/>
  <c r="L152" i="4"/>
  <c r="M152" i="4"/>
  <c r="T152" i="4"/>
  <c r="B157" i="4"/>
  <c r="F157" i="4"/>
  <c r="L157" i="4"/>
  <c r="M157" i="4"/>
  <c r="T157" i="4"/>
  <c r="B158" i="4"/>
  <c r="F158" i="4"/>
  <c r="L158" i="4"/>
  <c r="M158" i="4"/>
  <c r="T158" i="4"/>
  <c r="B159" i="4"/>
  <c r="F159" i="4"/>
  <c r="L159" i="4"/>
  <c r="M159" i="4"/>
  <c r="T159" i="4"/>
  <c r="B160" i="4"/>
  <c r="F160" i="4"/>
  <c r="L160" i="4"/>
  <c r="M160" i="4"/>
  <c r="T160" i="4"/>
  <c r="B161" i="4"/>
  <c r="F161" i="4"/>
  <c r="L161" i="4"/>
  <c r="M161" i="4"/>
  <c r="T161" i="4"/>
  <c r="B162" i="4"/>
  <c r="F162" i="4"/>
  <c r="L162" i="4"/>
  <c r="M162" i="4"/>
  <c r="T162" i="4"/>
  <c r="B163" i="4"/>
  <c r="F163" i="4"/>
  <c r="L163" i="4"/>
  <c r="M163" i="4"/>
  <c r="T163" i="4"/>
  <c r="B164" i="4"/>
  <c r="F164" i="4"/>
  <c r="L164" i="4"/>
  <c r="M164" i="4"/>
  <c r="T164" i="4"/>
  <c r="B165" i="4"/>
  <c r="F165" i="4"/>
  <c r="L165" i="4"/>
  <c r="M165" i="4"/>
  <c r="T165" i="4"/>
  <c r="B166" i="4"/>
  <c r="F166" i="4"/>
  <c r="L166" i="4"/>
  <c r="M166" i="4"/>
  <c r="T166" i="4"/>
  <c r="B171" i="4"/>
  <c r="F171" i="4"/>
  <c r="L171" i="4"/>
  <c r="M171" i="4"/>
  <c r="T171" i="4"/>
  <c r="B172" i="4"/>
  <c r="F172" i="4"/>
  <c r="L172" i="4"/>
  <c r="M172" i="4"/>
  <c r="T172" i="4"/>
  <c r="B173" i="4"/>
  <c r="F173" i="4"/>
  <c r="L173" i="4"/>
  <c r="M173" i="4"/>
  <c r="T173" i="4"/>
  <c r="B174" i="4"/>
  <c r="F174" i="4"/>
  <c r="L174" i="4"/>
  <c r="M174" i="4"/>
  <c r="T174" i="4"/>
  <c r="B175" i="4"/>
  <c r="F175" i="4"/>
  <c r="L175" i="4"/>
  <c r="M175" i="4"/>
  <c r="T175" i="4"/>
  <c r="B176" i="4"/>
  <c r="F176" i="4"/>
  <c r="L176" i="4"/>
  <c r="M176" i="4"/>
  <c r="T176" i="4"/>
  <c r="B177" i="4"/>
  <c r="F177" i="4"/>
  <c r="L177" i="4"/>
  <c r="M177" i="4"/>
  <c r="T177" i="4"/>
  <c r="B178" i="4"/>
  <c r="F178" i="4"/>
  <c r="L178" i="4"/>
  <c r="M178" i="4"/>
  <c r="T178" i="4"/>
  <c r="B179" i="4"/>
  <c r="F179" i="4"/>
  <c r="L179" i="4"/>
  <c r="M179" i="4"/>
  <c r="T179" i="4"/>
  <c r="B180" i="4"/>
  <c r="F180" i="4"/>
  <c r="L180" i="4"/>
  <c r="M180" i="4"/>
  <c r="T180" i="4"/>
  <c r="F11" i="20"/>
  <c r="B9" i="6"/>
  <c r="D9" i="6"/>
  <c r="B10" i="6"/>
  <c r="D10" i="6"/>
  <c r="B11" i="6"/>
  <c r="D11" i="6"/>
  <c r="B12" i="6"/>
  <c r="D12" i="6"/>
  <c r="B13" i="6"/>
  <c r="D13" i="6"/>
  <c r="B14" i="6"/>
  <c r="D14" i="6"/>
  <c r="B15" i="6"/>
  <c r="D15" i="6"/>
  <c r="B16" i="6"/>
  <c r="D16" i="6"/>
  <c r="B17" i="6"/>
  <c r="B18" i="6"/>
  <c r="B19" i="6"/>
  <c r="B20" i="6"/>
  <c r="B21" i="6"/>
  <c r="B25" i="6"/>
  <c r="B26" i="6"/>
  <c r="D31" i="6"/>
  <c r="G31" i="6" s="1"/>
  <c r="F31" i="6"/>
  <c r="I31" i="6" s="1"/>
  <c r="D32" i="6"/>
  <c r="B8" i="15" s="1"/>
  <c r="F32" i="6"/>
  <c r="I32" i="6" s="1"/>
  <c r="D33" i="6"/>
  <c r="G33" i="6" s="1"/>
  <c r="F33" i="6"/>
  <c r="I33" i="6" s="1"/>
  <c r="D34" i="6"/>
  <c r="G34" i="6" s="1"/>
  <c r="F34" i="6"/>
  <c r="I34" i="6" s="1"/>
  <c r="D35" i="6"/>
  <c r="G35" i="6" s="1"/>
  <c r="F35" i="6"/>
  <c r="I35" i="6" s="1"/>
  <c r="D36" i="6"/>
  <c r="G36" i="6" s="1"/>
  <c r="F36" i="6"/>
  <c r="I36" i="6" s="1"/>
  <c r="D37" i="6"/>
  <c r="G37" i="6" s="1"/>
  <c r="F37" i="6"/>
  <c r="I37" i="6" s="1"/>
  <c r="D38" i="6"/>
  <c r="G38" i="6" s="1"/>
  <c r="F38" i="6"/>
  <c r="I38" i="6" s="1"/>
  <c r="D42" i="6"/>
  <c r="D43" i="6"/>
  <c r="D44" i="6"/>
  <c r="D45" i="6"/>
  <c r="D46" i="6"/>
  <c r="C53" i="6"/>
  <c r="C54" i="6"/>
  <c r="C55" i="6"/>
  <c r="C56" i="6"/>
  <c r="C57" i="6"/>
  <c r="C15" i="16"/>
  <c r="B30" i="16" s="1"/>
  <c r="C16" i="16"/>
  <c r="B31" i="16" s="1"/>
  <c r="C17" i="16"/>
  <c r="B32" i="16" s="1"/>
  <c r="C18" i="16"/>
  <c r="B33" i="16" s="1"/>
  <c r="C19" i="16"/>
  <c r="B34" i="16" s="1"/>
  <c r="C20" i="16"/>
  <c r="B35" i="16" s="1"/>
  <c r="C21" i="16"/>
  <c r="B36" i="16" s="1"/>
  <c r="C22" i="16"/>
  <c r="B37" i="16" s="1"/>
  <c r="C23" i="16"/>
  <c r="B38" i="16" s="1"/>
  <c r="C24" i="16"/>
  <c r="B39" i="16" s="1"/>
  <c r="C25" i="16"/>
  <c r="B40" i="16" s="1"/>
  <c r="C26" i="16"/>
  <c r="B41" i="16" s="1"/>
  <c r="C55" i="16"/>
  <c r="B70" i="16" s="1"/>
  <c r="C56" i="16"/>
  <c r="B71" i="16" s="1"/>
  <c r="C57" i="16"/>
  <c r="B72" i="16" s="1"/>
  <c r="C58" i="16"/>
  <c r="C59" i="16"/>
  <c r="C60" i="16"/>
  <c r="C61" i="16"/>
  <c r="B76" i="16" s="1"/>
  <c r="C62" i="16"/>
  <c r="B77" i="16" s="1"/>
  <c r="C63" i="16"/>
  <c r="B78" i="16" s="1"/>
  <c r="C64" i="16"/>
  <c r="C65" i="16"/>
  <c r="B80" i="16" s="1"/>
  <c r="C66" i="16"/>
  <c r="B73" i="16"/>
  <c r="B74" i="16"/>
  <c r="B75" i="16"/>
  <c r="B81" i="16"/>
  <c r="C95" i="16"/>
  <c r="B110" i="16" s="1"/>
  <c r="C96" i="16"/>
  <c r="C97" i="16"/>
  <c r="C98" i="16"/>
  <c r="C99" i="16"/>
  <c r="B114" i="16" s="1"/>
  <c r="C100" i="16"/>
  <c r="C101" i="16"/>
  <c r="B116" i="16" s="1"/>
  <c r="C102" i="16"/>
  <c r="B117" i="16" s="1"/>
  <c r="C103" i="16"/>
  <c r="B118" i="16" s="1"/>
  <c r="C104" i="16"/>
  <c r="B119" i="16" s="1"/>
  <c r="C105" i="16"/>
  <c r="C106" i="16"/>
  <c r="B121" i="16" s="1"/>
  <c r="B112" i="16"/>
  <c r="B113" i="16"/>
  <c r="B115" i="16"/>
  <c r="B120" i="16"/>
  <c r="C134" i="16"/>
  <c r="B149" i="16" s="1"/>
  <c r="C135" i="16"/>
  <c r="C136" i="16"/>
  <c r="B151" i="16" s="1"/>
  <c r="C137" i="16"/>
  <c r="AJ70" i="8" s="1"/>
  <c r="C138" i="16"/>
  <c r="C139" i="16"/>
  <c r="B154" i="16" s="1"/>
  <c r="C140" i="16"/>
  <c r="C141" i="16"/>
  <c r="B156" i="16" s="1"/>
  <c r="C142" i="16"/>
  <c r="B157" i="16" s="1"/>
  <c r="C143" i="16"/>
  <c r="C144" i="16"/>
  <c r="B159" i="16" s="1"/>
  <c r="C145" i="16"/>
  <c r="B160" i="16" s="1"/>
  <c r="B152" i="16"/>
  <c r="B153" i="16"/>
  <c r="N11" i="10"/>
  <c r="B15" i="10"/>
  <c r="K27" i="10" s="1"/>
  <c r="K28" i="10"/>
  <c r="N35" i="10"/>
  <c r="B39" i="10"/>
  <c r="F43" i="10" s="1"/>
  <c r="B43" i="10"/>
  <c r="C43" i="10"/>
  <c r="D43" i="10"/>
  <c r="G43" i="10"/>
  <c r="I43" i="10"/>
  <c r="J43" i="10"/>
  <c r="L43" i="10"/>
  <c r="M43" i="10"/>
  <c r="B44" i="10"/>
  <c r="D44" i="10"/>
  <c r="F44" i="10"/>
  <c r="H44" i="10"/>
  <c r="I44" i="10"/>
  <c r="J44" i="10"/>
  <c r="L44" i="10"/>
  <c r="B45" i="10"/>
  <c r="C45" i="10"/>
  <c r="D45" i="10"/>
  <c r="G45" i="10"/>
  <c r="H45" i="10"/>
  <c r="I45" i="10"/>
  <c r="J45" i="10"/>
  <c r="L45" i="10"/>
  <c r="M45" i="10"/>
  <c r="B46" i="10"/>
  <c r="D46" i="10"/>
  <c r="F46" i="10"/>
  <c r="G46" i="10"/>
  <c r="H46" i="10"/>
  <c r="I46" i="10"/>
  <c r="J46" i="10"/>
  <c r="L46" i="10"/>
  <c r="B47" i="10"/>
  <c r="C47" i="10"/>
  <c r="D47" i="10"/>
  <c r="F47" i="10"/>
  <c r="G47" i="10"/>
  <c r="H47" i="10"/>
  <c r="I47" i="10"/>
  <c r="L47" i="10"/>
  <c r="M47" i="10"/>
  <c r="B48" i="10"/>
  <c r="C48" i="10"/>
  <c r="D48" i="10"/>
  <c r="F48" i="10"/>
  <c r="G48" i="10"/>
  <c r="I48" i="10"/>
  <c r="J48" i="10"/>
  <c r="L48" i="10"/>
  <c r="M48" i="10"/>
  <c r="B49" i="10"/>
  <c r="C49" i="10"/>
  <c r="D49" i="10"/>
  <c r="F49" i="10"/>
  <c r="G49" i="10"/>
  <c r="H49" i="10"/>
  <c r="I49" i="10"/>
  <c r="J49" i="10"/>
  <c r="L49" i="10"/>
  <c r="M49" i="10"/>
  <c r="B50" i="10"/>
  <c r="C50" i="10"/>
  <c r="D50" i="10"/>
  <c r="F50" i="10"/>
  <c r="G50" i="10"/>
  <c r="H50" i="10"/>
  <c r="I50" i="10"/>
  <c r="J50" i="10"/>
  <c r="L50" i="10"/>
  <c r="M50" i="10"/>
  <c r="B51" i="10"/>
  <c r="C51" i="10"/>
  <c r="D51" i="10"/>
  <c r="F51" i="10"/>
  <c r="G51" i="10"/>
  <c r="H51" i="10"/>
  <c r="I51" i="10"/>
  <c r="J51" i="10"/>
  <c r="L51" i="10"/>
  <c r="M51" i="10"/>
  <c r="B52" i="10"/>
  <c r="C52" i="10"/>
  <c r="D52" i="10"/>
  <c r="F52" i="10"/>
  <c r="G52" i="10"/>
  <c r="H52" i="10"/>
  <c r="I52" i="10"/>
  <c r="J52" i="10"/>
  <c r="L52" i="10"/>
  <c r="M52" i="10"/>
  <c r="N59" i="10"/>
  <c r="B63" i="10"/>
  <c r="B67" i="10" s="1"/>
  <c r="F67" i="10"/>
  <c r="K67" i="10"/>
  <c r="C68" i="10"/>
  <c r="K68" i="10"/>
  <c r="L68" i="10"/>
  <c r="B69" i="10"/>
  <c r="G69" i="10"/>
  <c r="H69" i="10"/>
  <c r="L69" i="10"/>
  <c r="B70" i="10"/>
  <c r="C70" i="10"/>
  <c r="F70" i="10"/>
  <c r="G70" i="10"/>
  <c r="J70" i="10"/>
  <c r="K70" i="10"/>
  <c r="L70" i="10"/>
  <c r="B71" i="10"/>
  <c r="C71" i="10"/>
  <c r="F71" i="10"/>
  <c r="G71" i="10"/>
  <c r="H71" i="10"/>
  <c r="J71" i="10"/>
  <c r="K71" i="10"/>
  <c r="B72" i="10"/>
  <c r="C72" i="10"/>
  <c r="D72" i="10"/>
  <c r="F72" i="10"/>
  <c r="G72" i="10"/>
  <c r="J72" i="10"/>
  <c r="K72" i="10"/>
  <c r="L72" i="10"/>
  <c r="B73" i="10"/>
  <c r="C73" i="10"/>
  <c r="F73" i="10"/>
  <c r="G73" i="10"/>
  <c r="H73" i="10"/>
  <c r="J73" i="10"/>
  <c r="K73" i="10"/>
  <c r="B74" i="10"/>
  <c r="C74" i="10"/>
  <c r="D74" i="10"/>
  <c r="F74" i="10"/>
  <c r="G74" i="10"/>
  <c r="J74" i="10"/>
  <c r="K74" i="10"/>
  <c r="L74" i="10"/>
  <c r="B75" i="10"/>
  <c r="C75" i="10"/>
  <c r="E75" i="10"/>
  <c r="F75" i="10"/>
  <c r="G75" i="10"/>
  <c r="H75" i="10"/>
  <c r="J75" i="10"/>
  <c r="K75" i="10"/>
  <c r="M75" i="10"/>
  <c r="B76" i="10"/>
  <c r="C76" i="10"/>
  <c r="D76" i="10"/>
  <c r="F76" i="10"/>
  <c r="G76" i="10"/>
  <c r="I76" i="10"/>
  <c r="J76" i="10"/>
  <c r="K76" i="10"/>
  <c r="L76" i="10"/>
  <c r="N83" i="10"/>
  <c r="B86" i="10"/>
  <c r="B87" i="10" s="1"/>
  <c r="B20" i="3"/>
  <c r="C20" i="3"/>
  <c r="D20" i="3"/>
  <c r="E20" i="3"/>
  <c r="F20" i="3"/>
  <c r="G20" i="3"/>
  <c r="H20" i="3"/>
  <c r="C26" i="3"/>
  <c r="B6" i="20" s="1"/>
  <c r="E26" i="3"/>
  <c r="D6" i="20" s="1"/>
  <c r="G26" i="3"/>
  <c r="F6" i="20" s="1"/>
  <c r="C27" i="3"/>
  <c r="B7" i="20" s="1"/>
  <c r="C7" i="20" s="1"/>
  <c r="E27" i="3"/>
  <c r="D7" i="20" s="1"/>
  <c r="E7" i="20" s="1"/>
  <c r="G27" i="3"/>
  <c r="F7" i="20" s="1"/>
  <c r="C28" i="3"/>
  <c r="B8" i="20" s="1"/>
  <c r="E28" i="3"/>
  <c r="D8" i="20" s="1"/>
  <c r="G28" i="3"/>
  <c r="F8" i="20" s="1"/>
  <c r="C29" i="3"/>
  <c r="B9" i="20" s="1"/>
  <c r="C9" i="20" s="1"/>
  <c r="E29" i="3"/>
  <c r="D9" i="20" s="1"/>
  <c r="G29" i="3"/>
  <c r="F9" i="20" s="1"/>
  <c r="G9" i="20" s="1"/>
  <c r="H9" i="20" s="1"/>
  <c r="C30" i="3"/>
  <c r="B10" i="20" s="1"/>
  <c r="E30" i="3"/>
  <c r="D10" i="20" s="1"/>
  <c r="G30" i="3"/>
  <c r="F10" i="20" s="1"/>
  <c r="C31" i="3"/>
  <c r="B11" i="20" s="1"/>
  <c r="C11" i="20" s="1"/>
  <c r="E31" i="3"/>
  <c r="D11" i="20" s="1"/>
  <c r="E11" i="20" s="1"/>
  <c r="B22" i="12"/>
  <c r="B23" i="12"/>
  <c r="B24" i="12"/>
  <c r="B25" i="12"/>
  <c r="B27" i="12"/>
  <c r="B28" i="12"/>
  <c r="B29" i="12"/>
  <c r="B30" i="12"/>
  <c r="B31" i="12"/>
  <c r="AE165" i="8"/>
  <c r="Z122" i="8"/>
  <c r="AJ57" i="8"/>
  <c r="AJ55" i="8"/>
  <c r="Z78" i="8"/>
  <c r="AJ71" i="8"/>
  <c r="AJ50" i="8"/>
  <c r="AK50" i="8" s="1"/>
  <c r="AJ49" i="8"/>
  <c r="AJ152" i="8" l="1"/>
  <c r="AJ37" i="8"/>
  <c r="Z154" i="8"/>
  <c r="AJ108" i="8"/>
  <c r="Z99" i="8"/>
  <c r="I15" i="6"/>
  <c r="J15" i="6"/>
  <c r="K15" i="6"/>
  <c r="I11" i="6"/>
  <c r="K11" i="6"/>
  <c r="J11" i="6"/>
  <c r="I16" i="6"/>
  <c r="K16" i="6"/>
  <c r="J16" i="6"/>
  <c r="K12" i="6"/>
  <c r="J12" i="6"/>
  <c r="I12" i="6"/>
  <c r="J14" i="6"/>
  <c r="I14" i="6"/>
  <c r="K14" i="6"/>
  <c r="J10" i="6"/>
  <c r="K10" i="6"/>
  <c r="I10" i="6"/>
  <c r="G7" i="20"/>
  <c r="H7" i="20" s="1"/>
  <c r="I13" i="6"/>
  <c r="K13" i="6"/>
  <c r="J13" i="6"/>
  <c r="I9" i="6"/>
  <c r="J9" i="6"/>
  <c r="F13" i="20"/>
  <c r="G6" i="20"/>
  <c r="D13" i="20"/>
  <c r="AE29" i="8"/>
  <c r="AE25" i="8"/>
  <c r="AJ179" i="8"/>
  <c r="AJ178" i="8"/>
  <c r="Z120" i="8"/>
  <c r="AJ106" i="8"/>
  <c r="AL106" i="8" s="1"/>
  <c r="AJ94" i="8"/>
  <c r="AL94" i="8" s="1"/>
  <c r="Z58" i="8"/>
  <c r="AA58" i="8" s="1"/>
  <c r="AC58" i="8" s="1"/>
  <c r="Z54" i="8"/>
  <c r="Z53" i="8"/>
  <c r="Z52" i="8"/>
  <c r="Z51" i="8"/>
  <c r="Z49" i="8"/>
  <c r="AA49" i="8" s="1"/>
  <c r="AC49" i="8" s="1"/>
  <c r="Z43" i="8"/>
  <c r="AB43" i="8" s="1"/>
  <c r="Z38" i="8"/>
  <c r="AB38" i="8" s="1"/>
  <c r="Z37" i="8"/>
  <c r="AA37" i="8" s="1"/>
  <c r="AC37" i="8" s="1"/>
  <c r="Z35" i="8"/>
  <c r="AJ67" i="8"/>
  <c r="M76" i="10"/>
  <c r="E76" i="10"/>
  <c r="I75" i="10"/>
  <c r="M74" i="10"/>
  <c r="E74" i="10"/>
  <c r="I73" i="10"/>
  <c r="M72" i="10"/>
  <c r="E72" i="10"/>
  <c r="I71" i="10"/>
  <c r="M70" i="10"/>
  <c r="D70" i="10"/>
  <c r="C69" i="10"/>
  <c r="J67" i="10"/>
  <c r="H48" i="10"/>
  <c r="J47" i="10"/>
  <c r="M46" i="10"/>
  <c r="C46" i="10"/>
  <c r="F45" i="10"/>
  <c r="G44" i="10"/>
  <c r="H43" i="10"/>
  <c r="AE182" i="8"/>
  <c r="AF182" i="8" s="1"/>
  <c r="AH182" i="8" s="1"/>
  <c r="AE180" i="8"/>
  <c r="AG180" i="8" s="1"/>
  <c r="AE176" i="8"/>
  <c r="AJ161" i="8"/>
  <c r="AE150" i="8"/>
  <c r="AJ149" i="8"/>
  <c r="Z139" i="8"/>
  <c r="AA139" i="8" s="1"/>
  <c r="AC139" i="8" s="1"/>
  <c r="Z127" i="8"/>
  <c r="AB127" i="8" s="1"/>
  <c r="AJ113" i="8"/>
  <c r="AK113" i="8" s="1"/>
  <c r="AM113" i="8" s="1"/>
  <c r="Z107" i="8"/>
  <c r="AA107" i="8" s="1"/>
  <c r="AC107" i="8" s="1"/>
  <c r="AJ105" i="8"/>
  <c r="AJ93" i="8"/>
  <c r="AE26" i="8"/>
  <c r="AJ100" i="8"/>
  <c r="Z113" i="8"/>
  <c r="AB113" i="8" s="1"/>
  <c r="AJ99" i="8"/>
  <c r="AL99" i="8" s="1"/>
  <c r="Z81" i="8"/>
  <c r="AA81" i="8" s="1"/>
  <c r="AC81" i="8" s="1"/>
  <c r="AJ112" i="8"/>
  <c r="AK112" i="8" s="1"/>
  <c r="AM112" i="8" s="1"/>
  <c r="Z156" i="8"/>
  <c r="AJ142" i="8"/>
  <c r="AE135" i="8"/>
  <c r="Z124" i="8"/>
  <c r="AJ110" i="8"/>
  <c r="AK110" i="8" s="1"/>
  <c r="AM110" i="8" s="1"/>
  <c r="Z100" i="8"/>
  <c r="AA100" i="8" s="1"/>
  <c r="AC100" i="8" s="1"/>
  <c r="I74" i="10"/>
  <c r="M73" i="10"/>
  <c r="E73" i="10"/>
  <c r="I72" i="10"/>
  <c r="M71" i="10"/>
  <c r="E71" i="10"/>
  <c r="I70" i="10"/>
  <c r="K69" i="10"/>
  <c r="G68" i="10"/>
  <c r="AJ165" i="8"/>
  <c r="AJ141" i="8"/>
  <c r="AJ133" i="8"/>
  <c r="Z123" i="8"/>
  <c r="AE122" i="8"/>
  <c r="Z111" i="8"/>
  <c r="AB111" i="8" s="1"/>
  <c r="AJ109" i="8"/>
  <c r="AK109" i="8" s="1"/>
  <c r="AM109" i="8" s="1"/>
  <c r="AE98" i="8"/>
  <c r="AG98" i="8" s="1"/>
  <c r="AJ97" i="8"/>
  <c r="AL97" i="8" s="1"/>
  <c r="Z91" i="8"/>
  <c r="AA91" i="8" s="1"/>
  <c r="AC91" i="8" s="1"/>
  <c r="AJ77" i="8"/>
  <c r="AK77" i="8" s="1"/>
  <c r="AM77" i="8" s="1"/>
  <c r="AE140" i="8"/>
  <c r="AJ107" i="8"/>
  <c r="AK107" i="8" s="1"/>
  <c r="AM107" i="8" s="1"/>
  <c r="AE27" i="8"/>
  <c r="AG27" i="8" s="1"/>
  <c r="AE22" i="8"/>
  <c r="AG22" i="8" s="1"/>
  <c r="E19" i="10"/>
  <c r="B19" i="10"/>
  <c r="AJ64" i="8"/>
  <c r="AJ96" i="8"/>
  <c r="H76" i="10"/>
  <c r="L75" i="10"/>
  <c r="D75" i="10"/>
  <c r="H74" i="10"/>
  <c r="L73" i="10"/>
  <c r="D73" i="10"/>
  <c r="H72" i="10"/>
  <c r="L71" i="10"/>
  <c r="D71" i="10"/>
  <c r="H70" i="10"/>
  <c r="J69" i="10"/>
  <c r="F68" i="10"/>
  <c r="B17" i="9"/>
  <c r="AF72" i="8"/>
  <c r="AF70" i="8"/>
  <c r="AF58" i="8"/>
  <c r="AH58" i="8" s="1"/>
  <c r="AF52" i="8"/>
  <c r="AH52" i="8" s="1"/>
  <c r="AF29" i="8"/>
  <c r="AH29" i="8" s="1"/>
  <c r="AF165" i="8"/>
  <c r="AH165" i="8" s="1"/>
  <c r="AE36" i="8"/>
  <c r="AF36" i="8" s="1"/>
  <c r="AH36" i="8" s="1"/>
  <c r="I201" i="13"/>
  <c r="W201" i="13"/>
  <c r="U201" i="13"/>
  <c r="I75" i="13"/>
  <c r="U75" i="13"/>
  <c r="W75" i="13"/>
  <c r="I131" i="13"/>
  <c r="U131" i="13"/>
  <c r="W131" i="13"/>
  <c r="I117" i="13"/>
  <c r="U117" i="13"/>
  <c r="W117" i="13"/>
  <c r="I187" i="13"/>
  <c r="U187" i="13"/>
  <c r="W187" i="13"/>
  <c r="I103" i="13"/>
  <c r="U103" i="13"/>
  <c r="W103" i="13"/>
  <c r="I159" i="13"/>
  <c r="U159" i="13"/>
  <c r="W159" i="13"/>
  <c r="I215" i="13"/>
  <c r="U215" i="13"/>
  <c r="W215" i="13"/>
  <c r="I89" i="13"/>
  <c r="W89" i="13"/>
  <c r="U89" i="13"/>
  <c r="I61" i="13"/>
  <c r="U61" i="13"/>
  <c r="W61" i="13"/>
  <c r="I145" i="13"/>
  <c r="W145" i="13"/>
  <c r="U145" i="13"/>
  <c r="I173" i="13"/>
  <c r="U173" i="13"/>
  <c r="W173" i="13"/>
  <c r="V19" i="13"/>
  <c r="V15" i="13"/>
  <c r="AK179" i="8"/>
  <c r="AM179" i="8" s="1"/>
  <c r="AA108" i="8"/>
  <c r="AC108" i="8" s="1"/>
  <c r="AK55" i="8"/>
  <c r="AM55" i="8" s="1"/>
  <c r="AK96" i="8"/>
  <c r="AM96" i="8" s="1"/>
  <c r="C10" i="20"/>
  <c r="AK49" i="8"/>
  <c r="AM49" i="8" s="1"/>
  <c r="AK152" i="8"/>
  <c r="AM152" i="8" s="1"/>
  <c r="AA99" i="8"/>
  <c r="AC99" i="8" s="1"/>
  <c r="T19" i="13"/>
  <c r="AK151" i="8"/>
  <c r="AM151" i="8" s="1"/>
  <c r="AA141" i="8"/>
  <c r="AC141" i="8" s="1"/>
  <c r="AF140" i="8"/>
  <c r="AH140" i="8" s="1"/>
  <c r="AF108" i="8"/>
  <c r="AH108" i="8" s="1"/>
  <c r="AA97" i="8"/>
  <c r="AC97" i="8" s="1"/>
  <c r="AF96" i="8"/>
  <c r="AH96" i="8" s="1"/>
  <c r="AF84" i="8"/>
  <c r="AH84" i="8" s="1"/>
  <c r="AF68" i="8"/>
  <c r="AH68" i="8" s="1"/>
  <c r="AF65" i="8"/>
  <c r="AH65" i="8" s="1"/>
  <c r="AF53" i="8"/>
  <c r="AH53" i="8" s="1"/>
  <c r="AF51" i="8"/>
  <c r="AH51" i="8" s="1"/>
  <c r="AG26" i="8"/>
  <c r="AF25" i="8"/>
  <c r="AH25" i="8" s="1"/>
  <c r="X22" i="13"/>
  <c r="X14" i="13"/>
  <c r="AF180" i="8"/>
  <c r="AH180" i="8" s="1"/>
  <c r="AF176" i="8"/>
  <c r="AF150" i="8"/>
  <c r="AH150" i="8" s="1"/>
  <c r="AK149" i="8"/>
  <c r="AM149" i="8" s="1"/>
  <c r="AK105" i="8"/>
  <c r="AM105" i="8" s="1"/>
  <c r="AK93" i="8"/>
  <c r="AM93" i="8" s="1"/>
  <c r="AA84" i="8"/>
  <c r="AC84" i="8" s="1"/>
  <c r="AA66" i="8"/>
  <c r="AC66" i="8" s="1"/>
  <c r="AA54" i="8"/>
  <c r="AC54" i="8" s="1"/>
  <c r="AK95" i="8"/>
  <c r="AM95" i="8" s="1"/>
  <c r="AK57" i="8"/>
  <c r="AM57" i="8" s="1"/>
  <c r="G8" i="20"/>
  <c r="H8" i="20" s="1"/>
  <c r="C6" i="20"/>
  <c r="AK108" i="8"/>
  <c r="AM108" i="8" s="1"/>
  <c r="K9" i="6"/>
  <c r="V22" i="13"/>
  <c r="V14" i="13"/>
  <c r="AA182" i="8"/>
  <c r="AC182" i="8" s="1"/>
  <c r="AA181" i="8"/>
  <c r="AC181" i="8" s="1"/>
  <c r="AK178" i="8"/>
  <c r="AM178" i="8" s="1"/>
  <c r="AA68" i="8"/>
  <c r="AC68" i="8" s="1"/>
  <c r="AA63" i="8"/>
  <c r="AC63" i="8" s="1"/>
  <c r="AA53" i="8"/>
  <c r="AC53" i="8" s="1"/>
  <c r="E6" i="20"/>
  <c r="AK64" i="8"/>
  <c r="AM64" i="8" s="1"/>
  <c r="AK70" i="8"/>
  <c r="AM70" i="8" s="1"/>
  <c r="AA98" i="8"/>
  <c r="AC98" i="8" s="1"/>
  <c r="E8" i="20"/>
  <c r="T22" i="13"/>
  <c r="T14" i="13"/>
  <c r="AA67" i="8"/>
  <c r="AC67" i="8" s="1"/>
  <c r="AA52" i="8"/>
  <c r="AC52" i="8" s="1"/>
  <c r="AK42" i="8"/>
  <c r="AM42" i="8" s="1"/>
  <c r="AK71" i="8"/>
  <c r="AM71" i="8" s="1"/>
  <c r="AA142" i="8"/>
  <c r="AC142" i="8" s="1"/>
  <c r="AA122" i="8"/>
  <c r="AC122" i="8" s="1"/>
  <c r="G10" i="20"/>
  <c r="H10" i="20" s="1"/>
  <c r="G32" i="6"/>
  <c r="N17" i="4"/>
  <c r="R22" i="13"/>
  <c r="AB156" i="8"/>
  <c r="AK142" i="8"/>
  <c r="AM142" i="8" s="1"/>
  <c r="AF135" i="8"/>
  <c r="AH135" i="8" s="1"/>
  <c r="AA124" i="8"/>
  <c r="AC124" i="8" s="1"/>
  <c r="AK119" i="8"/>
  <c r="AM119" i="8" s="1"/>
  <c r="AB78" i="8"/>
  <c r="AA110" i="8"/>
  <c r="AC110" i="8" s="1"/>
  <c r="E10" i="20"/>
  <c r="X19" i="13"/>
  <c r="X15" i="13"/>
  <c r="V13" i="13"/>
  <c r="AK165" i="8"/>
  <c r="AM165" i="8" s="1"/>
  <c r="AK141" i="8"/>
  <c r="AM141" i="8" s="1"/>
  <c r="AK133" i="8"/>
  <c r="AM133" i="8" s="1"/>
  <c r="AA123" i="8"/>
  <c r="AC123" i="8" s="1"/>
  <c r="AF122" i="8"/>
  <c r="AH122" i="8" s="1"/>
  <c r="AL108" i="8"/>
  <c r="AB97" i="8"/>
  <c r="AB122" i="8"/>
  <c r="AB99" i="8"/>
  <c r="AL71" i="8"/>
  <c r="AM50" i="8"/>
  <c r="AH70" i="8"/>
  <c r="H26" i="30"/>
  <c r="H52" i="30"/>
  <c r="H36" i="30"/>
  <c r="H25" i="30"/>
  <c r="H51" i="30"/>
  <c r="H43" i="30"/>
  <c r="H35" i="30"/>
  <c r="H50" i="30"/>
  <c r="H34" i="30"/>
  <c r="H49" i="30"/>
  <c r="H41" i="30"/>
  <c r="H33" i="30"/>
  <c r="H30" i="30"/>
  <c r="H48" i="30"/>
  <c r="H40" i="30"/>
  <c r="H32" i="30"/>
  <c r="H29" i="30"/>
  <c r="H55" i="30"/>
  <c r="H47" i="30"/>
  <c r="H39" i="30"/>
  <c r="H44" i="30"/>
  <c r="H28" i="30"/>
  <c r="H54" i="30"/>
  <c r="H46" i="30"/>
  <c r="H27" i="30"/>
  <c r="H53" i="30"/>
  <c r="H45" i="30"/>
  <c r="H37" i="30"/>
  <c r="H42" i="30"/>
  <c r="H38" i="30"/>
  <c r="AG53" i="8"/>
  <c r="AG70" i="8"/>
  <c r="R14" i="13"/>
  <c r="R19" i="13"/>
  <c r="R15" i="13"/>
  <c r="X145" i="13"/>
  <c r="Z145" i="13"/>
  <c r="R145" i="13"/>
  <c r="T145" i="13"/>
  <c r="O145" i="13"/>
  <c r="Z159" i="13"/>
  <c r="X159" i="13"/>
  <c r="T159" i="13"/>
  <c r="R159" i="13"/>
  <c r="O159" i="13"/>
  <c r="Z187" i="13"/>
  <c r="X187" i="13"/>
  <c r="T187" i="13"/>
  <c r="O187" i="13"/>
  <c r="R187" i="13"/>
  <c r="Z89" i="13"/>
  <c r="X89" i="13"/>
  <c r="T89" i="13"/>
  <c r="R89" i="13"/>
  <c r="O89" i="13"/>
  <c r="Z201" i="13"/>
  <c r="X201" i="13"/>
  <c r="T201" i="13"/>
  <c r="O201" i="13"/>
  <c r="R201" i="13"/>
  <c r="Z215" i="13"/>
  <c r="X215" i="13"/>
  <c r="R215" i="13"/>
  <c r="O215" i="13"/>
  <c r="T215" i="13"/>
  <c r="R13" i="13"/>
  <c r="Z103" i="13"/>
  <c r="X103" i="13"/>
  <c r="T103" i="13"/>
  <c r="R103" i="13"/>
  <c r="O103" i="13"/>
  <c r="Z75" i="13"/>
  <c r="X75" i="13"/>
  <c r="X131" i="13"/>
  <c r="Z131" i="13"/>
  <c r="T131" i="13"/>
  <c r="R131" i="13"/>
  <c r="O131" i="13"/>
  <c r="X117" i="13"/>
  <c r="R117" i="13"/>
  <c r="O117" i="13"/>
  <c r="Z117" i="13"/>
  <c r="T117" i="13"/>
  <c r="R173" i="13"/>
  <c r="O173" i="13"/>
  <c r="X173" i="13"/>
  <c r="T173" i="13"/>
  <c r="Z173" i="13"/>
  <c r="Z61" i="13"/>
  <c r="T61" i="13"/>
  <c r="R61" i="13"/>
  <c r="O61" i="13"/>
  <c r="X61" i="13"/>
  <c r="O75" i="13"/>
  <c r="T75" i="13"/>
  <c r="R75" i="13"/>
  <c r="L61" i="13"/>
  <c r="F61" i="13"/>
  <c r="C61" i="13"/>
  <c r="L187" i="13"/>
  <c r="F187" i="13"/>
  <c r="C187" i="13"/>
  <c r="L173" i="13"/>
  <c r="F173" i="13"/>
  <c r="C173" i="13"/>
  <c r="L131" i="13"/>
  <c r="F131" i="13"/>
  <c r="C131" i="13"/>
  <c r="L117" i="13"/>
  <c r="F117" i="13"/>
  <c r="C117" i="13"/>
  <c r="L89" i="13"/>
  <c r="F89" i="13"/>
  <c r="C89" i="13"/>
  <c r="L103" i="13"/>
  <c r="F103" i="13"/>
  <c r="C103" i="13"/>
  <c r="L145" i="13"/>
  <c r="F145" i="13"/>
  <c r="C145" i="13"/>
  <c r="L159" i="13"/>
  <c r="F159" i="13"/>
  <c r="C159" i="13"/>
  <c r="L201" i="13"/>
  <c r="F201" i="13"/>
  <c r="C201" i="13"/>
  <c r="L215" i="13"/>
  <c r="F215" i="13"/>
  <c r="C215" i="13"/>
  <c r="F75" i="13"/>
  <c r="L75" i="13"/>
  <c r="C75" i="13"/>
  <c r="AH176" i="8"/>
  <c r="AL141" i="8"/>
  <c r="AL70" i="8"/>
  <c r="AG68" i="8"/>
  <c r="AB142" i="8"/>
  <c r="AG140" i="8"/>
  <c r="AB141" i="8"/>
  <c r="AG65" i="8"/>
  <c r="AA78" i="8"/>
  <c r="AC78" i="8" s="1"/>
  <c r="AG176" i="8"/>
  <c r="AG135" i="8"/>
  <c r="AG122" i="8"/>
  <c r="AL50" i="8"/>
  <c r="AK69" i="8"/>
  <c r="AM69" i="8" s="1"/>
  <c r="AL107" i="8"/>
  <c r="AG25" i="8"/>
  <c r="AL77" i="8"/>
  <c r="AK161" i="8"/>
  <c r="AM161" i="8" s="1"/>
  <c r="AL161" i="8"/>
  <c r="AL113" i="8"/>
  <c r="Z163" i="8"/>
  <c r="AA163" i="8" s="1"/>
  <c r="AC163" i="8" s="1"/>
  <c r="AB123" i="8"/>
  <c r="AB139" i="8"/>
  <c r="AG72" i="8"/>
  <c r="AL49" i="8"/>
  <c r="AB91" i="8"/>
  <c r="AL95" i="8"/>
  <c r="AL165" i="8"/>
  <c r="AF26" i="8"/>
  <c r="AH26" i="8" s="1"/>
  <c r="AE162" i="8"/>
  <c r="AF162" i="8" s="1"/>
  <c r="AH162" i="8" s="1"/>
  <c r="AL105" i="8"/>
  <c r="AG58" i="8"/>
  <c r="AG96" i="8"/>
  <c r="AK100" i="8"/>
  <c r="AM100" i="8" s="1"/>
  <c r="AL100" i="8"/>
  <c r="AB183" i="8"/>
  <c r="AA183" i="8"/>
  <c r="AC183" i="8" s="1"/>
  <c r="AA138" i="8"/>
  <c r="AC138" i="8" s="1"/>
  <c r="AB138" i="8"/>
  <c r="AA94" i="8"/>
  <c r="AC94" i="8" s="1"/>
  <c r="AB94" i="8"/>
  <c r="AB124" i="8"/>
  <c r="AG52" i="8"/>
  <c r="AG29" i="8"/>
  <c r="AJ123" i="8"/>
  <c r="AK123" i="8" s="1"/>
  <c r="AM123" i="8" s="1"/>
  <c r="Z176" i="8"/>
  <c r="AA176" i="8" s="1"/>
  <c r="AC176" i="8" s="1"/>
  <c r="AJ111" i="8"/>
  <c r="AK111" i="8" s="1"/>
  <c r="AM111" i="8" s="1"/>
  <c r="AB108" i="8"/>
  <c r="AB182" i="8"/>
  <c r="AJ167" i="8"/>
  <c r="AK167" i="8" s="1"/>
  <c r="AM167" i="8" s="1"/>
  <c r="AL96" i="8"/>
  <c r="Z105" i="8"/>
  <c r="AA105" i="8" s="1"/>
  <c r="AC105" i="8" s="1"/>
  <c r="AL133" i="8"/>
  <c r="AG51" i="8"/>
  <c r="AL142" i="8"/>
  <c r="AK139" i="8"/>
  <c r="AM139" i="8" s="1"/>
  <c r="AL64" i="8"/>
  <c r="AL57" i="8"/>
  <c r="AB181" i="8"/>
  <c r="AL55" i="8"/>
  <c r="AB98" i="8"/>
  <c r="AG84" i="8"/>
  <c r="AG165" i="8"/>
  <c r="AB96" i="8"/>
  <c r="AA96" i="8"/>
  <c r="AC96" i="8" s="1"/>
  <c r="AB35" i="8"/>
  <c r="AA35" i="8"/>
  <c r="AC35" i="8" s="1"/>
  <c r="AK138" i="8"/>
  <c r="AM138" i="8" s="1"/>
  <c r="AL138" i="8"/>
  <c r="AA154" i="8"/>
  <c r="AC154" i="8" s="1"/>
  <c r="AB154" i="8"/>
  <c r="AA120" i="8"/>
  <c r="AC120" i="8" s="1"/>
  <c r="AB120" i="8"/>
  <c r="AK37" i="8"/>
  <c r="AM37" i="8" s="1"/>
  <c r="AL37" i="8"/>
  <c r="C91" i="10"/>
  <c r="C92" i="10"/>
  <c r="C93" i="10"/>
  <c r="C94" i="10"/>
  <c r="C95" i="10"/>
  <c r="C96" i="10"/>
  <c r="C97" i="10"/>
  <c r="C98" i="10"/>
  <c r="C99" i="10"/>
  <c r="C100" i="10"/>
  <c r="B94" i="10"/>
  <c r="M100" i="10"/>
  <c r="E92" i="10"/>
  <c r="E93" i="10"/>
  <c r="E94" i="10"/>
  <c r="E95" i="10"/>
  <c r="E96" i="10"/>
  <c r="E97" i="10"/>
  <c r="E98" i="10"/>
  <c r="E99" i="10"/>
  <c r="E100" i="10"/>
  <c r="B96" i="10"/>
  <c r="B91" i="10"/>
  <c r="G92" i="10"/>
  <c r="G93" i="10"/>
  <c r="G94" i="10"/>
  <c r="G95" i="10"/>
  <c r="G96" i="10"/>
  <c r="G97" i="10"/>
  <c r="G98" i="10"/>
  <c r="G99" i="10"/>
  <c r="G100" i="10"/>
  <c r="B92" i="10"/>
  <c r="B97" i="10"/>
  <c r="G91" i="10"/>
  <c r="H92" i="10"/>
  <c r="H93" i="10"/>
  <c r="H94" i="10"/>
  <c r="H95" i="10"/>
  <c r="H96" i="10"/>
  <c r="H97" i="10"/>
  <c r="H98" i="10"/>
  <c r="H99" i="10"/>
  <c r="H100" i="10"/>
  <c r="B95" i="10"/>
  <c r="H91" i="10"/>
  <c r="I92" i="10"/>
  <c r="I93" i="10"/>
  <c r="I94" i="10"/>
  <c r="I95" i="10"/>
  <c r="I96" i="10"/>
  <c r="I97" i="10"/>
  <c r="I98" i="10"/>
  <c r="I99" i="10"/>
  <c r="I100" i="10"/>
  <c r="B93" i="10"/>
  <c r="B99" i="10"/>
  <c r="I91" i="10"/>
  <c r="K92" i="10"/>
  <c r="K93" i="10"/>
  <c r="K94" i="10"/>
  <c r="K95" i="10"/>
  <c r="K96" i="10"/>
  <c r="K97" i="10"/>
  <c r="K98" i="10"/>
  <c r="K99" i="10"/>
  <c r="J100" i="10"/>
  <c r="B98" i="10"/>
  <c r="M91" i="10"/>
  <c r="M92" i="10"/>
  <c r="M93" i="10"/>
  <c r="M94" i="10"/>
  <c r="M95" i="10"/>
  <c r="M96" i="10"/>
  <c r="M97" i="10"/>
  <c r="M98" i="10"/>
  <c r="M99" i="10"/>
  <c r="K100" i="10"/>
  <c r="B100" i="10"/>
  <c r="B42" i="16"/>
  <c r="B24" i="10"/>
  <c r="Z41" i="8"/>
  <c r="AA41" i="8" s="1"/>
  <c r="AC41" i="8" s="1"/>
  <c r="AJ175" i="8"/>
  <c r="AK175" i="8" s="1"/>
  <c r="AM175" i="8" s="1"/>
  <c r="E70" i="10"/>
  <c r="I69" i="10"/>
  <c r="M68" i="10"/>
  <c r="E68" i="10"/>
  <c r="H67" i="10"/>
  <c r="M44" i="10"/>
  <c r="C44" i="10"/>
  <c r="J28" i="10"/>
  <c r="J27" i="10"/>
  <c r="K26" i="10"/>
  <c r="K25" i="10"/>
  <c r="K24" i="10"/>
  <c r="L23" i="10"/>
  <c r="L22" i="10"/>
  <c r="B22" i="10"/>
  <c r="K20" i="10"/>
  <c r="B23" i="10"/>
  <c r="AG150" i="8"/>
  <c r="AJ40" i="8"/>
  <c r="AB52" i="8"/>
  <c r="AB84" i="8"/>
  <c r="AJ177" i="8"/>
  <c r="AK177" i="8" s="1"/>
  <c r="AM177" i="8" s="1"/>
  <c r="AE95" i="8"/>
  <c r="AF95" i="8" s="1"/>
  <c r="AH95" i="8" s="1"/>
  <c r="D68" i="10"/>
  <c r="G67" i="10"/>
  <c r="I28" i="10"/>
  <c r="I27" i="10"/>
  <c r="I26" i="10"/>
  <c r="J25" i="10"/>
  <c r="J24" i="10"/>
  <c r="K23" i="10"/>
  <c r="K22" i="10"/>
  <c r="K21" i="10"/>
  <c r="H20" i="10"/>
  <c r="L26" i="10"/>
  <c r="L25" i="10"/>
  <c r="C22" i="10"/>
  <c r="AL178" i="8"/>
  <c r="AB54" i="8"/>
  <c r="AB53" i="8"/>
  <c r="AB67" i="8"/>
  <c r="AB110" i="8"/>
  <c r="AJ43" i="8"/>
  <c r="AB68" i="8"/>
  <c r="Z140" i="8"/>
  <c r="AA140" i="8" s="1"/>
  <c r="AC140" i="8" s="1"/>
  <c r="AE148" i="8"/>
  <c r="Z28" i="8"/>
  <c r="AA28" i="8" s="1"/>
  <c r="AC28" i="8" s="1"/>
  <c r="F28" i="10"/>
  <c r="H27" i="10"/>
  <c r="H26" i="10"/>
  <c r="I25" i="10"/>
  <c r="I24" i="10"/>
  <c r="I23" i="10"/>
  <c r="J22" i="10"/>
  <c r="J21" i="10"/>
  <c r="E20" i="10"/>
  <c r="L20" i="10"/>
  <c r="AB63" i="8"/>
  <c r="AL42" i="8"/>
  <c r="Z21" i="8"/>
  <c r="AA21" i="8" s="1"/>
  <c r="AC21" i="8" s="1"/>
  <c r="AG108" i="8"/>
  <c r="AJ162" i="8"/>
  <c r="AK162" i="8" s="1"/>
  <c r="AM162" i="8" s="1"/>
  <c r="AL93" i="8"/>
  <c r="F69" i="10"/>
  <c r="J68" i="10"/>
  <c r="B68" i="10"/>
  <c r="E67" i="10"/>
  <c r="E28" i="10"/>
  <c r="F27" i="10"/>
  <c r="F26" i="10"/>
  <c r="F25" i="10"/>
  <c r="H24" i="10"/>
  <c r="H23" i="10"/>
  <c r="I22" i="10"/>
  <c r="I21" i="10"/>
  <c r="D20" i="10"/>
  <c r="B158" i="16"/>
  <c r="B150" i="16"/>
  <c r="B111" i="16"/>
  <c r="B122" i="16" s="1"/>
  <c r="B79" i="16"/>
  <c r="AB66" i="8"/>
  <c r="AL151" i="8"/>
  <c r="Z44" i="8"/>
  <c r="AA44" i="8" s="1"/>
  <c r="AC44" i="8" s="1"/>
  <c r="AE35" i="8"/>
  <c r="Z29" i="8"/>
  <c r="AA29" i="8" s="1"/>
  <c r="AC29" i="8" s="1"/>
  <c r="M69" i="10"/>
  <c r="E69" i="10"/>
  <c r="I68" i="10"/>
  <c r="M67" i="10"/>
  <c r="D67" i="10"/>
  <c r="D28" i="10"/>
  <c r="D27" i="10"/>
  <c r="E26" i="10"/>
  <c r="E25" i="10"/>
  <c r="F24" i="10"/>
  <c r="F23" i="10"/>
  <c r="F22" i="10"/>
  <c r="H21" i="10"/>
  <c r="I19" i="10"/>
  <c r="B25" i="10"/>
  <c r="AL109" i="8"/>
  <c r="AL149" i="8"/>
  <c r="AL179" i="8"/>
  <c r="Z150" i="8"/>
  <c r="Z147" i="8"/>
  <c r="AJ114" i="8"/>
  <c r="AK114" i="8" s="1"/>
  <c r="AM114" i="8" s="1"/>
  <c r="D69" i="10"/>
  <c r="H68" i="10"/>
  <c r="L67" i="10"/>
  <c r="C28" i="10"/>
  <c r="C27" i="10"/>
  <c r="D26" i="10"/>
  <c r="D25" i="10"/>
  <c r="D24" i="10"/>
  <c r="E23" i="10"/>
  <c r="E22" i="10"/>
  <c r="F21" i="10"/>
  <c r="H19" i="10"/>
  <c r="AL119" i="8"/>
  <c r="AL152" i="8"/>
  <c r="AA156" i="8"/>
  <c r="AC156" i="8" s="1"/>
  <c r="L28" i="10"/>
  <c r="B28" i="10"/>
  <c r="B27" i="10"/>
  <c r="B26" i="10"/>
  <c r="C25" i="10"/>
  <c r="C24" i="10"/>
  <c r="D23" i="10"/>
  <c r="D22" i="10"/>
  <c r="C21" i="10"/>
  <c r="B155" i="16"/>
  <c r="G11" i="20"/>
  <c r="H11" i="20" s="1"/>
  <c r="E7" i="31"/>
  <c r="B12" i="31"/>
  <c r="C14" i="31"/>
  <c r="E2" i="31"/>
  <c r="D7" i="31"/>
  <c r="B8" i="31"/>
  <c r="C8" i="31"/>
  <c r="E14" i="31"/>
  <c r="E11" i="31"/>
  <c r="E8" i="31"/>
  <c r="D5" i="31"/>
  <c r="D11" i="31"/>
  <c r="C10" i="31"/>
  <c r="E10" i="31"/>
  <c r="B6" i="31"/>
  <c r="D6" i="31"/>
  <c r="D8" i="31"/>
  <c r="B7" i="31"/>
  <c r="E6" i="31"/>
  <c r="C6" i="31"/>
  <c r="D9" i="31"/>
  <c r="C11" i="31"/>
  <c r="D14" i="31"/>
  <c r="C9" i="31"/>
  <c r="B10" i="31"/>
  <c r="C13" i="31"/>
  <c r="E13" i="31"/>
  <c r="B11" i="31"/>
  <c r="C7" i="31"/>
  <c r="D10" i="31"/>
  <c r="D12" i="31"/>
  <c r="E9" i="31"/>
  <c r="B13" i="31"/>
  <c r="C5" i="31"/>
  <c r="E5" i="31"/>
  <c r="B14" i="31"/>
  <c r="AH72" i="8"/>
  <c r="Z170" i="8"/>
  <c r="AA170" i="8" s="1"/>
  <c r="AC170" i="8" s="1"/>
  <c r="AE111" i="8"/>
  <c r="Z20" i="8"/>
  <c r="AA20" i="8" s="1"/>
  <c r="AC20" i="8" s="1"/>
  <c r="AF105" i="8"/>
  <c r="AH105" i="8" s="1"/>
  <c r="AG105" i="8"/>
  <c r="C8" i="20"/>
  <c r="AA85" i="8"/>
  <c r="AC85" i="8" s="1"/>
  <c r="AB85" i="8"/>
  <c r="AJ25" i="8"/>
  <c r="AK25" i="8" s="1"/>
  <c r="AM25" i="8" s="1"/>
  <c r="AA51" i="8"/>
  <c r="AC51" i="8" s="1"/>
  <c r="AB51" i="8"/>
  <c r="Z23" i="8"/>
  <c r="AA23" i="8" s="1"/>
  <c r="AC23" i="8" s="1"/>
  <c r="AK67" i="8"/>
  <c r="AM67" i="8" s="1"/>
  <c r="AL67" i="8"/>
  <c r="B82" i="16"/>
  <c r="B26" i="12"/>
  <c r="B32" i="12" s="1"/>
  <c r="E9" i="20"/>
  <c r="M19" i="10"/>
  <c r="F19" i="10"/>
  <c r="L19" i="10"/>
  <c r="G20" i="10"/>
  <c r="M20" i="10"/>
  <c r="G21" i="10"/>
  <c r="M21" i="10"/>
  <c r="G22" i="10"/>
  <c r="M22" i="10"/>
  <c r="G23" i="10"/>
  <c r="M23" i="10"/>
  <c r="G24" i="10"/>
  <c r="M24" i="10"/>
  <c r="G25" i="10"/>
  <c r="M25" i="10"/>
  <c r="G26" i="10"/>
  <c r="M26" i="10"/>
  <c r="G27" i="10"/>
  <c r="M27" i="10"/>
  <c r="G28" i="10"/>
  <c r="M28" i="10"/>
  <c r="T15" i="13"/>
  <c r="H11" i="32"/>
  <c r="I11" i="32" s="1"/>
  <c r="H8" i="32"/>
  <c r="I8" i="32" s="1"/>
  <c r="H7" i="32"/>
  <c r="I7" i="32" s="1"/>
  <c r="H6" i="32"/>
  <c r="H9" i="32"/>
  <c r="I9" i="32" s="1"/>
  <c r="H10" i="32"/>
  <c r="I10" i="32" s="1"/>
  <c r="L100" i="10"/>
  <c r="F100" i="10"/>
  <c r="L99" i="10"/>
  <c r="F99" i="10"/>
  <c r="L98" i="10"/>
  <c r="F98" i="10"/>
  <c r="L97" i="10"/>
  <c r="F97" i="10"/>
  <c r="L96" i="10"/>
  <c r="F96" i="10"/>
  <c r="L95" i="10"/>
  <c r="F95" i="10"/>
  <c r="L94" i="10"/>
  <c r="F94" i="10"/>
  <c r="L93" i="10"/>
  <c r="F93" i="10"/>
  <c r="L92" i="10"/>
  <c r="F92" i="10"/>
  <c r="L91" i="10"/>
  <c r="F91" i="10"/>
  <c r="C67" i="10"/>
  <c r="I67" i="10"/>
  <c r="E43" i="10"/>
  <c r="K43" i="10"/>
  <c r="E44" i="10"/>
  <c r="K44" i="10"/>
  <c r="E45" i="10"/>
  <c r="K45" i="10"/>
  <c r="E46" i="10"/>
  <c r="K46" i="10"/>
  <c r="E47" i="10"/>
  <c r="K47" i="10"/>
  <c r="E48" i="10"/>
  <c r="K48" i="10"/>
  <c r="E49" i="10"/>
  <c r="K49" i="10"/>
  <c r="E50" i="10"/>
  <c r="K50" i="10"/>
  <c r="E51" i="10"/>
  <c r="K51" i="10"/>
  <c r="E52" i="10"/>
  <c r="K52" i="10"/>
  <c r="H28" i="10"/>
  <c r="L27" i="10"/>
  <c r="E27" i="10"/>
  <c r="J26" i="10"/>
  <c r="C26" i="10"/>
  <c r="H25" i="10"/>
  <c r="L24" i="10"/>
  <c r="E24" i="10"/>
  <c r="J23" i="10"/>
  <c r="C23" i="10"/>
  <c r="H22" i="10"/>
  <c r="L21" i="10"/>
  <c r="E21" i="10"/>
  <c r="J20" i="10"/>
  <c r="C20" i="10"/>
  <c r="G19" i="10"/>
  <c r="C12" i="31"/>
  <c r="B9" i="31"/>
  <c r="K91" i="10"/>
  <c r="E91" i="10"/>
  <c r="D21" i="10"/>
  <c r="I20" i="10"/>
  <c r="B20" i="10"/>
  <c r="D100" i="10"/>
  <c r="J99" i="10"/>
  <c r="D99" i="10"/>
  <c r="J98" i="10"/>
  <c r="D98" i="10"/>
  <c r="J97" i="10"/>
  <c r="D97" i="10"/>
  <c r="J96" i="10"/>
  <c r="D96" i="10"/>
  <c r="J95" i="10"/>
  <c r="D95" i="10"/>
  <c r="J94" i="10"/>
  <c r="D94" i="10"/>
  <c r="J93" i="10"/>
  <c r="D93" i="10"/>
  <c r="J92" i="10"/>
  <c r="D92" i="10"/>
  <c r="J91" i="10"/>
  <c r="D91" i="10"/>
  <c r="K19" i="10"/>
  <c r="D19" i="10"/>
  <c r="B21" i="10"/>
  <c r="F20" i="10"/>
  <c r="J19" i="10"/>
  <c r="C19" i="10"/>
  <c r="B30" i="8"/>
  <c r="D13" i="31"/>
  <c r="E12" i="31"/>
  <c r="AJ176" i="8"/>
  <c r="AJ180" i="8"/>
  <c r="AJ181" i="8"/>
  <c r="AJ182" i="8"/>
  <c r="AJ183" i="8"/>
  <c r="AJ184" i="8"/>
  <c r="AJ163" i="8"/>
  <c r="AJ164" i="8"/>
  <c r="AJ166" i="8"/>
  <c r="AJ168" i="8"/>
  <c r="AJ169" i="8"/>
  <c r="AJ170" i="8"/>
  <c r="AJ147" i="8"/>
  <c r="AJ148" i="8"/>
  <c r="AJ150" i="8"/>
  <c r="AJ153" i="8"/>
  <c r="AJ154" i="8"/>
  <c r="AJ155" i="8"/>
  <c r="AJ156" i="8"/>
  <c r="AJ134" i="8"/>
  <c r="AJ135" i="8"/>
  <c r="AJ136" i="8"/>
  <c r="AJ137" i="8"/>
  <c r="AJ140" i="8"/>
  <c r="AJ120" i="8"/>
  <c r="AJ121" i="8"/>
  <c r="AJ122" i="8"/>
  <c r="AJ124" i="8"/>
  <c r="AJ125" i="8"/>
  <c r="AJ126" i="8"/>
  <c r="AJ127" i="8"/>
  <c r="AJ128" i="8"/>
  <c r="AJ91" i="8"/>
  <c r="AJ92" i="8"/>
  <c r="AJ98" i="8"/>
  <c r="AJ78" i="8"/>
  <c r="AJ79" i="8"/>
  <c r="AJ80" i="8"/>
  <c r="AJ81" i="8"/>
  <c r="AJ82" i="8"/>
  <c r="AJ83" i="8"/>
  <c r="AJ84" i="8"/>
  <c r="AJ85" i="8"/>
  <c r="AJ86" i="8"/>
  <c r="AJ63" i="8"/>
  <c r="AJ65" i="8"/>
  <c r="AJ66" i="8"/>
  <c r="AJ68" i="8"/>
  <c r="AJ72" i="8"/>
  <c r="AJ51" i="8"/>
  <c r="AJ52" i="8"/>
  <c r="AJ53" i="8"/>
  <c r="AJ54" i="8"/>
  <c r="AJ56" i="8"/>
  <c r="AJ58" i="8"/>
  <c r="AJ35" i="8"/>
  <c r="AJ36" i="8"/>
  <c r="AJ38" i="8"/>
  <c r="AJ39" i="8"/>
  <c r="AJ41" i="8"/>
  <c r="AJ44" i="8"/>
  <c r="AJ20" i="8"/>
  <c r="AJ21" i="8"/>
  <c r="AJ22" i="8"/>
  <c r="AJ23" i="8"/>
  <c r="AJ24" i="8"/>
  <c r="AJ26" i="8"/>
  <c r="AJ27" i="8"/>
  <c r="AJ28" i="8"/>
  <c r="AJ29" i="8"/>
  <c r="AE175" i="8"/>
  <c r="AE177" i="8"/>
  <c r="AE178" i="8"/>
  <c r="AE179" i="8"/>
  <c r="AE181" i="8"/>
  <c r="AE183" i="8"/>
  <c r="AE184" i="8"/>
  <c r="AE161" i="8"/>
  <c r="AE163" i="8"/>
  <c r="AE164" i="8"/>
  <c r="AE166" i="8"/>
  <c r="AE167" i="8"/>
  <c r="AE168" i="8"/>
  <c r="AE169" i="8"/>
  <c r="AE170" i="8"/>
  <c r="AE147" i="8"/>
  <c r="AE149" i="8"/>
  <c r="AE151" i="8"/>
  <c r="AE152" i="8"/>
  <c r="AE153" i="8"/>
  <c r="AE154" i="8"/>
  <c r="AE155" i="8"/>
  <c r="AE156" i="8"/>
  <c r="AE133" i="8"/>
  <c r="AE134" i="8"/>
  <c r="AE136" i="8"/>
  <c r="AE137" i="8"/>
  <c r="AE138" i="8"/>
  <c r="AE139" i="8"/>
  <c r="AE141" i="8"/>
  <c r="AE142" i="8"/>
  <c r="AE119" i="8"/>
  <c r="AE120" i="8"/>
  <c r="AE121" i="8"/>
  <c r="AE123" i="8"/>
  <c r="AE124" i="8"/>
  <c r="AE125" i="8"/>
  <c r="AE126" i="8"/>
  <c r="AE127" i="8"/>
  <c r="AE128" i="8"/>
  <c r="AE106" i="8"/>
  <c r="AE107" i="8"/>
  <c r="AE109" i="8"/>
  <c r="AE110" i="8"/>
  <c r="AE112" i="8"/>
  <c r="AE113" i="8"/>
  <c r="AE114" i="8"/>
  <c r="AE91" i="8"/>
  <c r="AE92" i="8"/>
  <c r="AE93" i="8"/>
  <c r="AE94" i="8"/>
  <c r="AE97" i="8"/>
  <c r="AE99" i="8"/>
  <c r="AE100" i="8"/>
  <c r="AE77" i="8"/>
  <c r="AE78" i="8"/>
  <c r="AE79" i="8"/>
  <c r="AE80" i="8"/>
  <c r="AE81" i="8"/>
  <c r="AE82" i="8"/>
  <c r="AE83" i="8"/>
  <c r="AE85" i="8"/>
  <c r="AE86" i="8"/>
  <c r="AE63" i="8"/>
  <c r="AE64" i="8"/>
  <c r="AE66" i="8"/>
  <c r="AE67" i="8"/>
  <c r="AE69" i="8"/>
  <c r="AE71" i="8"/>
  <c r="AE49" i="8"/>
  <c r="AE50" i="8"/>
  <c r="AE54" i="8"/>
  <c r="AE55" i="8"/>
  <c r="AE56" i="8"/>
  <c r="AE57" i="8"/>
  <c r="AE37" i="8"/>
  <c r="AE38" i="8"/>
  <c r="AE39" i="8"/>
  <c r="AE40" i="8"/>
  <c r="AE41" i="8"/>
  <c r="AE42" i="8"/>
  <c r="AE43" i="8"/>
  <c r="AE44" i="8"/>
  <c r="AE20" i="8"/>
  <c r="AG20" i="8" s="1"/>
  <c r="AE21" i="8"/>
  <c r="AE23" i="8"/>
  <c r="AE24" i="8"/>
  <c r="AE28" i="8"/>
  <c r="Z175" i="8"/>
  <c r="Z177" i="8"/>
  <c r="Z178" i="8"/>
  <c r="Z179" i="8"/>
  <c r="Z180" i="8"/>
  <c r="Z184" i="8"/>
  <c r="Z161" i="8"/>
  <c r="Z162" i="8"/>
  <c r="Z164" i="8"/>
  <c r="Z165" i="8"/>
  <c r="Z166" i="8"/>
  <c r="Z167" i="8"/>
  <c r="Z168" i="8"/>
  <c r="Z169" i="8"/>
  <c r="Z148" i="8"/>
  <c r="Z149" i="8"/>
  <c r="Z151" i="8"/>
  <c r="Z152" i="8"/>
  <c r="Z153" i="8"/>
  <c r="Z155" i="8"/>
  <c r="Z133" i="8"/>
  <c r="Z134" i="8"/>
  <c r="Z135" i="8"/>
  <c r="Z136" i="8"/>
  <c r="Z137" i="8"/>
  <c r="Z119" i="8"/>
  <c r="Z121" i="8"/>
  <c r="Z125" i="8"/>
  <c r="Z126" i="8"/>
  <c r="Z128" i="8"/>
  <c r="Z106" i="8"/>
  <c r="Z109" i="8"/>
  <c r="Z112" i="8"/>
  <c r="Z114" i="8"/>
  <c r="Z92" i="8"/>
  <c r="Z93" i="8"/>
  <c r="Z95" i="8"/>
  <c r="Z77" i="8"/>
  <c r="Z79" i="8"/>
  <c r="Z80" i="8"/>
  <c r="Z82" i="8"/>
  <c r="Z83" i="8"/>
  <c r="Z86" i="8"/>
  <c r="Z64" i="8"/>
  <c r="Z65" i="8"/>
  <c r="Z69" i="8"/>
  <c r="Z70" i="8"/>
  <c r="Z71" i="8"/>
  <c r="Z72" i="8"/>
  <c r="Z50" i="8"/>
  <c r="Z55" i="8"/>
  <c r="Z56" i="8"/>
  <c r="Z57" i="8"/>
  <c r="Z36" i="8"/>
  <c r="Z39" i="8"/>
  <c r="Z40" i="8"/>
  <c r="Z42" i="8"/>
  <c r="Z22" i="8"/>
  <c r="Z24" i="8"/>
  <c r="Z25" i="8"/>
  <c r="Z26" i="8"/>
  <c r="Z27" i="8"/>
  <c r="V175" i="8"/>
  <c r="V176" i="8"/>
  <c r="V177" i="8"/>
  <c r="V178" i="8"/>
  <c r="V179" i="8"/>
  <c r="V180" i="8"/>
  <c r="V181" i="8"/>
  <c r="V182" i="8"/>
  <c r="V183" i="8"/>
  <c r="V184" i="8"/>
  <c r="B170" i="15"/>
  <c r="C170" i="15" s="1"/>
  <c r="D170" i="15" s="1"/>
  <c r="B171" i="15"/>
  <c r="C171" i="15" s="1"/>
  <c r="D171" i="15" s="1"/>
  <c r="B172" i="15"/>
  <c r="C172" i="15" s="1"/>
  <c r="D172" i="15" s="1"/>
  <c r="B173" i="15"/>
  <c r="C173" i="15" s="1"/>
  <c r="D173" i="15" s="1"/>
  <c r="B174" i="15"/>
  <c r="C174" i="15" s="1"/>
  <c r="D174" i="15" s="1"/>
  <c r="B175" i="15"/>
  <c r="C175" i="15" s="1"/>
  <c r="D175" i="15" s="1"/>
  <c r="B176" i="15"/>
  <c r="C176" i="15" s="1"/>
  <c r="D176" i="15" s="1"/>
  <c r="B177" i="15"/>
  <c r="C177" i="15" s="1"/>
  <c r="D177" i="15" s="1"/>
  <c r="B178" i="15"/>
  <c r="C178" i="15" s="1"/>
  <c r="D178" i="15" s="1"/>
  <c r="B179" i="15"/>
  <c r="C179" i="15" s="1"/>
  <c r="D179" i="15" s="1"/>
  <c r="U175" i="8"/>
  <c r="U176" i="8"/>
  <c r="W176" i="8" s="1"/>
  <c r="X176" i="8" s="1"/>
  <c r="U177" i="8"/>
  <c r="U178" i="8"/>
  <c r="U179" i="8"/>
  <c r="U180" i="8"/>
  <c r="U181" i="8"/>
  <c r="U182" i="8"/>
  <c r="U183" i="8"/>
  <c r="U184" i="8"/>
  <c r="W184" i="8" s="1"/>
  <c r="X184" i="8" s="1"/>
  <c r="B156" i="15"/>
  <c r="C156" i="15" s="1"/>
  <c r="D156" i="15" s="1"/>
  <c r="B157" i="15"/>
  <c r="C157" i="15" s="1"/>
  <c r="B158" i="15"/>
  <c r="C158" i="15" s="1"/>
  <c r="B159" i="15"/>
  <c r="C159" i="15" s="1"/>
  <c r="B160" i="15"/>
  <c r="C160" i="15" s="1"/>
  <c r="B161" i="15"/>
  <c r="C161" i="15" s="1"/>
  <c r="B162" i="15"/>
  <c r="C162" i="15" s="1"/>
  <c r="B163" i="15"/>
  <c r="C163" i="15" s="1"/>
  <c r="B164" i="15"/>
  <c r="C164" i="15" s="1"/>
  <c r="B165" i="15"/>
  <c r="C165" i="15" s="1"/>
  <c r="U161" i="8"/>
  <c r="W161" i="8" s="1"/>
  <c r="X161" i="8" s="1"/>
  <c r="U162" i="8"/>
  <c r="W162" i="8" s="1"/>
  <c r="X162" i="8" s="1"/>
  <c r="U163" i="8"/>
  <c r="W163" i="8" s="1"/>
  <c r="X163" i="8" s="1"/>
  <c r="U164" i="8"/>
  <c r="W164" i="8" s="1"/>
  <c r="X164" i="8" s="1"/>
  <c r="U165" i="8"/>
  <c r="W165" i="8" s="1"/>
  <c r="X165" i="8" s="1"/>
  <c r="U166" i="8"/>
  <c r="W166" i="8" s="1"/>
  <c r="X166" i="8" s="1"/>
  <c r="U167" i="8"/>
  <c r="W167" i="8" s="1"/>
  <c r="X167" i="8" s="1"/>
  <c r="U168" i="8"/>
  <c r="W168" i="8" s="1"/>
  <c r="X168" i="8" s="1"/>
  <c r="U169" i="8"/>
  <c r="W169" i="8" s="1"/>
  <c r="X169" i="8" s="1"/>
  <c r="U170" i="8"/>
  <c r="W170" i="8" s="1"/>
  <c r="X170" i="8" s="1"/>
  <c r="B142" i="15"/>
  <c r="C142" i="15" s="1"/>
  <c r="B143" i="15"/>
  <c r="C143" i="15" s="1"/>
  <c r="B144" i="15"/>
  <c r="C144" i="15" s="1"/>
  <c r="B145" i="15"/>
  <c r="C145" i="15" s="1"/>
  <c r="B146" i="15"/>
  <c r="C146" i="15" s="1"/>
  <c r="B147" i="15"/>
  <c r="C147" i="15" s="1"/>
  <c r="B148" i="15"/>
  <c r="C148" i="15" s="1"/>
  <c r="B149" i="15"/>
  <c r="C149" i="15" s="1"/>
  <c r="B150" i="15"/>
  <c r="C150" i="15" s="1"/>
  <c r="B151" i="15"/>
  <c r="C151" i="15" s="1"/>
  <c r="U147" i="8"/>
  <c r="W147" i="8" s="1"/>
  <c r="X147" i="8" s="1"/>
  <c r="U148" i="8"/>
  <c r="W148" i="8" s="1"/>
  <c r="X148" i="8" s="1"/>
  <c r="U149" i="8"/>
  <c r="W149" i="8" s="1"/>
  <c r="X149" i="8" s="1"/>
  <c r="U150" i="8"/>
  <c r="W150" i="8" s="1"/>
  <c r="X150" i="8" s="1"/>
  <c r="U151" i="8"/>
  <c r="W151" i="8" s="1"/>
  <c r="X151" i="8" s="1"/>
  <c r="U152" i="8"/>
  <c r="W152" i="8" s="1"/>
  <c r="X152" i="8" s="1"/>
  <c r="U153" i="8"/>
  <c r="W153" i="8" s="1"/>
  <c r="X153" i="8" s="1"/>
  <c r="U154" i="8"/>
  <c r="W154" i="8" s="1"/>
  <c r="X154" i="8" s="1"/>
  <c r="U155" i="8"/>
  <c r="W155" i="8" s="1"/>
  <c r="X155" i="8" s="1"/>
  <c r="U156" i="8"/>
  <c r="W156" i="8" s="1"/>
  <c r="X156" i="8" s="1"/>
  <c r="B128" i="15"/>
  <c r="C128" i="15" s="1"/>
  <c r="B129" i="15"/>
  <c r="C129" i="15" s="1"/>
  <c r="B130" i="15"/>
  <c r="C130" i="15" s="1"/>
  <c r="B131" i="15"/>
  <c r="C131" i="15" s="1"/>
  <c r="B132" i="15"/>
  <c r="C132" i="15" s="1"/>
  <c r="B133" i="15"/>
  <c r="C133" i="15" s="1"/>
  <c r="B134" i="15"/>
  <c r="C134" i="15" s="1"/>
  <c r="B135" i="15"/>
  <c r="C135" i="15" s="1"/>
  <c r="B136" i="15"/>
  <c r="C136" i="15" s="1"/>
  <c r="B137" i="15"/>
  <c r="C137" i="15" s="1"/>
  <c r="U133" i="8"/>
  <c r="W133" i="8" s="1"/>
  <c r="X133" i="8" s="1"/>
  <c r="U134" i="8"/>
  <c r="W134" i="8" s="1"/>
  <c r="X134" i="8" s="1"/>
  <c r="U135" i="8"/>
  <c r="W135" i="8" s="1"/>
  <c r="X135" i="8" s="1"/>
  <c r="U136" i="8"/>
  <c r="W136" i="8" s="1"/>
  <c r="X136" i="8" s="1"/>
  <c r="U137" i="8"/>
  <c r="W137" i="8" s="1"/>
  <c r="X137" i="8" s="1"/>
  <c r="U138" i="8"/>
  <c r="W138" i="8" s="1"/>
  <c r="X138" i="8" s="1"/>
  <c r="U139" i="8"/>
  <c r="W139" i="8" s="1"/>
  <c r="X139" i="8" s="1"/>
  <c r="U140" i="8"/>
  <c r="W140" i="8" s="1"/>
  <c r="X140" i="8" s="1"/>
  <c r="U141" i="8"/>
  <c r="W141" i="8" s="1"/>
  <c r="X141" i="8" s="1"/>
  <c r="U142" i="8"/>
  <c r="W142" i="8" s="1"/>
  <c r="X142" i="8" s="1"/>
  <c r="B114" i="15"/>
  <c r="C114" i="15" s="1"/>
  <c r="B115" i="15"/>
  <c r="C115" i="15" s="1"/>
  <c r="B116" i="15"/>
  <c r="C116" i="15" s="1"/>
  <c r="B117" i="15"/>
  <c r="C117" i="15" s="1"/>
  <c r="B118" i="15"/>
  <c r="C118" i="15" s="1"/>
  <c r="B119" i="15"/>
  <c r="C119" i="15" s="1"/>
  <c r="B120" i="15"/>
  <c r="C120" i="15" s="1"/>
  <c r="B121" i="15"/>
  <c r="C121" i="15" s="1"/>
  <c r="B122" i="15"/>
  <c r="C122" i="15" s="1"/>
  <c r="B123" i="15"/>
  <c r="C123" i="15" s="1"/>
  <c r="U119" i="8"/>
  <c r="W119" i="8" s="1"/>
  <c r="X119" i="8" s="1"/>
  <c r="U120" i="8"/>
  <c r="W120" i="8" s="1"/>
  <c r="X120" i="8" s="1"/>
  <c r="U121" i="8"/>
  <c r="W121" i="8" s="1"/>
  <c r="X121" i="8" s="1"/>
  <c r="U122" i="8"/>
  <c r="W122" i="8" s="1"/>
  <c r="X122" i="8" s="1"/>
  <c r="U123" i="8"/>
  <c r="W123" i="8" s="1"/>
  <c r="X123" i="8" s="1"/>
  <c r="U124" i="8"/>
  <c r="W124" i="8" s="1"/>
  <c r="X124" i="8" s="1"/>
  <c r="U125" i="8"/>
  <c r="W125" i="8" s="1"/>
  <c r="X125" i="8" s="1"/>
  <c r="U126" i="8"/>
  <c r="W126" i="8" s="1"/>
  <c r="X126" i="8" s="1"/>
  <c r="U127" i="8"/>
  <c r="W127" i="8" s="1"/>
  <c r="X127" i="8" s="1"/>
  <c r="U128" i="8"/>
  <c r="W128" i="8" s="1"/>
  <c r="X128" i="8" s="1"/>
  <c r="B100" i="15"/>
  <c r="C100" i="15" s="1"/>
  <c r="B101" i="15"/>
  <c r="C101" i="15" s="1"/>
  <c r="B102" i="15"/>
  <c r="C102" i="15" s="1"/>
  <c r="B103" i="15"/>
  <c r="C103" i="15" s="1"/>
  <c r="B104" i="15"/>
  <c r="C104" i="15" s="1"/>
  <c r="B105" i="15"/>
  <c r="C105" i="15" s="1"/>
  <c r="B106" i="15"/>
  <c r="C106" i="15" s="1"/>
  <c r="B107" i="15"/>
  <c r="C107" i="15" s="1"/>
  <c r="B108" i="15"/>
  <c r="C108" i="15" s="1"/>
  <c r="B109" i="15"/>
  <c r="C109" i="15" s="1"/>
  <c r="U105" i="8"/>
  <c r="W105" i="8" s="1"/>
  <c r="X105" i="8" s="1"/>
  <c r="U106" i="8"/>
  <c r="W106" i="8" s="1"/>
  <c r="X106" i="8" s="1"/>
  <c r="U107" i="8"/>
  <c r="W107" i="8" s="1"/>
  <c r="X107" i="8" s="1"/>
  <c r="U108" i="8"/>
  <c r="W108" i="8" s="1"/>
  <c r="X108" i="8" s="1"/>
  <c r="U109" i="8"/>
  <c r="W109" i="8" s="1"/>
  <c r="X109" i="8" s="1"/>
  <c r="U110" i="8"/>
  <c r="W110" i="8" s="1"/>
  <c r="X110" i="8" s="1"/>
  <c r="U111" i="8"/>
  <c r="W111" i="8" s="1"/>
  <c r="X111" i="8" s="1"/>
  <c r="U112" i="8"/>
  <c r="W112" i="8" s="1"/>
  <c r="X112" i="8" s="1"/>
  <c r="U113" i="8"/>
  <c r="W113" i="8" s="1"/>
  <c r="X113" i="8" s="1"/>
  <c r="U114" i="8"/>
  <c r="W114" i="8" s="1"/>
  <c r="X114" i="8" s="1"/>
  <c r="B86" i="15"/>
  <c r="B87" i="15"/>
  <c r="C87" i="15" s="1"/>
  <c r="B88" i="15"/>
  <c r="C88" i="15" s="1"/>
  <c r="B89" i="15"/>
  <c r="C89" i="15" s="1"/>
  <c r="B90" i="15"/>
  <c r="C90" i="15" s="1"/>
  <c r="B91" i="15"/>
  <c r="C91" i="15" s="1"/>
  <c r="B92" i="15"/>
  <c r="C92" i="15" s="1"/>
  <c r="B93" i="15"/>
  <c r="C93" i="15" s="1"/>
  <c r="B94" i="15"/>
  <c r="C94" i="15" s="1"/>
  <c r="B95" i="15"/>
  <c r="C95" i="15" s="1"/>
  <c r="U91" i="8"/>
  <c r="W91" i="8" s="1"/>
  <c r="X91" i="8" s="1"/>
  <c r="U92" i="8"/>
  <c r="W92" i="8" s="1"/>
  <c r="X92" i="8" s="1"/>
  <c r="U93" i="8"/>
  <c r="W93" i="8" s="1"/>
  <c r="X93" i="8" s="1"/>
  <c r="U94" i="8"/>
  <c r="W94" i="8" s="1"/>
  <c r="X94" i="8" s="1"/>
  <c r="U95" i="8"/>
  <c r="W95" i="8" s="1"/>
  <c r="X95" i="8" s="1"/>
  <c r="U96" i="8"/>
  <c r="W96" i="8" s="1"/>
  <c r="X96" i="8" s="1"/>
  <c r="U97" i="8"/>
  <c r="W97" i="8" s="1"/>
  <c r="X97" i="8" s="1"/>
  <c r="U98" i="8"/>
  <c r="W98" i="8" s="1"/>
  <c r="X98" i="8" s="1"/>
  <c r="U99" i="8"/>
  <c r="W99" i="8" s="1"/>
  <c r="X99" i="8" s="1"/>
  <c r="U100" i="8"/>
  <c r="W100" i="8" s="1"/>
  <c r="X100" i="8" s="1"/>
  <c r="B72" i="15"/>
  <c r="C72" i="15" s="1"/>
  <c r="D72" i="15" s="1"/>
  <c r="B73" i="15"/>
  <c r="C73" i="15" s="1"/>
  <c r="E73" i="15" s="1"/>
  <c r="B74" i="15"/>
  <c r="C74" i="15" s="1"/>
  <c r="E74" i="15" s="1"/>
  <c r="B75" i="15"/>
  <c r="C75" i="15" s="1"/>
  <c r="E75" i="15" s="1"/>
  <c r="B76" i="15"/>
  <c r="C76" i="15" s="1"/>
  <c r="E76" i="15" s="1"/>
  <c r="B77" i="15"/>
  <c r="C77" i="15" s="1"/>
  <c r="E77" i="15" s="1"/>
  <c r="B78" i="15"/>
  <c r="C78" i="15" s="1"/>
  <c r="E78" i="15" s="1"/>
  <c r="B79" i="15"/>
  <c r="C79" i="15" s="1"/>
  <c r="E79" i="15" s="1"/>
  <c r="B80" i="15"/>
  <c r="C80" i="15" s="1"/>
  <c r="E80" i="15" s="1"/>
  <c r="B81" i="15"/>
  <c r="C81" i="15" s="1"/>
  <c r="E81" i="15" s="1"/>
  <c r="U77" i="8"/>
  <c r="W77" i="8" s="1"/>
  <c r="X77" i="8" s="1"/>
  <c r="U78" i="8"/>
  <c r="W78" i="8" s="1"/>
  <c r="X78" i="8" s="1"/>
  <c r="U79" i="8"/>
  <c r="W79" i="8" s="1"/>
  <c r="X79" i="8" s="1"/>
  <c r="U80" i="8"/>
  <c r="W80" i="8" s="1"/>
  <c r="X80" i="8" s="1"/>
  <c r="U81" i="8"/>
  <c r="W81" i="8" s="1"/>
  <c r="X81" i="8" s="1"/>
  <c r="U82" i="8"/>
  <c r="W82" i="8" s="1"/>
  <c r="X82" i="8" s="1"/>
  <c r="U83" i="8"/>
  <c r="W83" i="8" s="1"/>
  <c r="X83" i="8" s="1"/>
  <c r="U84" i="8"/>
  <c r="W84" i="8" s="1"/>
  <c r="X84" i="8" s="1"/>
  <c r="U85" i="8"/>
  <c r="W85" i="8" s="1"/>
  <c r="X85" i="8" s="1"/>
  <c r="U86" i="8"/>
  <c r="W86" i="8" s="1"/>
  <c r="X86" i="8" s="1"/>
  <c r="V63" i="8"/>
  <c r="V64" i="8"/>
  <c r="V65" i="8"/>
  <c r="V66" i="8"/>
  <c r="V67" i="8"/>
  <c r="V68" i="8"/>
  <c r="V69" i="8"/>
  <c r="V70" i="8"/>
  <c r="V71" i="8"/>
  <c r="V72" i="8"/>
  <c r="B58" i="15"/>
  <c r="C58" i="15" s="1"/>
  <c r="D58" i="15" s="1"/>
  <c r="B59" i="15"/>
  <c r="C59" i="15" s="1"/>
  <c r="D59" i="15" s="1"/>
  <c r="B60" i="15"/>
  <c r="C60" i="15" s="1"/>
  <c r="D60" i="15" s="1"/>
  <c r="B61" i="15"/>
  <c r="C61" i="15" s="1"/>
  <c r="D61" i="15" s="1"/>
  <c r="B62" i="15"/>
  <c r="C62" i="15" s="1"/>
  <c r="D62" i="15" s="1"/>
  <c r="B63" i="15"/>
  <c r="C63" i="15" s="1"/>
  <c r="D63" i="15" s="1"/>
  <c r="B64" i="15"/>
  <c r="C64" i="15" s="1"/>
  <c r="D64" i="15" s="1"/>
  <c r="B65" i="15"/>
  <c r="C65" i="15" s="1"/>
  <c r="D65" i="15" s="1"/>
  <c r="B66" i="15"/>
  <c r="C66" i="15" s="1"/>
  <c r="D66" i="15" s="1"/>
  <c r="B67" i="15"/>
  <c r="C67" i="15" s="1"/>
  <c r="D67" i="15" s="1"/>
  <c r="U63" i="8"/>
  <c r="U64" i="8"/>
  <c r="U65" i="8"/>
  <c r="U66" i="8"/>
  <c r="U67" i="8"/>
  <c r="U68" i="8"/>
  <c r="U69" i="8"/>
  <c r="U70" i="8"/>
  <c r="W70" i="8" s="1"/>
  <c r="X70" i="8" s="1"/>
  <c r="U71" i="8"/>
  <c r="U72" i="8"/>
  <c r="V49" i="8"/>
  <c r="V50" i="8"/>
  <c r="V51" i="8"/>
  <c r="V52" i="8"/>
  <c r="V53" i="8"/>
  <c r="V54" i="8"/>
  <c r="V55" i="8"/>
  <c r="V56" i="8"/>
  <c r="V57" i="8"/>
  <c r="V58" i="8"/>
  <c r="B44" i="15"/>
  <c r="C44" i="15" s="1"/>
  <c r="D44" i="15" s="1"/>
  <c r="B45" i="15"/>
  <c r="C45" i="15" s="1"/>
  <c r="D45" i="15" s="1"/>
  <c r="B46" i="15"/>
  <c r="C46" i="15" s="1"/>
  <c r="D46" i="15" s="1"/>
  <c r="B47" i="15"/>
  <c r="C47" i="15" s="1"/>
  <c r="D47" i="15" s="1"/>
  <c r="B48" i="15"/>
  <c r="C48" i="15" s="1"/>
  <c r="D48" i="15" s="1"/>
  <c r="B49" i="15"/>
  <c r="C49" i="15" s="1"/>
  <c r="D49" i="15" s="1"/>
  <c r="B50" i="15"/>
  <c r="C50" i="15" s="1"/>
  <c r="D50" i="15" s="1"/>
  <c r="B51" i="15"/>
  <c r="C51" i="15" s="1"/>
  <c r="D51" i="15" s="1"/>
  <c r="B52" i="15"/>
  <c r="C52" i="15" s="1"/>
  <c r="D52" i="15" s="1"/>
  <c r="B53" i="15"/>
  <c r="C53" i="15" s="1"/>
  <c r="U49" i="8"/>
  <c r="U50" i="8"/>
  <c r="W50" i="8" s="1"/>
  <c r="X50" i="8" s="1"/>
  <c r="U51" i="8"/>
  <c r="U52" i="8"/>
  <c r="U53" i="8"/>
  <c r="U54" i="8"/>
  <c r="U55" i="8"/>
  <c r="U56" i="8"/>
  <c r="U57" i="8"/>
  <c r="U58" i="8"/>
  <c r="V35" i="8"/>
  <c r="V36" i="8"/>
  <c r="V37" i="8"/>
  <c r="V38" i="8"/>
  <c r="V39" i="8"/>
  <c r="V40" i="8"/>
  <c r="V41" i="8"/>
  <c r="V42" i="8"/>
  <c r="V43" i="8"/>
  <c r="V44" i="8"/>
  <c r="B30" i="15"/>
  <c r="C30" i="15" s="1"/>
  <c r="B31" i="15"/>
  <c r="C31" i="15" s="1"/>
  <c r="D31" i="15" s="1"/>
  <c r="B32" i="15"/>
  <c r="C32" i="15" s="1"/>
  <c r="D32" i="15" s="1"/>
  <c r="B33" i="15"/>
  <c r="C33" i="15" s="1"/>
  <c r="D33" i="15" s="1"/>
  <c r="B34" i="15"/>
  <c r="C34" i="15" s="1"/>
  <c r="D34" i="15" s="1"/>
  <c r="B35" i="15"/>
  <c r="C35" i="15" s="1"/>
  <c r="D35" i="15" s="1"/>
  <c r="B36" i="15"/>
  <c r="C36" i="15" s="1"/>
  <c r="D36" i="15" s="1"/>
  <c r="B37" i="15"/>
  <c r="C37" i="15" s="1"/>
  <c r="D37" i="15" s="1"/>
  <c r="B38" i="15"/>
  <c r="C38" i="15" s="1"/>
  <c r="D38" i="15" s="1"/>
  <c r="B39" i="15"/>
  <c r="C39" i="15" s="1"/>
  <c r="U35" i="8"/>
  <c r="U36" i="8"/>
  <c r="U37" i="8"/>
  <c r="U38" i="8"/>
  <c r="U39" i="8"/>
  <c r="U40" i="8"/>
  <c r="U41" i="8"/>
  <c r="U42" i="8"/>
  <c r="U43" i="8"/>
  <c r="U44" i="8"/>
  <c r="V20" i="8"/>
  <c r="V21" i="8"/>
  <c r="V22" i="8"/>
  <c r="V23" i="8"/>
  <c r="V24" i="8"/>
  <c r="V25" i="8"/>
  <c r="V26" i="8"/>
  <c r="V27" i="8"/>
  <c r="V28" i="8"/>
  <c r="V29" i="8"/>
  <c r="B16" i="15"/>
  <c r="B17" i="15"/>
  <c r="D17" i="15" s="1"/>
  <c r="B18" i="15"/>
  <c r="D18" i="15" s="1"/>
  <c r="B19" i="15"/>
  <c r="D19" i="15" s="1"/>
  <c r="B20" i="15"/>
  <c r="D20" i="15" s="1"/>
  <c r="B21" i="15"/>
  <c r="D21" i="15" s="1"/>
  <c r="B22" i="15"/>
  <c r="D22" i="15" s="1"/>
  <c r="B23" i="15"/>
  <c r="D23" i="15" s="1"/>
  <c r="B24" i="15"/>
  <c r="D24" i="15" s="1"/>
  <c r="B25" i="15"/>
  <c r="D25" i="15" s="1"/>
  <c r="U20" i="8"/>
  <c r="U21" i="8"/>
  <c r="U22" i="8"/>
  <c r="U23" i="8"/>
  <c r="U24" i="8"/>
  <c r="U25" i="8"/>
  <c r="W25" i="8" s="1"/>
  <c r="X25" i="8" s="1"/>
  <c r="U26" i="8"/>
  <c r="U27" i="8"/>
  <c r="U28" i="8"/>
  <c r="U29" i="8"/>
  <c r="V16" i="13"/>
  <c r="V17" i="13"/>
  <c r="V18" i="13"/>
  <c r="V20" i="13"/>
  <c r="V21" i="13"/>
  <c r="R16" i="13"/>
  <c r="R17" i="13"/>
  <c r="R18" i="13"/>
  <c r="R20" i="13"/>
  <c r="R21" i="13"/>
  <c r="T13" i="13"/>
  <c r="X13" i="13"/>
  <c r="T16" i="13"/>
  <c r="X16" i="13"/>
  <c r="T17" i="13"/>
  <c r="X17" i="13"/>
  <c r="T18" i="13"/>
  <c r="X18" i="13"/>
  <c r="T20" i="13"/>
  <c r="X20" i="13"/>
  <c r="T21" i="13"/>
  <c r="X21" i="13"/>
  <c r="U17" i="4"/>
  <c r="V17" i="4" s="1"/>
  <c r="W17" i="4" s="1"/>
  <c r="X17" i="4" s="1"/>
  <c r="Y17" i="4" s="1"/>
  <c r="U18" i="4"/>
  <c r="V18" i="4" s="1"/>
  <c r="W18" i="4" s="1"/>
  <c r="X18" i="4" s="1"/>
  <c r="Y18" i="4" s="1"/>
  <c r="U19" i="4"/>
  <c r="V19" i="4" s="1"/>
  <c r="W19" i="4" s="1"/>
  <c r="X19" i="4" s="1"/>
  <c r="Y19" i="4" s="1"/>
  <c r="U20" i="4"/>
  <c r="V20" i="4" s="1"/>
  <c r="W20" i="4" s="1"/>
  <c r="X20" i="4" s="1"/>
  <c r="Y20" i="4" s="1"/>
  <c r="U21" i="4"/>
  <c r="V21" i="4" s="1"/>
  <c r="U22" i="4"/>
  <c r="V22" i="4" s="1"/>
  <c r="U23" i="4"/>
  <c r="V23" i="4" s="1"/>
  <c r="W23" i="4" s="1"/>
  <c r="X23" i="4" s="1"/>
  <c r="Y23" i="4" s="1"/>
  <c r="U24" i="4"/>
  <c r="V24" i="4" s="1"/>
  <c r="U25" i="4"/>
  <c r="V25" i="4" s="1"/>
  <c r="W25" i="4" s="1"/>
  <c r="X25" i="4" s="1"/>
  <c r="Y25" i="4" s="1"/>
  <c r="U26" i="4"/>
  <c r="V26" i="4" s="1"/>
  <c r="W26" i="4" s="1"/>
  <c r="X26" i="4" s="1"/>
  <c r="Y26" i="4" s="1"/>
  <c r="U31" i="4"/>
  <c r="V31" i="4" s="1"/>
  <c r="W31" i="4" s="1"/>
  <c r="X31" i="4" s="1"/>
  <c r="Y31" i="4" s="1"/>
  <c r="U32" i="4"/>
  <c r="V32" i="4" s="1"/>
  <c r="W32" i="4" s="1"/>
  <c r="X32" i="4" s="1"/>
  <c r="Y32" i="4" s="1"/>
  <c r="U33" i="4"/>
  <c r="V33" i="4" s="1"/>
  <c r="W33" i="4" s="1"/>
  <c r="X33" i="4" s="1"/>
  <c r="Y33" i="4" s="1"/>
  <c r="U34" i="4"/>
  <c r="V34" i="4" s="1"/>
  <c r="U35" i="4"/>
  <c r="V35" i="4" s="1"/>
  <c r="U36" i="4"/>
  <c r="V36" i="4" s="1"/>
  <c r="U37" i="4"/>
  <c r="V37" i="4" s="1"/>
  <c r="W37" i="4" s="1"/>
  <c r="X37" i="4" s="1"/>
  <c r="Y37" i="4" s="1"/>
  <c r="U38" i="4"/>
  <c r="V38" i="4" s="1"/>
  <c r="W38" i="4" s="1"/>
  <c r="X38" i="4" s="1"/>
  <c r="Y38" i="4" s="1"/>
  <c r="U39" i="4"/>
  <c r="V39" i="4" s="1"/>
  <c r="W39" i="4" s="1"/>
  <c r="X39" i="4" s="1"/>
  <c r="Y39" i="4" s="1"/>
  <c r="U40" i="4"/>
  <c r="V40" i="4" s="1"/>
  <c r="W40" i="4" s="1"/>
  <c r="X40" i="4" s="1"/>
  <c r="Y40" i="4" s="1"/>
  <c r="U45" i="4"/>
  <c r="V45" i="4" s="1"/>
  <c r="U46" i="4"/>
  <c r="V46" i="4" s="1"/>
  <c r="W46" i="4" s="1"/>
  <c r="X46" i="4" s="1"/>
  <c r="Y46" i="4" s="1"/>
  <c r="U47" i="4"/>
  <c r="V47" i="4" s="1"/>
  <c r="U48" i="4"/>
  <c r="V48" i="4" s="1"/>
  <c r="W48" i="4" s="1"/>
  <c r="X48" i="4" s="1"/>
  <c r="Y48" i="4" s="1"/>
  <c r="U49" i="4"/>
  <c r="V49" i="4" s="1"/>
  <c r="W49" i="4" s="1"/>
  <c r="X49" i="4" s="1"/>
  <c r="Y49" i="4" s="1"/>
  <c r="U50" i="4"/>
  <c r="V50" i="4" s="1"/>
  <c r="U51" i="4"/>
  <c r="V51" i="4" s="1"/>
  <c r="U52" i="4"/>
  <c r="V52" i="4" s="1"/>
  <c r="W52" i="4" s="1"/>
  <c r="X52" i="4" s="1"/>
  <c r="Y52" i="4" s="1"/>
  <c r="U53" i="4"/>
  <c r="V53" i="4" s="1"/>
  <c r="U54" i="4"/>
  <c r="V54" i="4" s="1"/>
  <c r="W54" i="4" s="1"/>
  <c r="X54" i="4" s="1"/>
  <c r="Y54" i="4" s="1"/>
  <c r="U59" i="4"/>
  <c r="V59" i="4" s="1"/>
  <c r="W59" i="4" s="1"/>
  <c r="X59" i="4" s="1"/>
  <c r="Y59" i="4" s="1"/>
  <c r="U60" i="4"/>
  <c r="V60" i="4" s="1"/>
  <c r="U61" i="4"/>
  <c r="V61" i="4" s="1"/>
  <c r="W61" i="4" s="1"/>
  <c r="X61" i="4" s="1"/>
  <c r="Y61" i="4" s="1"/>
  <c r="U62" i="4"/>
  <c r="V62" i="4" s="1"/>
  <c r="W62" i="4" s="1"/>
  <c r="X62" i="4" s="1"/>
  <c r="Y62" i="4" s="1"/>
  <c r="U63" i="4"/>
  <c r="V63" i="4" s="1"/>
  <c r="W63" i="4" s="1"/>
  <c r="X63" i="4" s="1"/>
  <c r="Y63" i="4" s="1"/>
  <c r="U64" i="4"/>
  <c r="V64" i="4" s="1"/>
  <c r="W64" i="4" s="1"/>
  <c r="X64" i="4" s="1"/>
  <c r="Y64" i="4" s="1"/>
  <c r="U65" i="4"/>
  <c r="V65" i="4" s="1"/>
  <c r="W65" i="4" s="1"/>
  <c r="X65" i="4" s="1"/>
  <c r="Y65" i="4" s="1"/>
  <c r="U66" i="4"/>
  <c r="V66" i="4" s="1"/>
  <c r="W66" i="4" s="1"/>
  <c r="X66" i="4" s="1"/>
  <c r="Y66" i="4" s="1"/>
  <c r="U67" i="4"/>
  <c r="V67" i="4" s="1"/>
  <c r="U68" i="4"/>
  <c r="V68" i="4" s="1"/>
  <c r="U73" i="4"/>
  <c r="V73" i="4" s="1"/>
  <c r="W73" i="4" s="1"/>
  <c r="X73" i="4" s="1"/>
  <c r="Y73" i="4" s="1"/>
  <c r="U74" i="4"/>
  <c r="V74" i="4" s="1"/>
  <c r="W74" i="4" s="1"/>
  <c r="X74" i="4" s="1"/>
  <c r="Y74" i="4" s="1"/>
  <c r="U75" i="4"/>
  <c r="V75" i="4" s="1"/>
  <c r="U76" i="4"/>
  <c r="V76" i="4" s="1"/>
  <c r="W76" i="4" s="1"/>
  <c r="X76" i="4" s="1"/>
  <c r="Y76" i="4" s="1"/>
  <c r="U77" i="4"/>
  <c r="V77" i="4" s="1"/>
  <c r="U78" i="4"/>
  <c r="V78" i="4" s="1"/>
  <c r="W78" i="4" s="1"/>
  <c r="X78" i="4" s="1"/>
  <c r="Y78" i="4" s="1"/>
  <c r="U79" i="4"/>
  <c r="V79" i="4" s="1"/>
  <c r="U80" i="4"/>
  <c r="V80" i="4" s="1"/>
  <c r="W80" i="4" s="1"/>
  <c r="X80" i="4" s="1"/>
  <c r="Y80" i="4" s="1"/>
  <c r="U81" i="4"/>
  <c r="V81" i="4" s="1"/>
  <c r="W81" i="4" s="1"/>
  <c r="X81" i="4" s="1"/>
  <c r="Y81" i="4" s="1"/>
  <c r="U82" i="4"/>
  <c r="V82" i="4" s="1"/>
  <c r="W82" i="4" s="1"/>
  <c r="X82" i="4" s="1"/>
  <c r="Y82" i="4" s="1"/>
  <c r="U87" i="4"/>
  <c r="V87" i="4" s="1"/>
  <c r="W87" i="4" s="1"/>
  <c r="X87" i="4" s="1"/>
  <c r="Y87" i="4" s="1"/>
  <c r="U88" i="4"/>
  <c r="V88" i="4" s="1"/>
  <c r="W88" i="4" s="1"/>
  <c r="X88" i="4" s="1"/>
  <c r="Y88" i="4" s="1"/>
  <c r="U89" i="4"/>
  <c r="V89" i="4" s="1"/>
  <c r="W89" i="4" s="1"/>
  <c r="X89" i="4" s="1"/>
  <c r="Y89" i="4" s="1"/>
  <c r="U90" i="4"/>
  <c r="V90" i="4" s="1"/>
  <c r="W90" i="4" s="1"/>
  <c r="X90" i="4" s="1"/>
  <c r="Y90" i="4" s="1"/>
  <c r="U91" i="4"/>
  <c r="V91" i="4" s="1"/>
  <c r="W91" i="4" s="1"/>
  <c r="X91" i="4" s="1"/>
  <c r="Y91" i="4" s="1"/>
  <c r="U92" i="4"/>
  <c r="V92" i="4" s="1"/>
  <c r="U93" i="4"/>
  <c r="V93" i="4" s="1"/>
  <c r="U94" i="4"/>
  <c r="V94" i="4" s="1"/>
  <c r="U95" i="4"/>
  <c r="V95" i="4" s="1"/>
  <c r="W95" i="4" s="1"/>
  <c r="X95" i="4" s="1"/>
  <c r="Y95" i="4" s="1"/>
  <c r="U96" i="4"/>
  <c r="V96" i="4" s="1"/>
  <c r="W96" i="4" s="1"/>
  <c r="X96" i="4" s="1"/>
  <c r="Y96" i="4" s="1"/>
  <c r="U101" i="4"/>
  <c r="V101" i="4" s="1"/>
  <c r="U102" i="4"/>
  <c r="V102" i="4" s="1"/>
  <c r="U103" i="4"/>
  <c r="V103" i="4" s="1"/>
  <c r="U104" i="4"/>
  <c r="V104" i="4" s="1"/>
  <c r="U105" i="4"/>
  <c r="V105" i="4" s="1"/>
  <c r="W105" i="4" s="1"/>
  <c r="X105" i="4" s="1"/>
  <c r="Y105" i="4" s="1"/>
  <c r="U106" i="4"/>
  <c r="V106" i="4" s="1"/>
  <c r="W106" i="4" s="1"/>
  <c r="X106" i="4" s="1"/>
  <c r="Y106" i="4" s="1"/>
  <c r="U107" i="4"/>
  <c r="V107" i="4" s="1"/>
  <c r="W107" i="4" s="1"/>
  <c r="X107" i="4" s="1"/>
  <c r="Y107" i="4" s="1"/>
  <c r="U108" i="4"/>
  <c r="V108" i="4" s="1"/>
  <c r="W108" i="4" s="1"/>
  <c r="X108" i="4" s="1"/>
  <c r="Y108" i="4" s="1"/>
  <c r="U109" i="4"/>
  <c r="V109" i="4" s="1"/>
  <c r="W109" i="4" s="1"/>
  <c r="X109" i="4" s="1"/>
  <c r="Y109" i="4" s="1"/>
  <c r="U110" i="4"/>
  <c r="V110" i="4" s="1"/>
  <c r="U115" i="4"/>
  <c r="V115" i="4" s="1"/>
  <c r="W115" i="4" s="1"/>
  <c r="X115" i="4" s="1"/>
  <c r="Y115" i="4" s="1"/>
  <c r="U116" i="4"/>
  <c r="V116" i="4" s="1"/>
  <c r="W116" i="4" s="1"/>
  <c r="X116" i="4" s="1"/>
  <c r="Y116" i="4" s="1"/>
  <c r="U117" i="4"/>
  <c r="V117" i="4" s="1"/>
  <c r="W117" i="4" s="1"/>
  <c r="X117" i="4" s="1"/>
  <c r="Y117" i="4" s="1"/>
  <c r="U118" i="4"/>
  <c r="V118" i="4" s="1"/>
  <c r="W118" i="4" s="1"/>
  <c r="X118" i="4" s="1"/>
  <c r="Y118" i="4" s="1"/>
  <c r="U119" i="4"/>
  <c r="V119" i="4" s="1"/>
  <c r="W119" i="4" s="1"/>
  <c r="X119" i="4" s="1"/>
  <c r="Y119" i="4" s="1"/>
  <c r="U120" i="4"/>
  <c r="V120" i="4" s="1"/>
  <c r="W120" i="4" s="1"/>
  <c r="X120" i="4" s="1"/>
  <c r="Y120" i="4" s="1"/>
  <c r="U121" i="4"/>
  <c r="V121" i="4" s="1"/>
  <c r="U122" i="4"/>
  <c r="V122" i="4" s="1"/>
  <c r="U123" i="4"/>
  <c r="V123" i="4" s="1"/>
  <c r="U124" i="4"/>
  <c r="V124" i="4" s="1"/>
  <c r="W124" i="4" s="1"/>
  <c r="X124" i="4" s="1"/>
  <c r="Y124" i="4" s="1"/>
  <c r="U129" i="4"/>
  <c r="V129" i="4" s="1"/>
  <c r="W129" i="4" s="1"/>
  <c r="X129" i="4" s="1"/>
  <c r="Y129" i="4" s="1"/>
  <c r="U130" i="4"/>
  <c r="V130" i="4" s="1"/>
  <c r="W130" i="4" s="1"/>
  <c r="X130" i="4" s="1"/>
  <c r="Y130" i="4" s="1"/>
  <c r="U131" i="4"/>
  <c r="V131" i="4" s="1"/>
  <c r="U132" i="4"/>
  <c r="V132" i="4" s="1"/>
  <c r="W132" i="4" s="1"/>
  <c r="X132" i="4" s="1"/>
  <c r="Y132" i="4" s="1"/>
  <c r="U133" i="4"/>
  <c r="V133" i="4" s="1"/>
  <c r="U134" i="4"/>
  <c r="V134" i="4" s="1"/>
  <c r="W134" i="4" s="1"/>
  <c r="X134" i="4" s="1"/>
  <c r="Y134" i="4" s="1"/>
  <c r="U135" i="4"/>
  <c r="V135" i="4" s="1"/>
  <c r="U136" i="4"/>
  <c r="V136" i="4" s="1"/>
  <c r="W136" i="4" s="1"/>
  <c r="X136" i="4" s="1"/>
  <c r="Y136" i="4" s="1"/>
  <c r="U137" i="4"/>
  <c r="V137" i="4" s="1"/>
  <c r="W137" i="4" s="1"/>
  <c r="X137" i="4" s="1"/>
  <c r="Y137" i="4" s="1"/>
  <c r="U138" i="4"/>
  <c r="V138" i="4" s="1"/>
  <c r="W138" i="4" s="1"/>
  <c r="X138" i="4" s="1"/>
  <c r="Y138" i="4" s="1"/>
  <c r="U143" i="4"/>
  <c r="V143" i="4" s="1"/>
  <c r="W143" i="4" s="1"/>
  <c r="X143" i="4" s="1"/>
  <c r="Y143" i="4" s="1"/>
  <c r="U144" i="4"/>
  <c r="V144" i="4" s="1"/>
  <c r="W144" i="4" s="1"/>
  <c r="X144" i="4" s="1"/>
  <c r="Y144" i="4" s="1"/>
  <c r="U145" i="4"/>
  <c r="V145" i="4" s="1"/>
  <c r="U146" i="4"/>
  <c r="V146" i="4" s="1"/>
  <c r="U147" i="4"/>
  <c r="V147" i="4" s="1"/>
  <c r="U148" i="4"/>
  <c r="V148" i="4" s="1"/>
  <c r="W148" i="4" s="1"/>
  <c r="X148" i="4" s="1"/>
  <c r="Y148" i="4" s="1"/>
  <c r="U149" i="4"/>
  <c r="V149" i="4" s="1"/>
  <c r="W149" i="4" s="1"/>
  <c r="X149" i="4" s="1"/>
  <c r="Y149" i="4" s="1"/>
  <c r="U150" i="4"/>
  <c r="V150" i="4" s="1"/>
  <c r="W150" i="4" s="1"/>
  <c r="X150" i="4" s="1"/>
  <c r="Y150" i="4" s="1"/>
  <c r="U151" i="4"/>
  <c r="V151" i="4" s="1"/>
  <c r="W151" i="4" s="1"/>
  <c r="X151" i="4" s="1"/>
  <c r="Y151" i="4" s="1"/>
  <c r="U152" i="4"/>
  <c r="V152" i="4" s="1"/>
  <c r="U157" i="4"/>
  <c r="V157" i="4" s="1"/>
  <c r="U158" i="4"/>
  <c r="V158" i="4" s="1"/>
  <c r="U159" i="4"/>
  <c r="V159" i="4" s="1"/>
  <c r="U160" i="4"/>
  <c r="V160" i="4" s="1"/>
  <c r="W160" i="4" s="1"/>
  <c r="X160" i="4" s="1"/>
  <c r="Y160" i="4" s="1"/>
  <c r="U161" i="4"/>
  <c r="V161" i="4" s="1"/>
  <c r="W161" i="4" s="1"/>
  <c r="X161" i="4" s="1"/>
  <c r="Y161" i="4" s="1"/>
  <c r="U162" i="4"/>
  <c r="V162" i="4" s="1"/>
  <c r="W162" i="4" s="1"/>
  <c r="X162" i="4" s="1"/>
  <c r="Y162" i="4" s="1"/>
  <c r="U163" i="4"/>
  <c r="V163" i="4" s="1"/>
  <c r="W163" i="4" s="1"/>
  <c r="X163" i="4" s="1"/>
  <c r="Y163" i="4" s="1"/>
  <c r="U164" i="4"/>
  <c r="V164" i="4" s="1"/>
  <c r="W164" i="4" s="1"/>
  <c r="X164" i="4" s="1"/>
  <c r="Y164" i="4" s="1"/>
  <c r="U165" i="4"/>
  <c r="V165" i="4" s="1"/>
  <c r="U166" i="4"/>
  <c r="V166" i="4" s="1"/>
  <c r="U171" i="4"/>
  <c r="V171" i="4" s="1"/>
  <c r="U172" i="4"/>
  <c r="V172" i="4" s="1"/>
  <c r="U173" i="4"/>
  <c r="V173" i="4" s="1"/>
  <c r="W173" i="4" s="1"/>
  <c r="X173" i="4" s="1"/>
  <c r="Y173" i="4" s="1"/>
  <c r="U174" i="4"/>
  <c r="V174" i="4" s="1"/>
  <c r="W174" i="4" s="1"/>
  <c r="X174" i="4" s="1"/>
  <c r="Y174" i="4" s="1"/>
  <c r="U175" i="4"/>
  <c r="V175" i="4" s="1"/>
  <c r="W175" i="4" s="1"/>
  <c r="X175" i="4" s="1"/>
  <c r="Y175" i="4" s="1"/>
  <c r="U176" i="4"/>
  <c r="V176" i="4" s="1"/>
  <c r="W176" i="4" s="1"/>
  <c r="X176" i="4" s="1"/>
  <c r="Y176" i="4" s="1"/>
  <c r="U177" i="4"/>
  <c r="V177" i="4" s="1"/>
  <c r="W177" i="4" s="1"/>
  <c r="X177" i="4" s="1"/>
  <c r="Y177" i="4" s="1"/>
  <c r="U178" i="4"/>
  <c r="V178" i="4" s="1"/>
  <c r="U179" i="4"/>
  <c r="V179" i="4" s="1"/>
  <c r="U180" i="4"/>
  <c r="V180" i="4" s="1"/>
  <c r="O20" i="8"/>
  <c r="P20" i="8" s="1"/>
  <c r="Q20" i="8" s="1"/>
  <c r="R20" i="8" s="1"/>
  <c r="S20" i="8" s="1"/>
  <c r="O21" i="8"/>
  <c r="P21" i="8" s="1"/>
  <c r="Q21" i="8" s="1"/>
  <c r="R21" i="8" s="1"/>
  <c r="S21" i="8" s="1"/>
  <c r="O22" i="8"/>
  <c r="P22" i="8" s="1"/>
  <c r="Q22" i="8" s="1"/>
  <c r="R22" i="8" s="1"/>
  <c r="S22" i="8" s="1"/>
  <c r="O23" i="8"/>
  <c r="P23" i="8" s="1"/>
  <c r="Q23" i="8" s="1"/>
  <c r="R23" i="8" s="1"/>
  <c r="S23" i="8" s="1"/>
  <c r="O24" i="8"/>
  <c r="P24" i="8" s="1"/>
  <c r="Q24" i="8" s="1"/>
  <c r="R24" i="8" s="1"/>
  <c r="S24" i="8" s="1"/>
  <c r="O25" i="8"/>
  <c r="P25" i="8" s="1"/>
  <c r="Q25" i="8" s="1"/>
  <c r="R25" i="8" s="1"/>
  <c r="S25" i="8" s="1"/>
  <c r="O26" i="8"/>
  <c r="P26" i="8" s="1"/>
  <c r="Q26" i="8" s="1"/>
  <c r="R26" i="8" s="1"/>
  <c r="S26" i="8" s="1"/>
  <c r="O27" i="8"/>
  <c r="P27" i="8" s="1"/>
  <c r="Q27" i="8" s="1"/>
  <c r="R27" i="8" s="1"/>
  <c r="S27" i="8" s="1"/>
  <c r="O28" i="8"/>
  <c r="P28" i="8" s="1"/>
  <c r="Q28" i="8" s="1"/>
  <c r="R28" i="8" s="1"/>
  <c r="S28" i="8" s="1"/>
  <c r="O29" i="8"/>
  <c r="P29" i="8" s="1"/>
  <c r="Q29" i="8" s="1"/>
  <c r="R29" i="8" s="1"/>
  <c r="S29" i="8" s="1"/>
  <c r="O35" i="8"/>
  <c r="P35" i="8" s="1"/>
  <c r="O36" i="8"/>
  <c r="P36" i="8" s="1"/>
  <c r="Q36" i="8" s="1"/>
  <c r="R36" i="8" s="1"/>
  <c r="S36" i="8" s="1"/>
  <c r="O37" i="8"/>
  <c r="P37" i="8" s="1"/>
  <c r="O38" i="8"/>
  <c r="P38" i="8" s="1"/>
  <c r="Q38" i="8" s="1"/>
  <c r="R38" i="8" s="1"/>
  <c r="S38" i="8" s="1"/>
  <c r="O39" i="8"/>
  <c r="P39" i="8" s="1"/>
  <c r="Q39" i="8" s="1"/>
  <c r="R39" i="8" s="1"/>
  <c r="S39" i="8" s="1"/>
  <c r="O40" i="8"/>
  <c r="P40" i="8" s="1"/>
  <c r="Q40" i="8" s="1"/>
  <c r="R40" i="8" s="1"/>
  <c r="S40" i="8" s="1"/>
  <c r="O41" i="8"/>
  <c r="P41" i="8" s="1"/>
  <c r="Q41" i="8" s="1"/>
  <c r="R41" i="8" s="1"/>
  <c r="S41" i="8" s="1"/>
  <c r="O42" i="8"/>
  <c r="P42" i="8" s="1"/>
  <c r="Q42" i="8" s="1"/>
  <c r="R42" i="8" s="1"/>
  <c r="S42" i="8" s="1"/>
  <c r="O43" i="8"/>
  <c r="P43" i="8" s="1"/>
  <c r="Q43" i="8" s="1"/>
  <c r="R43" i="8" s="1"/>
  <c r="S43" i="8" s="1"/>
  <c r="O44" i="8"/>
  <c r="P44" i="8" s="1"/>
  <c r="Q44" i="8" s="1"/>
  <c r="R44" i="8" s="1"/>
  <c r="S44" i="8" s="1"/>
  <c r="O49" i="8"/>
  <c r="P49" i="8" s="1"/>
  <c r="O50" i="8"/>
  <c r="P50" i="8" s="1"/>
  <c r="O51" i="8"/>
  <c r="P51" i="8" s="1"/>
  <c r="Q51" i="8" s="1"/>
  <c r="R51" i="8" s="1"/>
  <c r="S51" i="8" s="1"/>
  <c r="O52" i="8"/>
  <c r="P52" i="8" s="1"/>
  <c r="Q52" i="8" s="1"/>
  <c r="R52" i="8" s="1"/>
  <c r="S52" i="8" s="1"/>
  <c r="O53" i="8"/>
  <c r="P53" i="8" s="1"/>
  <c r="Q53" i="8" s="1"/>
  <c r="R53" i="8" s="1"/>
  <c r="S53" i="8" s="1"/>
  <c r="O54" i="8"/>
  <c r="P54" i="8" s="1"/>
  <c r="Q54" i="8" s="1"/>
  <c r="R54" i="8" s="1"/>
  <c r="S54" i="8" s="1"/>
  <c r="O55" i="8"/>
  <c r="P55" i="8" s="1"/>
  <c r="Q55" i="8" s="1"/>
  <c r="R55" i="8" s="1"/>
  <c r="S55" i="8" s="1"/>
  <c r="O56" i="8"/>
  <c r="P56" i="8" s="1"/>
  <c r="Q56" i="8" s="1"/>
  <c r="R56" i="8" s="1"/>
  <c r="S56" i="8" s="1"/>
  <c r="O57" i="8"/>
  <c r="P57" i="8" s="1"/>
  <c r="O58" i="8"/>
  <c r="P58" i="8" s="1"/>
  <c r="Q58" i="8" s="1"/>
  <c r="R58" i="8" s="1"/>
  <c r="S58" i="8" s="1"/>
  <c r="O63" i="8"/>
  <c r="P63" i="8" s="1"/>
  <c r="O64" i="8"/>
  <c r="P64" i="8" s="1"/>
  <c r="Q64" i="8" s="1"/>
  <c r="R64" i="8" s="1"/>
  <c r="S64" i="8" s="1"/>
  <c r="O65" i="8"/>
  <c r="P65" i="8" s="1"/>
  <c r="Q65" i="8" s="1"/>
  <c r="R65" i="8" s="1"/>
  <c r="S65" i="8" s="1"/>
  <c r="O66" i="8"/>
  <c r="P66" i="8" s="1"/>
  <c r="Q66" i="8" s="1"/>
  <c r="R66" i="8" s="1"/>
  <c r="S66" i="8" s="1"/>
  <c r="O67" i="8"/>
  <c r="P67" i="8" s="1"/>
  <c r="Q67" i="8" s="1"/>
  <c r="R67" i="8" s="1"/>
  <c r="S67" i="8" s="1"/>
  <c r="O68" i="8"/>
  <c r="P68" i="8" s="1"/>
  <c r="Q68" i="8" s="1"/>
  <c r="R68" i="8" s="1"/>
  <c r="S68" i="8" s="1"/>
  <c r="O69" i="8"/>
  <c r="P69" i="8" s="1"/>
  <c r="Q69" i="8" s="1"/>
  <c r="R69" i="8" s="1"/>
  <c r="S69" i="8" s="1"/>
  <c r="O70" i="8"/>
  <c r="P70" i="8" s="1"/>
  <c r="Q70" i="8" s="1"/>
  <c r="R70" i="8" s="1"/>
  <c r="S70" i="8" s="1"/>
  <c r="O71" i="8"/>
  <c r="P71" i="8" s="1"/>
  <c r="Q71" i="8" s="1"/>
  <c r="R71" i="8" s="1"/>
  <c r="S71" i="8" s="1"/>
  <c r="O72" i="8"/>
  <c r="P72" i="8" s="1"/>
  <c r="Q72" i="8" s="1"/>
  <c r="R72" i="8" s="1"/>
  <c r="S72" i="8" s="1"/>
  <c r="O77" i="8"/>
  <c r="P77" i="8" s="1"/>
  <c r="Q77" i="8" s="1"/>
  <c r="R77" i="8" s="1"/>
  <c r="S77" i="8" s="1"/>
  <c r="O78" i="8"/>
  <c r="P78" i="8" s="1"/>
  <c r="O79" i="8"/>
  <c r="P79" i="8" s="1"/>
  <c r="Q79" i="8" s="1"/>
  <c r="R79" i="8" s="1"/>
  <c r="S79" i="8" s="1"/>
  <c r="O80" i="8"/>
  <c r="P80" i="8" s="1"/>
  <c r="Q80" i="8" s="1"/>
  <c r="R80" i="8" s="1"/>
  <c r="S80" i="8" s="1"/>
  <c r="O81" i="8"/>
  <c r="P81" i="8" s="1"/>
  <c r="Q81" i="8" s="1"/>
  <c r="R81" i="8" s="1"/>
  <c r="S81" i="8" s="1"/>
  <c r="O82" i="8"/>
  <c r="P82" i="8" s="1"/>
  <c r="Q82" i="8" s="1"/>
  <c r="R82" i="8" s="1"/>
  <c r="S82" i="8" s="1"/>
  <c r="O83" i="8"/>
  <c r="P83" i="8" s="1"/>
  <c r="Q83" i="8" s="1"/>
  <c r="R83" i="8" s="1"/>
  <c r="S83" i="8" s="1"/>
  <c r="O84" i="8"/>
  <c r="P84" i="8" s="1"/>
  <c r="Q84" i="8" s="1"/>
  <c r="R84" i="8" s="1"/>
  <c r="S84" i="8" s="1"/>
  <c r="O85" i="8"/>
  <c r="P85" i="8" s="1"/>
  <c r="Q85" i="8" s="1"/>
  <c r="R85" i="8" s="1"/>
  <c r="S85" i="8" s="1"/>
  <c r="O86" i="8"/>
  <c r="P86" i="8" s="1"/>
  <c r="Q86" i="8" s="1"/>
  <c r="R86" i="8" s="1"/>
  <c r="S86" i="8" s="1"/>
  <c r="O91" i="8"/>
  <c r="P91" i="8" s="1"/>
  <c r="O92" i="8"/>
  <c r="P92" i="8" s="1"/>
  <c r="Q92" i="8" s="1"/>
  <c r="R92" i="8" s="1"/>
  <c r="S92" i="8" s="1"/>
  <c r="O93" i="8"/>
  <c r="P93" i="8" s="1"/>
  <c r="Q93" i="8" s="1"/>
  <c r="R93" i="8" s="1"/>
  <c r="S93" i="8" s="1"/>
  <c r="O94" i="8"/>
  <c r="P94" i="8" s="1"/>
  <c r="Q94" i="8" s="1"/>
  <c r="R94" i="8" s="1"/>
  <c r="S94" i="8" s="1"/>
  <c r="O95" i="8"/>
  <c r="P95" i="8" s="1"/>
  <c r="Q95" i="8" s="1"/>
  <c r="R95" i="8" s="1"/>
  <c r="S95" i="8" s="1"/>
  <c r="O96" i="8"/>
  <c r="P96" i="8" s="1"/>
  <c r="Q96" i="8" s="1"/>
  <c r="R96" i="8" s="1"/>
  <c r="S96" i="8" s="1"/>
  <c r="O97" i="8"/>
  <c r="P97" i="8" s="1"/>
  <c r="Q97" i="8" s="1"/>
  <c r="R97" i="8" s="1"/>
  <c r="S97" i="8" s="1"/>
  <c r="O98" i="8"/>
  <c r="P98" i="8" s="1"/>
  <c r="Q98" i="8" s="1"/>
  <c r="R98" i="8" s="1"/>
  <c r="S98" i="8" s="1"/>
  <c r="O99" i="8"/>
  <c r="P99" i="8" s="1"/>
  <c r="Q99" i="8" s="1"/>
  <c r="R99" i="8" s="1"/>
  <c r="S99" i="8" s="1"/>
  <c r="O100" i="8"/>
  <c r="P100" i="8" s="1"/>
  <c r="Q100" i="8" s="1"/>
  <c r="R100" i="8" s="1"/>
  <c r="S100" i="8" s="1"/>
  <c r="O105" i="8"/>
  <c r="P105" i="8" s="1"/>
  <c r="Q105" i="8" s="1"/>
  <c r="R105" i="8" s="1"/>
  <c r="S105" i="8" s="1"/>
  <c r="O106" i="8"/>
  <c r="P106" i="8" s="1"/>
  <c r="O107" i="8"/>
  <c r="P107" i="8" s="1"/>
  <c r="Q107" i="8" s="1"/>
  <c r="R107" i="8" s="1"/>
  <c r="S107" i="8" s="1"/>
  <c r="O108" i="8"/>
  <c r="P108" i="8" s="1"/>
  <c r="Q108" i="8" s="1"/>
  <c r="R108" i="8" s="1"/>
  <c r="S108" i="8" s="1"/>
  <c r="O109" i="8"/>
  <c r="P109" i="8" s="1"/>
  <c r="Q109" i="8" s="1"/>
  <c r="R109" i="8" s="1"/>
  <c r="S109" i="8" s="1"/>
  <c r="O110" i="8"/>
  <c r="P110" i="8" s="1"/>
  <c r="Q110" i="8" s="1"/>
  <c r="R110" i="8" s="1"/>
  <c r="S110" i="8" s="1"/>
  <c r="O111" i="8"/>
  <c r="P111" i="8" s="1"/>
  <c r="Q111" i="8" s="1"/>
  <c r="R111" i="8" s="1"/>
  <c r="S111" i="8" s="1"/>
  <c r="O112" i="8"/>
  <c r="P112" i="8" s="1"/>
  <c r="O113" i="8"/>
  <c r="P113" i="8" s="1"/>
  <c r="Q113" i="8" s="1"/>
  <c r="R113" i="8" s="1"/>
  <c r="S113" i="8" s="1"/>
  <c r="O114" i="8"/>
  <c r="P114" i="8" s="1"/>
  <c r="Q114" i="8" s="1"/>
  <c r="R114" i="8" s="1"/>
  <c r="S114" i="8" s="1"/>
  <c r="O119" i="8"/>
  <c r="P119" i="8" s="1"/>
  <c r="Q119" i="8" s="1"/>
  <c r="R119" i="8" s="1"/>
  <c r="S119" i="8" s="1"/>
  <c r="O120" i="8"/>
  <c r="P120" i="8" s="1"/>
  <c r="Q120" i="8" s="1"/>
  <c r="R120" i="8" s="1"/>
  <c r="S120" i="8" s="1"/>
  <c r="O121" i="8"/>
  <c r="P121" i="8" s="1"/>
  <c r="O122" i="8"/>
  <c r="P122" i="8" s="1"/>
  <c r="O123" i="8"/>
  <c r="P123" i="8" s="1"/>
  <c r="Q123" i="8" s="1"/>
  <c r="R123" i="8" s="1"/>
  <c r="S123" i="8" s="1"/>
  <c r="O124" i="8"/>
  <c r="P124" i="8" s="1"/>
  <c r="Q124" i="8" s="1"/>
  <c r="R124" i="8" s="1"/>
  <c r="S124" i="8" s="1"/>
  <c r="O125" i="8"/>
  <c r="P125" i="8" s="1"/>
  <c r="Q125" i="8" s="1"/>
  <c r="R125" i="8" s="1"/>
  <c r="S125" i="8" s="1"/>
  <c r="O126" i="8"/>
  <c r="P126" i="8" s="1"/>
  <c r="Q126" i="8" s="1"/>
  <c r="R126" i="8" s="1"/>
  <c r="S126" i="8" s="1"/>
  <c r="O127" i="8"/>
  <c r="P127" i="8" s="1"/>
  <c r="O128" i="8"/>
  <c r="P128" i="8" s="1"/>
  <c r="Q128" i="8" s="1"/>
  <c r="R128" i="8" s="1"/>
  <c r="S128" i="8" s="1"/>
  <c r="O133" i="8"/>
  <c r="P133" i="8" s="1"/>
  <c r="Q133" i="8" s="1"/>
  <c r="R133" i="8" s="1"/>
  <c r="S133" i="8" s="1"/>
  <c r="O134" i="8"/>
  <c r="P134" i="8" s="1"/>
  <c r="Q134" i="8" s="1"/>
  <c r="R134" i="8" s="1"/>
  <c r="S134" i="8" s="1"/>
  <c r="O135" i="8"/>
  <c r="P135" i="8" s="1"/>
  <c r="O136" i="8"/>
  <c r="P136" i="8" s="1"/>
  <c r="Q136" i="8" s="1"/>
  <c r="R136" i="8" s="1"/>
  <c r="S136" i="8" s="1"/>
  <c r="O137" i="8"/>
  <c r="P137" i="8" s="1"/>
  <c r="Q137" i="8" s="1"/>
  <c r="R137" i="8" s="1"/>
  <c r="S137" i="8" s="1"/>
  <c r="O138" i="8"/>
  <c r="P138" i="8" s="1"/>
  <c r="Q138" i="8" s="1"/>
  <c r="R138" i="8" s="1"/>
  <c r="S138" i="8" s="1"/>
  <c r="O139" i="8"/>
  <c r="P139" i="8" s="1"/>
  <c r="Q139" i="8" s="1"/>
  <c r="R139" i="8" s="1"/>
  <c r="S139" i="8" s="1"/>
  <c r="O140" i="8"/>
  <c r="P140" i="8" s="1"/>
  <c r="Q140" i="8" s="1"/>
  <c r="R140" i="8" s="1"/>
  <c r="S140" i="8" s="1"/>
  <c r="O141" i="8"/>
  <c r="P141" i="8" s="1"/>
  <c r="Q141" i="8" s="1"/>
  <c r="R141" i="8" s="1"/>
  <c r="S141" i="8" s="1"/>
  <c r="O142" i="8"/>
  <c r="P142" i="8" s="1"/>
  <c r="Q142" i="8" s="1"/>
  <c r="R142" i="8" s="1"/>
  <c r="S142" i="8" s="1"/>
  <c r="O147" i="8"/>
  <c r="P147" i="8" s="1"/>
  <c r="Q147" i="8" s="1"/>
  <c r="R147" i="8" s="1"/>
  <c r="S147" i="8" s="1"/>
  <c r="O148" i="8"/>
  <c r="P148" i="8" s="1"/>
  <c r="Q148" i="8" s="1"/>
  <c r="R148" i="8" s="1"/>
  <c r="S148" i="8" s="1"/>
  <c r="O149" i="8"/>
  <c r="P149" i="8" s="1"/>
  <c r="O150" i="8"/>
  <c r="P150" i="8" s="1"/>
  <c r="Q150" i="8" s="1"/>
  <c r="R150" i="8" s="1"/>
  <c r="S150" i="8" s="1"/>
  <c r="O151" i="8"/>
  <c r="P151" i="8" s="1"/>
  <c r="Q151" i="8" s="1"/>
  <c r="R151" i="8" s="1"/>
  <c r="S151" i="8" s="1"/>
  <c r="O152" i="8"/>
  <c r="P152" i="8" s="1"/>
  <c r="Q152" i="8" s="1"/>
  <c r="R152" i="8" s="1"/>
  <c r="S152" i="8" s="1"/>
  <c r="O153" i="8"/>
  <c r="P153" i="8" s="1"/>
  <c r="Q153" i="8" s="1"/>
  <c r="R153" i="8" s="1"/>
  <c r="S153" i="8" s="1"/>
  <c r="O154" i="8"/>
  <c r="P154" i="8" s="1"/>
  <c r="Q154" i="8" s="1"/>
  <c r="R154" i="8" s="1"/>
  <c r="S154" i="8" s="1"/>
  <c r="O155" i="8"/>
  <c r="P155" i="8" s="1"/>
  <c r="Q155" i="8" s="1"/>
  <c r="R155" i="8" s="1"/>
  <c r="S155" i="8" s="1"/>
  <c r="O156" i="8"/>
  <c r="P156" i="8" s="1"/>
  <c r="Q156" i="8" s="1"/>
  <c r="R156" i="8" s="1"/>
  <c r="S156" i="8" s="1"/>
  <c r="O161" i="8"/>
  <c r="P161" i="8" s="1"/>
  <c r="O162" i="8"/>
  <c r="P162" i="8" s="1"/>
  <c r="Q162" i="8" s="1"/>
  <c r="R162" i="8" s="1"/>
  <c r="S162" i="8" s="1"/>
  <c r="O163" i="8"/>
  <c r="P163" i="8" s="1"/>
  <c r="Q163" i="8" s="1"/>
  <c r="R163" i="8" s="1"/>
  <c r="S163" i="8" s="1"/>
  <c r="O164" i="8"/>
  <c r="P164" i="8" s="1"/>
  <c r="Q164" i="8" s="1"/>
  <c r="R164" i="8" s="1"/>
  <c r="S164" i="8" s="1"/>
  <c r="O165" i="8"/>
  <c r="P165" i="8" s="1"/>
  <c r="Q165" i="8" s="1"/>
  <c r="R165" i="8" s="1"/>
  <c r="S165" i="8" s="1"/>
  <c r="O166" i="8"/>
  <c r="P166" i="8" s="1"/>
  <c r="Q166" i="8" s="1"/>
  <c r="R166" i="8" s="1"/>
  <c r="S166" i="8" s="1"/>
  <c r="O167" i="8"/>
  <c r="P167" i="8" s="1"/>
  <c r="Q167" i="8" s="1"/>
  <c r="R167" i="8" s="1"/>
  <c r="S167" i="8" s="1"/>
  <c r="O168" i="8"/>
  <c r="P168" i="8" s="1"/>
  <c r="Q168" i="8" s="1"/>
  <c r="R168" i="8" s="1"/>
  <c r="S168" i="8" s="1"/>
  <c r="O169" i="8"/>
  <c r="P169" i="8" s="1"/>
  <c r="Q169" i="8" s="1"/>
  <c r="R169" i="8" s="1"/>
  <c r="S169" i="8" s="1"/>
  <c r="O170" i="8"/>
  <c r="P170" i="8" s="1"/>
  <c r="Q170" i="8" s="1"/>
  <c r="R170" i="8" s="1"/>
  <c r="S170" i="8" s="1"/>
  <c r="O175" i="8"/>
  <c r="P175" i="8" s="1"/>
  <c r="Q175" i="8" s="1"/>
  <c r="R175" i="8" s="1"/>
  <c r="S175" i="8" s="1"/>
  <c r="O176" i="8"/>
  <c r="P176" i="8" s="1"/>
  <c r="O177" i="8"/>
  <c r="P177" i="8" s="1"/>
  <c r="Q177" i="8" s="1"/>
  <c r="R177" i="8" s="1"/>
  <c r="S177" i="8" s="1"/>
  <c r="O178" i="8"/>
  <c r="P178" i="8" s="1"/>
  <c r="Q178" i="8" s="1"/>
  <c r="R178" i="8" s="1"/>
  <c r="S178" i="8" s="1"/>
  <c r="O179" i="8"/>
  <c r="P179" i="8" s="1"/>
  <c r="Q179" i="8" s="1"/>
  <c r="R179" i="8" s="1"/>
  <c r="S179" i="8" s="1"/>
  <c r="O180" i="8"/>
  <c r="P180" i="8" s="1"/>
  <c r="Q180" i="8" s="1"/>
  <c r="R180" i="8" s="1"/>
  <c r="S180" i="8" s="1"/>
  <c r="O181" i="8"/>
  <c r="P181" i="8" s="1"/>
  <c r="Q181" i="8" s="1"/>
  <c r="R181" i="8" s="1"/>
  <c r="S181" i="8" s="1"/>
  <c r="O182" i="8"/>
  <c r="P182" i="8" s="1"/>
  <c r="O183" i="8"/>
  <c r="P183" i="8" s="1"/>
  <c r="Q183" i="8" s="1"/>
  <c r="R183" i="8" s="1"/>
  <c r="S183" i="8" s="1"/>
  <c r="O184" i="8"/>
  <c r="P184" i="8" s="1"/>
  <c r="Q184" i="8" s="1"/>
  <c r="R184" i="8" s="1"/>
  <c r="S184" i="8" s="1"/>
  <c r="G17" i="4"/>
  <c r="H17" i="4" s="1"/>
  <c r="I17" i="4" s="1"/>
  <c r="J17" i="4" s="1"/>
  <c r="K17" i="4" s="1"/>
  <c r="G18" i="4"/>
  <c r="H18" i="4" s="1"/>
  <c r="I18" i="4" s="1"/>
  <c r="J18" i="4" s="1"/>
  <c r="K18" i="4" s="1"/>
  <c r="G19" i="4"/>
  <c r="H19" i="4" s="1"/>
  <c r="I19" i="4" s="1"/>
  <c r="J19" i="4" s="1"/>
  <c r="K19" i="4" s="1"/>
  <c r="G20" i="4"/>
  <c r="H20" i="4" s="1"/>
  <c r="I20" i="4" s="1"/>
  <c r="J20" i="4" s="1"/>
  <c r="K20" i="4" s="1"/>
  <c r="G21" i="4"/>
  <c r="H21" i="4" s="1"/>
  <c r="I21" i="4" s="1"/>
  <c r="J21" i="4" s="1"/>
  <c r="K21" i="4" s="1"/>
  <c r="G22" i="4"/>
  <c r="H22" i="4" s="1"/>
  <c r="I22" i="4" s="1"/>
  <c r="J22" i="4" s="1"/>
  <c r="K22" i="4" s="1"/>
  <c r="G23" i="4"/>
  <c r="H23" i="4" s="1"/>
  <c r="G24" i="4"/>
  <c r="H24" i="4" s="1"/>
  <c r="I24" i="4" s="1"/>
  <c r="J24" i="4" s="1"/>
  <c r="K24" i="4" s="1"/>
  <c r="G25" i="4"/>
  <c r="H25" i="4" s="1"/>
  <c r="G26" i="4"/>
  <c r="H26" i="4" s="1"/>
  <c r="I26" i="4" s="1"/>
  <c r="J26" i="4" s="1"/>
  <c r="K26" i="4" s="1"/>
  <c r="G31" i="4"/>
  <c r="H31" i="4" s="1"/>
  <c r="G32" i="4"/>
  <c r="H32" i="4" s="1"/>
  <c r="G33" i="4"/>
  <c r="H33" i="4" s="1"/>
  <c r="G34" i="4"/>
  <c r="H34" i="4" s="1"/>
  <c r="I34" i="4" s="1"/>
  <c r="J34" i="4" s="1"/>
  <c r="K34" i="4" s="1"/>
  <c r="G35" i="4"/>
  <c r="H35" i="4" s="1"/>
  <c r="G36" i="4"/>
  <c r="H36" i="4" s="1"/>
  <c r="I36" i="4" s="1"/>
  <c r="J36" i="4" s="1"/>
  <c r="K36" i="4" s="1"/>
  <c r="G37" i="4"/>
  <c r="H37" i="4" s="1"/>
  <c r="I37" i="4" s="1"/>
  <c r="J37" i="4" s="1"/>
  <c r="K37" i="4" s="1"/>
  <c r="G38" i="4"/>
  <c r="H38" i="4" s="1"/>
  <c r="I38" i="4" s="1"/>
  <c r="J38" i="4" s="1"/>
  <c r="K38" i="4" s="1"/>
  <c r="G39" i="4"/>
  <c r="H39" i="4" s="1"/>
  <c r="I39" i="4" s="1"/>
  <c r="J39" i="4" s="1"/>
  <c r="K39" i="4" s="1"/>
  <c r="G40" i="4"/>
  <c r="H40" i="4" s="1"/>
  <c r="I40" i="4" s="1"/>
  <c r="J40" i="4" s="1"/>
  <c r="K40" i="4" s="1"/>
  <c r="G45" i="4"/>
  <c r="H45" i="4" s="1"/>
  <c r="G46" i="4"/>
  <c r="H46" i="4" s="1"/>
  <c r="G47" i="4"/>
  <c r="H47" i="4" s="1"/>
  <c r="G48" i="4"/>
  <c r="H48" i="4" s="1"/>
  <c r="I48" i="4" s="1"/>
  <c r="J48" i="4" s="1"/>
  <c r="K48" i="4" s="1"/>
  <c r="G49" i="4"/>
  <c r="H49" i="4" s="1"/>
  <c r="I49" i="4" s="1"/>
  <c r="J49" i="4" s="1"/>
  <c r="K49" i="4" s="1"/>
  <c r="G50" i="4"/>
  <c r="H50" i="4" s="1"/>
  <c r="I50" i="4" s="1"/>
  <c r="J50" i="4" s="1"/>
  <c r="K50" i="4" s="1"/>
  <c r="G51" i="4"/>
  <c r="H51" i="4" s="1"/>
  <c r="I51" i="4" s="1"/>
  <c r="J51" i="4" s="1"/>
  <c r="K51" i="4" s="1"/>
  <c r="G52" i="4"/>
  <c r="H52" i="4" s="1"/>
  <c r="I52" i="4" s="1"/>
  <c r="J52" i="4" s="1"/>
  <c r="K52" i="4" s="1"/>
  <c r="G53" i="4"/>
  <c r="H53" i="4" s="1"/>
  <c r="I53" i="4" s="1"/>
  <c r="J53" i="4" s="1"/>
  <c r="K53" i="4" s="1"/>
  <c r="G54" i="4"/>
  <c r="H54" i="4" s="1"/>
  <c r="G59" i="4"/>
  <c r="H59" i="4" s="1"/>
  <c r="I59" i="4" s="1"/>
  <c r="J59" i="4" s="1"/>
  <c r="K59" i="4" s="1"/>
  <c r="G60" i="4"/>
  <c r="H60" i="4" s="1"/>
  <c r="G61" i="4"/>
  <c r="H61" i="4" s="1"/>
  <c r="I61" i="4" s="1"/>
  <c r="J61" i="4" s="1"/>
  <c r="K61" i="4" s="1"/>
  <c r="G62" i="4"/>
  <c r="H62" i="4" s="1"/>
  <c r="G63" i="4"/>
  <c r="H63" i="4" s="1"/>
  <c r="I63" i="4" s="1"/>
  <c r="J63" i="4" s="1"/>
  <c r="K63" i="4" s="1"/>
  <c r="G64" i="4"/>
  <c r="H64" i="4" s="1"/>
  <c r="I64" i="4" s="1"/>
  <c r="J64" i="4" s="1"/>
  <c r="K64" i="4" s="1"/>
  <c r="G65" i="4"/>
  <c r="H65" i="4" s="1"/>
  <c r="G66" i="4"/>
  <c r="H66" i="4" s="1"/>
  <c r="G67" i="4"/>
  <c r="H67" i="4" s="1"/>
  <c r="G68" i="4"/>
  <c r="H68" i="4" s="1"/>
  <c r="G73" i="4"/>
  <c r="H73" i="4" s="1"/>
  <c r="I73" i="4" s="1"/>
  <c r="J73" i="4" s="1"/>
  <c r="K73" i="4" s="1"/>
  <c r="G74" i="4"/>
  <c r="H74" i="4" s="1"/>
  <c r="G75" i="4"/>
  <c r="H75" i="4" s="1"/>
  <c r="G76" i="4"/>
  <c r="H76" i="4" s="1"/>
  <c r="I76" i="4" s="1"/>
  <c r="J76" i="4" s="1"/>
  <c r="K76" i="4" s="1"/>
  <c r="G77" i="4"/>
  <c r="H77" i="4" s="1"/>
  <c r="I77" i="4" s="1"/>
  <c r="J77" i="4" s="1"/>
  <c r="K77" i="4" s="1"/>
  <c r="G78" i="4"/>
  <c r="H78" i="4" s="1"/>
  <c r="I78" i="4" s="1"/>
  <c r="J78" i="4" s="1"/>
  <c r="K78" i="4" s="1"/>
  <c r="G79" i="4"/>
  <c r="H79" i="4" s="1"/>
  <c r="G80" i="4"/>
  <c r="H80" i="4" s="1"/>
  <c r="I80" i="4" s="1"/>
  <c r="J80" i="4" s="1"/>
  <c r="K80" i="4" s="1"/>
  <c r="G81" i="4"/>
  <c r="H81" i="4" s="1"/>
  <c r="I81" i="4" s="1"/>
  <c r="J81" i="4" s="1"/>
  <c r="K81" i="4" s="1"/>
  <c r="G82" i="4"/>
  <c r="H82" i="4" s="1"/>
  <c r="G87" i="4"/>
  <c r="H87" i="4" s="1"/>
  <c r="I87" i="4" s="1"/>
  <c r="J87" i="4" s="1"/>
  <c r="K87" i="4" s="1"/>
  <c r="G88" i="4"/>
  <c r="H88" i="4" s="1"/>
  <c r="I88" i="4" s="1"/>
  <c r="J88" i="4" s="1"/>
  <c r="K88" i="4" s="1"/>
  <c r="G89" i="4"/>
  <c r="H89" i="4" s="1"/>
  <c r="G90" i="4"/>
  <c r="H90" i="4" s="1"/>
  <c r="G91" i="4"/>
  <c r="H91" i="4" s="1"/>
  <c r="I91" i="4" s="1"/>
  <c r="J91" i="4" s="1"/>
  <c r="K91" i="4" s="1"/>
  <c r="G92" i="4"/>
  <c r="H92" i="4" s="1"/>
  <c r="G93" i="4"/>
  <c r="H93" i="4" s="1"/>
  <c r="G94" i="4"/>
  <c r="H94" i="4" s="1"/>
  <c r="G95" i="4"/>
  <c r="H95" i="4" s="1"/>
  <c r="G96" i="4"/>
  <c r="H96" i="4" s="1"/>
  <c r="I96" i="4" s="1"/>
  <c r="J96" i="4" s="1"/>
  <c r="K96" i="4" s="1"/>
  <c r="G101" i="4"/>
  <c r="H101" i="4" s="1"/>
  <c r="I101" i="4" s="1"/>
  <c r="J101" i="4" s="1"/>
  <c r="K101" i="4" s="1"/>
  <c r="G102" i="4"/>
  <c r="H102" i="4" s="1"/>
  <c r="G103" i="4"/>
  <c r="H103" i="4" s="1"/>
  <c r="I103" i="4" s="1"/>
  <c r="J103" i="4" s="1"/>
  <c r="K103" i="4" s="1"/>
  <c r="G104" i="4"/>
  <c r="H104" i="4" s="1"/>
  <c r="I104" i="4" s="1"/>
  <c r="J104" i="4" s="1"/>
  <c r="K104" i="4" s="1"/>
  <c r="G105" i="4"/>
  <c r="H105" i="4" s="1"/>
  <c r="I105" i="4" s="1"/>
  <c r="J105" i="4" s="1"/>
  <c r="K105" i="4" s="1"/>
  <c r="G106" i="4"/>
  <c r="H106" i="4" s="1"/>
  <c r="I106" i="4" s="1"/>
  <c r="J106" i="4" s="1"/>
  <c r="K106" i="4" s="1"/>
  <c r="G107" i="4"/>
  <c r="H107" i="4" s="1"/>
  <c r="I107" i="4" s="1"/>
  <c r="J107" i="4" s="1"/>
  <c r="K107" i="4" s="1"/>
  <c r="G108" i="4"/>
  <c r="H108" i="4" s="1"/>
  <c r="I108" i="4" s="1"/>
  <c r="J108" i="4" s="1"/>
  <c r="K108" i="4" s="1"/>
  <c r="G109" i="4"/>
  <c r="H109" i="4" s="1"/>
  <c r="I109" i="4" s="1"/>
  <c r="J109" i="4" s="1"/>
  <c r="K109" i="4" s="1"/>
  <c r="G110" i="4"/>
  <c r="H110" i="4" s="1"/>
  <c r="G115" i="4"/>
  <c r="H115" i="4" s="1"/>
  <c r="G116" i="4"/>
  <c r="H116" i="4" s="1"/>
  <c r="I116" i="4" s="1"/>
  <c r="J116" i="4" s="1"/>
  <c r="K116" i="4" s="1"/>
  <c r="G117" i="4"/>
  <c r="H117" i="4" s="1"/>
  <c r="I117" i="4" s="1"/>
  <c r="J117" i="4" s="1"/>
  <c r="K117" i="4" s="1"/>
  <c r="G118" i="4"/>
  <c r="H118" i="4" s="1"/>
  <c r="I118" i="4" s="1"/>
  <c r="J118" i="4" s="1"/>
  <c r="K118" i="4" s="1"/>
  <c r="G119" i="4"/>
  <c r="H119" i="4" s="1"/>
  <c r="I119" i="4" s="1"/>
  <c r="J119" i="4" s="1"/>
  <c r="K119" i="4" s="1"/>
  <c r="G120" i="4"/>
  <c r="H120" i="4" s="1"/>
  <c r="I120" i="4" s="1"/>
  <c r="J120" i="4" s="1"/>
  <c r="K120" i="4" s="1"/>
  <c r="G121" i="4"/>
  <c r="H121" i="4" s="1"/>
  <c r="I121" i="4" s="1"/>
  <c r="J121" i="4" s="1"/>
  <c r="K121" i="4" s="1"/>
  <c r="G122" i="4"/>
  <c r="H122" i="4" s="1"/>
  <c r="I122" i="4" s="1"/>
  <c r="J122" i="4" s="1"/>
  <c r="K122" i="4" s="1"/>
  <c r="G123" i="4"/>
  <c r="H123" i="4" s="1"/>
  <c r="I123" i="4" s="1"/>
  <c r="J123" i="4" s="1"/>
  <c r="K123" i="4" s="1"/>
  <c r="G124" i="4"/>
  <c r="H124" i="4" s="1"/>
  <c r="G129" i="4"/>
  <c r="H129" i="4" s="1"/>
  <c r="I129" i="4" s="1"/>
  <c r="J129" i="4" s="1"/>
  <c r="K129" i="4" s="1"/>
  <c r="G130" i="4"/>
  <c r="H130" i="4" s="1"/>
  <c r="I130" i="4" s="1"/>
  <c r="J130" i="4" s="1"/>
  <c r="K130" i="4" s="1"/>
  <c r="G131" i="4"/>
  <c r="H131" i="4" s="1"/>
  <c r="G132" i="4"/>
  <c r="H132" i="4" s="1"/>
  <c r="G133" i="4"/>
  <c r="H133" i="4" s="1"/>
  <c r="G134" i="4"/>
  <c r="H134" i="4" s="1"/>
  <c r="I134" i="4" s="1"/>
  <c r="J134" i="4" s="1"/>
  <c r="K134" i="4" s="1"/>
  <c r="G135" i="4"/>
  <c r="H135" i="4" s="1"/>
  <c r="I135" i="4" s="1"/>
  <c r="J135" i="4" s="1"/>
  <c r="K135" i="4" s="1"/>
  <c r="G136" i="4"/>
  <c r="H136" i="4" s="1"/>
  <c r="I136" i="4" s="1"/>
  <c r="J136" i="4" s="1"/>
  <c r="K136" i="4" s="1"/>
  <c r="G137" i="4"/>
  <c r="H137" i="4" s="1"/>
  <c r="I137" i="4" s="1"/>
  <c r="J137" i="4" s="1"/>
  <c r="K137" i="4" s="1"/>
  <c r="G138" i="4"/>
  <c r="H138" i="4" s="1"/>
  <c r="I138" i="4" s="1"/>
  <c r="J138" i="4" s="1"/>
  <c r="K138" i="4" s="1"/>
  <c r="G143" i="4"/>
  <c r="H143" i="4" s="1"/>
  <c r="I143" i="4" s="1"/>
  <c r="J143" i="4" s="1"/>
  <c r="K143" i="4" s="1"/>
  <c r="G144" i="4"/>
  <c r="H144" i="4" s="1"/>
  <c r="I144" i="4" s="1"/>
  <c r="J144" i="4" s="1"/>
  <c r="K144" i="4" s="1"/>
  <c r="G145" i="4"/>
  <c r="H145" i="4" s="1"/>
  <c r="G146" i="4"/>
  <c r="H146" i="4" s="1"/>
  <c r="I146" i="4" s="1"/>
  <c r="J146" i="4" s="1"/>
  <c r="K146" i="4" s="1"/>
  <c r="G147" i="4"/>
  <c r="H147" i="4" s="1"/>
  <c r="I147" i="4" s="1"/>
  <c r="J147" i="4" s="1"/>
  <c r="K147" i="4" s="1"/>
  <c r="G148" i="4"/>
  <c r="H148" i="4" s="1"/>
  <c r="I148" i="4" s="1"/>
  <c r="J148" i="4" s="1"/>
  <c r="K148" i="4" s="1"/>
  <c r="G149" i="4"/>
  <c r="H149" i="4" s="1"/>
  <c r="I149" i="4" s="1"/>
  <c r="J149" i="4" s="1"/>
  <c r="K149" i="4" s="1"/>
  <c r="G150" i="4"/>
  <c r="H150" i="4" s="1"/>
  <c r="G151" i="4"/>
  <c r="H151" i="4" s="1"/>
  <c r="I151" i="4" s="1"/>
  <c r="J151" i="4" s="1"/>
  <c r="K151" i="4" s="1"/>
  <c r="G152" i="4"/>
  <c r="H152" i="4" s="1"/>
  <c r="I152" i="4" s="1"/>
  <c r="J152" i="4" s="1"/>
  <c r="K152" i="4" s="1"/>
  <c r="G157" i="4"/>
  <c r="H157" i="4" s="1"/>
  <c r="I157" i="4" s="1"/>
  <c r="J157" i="4" s="1"/>
  <c r="K157" i="4" s="1"/>
  <c r="G158" i="4"/>
  <c r="H158" i="4" s="1"/>
  <c r="I158" i="4" s="1"/>
  <c r="J158" i="4" s="1"/>
  <c r="K158" i="4" s="1"/>
  <c r="G159" i="4"/>
  <c r="H159" i="4" s="1"/>
  <c r="I159" i="4" s="1"/>
  <c r="J159" i="4" s="1"/>
  <c r="K159" i="4" s="1"/>
  <c r="G160" i="4"/>
  <c r="H160" i="4" s="1"/>
  <c r="I160" i="4" s="1"/>
  <c r="J160" i="4" s="1"/>
  <c r="K160" i="4" s="1"/>
  <c r="G161" i="4"/>
  <c r="H161" i="4" s="1"/>
  <c r="I161" i="4" s="1"/>
  <c r="J161" i="4" s="1"/>
  <c r="K161" i="4" s="1"/>
  <c r="G162" i="4"/>
  <c r="H162" i="4" s="1"/>
  <c r="I162" i="4" s="1"/>
  <c r="J162" i="4" s="1"/>
  <c r="K162" i="4" s="1"/>
  <c r="G163" i="4"/>
  <c r="H163" i="4" s="1"/>
  <c r="I163" i="4" s="1"/>
  <c r="J163" i="4" s="1"/>
  <c r="K163" i="4" s="1"/>
  <c r="G164" i="4"/>
  <c r="H164" i="4" s="1"/>
  <c r="I164" i="4" s="1"/>
  <c r="J164" i="4" s="1"/>
  <c r="K164" i="4" s="1"/>
  <c r="G165" i="4"/>
  <c r="H165" i="4" s="1"/>
  <c r="G166" i="4"/>
  <c r="H166" i="4" s="1"/>
  <c r="G171" i="4"/>
  <c r="H171" i="4" s="1"/>
  <c r="I171" i="4" s="1"/>
  <c r="J171" i="4" s="1"/>
  <c r="K171" i="4" s="1"/>
  <c r="G172" i="4"/>
  <c r="H172" i="4" s="1"/>
  <c r="I172" i="4" s="1"/>
  <c r="J172" i="4" s="1"/>
  <c r="K172" i="4" s="1"/>
  <c r="G173" i="4"/>
  <c r="H173" i="4" s="1"/>
  <c r="I173" i="4" s="1"/>
  <c r="J173" i="4" s="1"/>
  <c r="K173" i="4" s="1"/>
  <c r="G174" i="4"/>
  <c r="H174" i="4" s="1"/>
  <c r="I174" i="4" s="1"/>
  <c r="J174" i="4" s="1"/>
  <c r="K174" i="4" s="1"/>
  <c r="G175" i="4"/>
  <c r="H175" i="4" s="1"/>
  <c r="I175" i="4" s="1"/>
  <c r="J175" i="4" s="1"/>
  <c r="K175" i="4" s="1"/>
  <c r="G176" i="4"/>
  <c r="H176" i="4" s="1"/>
  <c r="I176" i="4" s="1"/>
  <c r="J176" i="4" s="1"/>
  <c r="K176" i="4" s="1"/>
  <c r="G177" i="4"/>
  <c r="H177" i="4" s="1"/>
  <c r="G178" i="4"/>
  <c r="H178" i="4" s="1"/>
  <c r="I178" i="4" s="1"/>
  <c r="J178" i="4" s="1"/>
  <c r="K178" i="4" s="1"/>
  <c r="G179" i="4"/>
  <c r="H179" i="4" s="1"/>
  <c r="I179" i="4" s="1"/>
  <c r="J179" i="4" s="1"/>
  <c r="K179" i="4" s="1"/>
  <c r="G180" i="4"/>
  <c r="H180" i="4" s="1"/>
  <c r="I180" i="4" s="1"/>
  <c r="J180" i="4" s="1"/>
  <c r="K180" i="4" s="1"/>
  <c r="I20" i="8"/>
  <c r="I21" i="8"/>
  <c r="I22" i="8"/>
  <c r="I23" i="8"/>
  <c r="I24" i="8"/>
  <c r="I25" i="8"/>
  <c r="I26" i="8"/>
  <c r="I27" i="8"/>
  <c r="I28" i="8"/>
  <c r="I29" i="8"/>
  <c r="I35" i="8"/>
  <c r="I36" i="8"/>
  <c r="I37" i="8"/>
  <c r="I38" i="8"/>
  <c r="I39" i="8"/>
  <c r="I40" i="8"/>
  <c r="I41" i="8"/>
  <c r="I42" i="8"/>
  <c r="I43" i="8"/>
  <c r="I44" i="8"/>
  <c r="I49" i="8"/>
  <c r="I50" i="8"/>
  <c r="I51" i="8"/>
  <c r="I52" i="8"/>
  <c r="I53" i="8"/>
  <c r="I54" i="8"/>
  <c r="I55" i="8"/>
  <c r="I56" i="8"/>
  <c r="I57" i="8"/>
  <c r="I58" i="8"/>
  <c r="I63" i="8"/>
  <c r="I64" i="8"/>
  <c r="I65" i="8"/>
  <c r="I66" i="8"/>
  <c r="I67" i="8"/>
  <c r="I68" i="8"/>
  <c r="I69" i="8"/>
  <c r="I70" i="8"/>
  <c r="I71" i="8"/>
  <c r="I72" i="8"/>
  <c r="I77" i="8"/>
  <c r="I78" i="8"/>
  <c r="I79" i="8"/>
  <c r="I80" i="8"/>
  <c r="I81" i="8"/>
  <c r="I82" i="8"/>
  <c r="I83" i="8"/>
  <c r="I84" i="8"/>
  <c r="I85" i="8"/>
  <c r="I86" i="8"/>
  <c r="I91" i="8"/>
  <c r="I92" i="8"/>
  <c r="I93" i="8"/>
  <c r="I94" i="8"/>
  <c r="I95" i="8"/>
  <c r="I96" i="8"/>
  <c r="I97" i="8"/>
  <c r="I98" i="8"/>
  <c r="I99" i="8"/>
  <c r="I100" i="8"/>
  <c r="I105" i="8"/>
  <c r="I106" i="8"/>
  <c r="I107" i="8"/>
  <c r="I108" i="8"/>
  <c r="I109" i="8"/>
  <c r="I110" i="8"/>
  <c r="I111" i="8"/>
  <c r="I112" i="8"/>
  <c r="I113" i="8"/>
  <c r="I114" i="8"/>
  <c r="I119" i="8"/>
  <c r="I120" i="8"/>
  <c r="I121" i="8"/>
  <c r="I122" i="8"/>
  <c r="I123" i="8"/>
  <c r="I124" i="8"/>
  <c r="I125" i="8"/>
  <c r="I126" i="8"/>
  <c r="I127" i="8"/>
  <c r="I128" i="8"/>
  <c r="I133" i="8"/>
  <c r="I134" i="8"/>
  <c r="I135" i="8"/>
  <c r="I136" i="8"/>
  <c r="I137" i="8"/>
  <c r="I138" i="8"/>
  <c r="I139" i="8"/>
  <c r="I140" i="8"/>
  <c r="I141" i="8"/>
  <c r="I142" i="8"/>
  <c r="I147" i="8"/>
  <c r="I148" i="8"/>
  <c r="I149" i="8"/>
  <c r="I150" i="8"/>
  <c r="I151" i="8"/>
  <c r="I152" i="8"/>
  <c r="I153" i="8"/>
  <c r="I154" i="8"/>
  <c r="I155" i="8"/>
  <c r="I156" i="8"/>
  <c r="I161" i="8"/>
  <c r="I162" i="8"/>
  <c r="I163" i="8"/>
  <c r="I164" i="8"/>
  <c r="I165" i="8"/>
  <c r="I166" i="8"/>
  <c r="I167" i="8"/>
  <c r="I168" i="8"/>
  <c r="I169" i="8"/>
  <c r="I170" i="8"/>
  <c r="I175" i="8"/>
  <c r="I176" i="8"/>
  <c r="I177" i="8"/>
  <c r="I178" i="8"/>
  <c r="I179" i="8"/>
  <c r="I180" i="8"/>
  <c r="I181" i="8"/>
  <c r="I182" i="8"/>
  <c r="I183" i="8"/>
  <c r="I184" i="8"/>
  <c r="O17" i="4"/>
  <c r="O18" i="4"/>
  <c r="O19" i="4"/>
  <c r="O20" i="4"/>
  <c r="O21" i="4"/>
  <c r="O22" i="4"/>
  <c r="O23" i="4"/>
  <c r="O24" i="4"/>
  <c r="O25" i="4"/>
  <c r="O26" i="4"/>
  <c r="O31" i="4"/>
  <c r="O32" i="4"/>
  <c r="O33" i="4"/>
  <c r="O34" i="4"/>
  <c r="O35" i="4"/>
  <c r="O36" i="4"/>
  <c r="O37" i="4"/>
  <c r="O38" i="4"/>
  <c r="O39" i="4"/>
  <c r="O40" i="4"/>
  <c r="O45" i="4"/>
  <c r="O46" i="4"/>
  <c r="O47" i="4"/>
  <c r="O48" i="4"/>
  <c r="O49" i="4"/>
  <c r="O50" i="4"/>
  <c r="O51" i="4"/>
  <c r="O52" i="4"/>
  <c r="O53" i="4"/>
  <c r="O54" i="4"/>
  <c r="O59" i="4"/>
  <c r="O60" i="4"/>
  <c r="O61" i="4"/>
  <c r="O62" i="4"/>
  <c r="O63" i="4"/>
  <c r="O64" i="4"/>
  <c r="O65" i="4"/>
  <c r="O66" i="4"/>
  <c r="O67" i="4"/>
  <c r="O68" i="4"/>
  <c r="O73" i="4"/>
  <c r="O74" i="4"/>
  <c r="O75" i="4"/>
  <c r="O76" i="4"/>
  <c r="O77" i="4"/>
  <c r="O78" i="4"/>
  <c r="O79" i="4"/>
  <c r="O80" i="4"/>
  <c r="O81" i="4"/>
  <c r="O82" i="4"/>
  <c r="O87" i="4"/>
  <c r="O88" i="4"/>
  <c r="O89" i="4"/>
  <c r="O90" i="4"/>
  <c r="O91" i="4"/>
  <c r="O92" i="4"/>
  <c r="O93" i="4"/>
  <c r="O94" i="4"/>
  <c r="O95" i="4"/>
  <c r="O96" i="4"/>
  <c r="O101" i="4"/>
  <c r="O102" i="4"/>
  <c r="O103" i="4"/>
  <c r="O104" i="4"/>
  <c r="O105" i="4"/>
  <c r="O106" i="4"/>
  <c r="O107" i="4"/>
  <c r="O108" i="4"/>
  <c r="O109" i="4"/>
  <c r="O110" i="4"/>
  <c r="O115" i="4"/>
  <c r="O116" i="4"/>
  <c r="O117" i="4"/>
  <c r="O118" i="4"/>
  <c r="O119" i="4"/>
  <c r="O120" i="4"/>
  <c r="O121" i="4"/>
  <c r="O122" i="4"/>
  <c r="O123" i="4"/>
  <c r="O124" i="4"/>
  <c r="O129" i="4"/>
  <c r="O130" i="4"/>
  <c r="O131" i="4"/>
  <c r="O132" i="4"/>
  <c r="O133" i="4"/>
  <c r="O134" i="4"/>
  <c r="O135" i="4"/>
  <c r="O136" i="4"/>
  <c r="O137" i="4"/>
  <c r="O138" i="4"/>
  <c r="O143" i="4"/>
  <c r="O144" i="4"/>
  <c r="O145" i="4"/>
  <c r="O146" i="4"/>
  <c r="O147" i="4"/>
  <c r="O148" i="4"/>
  <c r="O149" i="4"/>
  <c r="O150" i="4"/>
  <c r="O151" i="4"/>
  <c r="O152" i="4"/>
  <c r="O157" i="4"/>
  <c r="O158" i="4"/>
  <c r="O159" i="4"/>
  <c r="O160" i="4"/>
  <c r="O161" i="4"/>
  <c r="O162" i="4"/>
  <c r="O163" i="4"/>
  <c r="O164" i="4"/>
  <c r="O165" i="4"/>
  <c r="O166" i="4"/>
  <c r="O171" i="4"/>
  <c r="O172" i="4"/>
  <c r="O173" i="4"/>
  <c r="O174" i="4"/>
  <c r="O175" i="4"/>
  <c r="O176" i="4"/>
  <c r="O177" i="4"/>
  <c r="O178" i="4"/>
  <c r="O179" i="4"/>
  <c r="O180" i="4"/>
  <c r="H20" i="8"/>
  <c r="J20" i="8" s="1"/>
  <c r="K20" i="8" s="1"/>
  <c r="L20" i="8" s="1"/>
  <c r="M20" i="8" s="1"/>
  <c r="H21" i="8"/>
  <c r="J21" i="8" s="1"/>
  <c r="K21" i="8" s="1"/>
  <c r="L21" i="8" s="1"/>
  <c r="M21" i="8" s="1"/>
  <c r="H22" i="8"/>
  <c r="H23" i="8"/>
  <c r="J23" i="8" s="1"/>
  <c r="K23" i="8" s="1"/>
  <c r="L23" i="8" s="1"/>
  <c r="M23" i="8" s="1"/>
  <c r="H24" i="8"/>
  <c r="J24" i="8" s="1"/>
  <c r="K24" i="8" s="1"/>
  <c r="L24" i="8" s="1"/>
  <c r="M24" i="8" s="1"/>
  <c r="H25" i="8"/>
  <c r="J25" i="8" s="1"/>
  <c r="K25" i="8" s="1"/>
  <c r="L25" i="8" s="1"/>
  <c r="M25" i="8" s="1"/>
  <c r="H26" i="8"/>
  <c r="J26" i="8" s="1"/>
  <c r="K26" i="8" s="1"/>
  <c r="L26" i="8" s="1"/>
  <c r="M26" i="8" s="1"/>
  <c r="H27" i="8"/>
  <c r="J27" i="8" s="1"/>
  <c r="K27" i="8" s="1"/>
  <c r="L27" i="8" s="1"/>
  <c r="M27" i="8" s="1"/>
  <c r="H28" i="8"/>
  <c r="J28" i="8" s="1"/>
  <c r="K28" i="8" s="1"/>
  <c r="L28" i="8" s="1"/>
  <c r="M28" i="8" s="1"/>
  <c r="H29" i="8"/>
  <c r="J29" i="8" s="1"/>
  <c r="K29" i="8" s="1"/>
  <c r="L29" i="8" s="1"/>
  <c r="M29" i="8" s="1"/>
  <c r="H35" i="8"/>
  <c r="J35" i="8" s="1"/>
  <c r="K35" i="8" s="1"/>
  <c r="L35" i="8" s="1"/>
  <c r="M35" i="8" s="1"/>
  <c r="H36" i="8"/>
  <c r="J36" i="8" s="1"/>
  <c r="K36" i="8" s="1"/>
  <c r="L36" i="8" s="1"/>
  <c r="M36" i="8" s="1"/>
  <c r="H37" i="8"/>
  <c r="J37" i="8" s="1"/>
  <c r="K37" i="8" s="1"/>
  <c r="L37" i="8" s="1"/>
  <c r="M37" i="8" s="1"/>
  <c r="H38" i="8"/>
  <c r="J38" i="8" s="1"/>
  <c r="K38" i="8" s="1"/>
  <c r="L38" i="8" s="1"/>
  <c r="M38" i="8" s="1"/>
  <c r="H39" i="8"/>
  <c r="J39" i="8" s="1"/>
  <c r="K39" i="8" s="1"/>
  <c r="L39" i="8" s="1"/>
  <c r="M39" i="8" s="1"/>
  <c r="H40" i="8"/>
  <c r="J40" i="8" s="1"/>
  <c r="K40" i="8" s="1"/>
  <c r="L40" i="8" s="1"/>
  <c r="M40" i="8" s="1"/>
  <c r="H41" i="8"/>
  <c r="J41" i="8" s="1"/>
  <c r="K41" i="8" s="1"/>
  <c r="L41" i="8" s="1"/>
  <c r="M41" i="8" s="1"/>
  <c r="H42" i="8"/>
  <c r="J42" i="8" s="1"/>
  <c r="K42" i="8" s="1"/>
  <c r="L42" i="8" s="1"/>
  <c r="M42" i="8" s="1"/>
  <c r="H43" i="8"/>
  <c r="J43" i="8" s="1"/>
  <c r="K43" i="8" s="1"/>
  <c r="L43" i="8" s="1"/>
  <c r="M43" i="8" s="1"/>
  <c r="H44" i="8"/>
  <c r="J44" i="8" s="1"/>
  <c r="K44" i="8" s="1"/>
  <c r="L44" i="8" s="1"/>
  <c r="M44" i="8" s="1"/>
  <c r="H49" i="8"/>
  <c r="J49" i="8" s="1"/>
  <c r="K49" i="8" s="1"/>
  <c r="L49" i="8" s="1"/>
  <c r="M49" i="8" s="1"/>
  <c r="H50" i="8"/>
  <c r="J50" i="8" s="1"/>
  <c r="K50" i="8" s="1"/>
  <c r="L50" i="8" s="1"/>
  <c r="M50" i="8" s="1"/>
  <c r="H51" i="8"/>
  <c r="J51" i="8" s="1"/>
  <c r="K51" i="8" s="1"/>
  <c r="L51" i="8" s="1"/>
  <c r="M51" i="8" s="1"/>
  <c r="H52" i="8"/>
  <c r="J52" i="8" s="1"/>
  <c r="K52" i="8" s="1"/>
  <c r="L52" i="8" s="1"/>
  <c r="M52" i="8" s="1"/>
  <c r="H53" i="8"/>
  <c r="J53" i="8" s="1"/>
  <c r="K53" i="8" s="1"/>
  <c r="L53" i="8" s="1"/>
  <c r="M53" i="8" s="1"/>
  <c r="H54" i="8"/>
  <c r="J54" i="8" s="1"/>
  <c r="K54" i="8" s="1"/>
  <c r="L54" i="8" s="1"/>
  <c r="M54" i="8" s="1"/>
  <c r="H55" i="8"/>
  <c r="J55" i="8" s="1"/>
  <c r="K55" i="8" s="1"/>
  <c r="L55" i="8" s="1"/>
  <c r="M55" i="8" s="1"/>
  <c r="H56" i="8"/>
  <c r="J56" i="8" s="1"/>
  <c r="K56" i="8" s="1"/>
  <c r="L56" i="8" s="1"/>
  <c r="M56" i="8" s="1"/>
  <c r="H57" i="8"/>
  <c r="J57" i="8" s="1"/>
  <c r="K57" i="8" s="1"/>
  <c r="L57" i="8" s="1"/>
  <c r="M57" i="8" s="1"/>
  <c r="H58" i="8"/>
  <c r="J58" i="8" s="1"/>
  <c r="K58" i="8" s="1"/>
  <c r="L58" i="8" s="1"/>
  <c r="M58" i="8" s="1"/>
  <c r="H63" i="8"/>
  <c r="H64" i="8"/>
  <c r="J64" i="8" s="1"/>
  <c r="H65" i="8"/>
  <c r="J65" i="8" s="1"/>
  <c r="H66" i="8"/>
  <c r="J66" i="8" s="1"/>
  <c r="K66" i="8" s="1"/>
  <c r="L66" i="8" s="1"/>
  <c r="M66" i="8" s="1"/>
  <c r="H67" i="8"/>
  <c r="J67" i="8" s="1"/>
  <c r="K67" i="8" s="1"/>
  <c r="L67" i="8" s="1"/>
  <c r="M67" i="8" s="1"/>
  <c r="H68" i="8"/>
  <c r="J68" i="8" s="1"/>
  <c r="H69" i="8"/>
  <c r="J69" i="8" s="1"/>
  <c r="H70" i="8"/>
  <c r="J70" i="8" s="1"/>
  <c r="K70" i="8" s="1"/>
  <c r="L70" i="8" s="1"/>
  <c r="M70" i="8" s="1"/>
  <c r="H71" i="8"/>
  <c r="J71" i="8" s="1"/>
  <c r="H72" i="8"/>
  <c r="J72" i="8" s="1"/>
  <c r="H77" i="8"/>
  <c r="J77" i="8" s="1"/>
  <c r="K77" i="8" s="1"/>
  <c r="L77" i="8" s="1"/>
  <c r="M77" i="8" s="1"/>
  <c r="H78" i="8"/>
  <c r="J78" i="8" s="1"/>
  <c r="K78" i="8" s="1"/>
  <c r="L78" i="8" s="1"/>
  <c r="M78" i="8" s="1"/>
  <c r="H79" i="8"/>
  <c r="J79" i="8" s="1"/>
  <c r="K79" i="8" s="1"/>
  <c r="L79" i="8" s="1"/>
  <c r="M79" i="8" s="1"/>
  <c r="H80" i="8"/>
  <c r="J80" i="8" s="1"/>
  <c r="K80" i="8" s="1"/>
  <c r="L80" i="8" s="1"/>
  <c r="M80" i="8" s="1"/>
  <c r="H81" i="8"/>
  <c r="J81" i="8" s="1"/>
  <c r="K81" i="8" s="1"/>
  <c r="L81" i="8" s="1"/>
  <c r="M81" i="8" s="1"/>
  <c r="H82" i="8"/>
  <c r="J82" i="8" s="1"/>
  <c r="K82" i="8" s="1"/>
  <c r="L82" i="8" s="1"/>
  <c r="M82" i="8" s="1"/>
  <c r="H83" i="8"/>
  <c r="J83" i="8" s="1"/>
  <c r="K83" i="8" s="1"/>
  <c r="L83" i="8" s="1"/>
  <c r="M83" i="8" s="1"/>
  <c r="H84" i="8"/>
  <c r="J84" i="8" s="1"/>
  <c r="K84" i="8" s="1"/>
  <c r="L84" i="8" s="1"/>
  <c r="M84" i="8" s="1"/>
  <c r="H85" i="8"/>
  <c r="J85" i="8" s="1"/>
  <c r="K85" i="8" s="1"/>
  <c r="L85" i="8" s="1"/>
  <c r="M85" i="8" s="1"/>
  <c r="H86" i="8"/>
  <c r="J86" i="8" s="1"/>
  <c r="K86" i="8" s="1"/>
  <c r="L86" i="8" s="1"/>
  <c r="M86" i="8" s="1"/>
  <c r="H91" i="8"/>
  <c r="J91" i="8" s="1"/>
  <c r="K91" i="8" s="1"/>
  <c r="L91" i="8" s="1"/>
  <c r="M91" i="8" s="1"/>
  <c r="H92" i="8"/>
  <c r="J92" i="8" s="1"/>
  <c r="H93" i="8"/>
  <c r="J93" i="8" s="1"/>
  <c r="K93" i="8" s="1"/>
  <c r="L93" i="8" s="1"/>
  <c r="M93" i="8" s="1"/>
  <c r="H94" i="8"/>
  <c r="J94" i="8" s="1"/>
  <c r="K94" i="8" s="1"/>
  <c r="L94" i="8" s="1"/>
  <c r="M94" i="8" s="1"/>
  <c r="H95" i="8"/>
  <c r="J95" i="8" s="1"/>
  <c r="K95" i="8" s="1"/>
  <c r="L95" i="8" s="1"/>
  <c r="M95" i="8" s="1"/>
  <c r="H96" i="8"/>
  <c r="J96" i="8" s="1"/>
  <c r="K96" i="8" s="1"/>
  <c r="L96" i="8" s="1"/>
  <c r="M96" i="8" s="1"/>
  <c r="H97" i="8"/>
  <c r="J97" i="8" s="1"/>
  <c r="K97" i="8" s="1"/>
  <c r="L97" i="8" s="1"/>
  <c r="M97" i="8" s="1"/>
  <c r="H98" i="8"/>
  <c r="J98" i="8" s="1"/>
  <c r="K98" i="8" s="1"/>
  <c r="L98" i="8" s="1"/>
  <c r="M98" i="8" s="1"/>
  <c r="H99" i="8"/>
  <c r="J99" i="8" s="1"/>
  <c r="K99" i="8" s="1"/>
  <c r="L99" i="8" s="1"/>
  <c r="M99" i="8" s="1"/>
  <c r="H100" i="8"/>
  <c r="J100" i="8" s="1"/>
  <c r="K100" i="8" s="1"/>
  <c r="L100" i="8" s="1"/>
  <c r="M100" i="8" s="1"/>
  <c r="H105" i="8"/>
  <c r="J105" i="8" s="1"/>
  <c r="H106" i="8"/>
  <c r="J106" i="8" s="1"/>
  <c r="K106" i="8" s="1"/>
  <c r="L106" i="8" s="1"/>
  <c r="M106" i="8" s="1"/>
  <c r="H107" i="8"/>
  <c r="J107" i="8" s="1"/>
  <c r="K107" i="8" s="1"/>
  <c r="L107" i="8" s="1"/>
  <c r="M107" i="8" s="1"/>
  <c r="H108" i="8"/>
  <c r="J108" i="8" s="1"/>
  <c r="K108" i="8" s="1"/>
  <c r="L108" i="8" s="1"/>
  <c r="M108" i="8" s="1"/>
  <c r="H109" i="8"/>
  <c r="J109" i="8" s="1"/>
  <c r="K109" i="8" s="1"/>
  <c r="L109" i="8" s="1"/>
  <c r="M109" i="8" s="1"/>
  <c r="H110" i="8"/>
  <c r="J110" i="8" s="1"/>
  <c r="K110" i="8" s="1"/>
  <c r="L110" i="8" s="1"/>
  <c r="M110" i="8" s="1"/>
  <c r="H111" i="8"/>
  <c r="J111" i="8" s="1"/>
  <c r="K111" i="8" s="1"/>
  <c r="L111" i="8" s="1"/>
  <c r="M111" i="8" s="1"/>
  <c r="H112" i="8"/>
  <c r="J112" i="8" s="1"/>
  <c r="K112" i="8" s="1"/>
  <c r="L112" i="8" s="1"/>
  <c r="M112" i="8" s="1"/>
  <c r="H113" i="8"/>
  <c r="J113" i="8" s="1"/>
  <c r="K113" i="8" s="1"/>
  <c r="L113" i="8" s="1"/>
  <c r="M113" i="8" s="1"/>
  <c r="H114" i="8"/>
  <c r="J114" i="8" s="1"/>
  <c r="K114" i="8" s="1"/>
  <c r="L114" i="8" s="1"/>
  <c r="M114" i="8" s="1"/>
  <c r="H119" i="8"/>
  <c r="J119" i="8" s="1"/>
  <c r="K119" i="8" s="1"/>
  <c r="L119" i="8" s="1"/>
  <c r="M119" i="8" s="1"/>
  <c r="H120" i="8"/>
  <c r="J120" i="8" s="1"/>
  <c r="K120" i="8" s="1"/>
  <c r="L120" i="8" s="1"/>
  <c r="M120" i="8" s="1"/>
  <c r="H121" i="8"/>
  <c r="J121" i="8" s="1"/>
  <c r="K121" i="8" s="1"/>
  <c r="L121" i="8" s="1"/>
  <c r="M121" i="8" s="1"/>
  <c r="H122" i="8"/>
  <c r="J122" i="8" s="1"/>
  <c r="K122" i="8" s="1"/>
  <c r="L122" i="8" s="1"/>
  <c r="M122" i="8" s="1"/>
  <c r="H123" i="8"/>
  <c r="J123" i="8" s="1"/>
  <c r="K123" i="8" s="1"/>
  <c r="L123" i="8" s="1"/>
  <c r="M123" i="8" s="1"/>
  <c r="H124" i="8"/>
  <c r="J124" i="8" s="1"/>
  <c r="K124" i="8" s="1"/>
  <c r="L124" i="8" s="1"/>
  <c r="M124" i="8" s="1"/>
  <c r="H125" i="8"/>
  <c r="J125" i="8" s="1"/>
  <c r="K125" i="8" s="1"/>
  <c r="L125" i="8" s="1"/>
  <c r="M125" i="8" s="1"/>
  <c r="H126" i="8"/>
  <c r="J126" i="8" s="1"/>
  <c r="K126" i="8" s="1"/>
  <c r="L126" i="8" s="1"/>
  <c r="M126" i="8" s="1"/>
  <c r="H127" i="8"/>
  <c r="J127" i="8" s="1"/>
  <c r="K127" i="8" s="1"/>
  <c r="L127" i="8" s="1"/>
  <c r="M127" i="8" s="1"/>
  <c r="H128" i="8"/>
  <c r="J128" i="8" s="1"/>
  <c r="K128" i="8" s="1"/>
  <c r="L128" i="8" s="1"/>
  <c r="M128" i="8" s="1"/>
  <c r="H133" i="8"/>
  <c r="J133" i="8" s="1"/>
  <c r="K133" i="8" s="1"/>
  <c r="L133" i="8" s="1"/>
  <c r="M133" i="8" s="1"/>
  <c r="H134" i="8"/>
  <c r="J134" i="8" s="1"/>
  <c r="K134" i="8" s="1"/>
  <c r="L134" i="8" s="1"/>
  <c r="M134" i="8" s="1"/>
  <c r="H135" i="8"/>
  <c r="J135" i="8" s="1"/>
  <c r="K135" i="8" s="1"/>
  <c r="L135" i="8" s="1"/>
  <c r="M135" i="8" s="1"/>
  <c r="H136" i="8"/>
  <c r="J136" i="8" s="1"/>
  <c r="K136" i="8" s="1"/>
  <c r="L136" i="8" s="1"/>
  <c r="M136" i="8" s="1"/>
  <c r="H137" i="8"/>
  <c r="J137" i="8" s="1"/>
  <c r="K137" i="8" s="1"/>
  <c r="L137" i="8" s="1"/>
  <c r="M137" i="8" s="1"/>
  <c r="H138" i="8"/>
  <c r="J138" i="8" s="1"/>
  <c r="K138" i="8" s="1"/>
  <c r="L138" i="8" s="1"/>
  <c r="M138" i="8" s="1"/>
  <c r="H139" i="8"/>
  <c r="J139" i="8" s="1"/>
  <c r="K139" i="8" s="1"/>
  <c r="L139" i="8" s="1"/>
  <c r="M139" i="8" s="1"/>
  <c r="H140" i="8"/>
  <c r="J140" i="8" s="1"/>
  <c r="K140" i="8" s="1"/>
  <c r="L140" i="8" s="1"/>
  <c r="M140" i="8" s="1"/>
  <c r="H141" i="8"/>
  <c r="J141" i="8" s="1"/>
  <c r="K141" i="8" s="1"/>
  <c r="L141" i="8" s="1"/>
  <c r="M141" i="8" s="1"/>
  <c r="H142" i="8"/>
  <c r="J142" i="8" s="1"/>
  <c r="K142" i="8" s="1"/>
  <c r="L142" i="8" s="1"/>
  <c r="M142" i="8" s="1"/>
  <c r="H147" i="8"/>
  <c r="J147" i="8" s="1"/>
  <c r="K147" i="8" s="1"/>
  <c r="L147" i="8" s="1"/>
  <c r="M147" i="8" s="1"/>
  <c r="H148" i="8"/>
  <c r="J148" i="8" s="1"/>
  <c r="K148" i="8" s="1"/>
  <c r="L148" i="8" s="1"/>
  <c r="M148" i="8" s="1"/>
  <c r="H149" i="8"/>
  <c r="J149" i="8" s="1"/>
  <c r="H150" i="8"/>
  <c r="J150" i="8" s="1"/>
  <c r="K150" i="8" s="1"/>
  <c r="L150" i="8" s="1"/>
  <c r="M150" i="8" s="1"/>
  <c r="H151" i="8"/>
  <c r="J151" i="8" s="1"/>
  <c r="K151" i="8" s="1"/>
  <c r="L151" i="8" s="1"/>
  <c r="M151" i="8" s="1"/>
  <c r="H152" i="8"/>
  <c r="J152" i="8" s="1"/>
  <c r="K152" i="8" s="1"/>
  <c r="L152" i="8" s="1"/>
  <c r="M152" i="8" s="1"/>
  <c r="H153" i="8"/>
  <c r="J153" i="8" s="1"/>
  <c r="K153" i="8" s="1"/>
  <c r="L153" i="8" s="1"/>
  <c r="M153" i="8" s="1"/>
  <c r="H154" i="8"/>
  <c r="J154" i="8" s="1"/>
  <c r="K154" i="8" s="1"/>
  <c r="L154" i="8" s="1"/>
  <c r="M154" i="8" s="1"/>
  <c r="H155" i="8"/>
  <c r="J155" i="8" s="1"/>
  <c r="K155" i="8" s="1"/>
  <c r="L155" i="8" s="1"/>
  <c r="M155" i="8" s="1"/>
  <c r="H156" i="8"/>
  <c r="J156" i="8" s="1"/>
  <c r="K156" i="8" s="1"/>
  <c r="L156" i="8" s="1"/>
  <c r="M156" i="8" s="1"/>
  <c r="H161" i="8"/>
  <c r="J161" i="8" s="1"/>
  <c r="K161" i="8" s="1"/>
  <c r="L161" i="8" s="1"/>
  <c r="M161" i="8" s="1"/>
  <c r="H162" i="8"/>
  <c r="J162" i="8" s="1"/>
  <c r="K162" i="8" s="1"/>
  <c r="L162" i="8" s="1"/>
  <c r="M162" i="8" s="1"/>
  <c r="H163" i="8"/>
  <c r="J163" i="8" s="1"/>
  <c r="K163" i="8" s="1"/>
  <c r="L163" i="8" s="1"/>
  <c r="M163" i="8" s="1"/>
  <c r="H164" i="8"/>
  <c r="H165" i="8"/>
  <c r="J165" i="8" s="1"/>
  <c r="K165" i="8" s="1"/>
  <c r="L165" i="8" s="1"/>
  <c r="M165" i="8" s="1"/>
  <c r="H166" i="8"/>
  <c r="J166" i="8" s="1"/>
  <c r="K166" i="8" s="1"/>
  <c r="L166" i="8" s="1"/>
  <c r="M166" i="8" s="1"/>
  <c r="H167" i="8"/>
  <c r="J167" i="8" s="1"/>
  <c r="K167" i="8" s="1"/>
  <c r="L167" i="8" s="1"/>
  <c r="M167" i="8" s="1"/>
  <c r="H168" i="8"/>
  <c r="J168" i="8" s="1"/>
  <c r="K168" i="8" s="1"/>
  <c r="L168" i="8" s="1"/>
  <c r="M168" i="8" s="1"/>
  <c r="H169" i="8"/>
  <c r="J169" i="8" s="1"/>
  <c r="K169" i="8" s="1"/>
  <c r="L169" i="8" s="1"/>
  <c r="M169" i="8" s="1"/>
  <c r="H170" i="8"/>
  <c r="J170" i="8" s="1"/>
  <c r="K170" i="8" s="1"/>
  <c r="L170" i="8" s="1"/>
  <c r="M170" i="8" s="1"/>
  <c r="H175" i="8"/>
  <c r="J175" i="8" s="1"/>
  <c r="K175" i="8" s="1"/>
  <c r="L175" i="8" s="1"/>
  <c r="M175" i="8" s="1"/>
  <c r="H176" i="8"/>
  <c r="J176" i="8" s="1"/>
  <c r="K176" i="8" s="1"/>
  <c r="L176" i="8" s="1"/>
  <c r="M176" i="8" s="1"/>
  <c r="H177" i="8"/>
  <c r="J177" i="8" s="1"/>
  <c r="K177" i="8" s="1"/>
  <c r="L177" i="8" s="1"/>
  <c r="M177" i="8" s="1"/>
  <c r="H178" i="8"/>
  <c r="J178" i="8" s="1"/>
  <c r="K178" i="8" s="1"/>
  <c r="L178" i="8" s="1"/>
  <c r="M178" i="8" s="1"/>
  <c r="H179" i="8"/>
  <c r="J179" i="8" s="1"/>
  <c r="K179" i="8" s="1"/>
  <c r="L179" i="8" s="1"/>
  <c r="M179" i="8" s="1"/>
  <c r="H180" i="8"/>
  <c r="J180" i="8" s="1"/>
  <c r="K180" i="8" s="1"/>
  <c r="L180" i="8" s="1"/>
  <c r="M180" i="8" s="1"/>
  <c r="H181" i="8"/>
  <c r="J181" i="8" s="1"/>
  <c r="K181" i="8" s="1"/>
  <c r="L181" i="8" s="1"/>
  <c r="M181" i="8" s="1"/>
  <c r="H182" i="8"/>
  <c r="J182" i="8" s="1"/>
  <c r="K182" i="8" s="1"/>
  <c r="L182" i="8" s="1"/>
  <c r="M182" i="8" s="1"/>
  <c r="H183" i="8"/>
  <c r="J183" i="8" s="1"/>
  <c r="K183" i="8" s="1"/>
  <c r="L183" i="8" s="1"/>
  <c r="M183" i="8" s="1"/>
  <c r="H184" i="8"/>
  <c r="J184" i="8" s="1"/>
  <c r="K184" i="8" s="1"/>
  <c r="L184" i="8" s="1"/>
  <c r="M184" i="8" s="1"/>
  <c r="N18" i="4"/>
  <c r="N19" i="4"/>
  <c r="N20" i="4"/>
  <c r="N21" i="4"/>
  <c r="N22" i="4"/>
  <c r="N23" i="4"/>
  <c r="N24" i="4"/>
  <c r="N25" i="4"/>
  <c r="N26" i="4"/>
  <c r="N31" i="4"/>
  <c r="N32" i="4"/>
  <c r="N33" i="4"/>
  <c r="N34" i="4"/>
  <c r="N35" i="4"/>
  <c r="N36" i="4"/>
  <c r="N37" i="4"/>
  <c r="N38" i="4"/>
  <c r="N39" i="4"/>
  <c r="N40" i="4"/>
  <c r="N45" i="4"/>
  <c r="N46" i="4"/>
  <c r="N47" i="4"/>
  <c r="N48" i="4"/>
  <c r="N49" i="4"/>
  <c r="N50" i="4"/>
  <c r="N51" i="4"/>
  <c r="N52" i="4"/>
  <c r="N53" i="4"/>
  <c r="N54" i="4"/>
  <c r="N59" i="4"/>
  <c r="N60" i="4"/>
  <c r="N61" i="4"/>
  <c r="N62" i="4"/>
  <c r="N63" i="4"/>
  <c r="N64" i="4"/>
  <c r="N65" i="4"/>
  <c r="N66" i="4"/>
  <c r="N67" i="4"/>
  <c r="N68" i="4"/>
  <c r="N73" i="4"/>
  <c r="N74" i="4"/>
  <c r="N75" i="4"/>
  <c r="N76" i="4"/>
  <c r="N77" i="4"/>
  <c r="N78" i="4"/>
  <c r="N79" i="4"/>
  <c r="N80" i="4"/>
  <c r="N81" i="4"/>
  <c r="N82" i="4"/>
  <c r="N87" i="4"/>
  <c r="N88" i="4"/>
  <c r="N89" i="4"/>
  <c r="N90" i="4"/>
  <c r="N91" i="4"/>
  <c r="N92" i="4"/>
  <c r="N93" i="4"/>
  <c r="N94" i="4"/>
  <c r="N95" i="4"/>
  <c r="N96" i="4"/>
  <c r="N101" i="4"/>
  <c r="N102" i="4"/>
  <c r="N103" i="4"/>
  <c r="N104" i="4"/>
  <c r="N105" i="4"/>
  <c r="N106" i="4"/>
  <c r="N107" i="4"/>
  <c r="N108" i="4"/>
  <c r="N109" i="4"/>
  <c r="N110" i="4"/>
  <c r="N115" i="4"/>
  <c r="N116" i="4"/>
  <c r="N117" i="4"/>
  <c r="N118" i="4"/>
  <c r="N119" i="4"/>
  <c r="N120" i="4"/>
  <c r="N121" i="4"/>
  <c r="N122" i="4"/>
  <c r="N123" i="4"/>
  <c r="N124" i="4"/>
  <c r="N129" i="4"/>
  <c r="N130" i="4"/>
  <c r="N131" i="4"/>
  <c r="N132" i="4"/>
  <c r="N133" i="4"/>
  <c r="N134" i="4"/>
  <c r="N135" i="4"/>
  <c r="N136" i="4"/>
  <c r="N137" i="4"/>
  <c r="N138" i="4"/>
  <c r="N143" i="4"/>
  <c r="N144" i="4"/>
  <c r="N145" i="4"/>
  <c r="N146" i="4"/>
  <c r="N147" i="4"/>
  <c r="N148" i="4"/>
  <c r="N149" i="4"/>
  <c r="N150" i="4"/>
  <c r="N151" i="4"/>
  <c r="N152" i="4"/>
  <c r="N157" i="4"/>
  <c r="N158" i="4"/>
  <c r="N159" i="4"/>
  <c r="N160" i="4"/>
  <c r="N161" i="4"/>
  <c r="N162" i="4"/>
  <c r="N163" i="4"/>
  <c r="N164" i="4"/>
  <c r="N165" i="4"/>
  <c r="N166" i="4"/>
  <c r="N171" i="4"/>
  <c r="N172" i="4"/>
  <c r="N173" i="4"/>
  <c r="N174" i="4"/>
  <c r="N175" i="4"/>
  <c r="N176" i="4"/>
  <c r="N177" i="4"/>
  <c r="N178" i="4"/>
  <c r="N179" i="4"/>
  <c r="N180" i="4"/>
  <c r="C16" i="15" l="1"/>
  <c r="D16" i="15" s="1"/>
  <c r="AG182" i="8"/>
  <c r="AL112" i="8"/>
  <c r="AB107" i="8"/>
  <c r="AK97" i="8"/>
  <c r="AM97" i="8" s="1"/>
  <c r="AK94" i="8"/>
  <c r="AM94" i="8" s="1"/>
  <c r="AB58" i="8"/>
  <c r="AB37" i="8"/>
  <c r="AF98" i="8"/>
  <c r="AH98" i="8" s="1"/>
  <c r="AB81" i="8"/>
  <c r="AA38" i="8"/>
  <c r="AC38" i="8" s="1"/>
  <c r="AA113" i="8"/>
  <c r="AC113" i="8" s="1"/>
  <c r="AO108" i="8"/>
  <c r="AQ108" i="8" s="1"/>
  <c r="C13" i="20"/>
  <c r="AO96" i="8"/>
  <c r="AQ96" i="8" s="1"/>
  <c r="E13" i="20"/>
  <c r="D68" i="8" s="1"/>
  <c r="E68" i="8" s="1"/>
  <c r="G13" i="20"/>
  <c r="D12" i="9" s="1"/>
  <c r="E12" i="9" s="1"/>
  <c r="F12" i="9" s="1"/>
  <c r="H6" i="20"/>
  <c r="H13" i="20" s="1"/>
  <c r="AB49" i="8"/>
  <c r="W36" i="4"/>
  <c r="X36" i="4" s="1"/>
  <c r="Y36" i="4" s="1"/>
  <c r="I150" i="4"/>
  <c r="J150" i="4" s="1"/>
  <c r="K150" i="4" s="1"/>
  <c r="I94" i="4"/>
  <c r="J94" i="4" s="1"/>
  <c r="K94" i="4" s="1"/>
  <c r="I82" i="4"/>
  <c r="J82" i="4" s="1"/>
  <c r="K82" i="4" s="1"/>
  <c r="I62" i="4"/>
  <c r="J62" i="4" s="1"/>
  <c r="K62" i="4" s="1"/>
  <c r="Q122" i="8"/>
  <c r="R122" i="8" s="1"/>
  <c r="S122" i="8" s="1"/>
  <c r="Q78" i="8"/>
  <c r="R78" i="8" s="1"/>
  <c r="S78" i="8" s="1"/>
  <c r="W94" i="4"/>
  <c r="X94" i="4" s="1"/>
  <c r="Y94" i="4" s="1"/>
  <c r="AF22" i="8"/>
  <c r="AH22" i="8" s="1"/>
  <c r="B161" i="16"/>
  <c r="AA111" i="8"/>
  <c r="AC111" i="8" s="1"/>
  <c r="AK106" i="8"/>
  <c r="AM106" i="8" s="1"/>
  <c r="Q176" i="8"/>
  <c r="R176" i="8" s="1"/>
  <c r="S176" i="8" s="1"/>
  <c r="I79" i="4"/>
  <c r="J79" i="4" s="1"/>
  <c r="K79" i="4" s="1"/>
  <c r="I35" i="4"/>
  <c r="J35" i="4" s="1"/>
  <c r="K35" i="4" s="1"/>
  <c r="I23" i="4"/>
  <c r="J23" i="4" s="1"/>
  <c r="K23" i="4" s="1"/>
  <c r="Q127" i="8"/>
  <c r="R127" i="8" s="1"/>
  <c r="S127" i="8" s="1"/>
  <c r="W147" i="4"/>
  <c r="X147" i="4" s="1"/>
  <c r="Y147" i="4" s="1"/>
  <c r="W123" i="4"/>
  <c r="X123" i="4" s="1"/>
  <c r="Y123" i="4" s="1"/>
  <c r="AB100" i="8"/>
  <c r="AK99" i="8"/>
  <c r="AM99" i="8" s="1"/>
  <c r="AL110" i="8"/>
  <c r="AA127" i="8"/>
  <c r="AC127" i="8" s="1"/>
  <c r="I124" i="4"/>
  <c r="J124" i="4" s="1"/>
  <c r="K124" i="4" s="1"/>
  <c r="I60" i="4"/>
  <c r="J60" i="4" s="1"/>
  <c r="K60" i="4" s="1"/>
  <c r="W104" i="4"/>
  <c r="X104" i="4" s="1"/>
  <c r="Y104" i="4" s="1"/>
  <c r="I110" i="4"/>
  <c r="J110" i="4" s="1"/>
  <c r="K110" i="4" s="1"/>
  <c r="W22" i="4"/>
  <c r="X22" i="4" s="1"/>
  <c r="Y22" i="4" s="1"/>
  <c r="AA43" i="8"/>
  <c r="AC43" i="8" s="1"/>
  <c r="I166" i="4"/>
  <c r="J166" i="4" s="1"/>
  <c r="K166" i="4" s="1"/>
  <c r="I90" i="4"/>
  <c r="J90" i="4" s="1"/>
  <c r="K90" i="4" s="1"/>
  <c r="K149" i="8"/>
  <c r="L149" i="8" s="1"/>
  <c r="M149" i="8" s="1"/>
  <c r="K105" i="8"/>
  <c r="L105" i="8" s="1"/>
  <c r="M105" i="8" s="1"/>
  <c r="K69" i="8"/>
  <c r="L69" i="8" s="1"/>
  <c r="M69" i="8" s="1"/>
  <c r="I177" i="4"/>
  <c r="J177" i="4" s="1"/>
  <c r="K177" i="4" s="1"/>
  <c r="I165" i="4"/>
  <c r="J165" i="4" s="1"/>
  <c r="K165" i="4" s="1"/>
  <c r="I65" i="4"/>
  <c r="J65" i="4" s="1"/>
  <c r="K65" i="4" s="1"/>
  <c r="I33" i="4"/>
  <c r="J33" i="4" s="1"/>
  <c r="K33" i="4" s="1"/>
  <c r="Q161" i="8"/>
  <c r="R161" i="8" s="1"/>
  <c r="S161" i="8" s="1"/>
  <c r="Q149" i="8"/>
  <c r="R149" i="8" s="1"/>
  <c r="S149" i="8" s="1"/>
  <c r="Q57" i="8"/>
  <c r="R57" i="8" s="1"/>
  <c r="S57" i="8" s="1"/>
  <c r="Q37" i="8"/>
  <c r="R37" i="8" s="1"/>
  <c r="S37" i="8" s="1"/>
  <c r="W157" i="4"/>
  <c r="X157" i="4" s="1"/>
  <c r="Y157" i="4" s="1"/>
  <c r="W133" i="4"/>
  <c r="X133" i="4" s="1"/>
  <c r="Y133" i="4" s="1"/>
  <c r="W101" i="4"/>
  <c r="X101" i="4" s="1"/>
  <c r="Y101" i="4" s="1"/>
  <c r="W77" i="4"/>
  <c r="X77" i="4" s="1"/>
  <c r="Y77" i="4" s="1"/>
  <c r="W45" i="4"/>
  <c r="X45" i="4" s="1"/>
  <c r="Y45" i="4" s="1"/>
  <c r="W24" i="8"/>
  <c r="X24" i="8" s="1"/>
  <c r="W49" i="8"/>
  <c r="X49" i="8" s="1"/>
  <c r="W69" i="8"/>
  <c r="X69" i="8" s="1"/>
  <c r="W183" i="8"/>
  <c r="X183" i="8" s="1"/>
  <c r="W175" i="8"/>
  <c r="X175" i="8" s="1"/>
  <c r="W172" i="4"/>
  <c r="X172" i="4" s="1"/>
  <c r="Y172" i="4" s="1"/>
  <c r="Q182" i="8"/>
  <c r="R182" i="8" s="1"/>
  <c r="S182" i="8" s="1"/>
  <c r="K92" i="8"/>
  <c r="L92" i="8" s="1"/>
  <c r="M92" i="8" s="1"/>
  <c r="Q112" i="8"/>
  <c r="R112" i="8" s="1"/>
  <c r="S112" i="8" s="1"/>
  <c r="W152" i="4"/>
  <c r="X152" i="4" s="1"/>
  <c r="Y152" i="4" s="1"/>
  <c r="W36" i="8"/>
  <c r="X36" i="8" s="1"/>
  <c r="W56" i="8"/>
  <c r="X56" i="8" s="1"/>
  <c r="W68" i="8"/>
  <c r="X68" i="8" s="1"/>
  <c r="W182" i="8"/>
  <c r="X182" i="8" s="1"/>
  <c r="AF27" i="8"/>
  <c r="AH27" i="8" s="1"/>
  <c r="I102" i="4"/>
  <c r="J102" i="4" s="1"/>
  <c r="K102" i="4" s="1"/>
  <c r="I66" i="4"/>
  <c r="J66" i="4" s="1"/>
  <c r="K66" i="4" s="1"/>
  <c r="Q106" i="8"/>
  <c r="R106" i="8" s="1"/>
  <c r="S106" i="8" s="1"/>
  <c r="I131" i="4"/>
  <c r="J131" i="4" s="1"/>
  <c r="K131" i="4" s="1"/>
  <c r="I75" i="4"/>
  <c r="J75" i="4" s="1"/>
  <c r="K75" i="4" s="1"/>
  <c r="I31" i="4"/>
  <c r="J31" i="4" s="1"/>
  <c r="K31" i="4" s="1"/>
  <c r="Q135" i="8"/>
  <c r="R135" i="8" s="1"/>
  <c r="S135" i="8" s="1"/>
  <c r="W35" i="8"/>
  <c r="X35" i="8" s="1"/>
  <c r="W55" i="8"/>
  <c r="X55" i="8" s="1"/>
  <c r="W67" i="8"/>
  <c r="X67" i="8" s="1"/>
  <c r="W181" i="8"/>
  <c r="X181" i="8" s="1"/>
  <c r="J164" i="8"/>
  <c r="K164" i="8" s="1"/>
  <c r="L164" i="8" s="1"/>
  <c r="M164" i="8" s="1"/>
  <c r="P115" i="4"/>
  <c r="Q115" i="4" s="1"/>
  <c r="R115" i="4" s="1"/>
  <c r="S115" i="4" s="1"/>
  <c r="P159" i="4"/>
  <c r="Q159" i="4" s="1"/>
  <c r="R159" i="4" s="1"/>
  <c r="S159" i="4" s="1"/>
  <c r="P79" i="4"/>
  <c r="Q79" i="4" s="1"/>
  <c r="R79" i="4" s="1"/>
  <c r="S79" i="4" s="1"/>
  <c r="P35" i="4"/>
  <c r="Q35" i="4" s="1"/>
  <c r="R35" i="4" s="1"/>
  <c r="S35" i="4" s="1"/>
  <c r="P179" i="4"/>
  <c r="Q179" i="4" s="1"/>
  <c r="R179" i="4" s="1"/>
  <c r="S179" i="4" s="1"/>
  <c r="P123" i="4"/>
  <c r="Q123" i="4" s="1"/>
  <c r="R123" i="4" s="1"/>
  <c r="S123" i="4" s="1"/>
  <c r="P67" i="4"/>
  <c r="Q67" i="4" s="1"/>
  <c r="R67" i="4" s="1"/>
  <c r="S67" i="4" s="1"/>
  <c r="P23" i="4"/>
  <c r="Q23" i="4" s="1"/>
  <c r="R23" i="4" s="1"/>
  <c r="S23" i="4" s="1"/>
  <c r="P147" i="4"/>
  <c r="Q147" i="4" s="1"/>
  <c r="R147" i="4" s="1"/>
  <c r="S147" i="4" s="1"/>
  <c r="P103" i="4"/>
  <c r="Q103" i="4" s="1"/>
  <c r="R103" i="4" s="1"/>
  <c r="S103" i="4" s="1"/>
  <c r="P47" i="4"/>
  <c r="Q47" i="4" s="1"/>
  <c r="R47" i="4" s="1"/>
  <c r="S47" i="4" s="1"/>
  <c r="AG36" i="8"/>
  <c r="P171" i="4"/>
  <c r="Q171" i="4" s="1"/>
  <c r="R171" i="4" s="1"/>
  <c r="S171" i="4" s="1"/>
  <c r="P135" i="4"/>
  <c r="Q135" i="4" s="1"/>
  <c r="R135" i="4" s="1"/>
  <c r="S135" i="4" s="1"/>
  <c r="P91" i="4"/>
  <c r="Q91" i="4" s="1"/>
  <c r="R91" i="4" s="1"/>
  <c r="S91" i="4" s="1"/>
  <c r="P59" i="4"/>
  <c r="Q59" i="4" s="1"/>
  <c r="R59" i="4" s="1"/>
  <c r="S59" i="4" s="1"/>
  <c r="P150" i="4"/>
  <c r="Q150" i="4" s="1"/>
  <c r="R150" i="4" s="1"/>
  <c r="S150" i="4" s="1"/>
  <c r="P94" i="4"/>
  <c r="Q94" i="4" s="1"/>
  <c r="R94" i="4" s="1"/>
  <c r="S94" i="4" s="1"/>
  <c r="P50" i="4"/>
  <c r="Q50" i="4" s="1"/>
  <c r="R50" i="4" s="1"/>
  <c r="S50" i="4" s="1"/>
  <c r="P18" i="4"/>
  <c r="Q18" i="4" s="1"/>
  <c r="R18" i="4" s="1"/>
  <c r="S18" i="4" s="1"/>
  <c r="P174" i="4"/>
  <c r="Q174" i="4" s="1"/>
  <c r="R174" i="4" s="1"/>
  <c r="S174" i="4" s="1"/>
  <c r="P138" i="4"/>
  <c r="Q138" i="4" s="1"/>
  <c r="R138" i="4" s="1"/>
  <c r="S138" i="4" s="1"/>
  <c r="P118" i="4"/>
  <c r="Q118" i="4" s="1"/>
  <c r="R118" i="4" s="1"/>
  <c r="S118" i="4" s="1"/>
  <c r="P82" i="4"/>
  <c r="Q82" i="4" s="1"/>
  <c r="R82" i="4" s="1"/>
  <c r="S82" i="4" s="1"/>
  <c r="P62" i="4"/>
  <c r="Q62" i="4" s="1"/>
  <c r="R62" i="4" s="1"/>
  <c r="S62" i="4" s="1"/>
  <c r="P38" i="4"/>
  <c r="Q38" i="4" s="1"/>
  <c r="R38" i="4" s="1"/>
  <c r="S38" i="4" s="1"/>
  <c r="P162" i="4"/>
  <c r="Q162" i="4" s="1"/>
  <c r="R162" i="4" s="1"/>
  <c r="S162" i="4" s="1"/>
  <c r="P130" i="4"/>
  <c r="Q130" i="4" s="1"/>
  <c r="R130" i="4" s="1"/>
  <c r="S130" i="4" s="1"/>
  <c r="P106" i="4"/>
  <c r="Q106" i="4" s="1"/>
  <c r="R106" i="4" s="1"/>
  <c r="S106" i="4" s="1"/>
  <c r="P74" i="4"/>
  <c r="Q74" i="4" s="1"/>
  <c r="R74" i="4" s="1"/>
  <c r="S74" i="4" s="1"/>
  <c r="P26" i="4"/>
  <c r="Q26" i="4" s="1"/>
  <c r="R26" i="4" s="1"/>
  <c r="S26" i="4" s="1"/>
  <c r="Y22" i="13"/>
  <c r="P158" i="4"/>
  <c r="Q158" i="4" s="1"/>
  <c r="R158" i="4" s="1"/>
  <c r="S158" i="4" s="1"/>
  <c r="P122" i="4"/>
  <c r="Q122" i="4" s="1"/>
  <c r="R122" i="4" s="1"/>
  <c r="S122" i="4" s="1"/>
  <c r="P78" i="4"/>
  <c r="Q78" i="4" s="1"/>
  <c r="R78" i="4" s="1"/>
  <c r="S78" i="4" s="1"/>
  <c r="P34" i="4"/>
  <c r="Q34" i="4" s="1"/>
  <c r="R34" i="4" s="1"/>
  <c r="S34" i="4" s="1"/>
  <c r="P178" i="4"/>
  <c r="Q178" i="4" s="1"/>
  <c r="R178" i="4" s="1"/>
  <c r="S178" i="4" s="1"/>
  <c r="P146" i="4"/>
  <c r="Q146" i="4" s="1"/>
  <c r="R146" i="4" s="1"/>
  <c r="S146" i="4" s="1"/>
  <c r="P110" i="4"/>
  <c r="Q110" i="4" s="1"/>
  <c r="R110" i="4" s="1"/>
  <c r="S110" i="4" s="1"/>
  <c r="P90" i="4"/>
  <c r="Q90" i="4" s="1"/>
  <c r="R90" i="4" s="1"/>
  <c r="S90" i="4" s="1"/>
  <c r="P66" i="4"/>
  <c r="Q66" i="4" s="1"/>
  <c r="R66" i="4" s="1"/>
  <c r="S66" i="4" s="1"/>
  <c r="P46" i="4"/>
  <c r="Q46" i="4" s="1"/>
  <c r="R46" i="4" s="1"/>
  <c r="S46" i="4" s="1"/>
  <c r="P22" i="4"/>
  <c r="Q22" i="4" s="1"/>
  <c r="R22" i="4" s="1"/>
  <c r="S22" i="4" s="1"/>
  <c r="P166" i="4"/>
  <c r="Q166" i="4" s="1"/>
  <c r="R166" i="4" s="1"/>
  <c r="S166" i="4" s="1"/>
  <c r="P134" i="4"/>
  <c r="Q134" i="4" s="1"/>
  <c r="R134" i="4" s="1"/>
  <c r="S134" i="4" s="1"/>
  <c r="P102" i="4"/>
  <c r="Q102" i="4" s="1"/>
  <c r="R102" i="4" s="1"/>
  <c r="S102" i="4" s="1"/>
  <c r="P54" i="4"/>
  <c r="Q54" i="4" s="1"/>
  <c r="R54" i="4" s="1"/>
  <c r="S54" i="4" s="1"/>
  <c r="P175" i="4"/>
  <c r="Q175" i="4" s="1"/>
  <c r="R175" i="4" s="1"/>
  <c r="S175" i="4" s="1"/>
  <c r="P163" i="4"/>
  <c r="Q163" i="4" s="1"/>
  <c r="R163" i="4" s="1"/>
  <c r="S163" i="4" s="1"/>
  <c r="P151" i="4"/>
  <c r="Q151" i="4" s="1"/>
  <c r="R151" i="4" s="1"/>
  <c r="S151" i="4" s="1"/>
  <c r="P143" i="4"/>
  <c r="Q143" i="4" s="1"/>
  <c r="R143" i="4" s="1"/>
  <c r="S143" i="4" s="1"/>
  <c r="P131" i="4"/>
  <c r="Q131" i="4" s="1"/>
  <c r="R131" i="4" s="1"/>
  <c r="S131" i="4" s="1"/>
  <c r="P119" i="4"/>
  <c r="Q119" i="4" s="1"/>
  <c r="R119" i="4" s="1"/>
  <c r="S119" i="4" s="1"/>
  <c r="P107" i="4"/>
  <c r="Q107" i="4" s="1"/>
  <c r="R107" i="4" s="1"/>
  <c r="S107" i="4" s="1"/>
  <c r="P95" i="4"/>
  <c r="Q95" i="4" s="1"/>
  <c r="R95" i="4" s="1"/>
  <c r="S95" i="4" s="1"/>
  <c r="P87" i="4"/>
  <c r="Q87" i="4" s="1"/>
  <c r="R87" i="4" s="1"/>
  <c r="S87" i="4" s="1"/>
  <c r="P75" i="4"/>
  <c r="Q75" i="4" s="1"/>
  <c r="R75" i="4" s="1"/>
  <c r="S75" i="4" s="1"/>
  <c r="P63" i="4"/>
  <c r="Q63" i="4" s="1"/>
  <c r="R63" i="4" s="1"/>
  <c r="S63" i="4" s="1"/>
  <c r="P51" i="4"/>
  <c r="Q51" i="4" s="1"/>
  <c r="R51" i="4" s="1"/>
  <c r="S51" i="4" s="1"/>
  <c r="P39" i="4"/>
  <c r="Q39" i="4" s="1"/>
  <c r="R39" i="4" s="1"/>
  <c r="S39" i="4" s="1"/>
  <c r="P31" i="4"/>
  <c r="Q31" i="4" s="1"/>
  <c r="R31" i="4" s="1"/>
  <c r="S31" i="4" s="1"/>
  <c r="P19" i="4"/>
  <c r="Q19" i="4" s="1"/>
  <c r="R19" i="4" s="1"/>
  <c r="S19" i="4" s="1"/>
  <c r="P17" i="4"/>
  <c r="Q17" i="4" s="1"/>
  <c r="R17" i="4" s="1"/>
  <c r="S17" i="4" s="1"/>
  <c r="P177" i="4"/>
  <c r="Q177" i="4" s="1"/>
  <c r="R177" i="4" s="1"/>
  <c r="S177" i="4" s="1"/>
  <c r="P145" i="4"/>
  <c r="Q145" i="4" s="1"/>
  <c r="R145" i="4" s="1"/>
  <c r="S145" i="4" s="1"/>
  <c r="P109" i="4"/>
  <c r="Q109" i="4" s="1"/>
  <c r="R109" i="4" s="1"/>
  <c r="S109" i="4" s="1"/>
  <c r="P77" i="4"/>
  <c r="Q77" i="4" s="1"/>
  <c r="R77" i="4" s="1"/>
  <c r="S77" i="4" s="1"/>
  <c r="P165" i="4"/>
  <c r="Q165" i="4" s="1"/>
  <c r="R165" i="4" s="1"/>
  <c r="S165" i="4" s="1"/>
  <c r="P157" i="4"/>
  <c r="Q157" i="4" s="1"/>
  <c r="R157" i="4" s="1"/>
  <c r="S157" i="4" s="1"/>
  <c r="P133" i="4"/>
  <c r="Q133" i="4" s="1"/>
  <c r="R133" i="4" s="1"/>
  <c r="S133" i="4" s="1"/>
  <c r="P121" i="4"/>
  <c r="Q121" i="4" s="1"/>
  <c r="R121" i="4" s="1"/>
  <c r="S121" i="4" s="1"/>
  <c r="P101" i="4"/>
  <c r="Q101" i="4" s="1"/>
  <c r="R101" i="4" s="1"/>
  <c r="S101" i="4" s="1"/>
  <c r="P89" i="4"/>
  <c r="Q89" i="4" s="1"/>
  <c r="R89" i="4" s="1"/>
  <c r="S89" i="4" s="1"/>
  <c r="P65" i="4"/>
  <c r="Q65" i="4" s="1"/>
  <c r="R65" i="4" s="1"/>
  <c r="S65" i="4" s="1"/>
  <c r="P53" i="4"/>
  <c r="Q53" i="4" s="1"/>
  <c r="R53" i="4" s="1"/>
  <c r="S53" i="4" s="1"/>
  <c r="P45" i="4"/>
  <c r="Q45" i="4" s="1"/>
  <c r="R45" i="4" s="1"/>
  <c r="S45" i="4" s="1"/>
  <c r="P33" i="4"/>
  <c r="Q33" i="4" s="1"/>
  <c r="R33" i="4" s="1"/>
  <c r="S33" i="4" s="1"/>
  <c r="P21" i="4"/>
  <c r="Q21" i="4" s="1"/>
  <c r="R21" i="4" s="1"/>
  <c r="S21" i="4" s="1"/>
  <c r="P176" i="4"/>
  <c r="Q176" i="4" s="1"/>
  <c r="R176" i="4" s="1"/>
  <c r="S176" i="4" s="1"/>
  <c r="P164" i="4"/>
  <c r="Q164" i="4" s="1"/>
  <c r="R164" i="4" s="1"/>
  <c r="S164" i="4" s="1"/>
  <c r="P152" i="4"/>
  <c r="Q152" i="4" s="1"/>
  <c r="R152" i="4" s="1"/>
  <c r="S152" i="4" s="1"/>
  <c r="P144" i="4"/>
  <c r="Q144" i="4" s="1"/>
  <c r="R144" i="4" s="1"/>
  <c r="S144" i="4" s="1"/>
  <c r="P132" i="4"/>
  <c r="Q132" i="4" s="1"/>
  <c r="R132" i="4" s="1"/>
  <c r="S132" i="4" s="1"/>
  <c r="P120" i="4"/>
  <c r="Q120" i="4" s="1"/>
  <c r="R120" i="4" s="1"/>
  <c r="S120" i="4" s="1"/>
  <c r="P108" i="4"/>
  <c r="Q108" i="4" s="1"/>
  <c r="R108" i="4" s="1"/>
  <c r="S108" i="4" s="1"/>
  <c r="P96" i="4"/>
  <c r="Q96" i="4" s="1"/>
  <c r="R96" i="4" s="1"/>
  <c r="S96" i="4" s="1"/>
  <c r="P88" i="4"/>
  <c r="Q88" i="4" s="1"/>
  <c r="R88" i="4" s="1"/>
  <c r="S88" i="4" s="1"/>
  <c r="P76" i="4"/>
  <c r="Q76" i="4" s="1"/>
  <c r="R76" i="4" s="1"/>
  <c r="S76" i="4" s="1"/>
  <c r="P64" i="4"/>
  <c r="Q64" i="4" s="1"/>
  <c r="R64" i="4" s="1"/>
  <c r="S64" i="4" s="1"/>
  <c r="P52" i="4"/>
  <c r="Q52" i="4" s="1"/>
  <c r="R52" i="4" s="1"/>
  <c r="S52" i="4" s="1"/>
  <c r="P40" i="4"/>
  <c r="Q40" i="4" s="1"/>
  <c r="R40" i="4" s="1"/>
  <c r="S40" i="4" s="1"/>
  <c r="P32" i="4"/>
  <c r="Q32" i="4" s="1"/>
  <c r="R32" i="4" s="1"/>
  <c r="S32" i="4" s="1"/>
  <c r="P20" i="4"/>
  <c r="Q20" i="4" s="1"/>
  <c r="R20" i="4" s="1"/>
  <c r="S20" i="4" s="1"/>
  <c r="P137" i="4"/>
  <c r="Q137" i="4" s="1"/>
  <c r="R137" i="4" s="1"/>
  <c r="S137" i="4" s="1"/>
  <c r="P117" i="4"/>
  <c r="Q117" i="4" s="1"/>
  <c r="R117" i="4" s="1"/>
  <c r="S117" i="4" s="1"/>
  <c r="P73" i="4"/>
  <c r="Q73" i="4" s="1"/>
  <c r="R73" i="4" s="1"/>
  <c r="S73" i="4" s="1"/>
  <c r="P25" i="4"/>
  <c r="Q25" i="4" s="1"/>
  <c r="R25" i="4" s="1"/>
  <c r="S25" i="4" s="1"/>
  <c r="P173" i="4"/>
  <c r="Q173" i="4" s="1"/>
  <c r="R173" i="4" s="1"/>
  <c r="S173" i="4" s="1"/>
  <c r="P161" i="4"/>
  <c r="Q161" i="4" s="1"/>
  <c r="R161" i="4" s="1"/>
  <c r="S161" i="4" s="1"/>
  <c r="P149" i="4"/>
  <c r="Q149" i="4" s="1"/>
  <c r="R149" i="4" s="1"/>
  <c r="S149" i="4" s="1"/>
  <c r="P129" i="4"/>
  <c r="Q129" i="4" s="1"/>
  <c r="R129" i="4" s="1"/>
  <c r="S129" i="4" s="1"/>
  <c r="P105" i="4"/>
  <c r="Q105" i="4" s="1"/>
  <c r="R105" i="4" s="1"/>
  <c r="S105" i="4" s="1"/>
  <c r="P93" i="4"/>
  <c r="Q93" i="4" s="1"/>
  <c r="R93" i="4" s="1"/>
  <c r="S93" i="4" s="1"/>
  <c r="P81" i="4"/>
  <c r="Q81" i="4" s="1"/>
  <c r="R81" i="4" s="1"/>
  <c r="S81" i="4" s="1"/>
  <c r="P61" i="4"/>
  <c r="Q61" i="4" s="1"/>
  <c r="R61" i="4" s="1"/>
  <c r="S61" i="4" s="1"/>
  <c r="P49" i="4"/>
  <c r="Q49" i="4" s="1"/>
  <c r="R49" i="4" s="1"/>
  <c r="S49" i="4" s="1"/>
  <c r="P37" i="4"/>
  <c r="Q37" i="4" s="1"/>
  <c r="R37" i="4" s="1"/>
  <c r="S37" i="4" s="1"/>
  <c r="P180" i="4"/>
  <c r="Q180" i="4" s="1"/>
  <c r="R180" i="4" s="1"/>
  <c r="S180" i="4" s="1"/>
  <c r="P172" i="4"/>
  <c r="Q172" i="4" s="1"/>
  <c r="R172" i="4" s="1"/>
  <c r="S172" i="4" s="1"/>
  <c r="P160" i="4"/>
  <c r="Q160" i="4" s="1"/>
  <c r="R160" i="4" s="1"/>
  <c r="S160" i="4" s="1"/>
  <c r="P148" i="4"/>
  <c r="Q148" i="4" s="1"/>
  <c r="R148" i="4" s="1"/>
  <c r="S148" i="4" s="1"/>
  <c r="P136" i="4"/>
  <c r="Q136" i="4" s="1"/>
  <c r="R136" i="4" s="1"/>
  <c r="S136" i="4" s="1"/>
  <c r="P124" i="4"/>
  <c r="Q124" i="4" s="1"/>
  <c r="R124" i="4" s="1"/>
  <c r="S124" i="4" s="1"/>
  <c r="P116" i="4"/>
  <c r="Q116" i="4" s="1"/>
  <c r="R116" i="4" s="1"/>
  <c r="S116" i="4" s="1"/>
  <c r="P104" i="4"/>
  <c r="Q104" i="4" s="1"/>
  <c r="R104" i="4" s="1"/>
  <c r="S104" i="4" s="1"/>
  <c r="P92" i="4"/>
  <c r="Q92" i="4" s="1"/>
  <c r="R92" i="4" s="1"/>
  <c r="S92" i="4" s="1"/>
  <c r="P80" i="4"/>
  <c r="Q80" i="4" s="1"/>
  <c r="R80" i="4" s="1"/>
  <c r="S80" i="4" s="1"/>
  <c r="P68" i="4"/>
  <c r="Q68" i="4" s="1"/>
  <c r="R68" i="4" s="1"/>
  <c r="S68" i="4" s="1"/>
  <c r="P60" i="4"/>
  <c r="Q60" i="4" s="1"/>
  <c r="R60" i="4" s="1"/>
  <c r="S60" i="4" s="1"/>
  <c r="P48" i="4"/>
  <c r="Q48" i="4" s="1"/>
  <c r="R48" i="4" s="1"/>
  <c r="S48" i="4" s="1"/>
  <c r="P36" i="4"/>
  <c r="Q36" i="4" s="1"/>
  <c r="R36" i="4" s="1"/>
  <c r="S36" i="4" s="1"/>
  <c r="P24" i="4"/>
  <c r="Q24" i="4" s="1"/>
  <c r="R24" i="4" s="1"/>
  <c r="S24" i="4" s="1"/>
  <c r="J22" i="8"/>
  <c r="K22" i="8" s="1"/>
  <c r="L22" i="8" s="1"/>
  <c r="M22" i="8" s="1"/>
  <c r="D146" i="4"/>
  <c r="E146" i="4" s="1"/>
  <c r="Y19" i="13"/>
  <c r="Y13" i="13"/>
  <c r="Y14" i="13"/>
  <c r="Z14" i="13" s="1"/>
  <c r="Y15" i="13"/>
  <c r="Y16" i="13"/>
  <c r="J63" i="8"/>
  <c r="K63" i="8" s="1"/>
  <c r="L63" i="8" s="1"/>
  <c r="M63" i="8" s="1"/>
  <c r="Y21" i="13"/>
  <c r="Y20" i="13"/>
  <c r="Y18" i="13"/>
  <c r="Y17" i="13"/>
  <c r="AB176" i="8"/>
  <c r="AG162" i="8"/>
  <c r="AB163" i="8"/>
  <c r="AB41" i="8"/>
  <c r="AL25" i="8"/>
  <c r="AB105" i="8"/>
  <c r="AO105" i="8" s="1"/>
  <c r="AQ105" i="8" s="1"/>
  <c r="AL111" i="8"/>
  <c r="AL123" i="8"/>
  <c r="AL167" i="8"/>
  <c r="I93" i="4"/>
  <c r="J93" i="4" s="1"/>
  <c r="K93" i="4" s="1"/>
  <c r="W93" i="4"/>
  <c r="X93" i="4" s="1"/>
  <c r="Y93" i="4" s="1"/>
  <c r="AB147" i="8"/>
  <c r="AA147" i="8"/>
  <c r="AC147" i="8" s="1"/>
  <c r="Q121" i="8"/>
  <c r="R121" i="8" s="1"/>
  <c r="S121" i="8" s="1"/>
  <c r="K72" i="8"/>
  <c r="L72" i="8" s="1"/>
  <c r="M72" i="8" s="1"/>
  <c r="K64" i="8"/>
  <c r="L64" i="8" s="1"/>
  <c r="M64" i="8" s="1"/>
  <c r="I68" i="4"/>
  <c r="J68" i="4" s="1"/>
  <c r="K68" i="4" s="1"/>
  <c r="W180" i="4"/>
  <c r="X180" i="4" s="1"/>
  <c r="Y180" i="4" s="1"/>
  <c r="W92" i="4"/>
  <c r="X92" i="4" s="1"/>
  <c r="Y92" i="4" s="1"/>
  <c r="W68" i="4"/>
  <c r="X68" i="4" s="1"/>
  <c r="Y68" i="4" s="1"/>
  <c r="W60" i="4"/>
  <c r="X60" i="4" s="1"/>
  <c r="Y60" i="4" s="1"/>
  <c r="W24" i="4"/>
  <c r="X24" i="4" s="1"/>
  <c r="Y24" i="4" s="1"/>
  <c r="W21" i="8"/>
  <c r="X21" i="8" s="1"/>
  <c r="W42" i="8"/>
  <c r="X42" i="8" s="1"/>
  <c r="W54" i="8"/>
  <c r="X54" i="8" s="1"/>
  <c r="AA150" i="8"/>
  <c r="AC150" i="8" s="1"/>
  <c r="AB150" i="8"/>
  <c r="AG95" i="8"/>
  <c r="AB21" i="8"/>
  <c r="AB44" i="8"/>
  <c r="I25" i="4"/>
  <c r="J25" i="4" s="1"/>
  <c r="K25" i="4" s="1"/>
  <c r="I115" i="4"/>
  <c r="J115" i="4" s="1"/>
  <c r="K115" i="4" s="1"/>
  <c r="Q63" i="8"/>
  <c r="R63" i="8" s="1"/>
  <c r="S63" i="8" s="1"/>
  <c r="W179" i="4"/>
  <c r="X179" i="4" s="1"/>
  <c r="Y179" i="4" s="1"/>
  <c r="W171" i="4"/>
  <c r="X171" i="4" s="1"/>
  <c r="Y171" i="4" s="1"/>
  <c r="W135" i="4"/>
  <c r="X135" i="4" s="1"/>
  <c r="Y135" i="4" s="1"/>
  <c r="W103" i="4"/>
  <c r="X103" i="4" s="1"/>
  <c r="Y103" i="4" s="1"/>
  <c r="W79" i="4"/>
  <c r="X79" i="4" s="1"/>
  <c r="Y79" i="4" s="1"/>
  <c r="W67" i="4"/>
  <c r="X67" i="4" s="1"/>
  <c r="Y67" i="4" s="1"/>
  <c r="W35" i="4"/>
  <c r="X35" i="4" s="1"/>
  <c r="Y35" i="4" s="1"/>
  <c r="W20" i="8"/>
  <c r="X20" i="8" s="1"/>
  <c r="W41" i="8"/>
  <c r="X41" i="8" s="1"/>
  <c r="W53" i="8"/>
  <c r="X53" i="8" s="1"/>
  <c r="AB20" i="8"/>
  <c r="AK43" i="8"/>
  <c r="AM43" i="8" s="1"/>
  <c r="AL43" i="8"/>
  <c r="AB28" i="8"/>
  <c r="I54" i="4"/>
  <c r="J54" i="4" s="1"/>
  <c r="K54" i="4" s="1"/>
  <c r="I46" i="4"/>
  <c r="J46" i="4" s="1"/>
  <c r="K46" i="4" s="1"/>
  <c r="Q50" i="8"/>
  <c r="R50" i="8" s="1"/>
  <c r="S50" i="8" s="1"/>
  <c r="W178" i="4"/>
  <c r="X178" i="4" s="1"/>
  <c r="Y178" i="4" s="1"/>
  <c r="W166" i="4"/>
  <c r="X166" i="4" s="1"/>
  <c r="Y166" i="4" s="1"/>
  <c r="W158" i="4"/>
  <c r="X158" i="4" s="1"/>
  <c r="Y158" i="4" s="1"/>
  <c r="W146" i="4"/>
  <c r="X146" i="4" s="1"/>
  <c r="Y146" i="4" s="1"/>
  <c r="W122" i="4"/>
  <c r="X122" i="4" s="1"/>
  <c r="Y122" i="4" s="1"/>
  <c r="W110" i="4"/>
  <c r="X110" i="4" s="1"/>
  <c r="Y110" i="4" s="1"/>
  <c r="W102" i="4"/>
  <c r="X102" i="4" s="1"/>
  <c r="Y102" i="4" s="1"/>
  <c r="W34" i="4"/>
  <c r="X34" i="4" s="1"/>
  <c r="Y34" i="4" s="1"/>
  <c r="W27" i="8"/>
  <c r="X27" i="8" s="1"/>
  <c r="W40" i="8"/>
  <c r="X40" i="8" s="1"/>
  <c r="W64" i="8"/>
  <c r="X64" i="8" s="1"/>
  <c r="W178" i="8"/>
  <c r="X178" i="8" s="1"/>
  <c r="AB29" i="8"/>
  <c r="AG148" i="8"/>
  <c r="AF148" i="8"/>
  <c r="AH148" i="8" s="1"/>
  <c r="I145" i="4"/>
  <c r="J145" i="4" s="1"/>
  <c r="K145" i="4" s="1"/>
  <c r="Q49" i="8"/>
  <c r="R49" i="8" s="1"/>
  <c r="S49" i="8" s="1"/>
  <c r="W145" i="4"/>
  <c r="X145" i="4" s="1"/>
  <c r="Y145" i="4" s="1"/>
  <c r="W121" i="4"/>
  <c r="X121" i="4" s="1"/>
  <c r="Y121" i="4" s="1"/>
  <c r="W21" i="4"/>
  <c r="X21" i="4" s="1"/>
  <c r="Y21" i="4" s="1"/>
  <c r="W26" i="8"/>
  <c r="X26" i="8" s="1"/>
  <c r="W39" i="8"/>
  <c r="X39" i="8" s="1"/>
  <c r="W63" i="8"/>
  <c r="X63" i="8" s="1"/>
  <c r="W177" i="8"/>
  <c r="X177" i="8" s="1"/>
  <c r="F6" i="31"/>
  <c r="AL114" i="8"/>
  <c r="I132" i="4"/>
  <c r="J132" i="4" s="1"/>
  <c r="K132" i="4" s="1"/>
  <c r="AB170" i="8"/>
  <c r="AL40" i="8"/>
  <c r="AK40" i="8"/>
  <c r="AM40" i="8" s="1"/>
  <c r="AL162" i="8"/>
  <c r="Q91" i="8"/>
  <c r="R91" i="8" s="1"/>
  <c r="S91" i="8" s="1"/>
  <c r="W131" i="4"/>
  <c r="X131" i="4" s="1"/>
  <c r="Y131" i="4" s="1"/>
  <c r="W75" i="4"/>
  <c r="X75" i="4" s="1"/>
  <c r="Y75" i="4" s="1"/>
  <c r="W51" i="4"/>
  <c r="X51" i="4" s="1"/>
  <c r="Y51" i="4" s="1"/>
  <c r="AF35" i="8"/>
  <c r="AH35" i="8" s="1"/>
  <c r="AG35" i="8"/>
  <c r="AL175" i="8"/>
  <c r="AB140" i="8"/>
  <c r="AL177" i="8"/>
  <c r="E30" i="15"/>
  <c r="D30" i="15"/>
  <c r="E15" i="31"/>
  <c r="F5" i="31"/>
  <c r="F7" i="31"/>
  <c r="F8" i="31"/>
  <c r="C15" i="31"/>
  <c r="F13" i="31"/>
  <c r="F11" i="31"/>
  <c r="F14" i="31"/>
  <c r="F10" i="31"/>
  <c r="F9" i="31"/>
  <c r="B15" i="31"/>
  <c r="C42" i="8"/>
  <c r="C65" i="8"/>
  <c r="AF111" i="8"/>
  <c r="AH111" i="8" s="1"/>
  <c r="AG111" i="8"/>
  <c r="C10" i="9"/>
  <c r="C16" i="9"/>
  <c r="C14" i="9"/>
  <c r="C9" i="9"/>
  <c r="C13" i="9"/>
  <c r="C8" i="9"/>
  <c r="C12" i="9"/>
  <c r="C11" i="9"/>
  <c r="C7" i="9"/>
  <c r="C15" i="9"/>
  <c r="K71" i="8"/>
  <c r="L71" i="8" s="1"/>
  <c r="M71" i="8" s="1"/>
  <c r="K65" i="8"/>
  <c r="L65" i="8" s="1"/>
  <c r="M65" i="8" s="1"/>
  <c r="I67" i="4"/>
  <c r="J67" i="4" s="1"/>
  <c r="K67" i="4" s="1"/>
  <c r="I45" i="4"/>
  <c r="J45" i="4" s="1"/>
  <c r="K45" i="4" s="1"/>
  <c r="C86" i="15"/>
  <c r="E86" i="15" s="1"/>
  <c r="H56" i="32"/>
  <c r="I92" i="4"/>
  <c r="J92" i="4" s="1"/>
  <c r="K92" i="4" s="1"/>
  <c r="W50" i="4"/>
  <c r="X50" i="4" s="1"/>
  <c r="Y50" i="4" s="1"/>
  <c r="D15" i="31"/>
  <c r="J12" i="12"/>
  <c r="C22" i="12" s="1"/>
  <c r="D22" i="12" s="1"/>
  <c r="E22" i="12" s="1"/>
  <c r="AB23" i="8"/>
  <c r="D177" i="4"/>
  <c r="E177" i="4" s="1"/>
  <c r="D119" i="4"/>
  <c r="E119" i="4" s="1"/>
  <c r="D88" i="4"/>
  <c r="E88" i="4" s="1"/>
  <c r="D31" i="4"/>
  <c r="E31" i="4" s="1"/>
  <c r="D137" i="4"/>
  <c r="E137" i="4" s="1"/>
  <c r="D176" i="4"/>
  <c r="E176" i="4" s="1"/>
  <c r="D96" i="4"/>
  <c r="E96" i="4" s="1"/>
  <c r="D21" i="4"/>
  <c r="E21" i="4" s="1"/>
  <c r="D105" i="4"/>
  <c r="E105" i="4" s="1"/>
  <c r="D101" i="4"/>
  <c r="E101" i="4" s="1"/>
  <c r="D73" i="4"/>
  <c r="E73" i="4" s="1"/>
  <c r="D79" i="4"/>
  <c r="E79" i="4" s="1"/>
  <c r="D18" i="4"/>
  <c r="E18" i="4" s="1"/>
  <c r="D90" i="4"/>
  <c r="E90" i="4" s="1"/>
  <c r="D93" i="4"/>
  <c r="E93" i="4" s="1"/>
  <c r="I133" i="4"/>
  <c r="J133" i="4" s="1"/>
  <c r="K133" i="4" s="1"/>
  <c r="W165" i="4"/>
  <c r="X165" i="4" s="1"/>
  <c r="Y165" i="4" s="1"/>
  <c r="W159" i="4"/>
  <c r="X159" i="4" s="1"/>
  <c r="Y159" i="4" s="1"/>
  <c r="C22" i="8"/>
  <c r="C55" i="8"/>
  <c r="C37" i="8"/>
  <c r="C28" i="8"/>
  <c r="C97" i="8"/>
  <c r="C94" i="8"/>
  <c r="C99" i="8"/>
  <c r="C163" i="8"/>
  <c r="C182" i="8"/>
  <c r="C39" i="8"/>
  <c r="C68" i="8"/>
  <c r="C100" i="8"/>
  <c r="C105" i="8"/>
  <c r="C137" i="8"/>
  <c r="C147" i="8"/>
  <c r="C170" i="8"/>
  <c r="C53" i="8"/>
  <c r="C169" i="8"/>
  <c r="C112" i="8"/>
  <c r="C85" i="8"/>
  <c r="C168" i="8"/>
  <c r="C109" i="8"/>
  <c r="C84" i="8"/>
  <c r="C178" i="8"/>
  <c r="C107" i="8"/>
  <c r="C44" i="8"/>
  <c r="C41" i="8"/>
  <c r="C66" i="8"/>
  <c r="C123" i="8"/>
  <c r="C128" i="8"/>
  <c r="C138" i="8"/>
  <c r="C153" i="8"/>
  <c r="C122" i="8"/>
  <c r="C64" i="8"/>
  <c r="C175" i="8"/>
  <c r="C78" i="8"/>
  <c r="C71" i="8"/>
  <c r="C140" i="8"/>
  <c r="C136" i="8"/>
  <c r="C70" i="8"/>
  <c r="C69" i="8"/>
  <c r="C134" i="8"/>
  <c r="C57" i="8"/>
  <c r="C43" i="8"/>
  <c r="C21" i="8"/>
  <c r="C81" i="8"/>
  <c r="C126" i="8"/>
  <c r="C139" i="8"/>
  <c r="C148" i="8"/>
  <c r="C150" i="8"/>
  <c r="C162" i="8"/>
  <c r="C27" i="8"/>
  <c r="C180" i="8"/>
  <c r="C113" i="8"/>
  <c r="C58" i="8"/>
  <c r="C179" i="8"/>
  <c r="C110" i="8"/>
  <c r="C51" i="8"/>
  <c r="C124" i="8"/>
  <c r="C149" i="8"/>
  <c r="C82" i="8"/>
  <c r="C24" i="8"/>
  <c r="C26" i="8"/>
  <c r="C72" i="8"/>
  <c r="C93" i="8"/>
  <c r="C80" i="8"/>
  <c r="C142" i="8"/>
  <c r="C176" i="8"/>
  <c r="C165" i="8"/>
  <c r="C125" i="8"/>
  <c r="C114" i="8"/>
  <c r="C95" i="8"/>
  <c r="C38" i="8"/>
  <c r="C98" i="8"/>
  <c r="C91" i="8"/>
  <c r="C50" i="8"/>
  <c r="C154" i="8"/>
  <c r="C108" i="8"/>
  <c r="C77" i="8"/>
  <c r="C25" i="8"/>
  <c r="C54" i="8"/>
  <c r="C49" i="8"/>
  <c r="C92" i="8"/>
  <c r="C119" i="8"/>
  <c r="C177" i="8"/>
  <c r="C167" i="8"/>
  <c r="C120" i="8"/>
  <c r="C151" i="8"/>
  <c r="C155" i="8"/>
  <c r="C52" i="8"/>
  <c r="C29" i="8"/>
  <c r="C141" i="8"/>
  <c r="C152" i="8"/>
  <c r="C36" i="8"/>
  <c r="C35" i="8"/>
  <c r="C156" i="8"/>
  <c r="C106" i="8"/>
  <c r="C83" i="8"/>
  <c r="C127" i="8"/>
  <c r="C161" i="8"/>
  <c r="C111" i="8"/>
  <c r="C63" i="8"/>
  <c r="C135" i="8"/>
  <c r="C121" i="8"/>
  <c r="C79" i="8"/>
  <c r="C184" i="8"/>
  <c r="C86" i="8"/>
  <c r="C20" i="8"/>
  <c r="C40" i="8"/>
  <c r="C181" i="8"/>
  <c r="C23" i="8"/>
  <c r="C56" i="8"/>
  <c r="C166" i="8"/>
  <c r="C164" i="8"/>
  <c r="C67" i="8"/>
  <c r="C183" i="8"/>
  <c r="C96" i="8"/>
  <c r="C133" i="8"/>
  <c r="C17" i="4"/>
  <c r="C106" i="4"/>
  <c r="C124" i="4"/>
  <c r="C46" i="4"/>
  <c r="C79" i="4"/>
  <c r="C74" i="4"/>
  <c r="C92" i="4"/>
  <c r="C68" i="4"/>
  <c r="C33" i="4"/>
  <c r="C48" i="4"/>
  <c r="C150" i="4"/>
  <c r="C132" i="4"/>
  <c r="C26" i="4"/>
  <c r="C45" i="4"/>
  <c r="C51" i="4"/>
  <c r="C52" i="4"/>
  <c r="C95" i="4"/>
  <c r="C88" i="4"/>
  <c r="C147" i="4"/>
  <c r="C94" i="4"/>
  <c r="C131" i="4"/>
  <c r="C110" i="4"/>
  <c r="C54" i="4"/>
  <c r="C19" i="4"/>
  <c r="C115" i="4"/>
  <c r="C157" i="4"/>
  <c r="C164" i="4"/>
  <c r="C119" i="4"/>
  <c r="C120" i="4"/>
  <c r="C165" i="4"/>
  <c r="C145" i="4"/>
  <c r="C66" i="4"/>
  <c r="C49" i="4"/>
  <c r="C144" i="4"/>
  <c r="C24" i="4"/>
  <c r="C179" i="4"/>
  <c r="C89" i="4"/>
  <c r="C36" i="4"/>
  <c r="C73" i="4"/>
  <c r="C62" i="4"/>
  <c r="C121" i="4"/>
  <c r="C108" i="4"/>
  <c r="C63" i="4"/>
  <c r="C172" i="4"/>
  <c r="C175" i="4"/>
  <c r="C129" i="4"/>
  <c r="C107" i="4"/>
  <c r="C171" i="4"/>
  <c r="C160" i="4"/>
  <c r="C137" i="4"/>
  <c r="C173" i="4"/>
  <c r="C82" i="4"/>
  <c r="C18" i="4"/>
  <c r="C134" i="4"/>
  <c r="C39" i="4"/>
  <c r="C118" i="4"/>
  <c r="C32" i="4"/>
  <c r="C22" i="4"/>
  <c r="C53" i="4"/>
  <c r="C38" i="4"/>
  <c r="C60" i="4"/>
  <c r="C21" i="4"/>
  <c r="C65" i="4"/>
  <c r="C176" i="4"/>
  <c r="C123" i="4"/>
  <c r="C133" i="4"/>
  <c r="C109" i="4"/>
  <c r="C174" i="4"/>
  <c r="C163" i="4"/>
  <c r="C67" i="4"/>
  <c r="C20" i="4"/>
  <c r="C158" i="4"/>
  <c r="C87" i="4"/>
  <c r="C76" i="4"/>
  <c r="C23" i="4"/>
  <c r="C50" i="4"/>
  <c r="C61" i="4"/>
  <c r="C102" i="4"/>
  <c r="C31" i="4"/>
  <c r="C35" i="4"/>
  <c r="C138" i="4"/>
  <c r="C59" i="4"/>
  <c r="C177" i="4"/>
  <c r="C143" i="4"/>
  <c r="C161" i="4"/>
  <c r="C81" i="4"/>
  <c r="C178" i="4"/>
  <c r="C146" i="4"/>
  <c r="C105" i="4"/>
  <c r="C96" i="4"/>
  <c r="C37" i="4"/>
  <c r="C148" i="4"/>
  <c r="C103" i="4"/>
  <c r="C122" i="4"/>
  <c r="C104" i="4"/>
  <c r="C47" i="4"/>
  <c r="C77" i="4"/>
  <c r="C90" i="4"/>
  <c r="C117" i="4"/>
  <c r="C130" i="4"/>
  <c r="C152" i="4"/>
  <c r="C166" i="4"/>
  <c r="C135" i="4"/>
  <c r="C180" i="4"/>
  <c r="C78" i="4"/>
  <c r="C159" i="4"/>
  <c r="C80" i="4"/>
  <c r="C91" i="4"/>
  <c r="C151" i="4"/>
  <c r="C93" i="4"/>
  <c r="C75" i="4"/>
  <c r="C162" i="4"/>
  <c r="C101" i="4"/>
  <c r="C136" i="4"/>
  <c r="C25" i="4"/>
  <c r="C149" i="4"/>
  <c r="C64" i="4"/>
  <c r="C34" i="4"/>
  <c r="C40" i="4"/>
  <c r="C116" i="4"/>
  <c r="K68" i="8"/>
  <c r="L68" i="8" s="1"/>
  <c r="M68" i="8" s="1"/>
  <c r="I74" i="4"/>
  <c r="J74" i="4" s="1"/>
  <c r="K74" i="4" s="1"/>
  <c r="I32" i="4"/>
  <c r="J32" i="4" s="1"/>
  <c r="K32" i="4" s="1"/>
  <c r="W29" i="8"/>
  <c r="X29" i="8" s="1"/>
  <c r="W23" i="8"/>
  <c r="X23" i="8" s="1"/>
  <c r="W44" i="8"/>
  <c r="X44" i="8" s="1"/>
  <c r="W38" i="8"/>
  <c r="X38" i="8" s="1"/>
  <c r="W58" i="8"/>
  <c r="X58" i="8" s="1"/>
  <c r="W52" i="8"/>
  <c r="X52" i="8" s="1"/>
  <c r="W72" i="8"/>
  <c r="X72" i="8" s="1"/>
  <c r="W66" i="8"/>
  <c r="X66" i="8" s="1"/>
  <c r="W180" i="8"/>
  <c r="X180" i="8" s="1"/>
  <c r="I95" i="4"/>
  <c r="J95" i="4" s="1"/>
  <c r="K95" i="4" s="1"/>
  <c r="I89" i="4"/>
  <c r="J89" i="4" s="1"/>
  <c r="K89" i="4" s="1"/>
  <c r="I47" i="4"/>
  <c r="J47" i="4" s="1"/>
  <c r="K47" i="4" s="1"/>
  <c r="Q35" i="8"/>
  <c r="R35" i="8" s="1"/>
  <c r="S35" i="8" s="1"/>
  <c r="W53" i="4"/>
  <c r="X53" i="4" s="1"/>
  <c r="Y53" i="4" s="1"/>
  <c r="W47" i="4"/>
  <c r="X47" i="4" s="1"/>
  <c r="Y47" i="4" s="1"/>
  <c r="W28" i="8"/>
  <c r="X28" i="8" s="1"/>
  <c r="W22" i="8"/>
  <c r="X22" i="8" s="1"/>
  <c r="W43" i="8"/>
  <c r="X43" i="8" s="1"/>
  <c r="W37" i="8"/>
  <c r="X37" i="8" s="1"/>
  <c r="W57" i="8"/>
  <c r="X57" i="8" s="1"/>
  <c r="W51" i="8"/>
  <c r="X51" i="8" s="1"/>
  <c r="W71" i="8"/>
  <c r="X71" i="8" s="1"/>
  <c r="W65" i="8"/>
  <c r="X65" i="8" s="1"/>
  <c r="E72" i="15"/>
  <c r="W179" i="8"/>
  <c r="X179" i="8" s="1"/>
  <c r="F12" i="31"/>
  <c r="E25" i="15"/>
  <c r="E24" i="15"/>
  <c r="E23" i="15"/>
  <c r="E22" i="15"/>
  <c r="E21" i="15"/>
  <c r="E20" i="15"/>
  <c r="E19" i="15"/>
  <c r="E18" i="15"/>
  <c r="E17" i="15"/>
  <c r="E39" i="15"/>
  <c r="D39" i="15"/>
  <c r="E38" i="15"/>
  <c r="E37" i="15"/>
  <c r="E36" i="15"/>
  <c r="E35" i="15"/>
  <c r="E34" i="15"/>
  <c r="E33" i="15"/>
  <c r="E32" i="15"/>
  <c r="E31" i="15"/>
  <c r="D53" i="15"/>
  <c r="E53" i="15"/>
  <c r="E52" i="15"/>
  <c r="E51" i="15"/>
  <c r="E50" i="15"/>
  <c r="E49" i="15"/>
  <c r="E48" i="15"/>
  <c r="E47" i="15"/>
  <c r="E46" i="15"/>
  <c r="E45" i="15"/>
  <c r="E44" i="15"/>
  <c r="E67" i="15"/>
  <c r="E66" i="15"/>
  <c r="E65" i="15"/>
  <c r="E64" i="15"/>
  <c r="E63" i="15"/>
  <c r="E62" i="15"/>
  <c r="E61" i="15"/>
  <c r="E60" i="15"/>
  <c r="E59" i="15"/>
  <c r="E58" i="15"/>
  <c r="D81" i="15"/>
  <c r="D80" i="15"/>
  <c r="D79" i="15"/>
  <c r="D78" i="15"/>
  <c r="D77" i="15"/>
  <c r="D76" i="15"/>
  <c r="D75" i="15"/>
  <c r="D74" i="15"/>
  <c r="D73" i="15"/>
  <c r="D95" i="15"/>
  <c r="E95" i="15"/>
  <c r="E94" i="15"/>
  <c r="D94" i="15"/>
  <c r="E93" i="15"/>
  <c r="D93" i="15"/>
  <c r="D92" i="15"/>
  <c r="E92" i="15"/>
  <c r="E91" i="15"/>
  <c r="D91" i="15"/>
  <c r="D90" i="15"/>
  <c r="E90" i="15"/>
  <c r="D89" i="15"/>
  <c r="E89" i="15"/>
  <c r="E88" i="15"/>
  <c r="D88" i="15"/>
  <c r="D87" i="15"/>
  <c r="E87" i="15"/>
  <c r="E109" i="15"/>
  <c r="D109" i="15"/>
  <c r="D108" i="15"/>
  <c r="E108" i="15"/>
  <c r="E107" i="15"/>
  <c r="D107" i="15"/>
  <c r="E106" i="15"/>
  <c r="D106" i="15"/>
  <c r="D105" i="15"/>
  <c r="E105" i="15"/>
  <c r="E104" i="15"/>
  <c r="D104" i="15"/>
  <c r="E103" i="15"/>
  <c r="D103" i="15"/>
  <c r="D102" i="15"/>
  <c r="E102" i="15"/>
  <c r="E101" i="15"/>
  <c r="D101" i="15"/>
  <c r="E100" i="15"/>
  <c r="D100" i="15"/>
  <c r="E123" i="15"/>
  <c r="D123" i="15"/>
  <c r="E122" i="15"/>
  <c r="D122" i="15"/>
  <c r="D121" i="15"/>
  <c r="E121" i="15"/>
  <c r="E120" i="15"/>
  <c r="D120" i="15"/>
  <c r="E119" i="15"/>
  <c r="D119" i="15"/>
  <c r="D118" i="15"/>
  <c r="E118" i="15"/>
  <c r="E117" i="15"/>
  <c r="D117" i="15"/>
  <c r="E116" i="15"/>
  <c r="D116" i="15"/>
  <c r="D115" i="15"/>
  <c r="E115" i="15"/>
  <c r="E114" i="15"/>
  <c r="D114" i="15"/>
  <c r="D137" i="15"/>
  <c r="E137" i="15"/>
  <c r="E136" i="15"/>
  <c r="D136" i="15"/>
  <c r="E135" i="15"/>
  <c r="D135" i="15"/>
  <c r="D134" i="15"/>
  <c r="E134" i="15"/>
  <c r="E133" i="15"/>
  <c r="D133" i="15"/>
  <c r="E132" i="15"/>
  <c r="D132" i="15"/>
  <c r="D131" i="15"/>
  <c r="E131" i="15"/>
  <c r="E130" i="15"/>
  <c r="D130" i="15"/>
  <c r="E129" i="15"/>
  <c r="D129" i="15"/>
  <c r="D128" i="15"/>
  <c r="E128" i="15"/>
  <c r="E151" i="15"/>
  <c r="D151" i="15"/>
  <c r="D150" i="15"/>
  <c r="E150" i="15"/>
  <c r="D149" i="15"/>
  <c r="E149" i="15"/>
  <c r="E148" i="15"/>
  <c r="D148" i="15"/>
  <c r="D147" i="15"/>
  <c r="E147" i="15"/>
  <c r="E146" i="15"/>
  <c r="D146" i="15"/>
  <c r="E145" i="15"/>
  <c r="D145" i="15"/>
  <c r="D144" i="15"/>
  <c r="E144" i="15"/>
  <c r="E143" i="15"/>
  <c r="D143" i="15"/>
  <c r="E142" i="15"/>
  <c r="D142" i="15"/>
  <c r="E165" i="15"/>
  <c r="D165" i="15"/>
  <c r="E164" i="15"/>
  <c r="D164" i="15"/>
  <c r="D163" i="15"/>
  <c r="E163" i="15"/>
  <c r="E162" i="15"/>
  <c r="D162" i="15"/>
  <c r="E161" i="15"/>
  <c r="D161" i="15"/>
  <c r="D160" i="15"/>
  <c r="E160" i="15"/>
  <c r="D159" i="15"/>
  <c r="E159" i="15"/>
  <c r="D158" i="15"/>
  <c r="E158" i="15"/>
  <c r="D157" i="15"/>
  <c r="E157" i="15"/>
  <c r="E156" i="15"/>
  <c r="E179" i="15"/>
  <c r="E178" i="15"/>
  <c r="E177" i="15"/>
  <c r="E176" i="15"/>
  <c r="E175" i="15"/>
  <c r="E174" i="15"/>
  <c r="E173" i="15"/>
  <c r="E172" i="15"/>
  <c r="E171" i="15"/>
  <c r="E170" i="15"/>
  <c r="AB27" i="8"/>
  <c r="AA27" i="8"/>
  <c r="AC27" i="8" s="1"/>
  <c r="AA26" i="8"/>
  <c r="AC26" i="8" s="1"/>
  <c r="AB26" i="8"/>
  <c r="AA25" i="8"/>
  <c r="AC25" i="8" s="1"/>
  <c r="AB25" i="8"/>
  <c r="AA24" i="8"/>
  <c r="AC24" i="8" s="1"/>
  <c r="AB24" i="8"/>
  <c r="AA22" i="8"/>
  <c r="AC22" i="8" s="1"/>
  <c r="AB22" i="8"/>
  <c r="AB42" i="8"/>
  <c r="AA42" i="8"/>
  <c r="AC42" i="8" s="1"/>
  <c r="AA40" i="8"/>
  <c r="AC40" i="8" s="1"/>
  <c r="AB40" i="8"/>
  <c r="AB39" i="8"/>
  <c r="AA39" i="8"/>
  <c r="AC39" i="8" s="1"/>
  <c r="AB36" i="8"/>
  <c r="AA36" i="8"/>
  <c r="AC36" i="8" s="1"/>
  <c r="AA57" i="8"/>
  <c r="AC57" i="8" s="1"/>
  <c r="AB57" i="8"/>
  <c r="AA56" i="8"/>
  <c r="AC56" i="8" s="1"/>
  <c r="AB56" i="8"/>
  <c r="AB55" i="8"/>
  <c r="AA55" i="8"/>
  <c r="AC55" i="8" s="1"/>
  <c r="AA50" i="8"/>
  <c r="AC50" i="8" s="1"/>
  <c r="AB50" i="8"/>
  <c r="AA72" i="8"/>
  <c r="AC72" i="8" s="1"/>
  <c r="AB72" i="8"/>
  <c r="AA71" i="8"/>
  <c r="AC71" i="8" s="1"/>
  <c r="AB71" i="8"/>
  <c r="AA70" i="8"/>
  <c r="AC70" i="8" s="1"/>
  <c r="AB70" i="8"/>
  <c r="AO70" i="8" s="1"/>
  <c r="AQ70" i="8" s="1"/>
  <c r="AA69" i="8"/>
  <c r="AC69" i="8" s="1"/>
  <c r="AB69" i="8"/>
  <c r="AA65" i="8"/>
  <c r="AC65" i="8" s="1"/>
  <c r="AB65" i="8"/>
  <c r="AA64" i="8"/>
  <c r="AC64" i="8" s="1"/>
  <c r="AB64" i="8"/>
  <c r="AA86" i="8"/>
  <c r="AC86" i="8" s="1"/>
  <c r="AB86" i="8"/>
  <c r="AA83" i="8"/>
  <c r="AC83" i="8" s="1"/>
  <c r="AB83" i="8"/>
  <c r="AA82" i="8"/>
  <c r="AC82" i="8" s="1"/>
  <c r="AB82" i="8"/>
  <c r="AA80" i="8"/>
  <c r="AC80" i="8" s="1"/>
  <c r="AB80" i="8"/>
  <c r="AA79" i="8"/>
  <c r="AC79" i="8" s="1"/>
  <c r="AB79" i="8"/>
  <c r="AA77" i="8"/>
  <c r="AC77" i="8" s="1"/>
  <c r="AB77" i="8"/>
  <c r="AA95" i="8"/>
  <c r="AC95" i="8" s="1"/>
  <c r="AB95" i="8"/>
  <c r="AA93" i="8"/>
  <c r="AC93" i="8" s="1"/>
  <c r="AB93" i="8"/>
  <c r="AA92" i="8"/>
  <c r="AC92" i="8" s="1"/>
  <c r="AB92" i="8"/>
  <c r="AA114" i="8"/>
  <c r="AC114" i="8" s="1"/>
  <c r="AB114" i="8"/>
  <c r="AA112" i="8"/>
  <c r="AC112" i="8" s="1"/>
  <c r="AB112" i="8"/>
  <c r="AA109" i="8"/>
  <c r="AC109" i="8" s="1"/>
  <c r="AB109" i="8"/>
  <c r="AA106" i="8"/>
  <c r="AC106" i="8" s="1"/>
  <c r="AB106" i="8"/>
  <c r="AA128" i="8"/>
  <c r="AC128" i="8" s="1"/>
  <c r="AB128" i="8"/>
  <c r="AA126" i="8"/>
  <c r="AC126" i="8" s="1"/>
  <c r="AB126" i="8"/>
  <c r="AA125" i="8"/>
  <c r="AC125" i="8" s="1"/>
  <c r="AB125" i="8"/>
  <c r="AA121" i="8"/>
  <c r="AC121" i="8" s="1"/>
  <c r="AB121" i="8"/>
  <c r="AA119" i="8"/>
  <c r="AC119" i="8" s="1"/>
  <c r="AB119" i="8"/>
  <c r="AA137" i="8"/>
  <c r="AC137" i="8" s="1"/>
  <c r="AB137" i="8"/>
  <c r="AA136" i="8"/>
  <c r="AC136" i="8" s="1"/>
  <c r="AB136" i="8"/>
  <c r="AA135" i="8"/>
  <c r="AC135" i="8" s="1"/>
  <c r="AB135" i="8"/>
  <c r="AA134" i="8"/>
  <c r="AC134" i="8" s="1"/>
  <c r="AB134" i="8"/>
  <c r="AA133" i="8"/>
  <c r="AC133" i="8" s="1"/>
  <c r="AB133" i="8"/>
  <c r="AA155" i="8"/>
  <c r="AC155" i="8" s="1"/>
  <c r="AB155" i="8"/>
  <c r="AA153" i="8"/>
  <c r="AC153" i="8" s="1"/>
  <c r="AB153" i="8"/>
  <c r="AA152" i="8"/>
  <c r="AC152" i="8" s="1"/>
  <c r="AB152" i="8"/>
  <c r="AA151" i="8"/>
  <c r="AC151" i="8" s="1"/>
  <c r="AB151" i="8"/>
  <c r="AA149" i="8"/>
  <c r="AC149" i="8" s="1"/>
  <c r="AB149" i="8"/>
  <c r="AA148" i="8"/>
  <c r="AC148" i="8" s="1"/>
  <c r="AB148" i="8"/>
  <c r="AA169" i="8"/>
  <c r="AC169" i="8" s="1"/>
  <c r="AB169" i="8"/>
  <c r="AA168" i="8"/>
  <c r="AC168" i="8" s="1"/>
  <c r="AB168" i="8"/>
  <c r="AA167" i="8"/>
  <c r="AC167" i="8" s="1"/>
  <c r="AB167" i="8"/>
  <c r="AA166" i="8"/>
  <c r="AC166" i="8" s="1"/>
  <c r="AB166" i="8"/>
  <c r="AA165" i="8"/>
  <c r="AC165" i="8" s="1"/>
  <c r="AB165" i="8"/>
  <c r="AO165" i="8" s="1"/>
  <c r="AQ165" i="8" s="1"/>
  <c r="AA164" i="8"/>
  <c r="AC164" i="8" s="1"/>
  <c r="AB164" i="8"/>
  <c r="AA162" i="8"/>
  <c r="AC162" i="8" s="1"/>
  <c r="AB162" i="8"/>
  <c r="AA161" i="8"/>
  <c r="AC161" i="8" s="1"/>
  <c r="AB161" i="8"/>
  <c r="AA184" i="8"/>
  <c r="AC184" i="8" s="1"/>
  <c r="AB184" i="8"/>
  <c r="AA180" i="8"/>
  <c r="AC180" i="8" s="1"/>
  <c r="AB180" i="8"/>
  <c r="AA179" i="8"/>
  <c r="AC179" i="8" s="1"/>
  <c r="AB179" i="8"/>
  <c r="AA178" i="8"/>
  <c r="AC178" i="8" s="1"/>
  <c r="AB178" i="8"/>
  <c r="AA177" i="8"/>
  <c r="AC177" i="8" s="1"/>
  <c r="AB177" i="8"/>
  <c r="AA175" i="8"/>
  <c r="AC175" i="8" s="1"/>
  <c r="AB175" i="8"/>
  <c r="AF28" i="8"/>
  <c r="AH28" i="8" s="1"/>
  <c r="AG28" i="8"/>
  <c r="AF24" i="8"/>
  <c r="AH24" i="8" s="1"/>
  <c r="AG24" i="8"/>
  <c r="AF23" i="8"/>
  <c r="AH23" i="8" s="1"/>
  <c r="AG23" i="8"/>
  <c r="AF21" i="8"/>
  <c r="AH21" i="8" s="1"/>
  <c r="AG21" i="8"/>
  <c r="AF20" i="8"/>
  <c r="AH20" i="8" s="1"/>
  <c r="AF44" i="8"/>
  <c r="AH44" i="8" s="1"/>
  <c r="AG44" i="8"/>
  <c r="AF43" i="8"/>
  <c r="AH43" i="8" s="1"/>
  <c r="AG43" i="8"/>
  <c r="AF42" i="8"/>
  <c r="AH42" i="8" s="1"/>
  <c r="AG42" i="8"/>
  <c r="AF41" i="8"/>
  <c r="AH41" i="8" s="1"/>
  <c r="AG41" i="8"/>
  <c r="AF40" i="8"/>
  <c r="AH40" i="8" s="1"/>
  <c r="AG40" i="8"/>
  <c r="AF39" i="8"/>
  <c r="AH39" i="8" s="1"/>
  <c r="AG39" i="8"/>
  <c r="AF38" i="8"/>
  <c r="AH38" i="8" s="1"/>
  <c r="AG38" i="8"/>
  <c r="AF37" i="8"/>
  <c r="AH37" i="8" s="1"/>
  <c r="AG37" i="8"/>
  <c r="AF57" i="8"/>
  <c r="AH57" i="8" s="1"/>
  <c r="AG57" i="8"/>
  <c r="AF56" i="8"/>
  <c r="AH56" i="8" s="1"/>
  <c r="AG56" i="8"/>
  <c r="AF55" i="8"/>
  <c r="AH55" i="8" s="1"/>
  <c r="AG55" i="8"/>
  <c r="AG54" i="8"/>
  <c r="AF54" i="8"/>
  <c r="AH54" i="8" s="1"/>
  <c r="AF50" i="8"/>
  <c r="AH50" i="8" s="1"/>
  <c r="AG50" i="8"/>
  <c r="AF49" i="8"/>
  <c r="AH49" i="8" s="1"/>
  <c r="AG49" i="8"/>
  <c r="AF71" i="8"/>
  <c r="AH71" i="8" s="1"/>
  <c r="AG71" i="8"/>
  <c r="AF69" i="8"/>
  <c r="AH69" i="8" s="1"/>
  <c r="AG69" i="8"/>
  <c r="AF67" i="8"/>
  <c r="AH67" i="8" s="1"/>
  <c r="AG67" i="8"/>
  <c r="AF66" i="8"/>
  <c r="AH66" i="8" s="1"/>
  <c r="AG66" i="8"/>
  <c r="AG64" i="8"/>
  <c r="AF64" i="8"/>
  <c r="AH64" i="8" s="1"/>
  <c r="AF63" i="8"/>
  <c r="AH63" i="8" s="1"/>
  <c r="AG63" i="8"/>
  <c r="AG86" i="8"/>
  <c r="AF86" i="8"/>
  <c r="AH86" i="8" s="1"/>
  <c r="AF85" i="8"/>
  <c r="AH85" i="8" s="1"/>
  <c r="AG85" i="8"/>
  <c r="AF83" i="8"/>
  <c r="AH83" i="8" s="1"/>
  <c r="AG83" i="8"/>
  <c r="AF82" i="8"/>
  <c r="AH82" i="8" s="1"/>
  <c r="AG82" i="8"/>
  <c r="AF81" i="8"/>
  <c r="AH81" i="8" s="1"/>
  <c r="AG81" i="8"/>
  <c r="AG80" i="8"/>
  <c r="AF80" i="8"/>
  <c r="AH80" i="8" s="1"/>
  <c r="AF79" i="8"/>
  <c r="AH79" i="8" s="1"/>
  <c r="AG79" i="8"/>
  <c r="AF78" i="8"/>
  <c r="AH78" i="8" s="1"/>
  <c r="AG78" i="8"/>
  <c r="AG77" i="8"/>
  <c r="AF77" i="8"/>
  <c r="AH77" i="8" s="1"/>
  <c r="AF100" i="8"/>
  <c r="AH100" i="8" s="1"/>
  <c r="AG100" i="8"/>
  <c r="AF99" i="8"/>
  <c r="AH99" i="8" s="1"/>
  <c r="AG99" i="8"/>
  <c r="AF97" i="8"/>
  <c r="AH97" i="8" s="1"/>
  <c r="AG97" i="8"/>
  <c r="AF94" i="8"/>
  <c r="AH94" i="8" s="1"/>
  <c r="AG94" i="8"/>
  <c r="AF93" i="8"/>
  <c r="AH93" i="8" s="1"/>
  <c r="AG93" i="8"/>
  <c r="AF92" i="8"/>
  <c r="AH92" i="8" s="1"/>
  <c r="AG92" i="8"/>
  <c r="AF91" i="8"/>
  <c r="AH91" i="8" s="1"/>
  <c r="AG91" i="8"/>
  <c r="AF114" i="8"/>
  <c r="AH114" i="8" s="1"/>
  <c r="AG114" i="8"/>
  <c r="AF113" i="8"/>
  <c r="AH113" i="8" s="1"/>
  <c r="AG113" i="8"/>
  <c r="AF112" i="8"/>
  <c r="AH112" i="8" s="1"/>
  <c r="AG112" i="8"/>
  <c r="AF110" i="8"/>
  <c r="AH110" i="8" s="1"/>
  <c r="AG110" i="8"/>
  <c r="AF109" i="8"/>
  <c r="AH109" i="8" s="1"/>
  <c r="AG109" i="8"/>
  <c r="AF107" i="8"/>
  <c r="AH107" i="8" s="1"/>
  <c r="AG107" i="8"/>
  <c r="AF106" i="8"/>
  <c r="AH106" i="8" s="1"/>
  <c r="AG106" i="8"/>
  <c r="AF128" i="8"/>
  <c r="AH128" i="8" s="1"/>
  <c r="AG128" i="8"/>
  <c r="AG127" i="8"/>
  <c r="AF127" i="8"/>
  <c r="AH127" i="8" s="1"/>
  <c r="AF126" i="8"/>
  <c r="AH126" i="8" s="1"/>
  <c r="AG126" i="8"/>
  <c r="AF125" i="8"/>
  <c r="AH125" i="8" s="1"/>
  <c r="AG125" i="8"/>
  <c r="AF124" i="8"/>
  <c r="AH124" i="8" s="1"/>
  <c r="AG124" i="8"/>
  <c r="AF123" i="8"/>
  <c r="AH123" i="8" s="1"/>
  <c r="AG123" i="8"/>
  <c r="AF121" i="8"/>
  <c r="AH121" i="8" s="1"/>
  <c r="AG121" i="8"/>
  <c r="AF120" i="8"/>
  <c r="AH120" i="8" s="1"/>
  <c r="AG120" i="8"/>
  <c r="AF119" i="8"/>
  <c r="AH119" i="8" s="1"/>
  <c r="AG119" i="8"/>
  <c r="AF142" i="8"/>
  <c r="AH142" i="8" s="1"/>
  <c r="AG142" i="8"/>
  <c r="AF141" i="8"/>
  <c r="AH141" i="8" s="1"/>
  <c r="AG141" i="8"/>
  <c r="AF139" i="8"/>
  <c r="AH139" i="8" s="1"/>
  <c r="AG139" i="8"/>
  <c r="AF138" i="8"/>
  <c r="AH138" i="8" s="1"/>
  <c r="AG138" i="8"/>
  <c r="AF137" i="8"/>
  <c r="AH137" i="8" s="1"/>
  <c r="AG137" i="8"/>
  <c r="AF136" i="8"/>
  <c r="AH136" i="8" s="1"/>
  <c r="AG136" i="8"/>
  <c r="AF134" i="8"/>
  <c r="AH134" i="8" s="1"/>
  <c r="AG134" i="8"/>
  <c r="AF133" i="8"/>
  <c r="AH133" i="8" s="1"/>
  <c r="AG133" i="8"/>
  <c r="AF156" i="8"/>
  <c r="AH156" i="8" s="1"/>
  <c r="AG156" i="8"/>
  <c r="AG155" i="8"/>
  <c r="AF155" i="8"/>
  <c r="AH155" i="8" s="1"/>
  <c r="AF154" i="8"/>
  <c r="AH154" i="8" s="1"/>
  <c r="AG154" i="8"/>
  <c r="AF153" i="8"/>
  <c r="AH153" i="8" s="1"/>
  <c r="AG153" i="8"/>
  <c r="AG152" i="8"/>
  <c r="AF152" i="8"/>
  <c r="AH152" i="8" s="1"/>
  <c r="AF151" i="8"/>
  <c r="AH151" i="8" s="1"/>
  <c r="AG151" i="8"/>
  <c r="AF149" i="8"/>
  <c r="AH149" i="8" s="1"/>
  <c r="AG149" i="8"/>
  <c r="AF147" i="8"/>
  <c r="AH147" i="8" s="1"/>
  <c r="AG147" i="8"/>
  <c r="AF170" i="8"/>
  <c r="AH170" i="8" s="1"/>
  <c r="AG170" i="8"/>
  <c r="AF169" i="8"/>
  <c r="AH169" i="8" s="1"/>
  <c r="AG169" i="8"/>
  <c r="AG168" i="8"/>
  <c r="AF168" i="8"/>
  <c r="AH168" i="8" s="1"/>
  <c r="AF167" i="8"/>
  <c r="AH167" i="8" s="1"/>
  <c r="AG167" i="8"/>
  <c r="AF166" i="8"/>
  <c r="AH166" i="8" s="1"/>
  <c r="AG166" i="8"/>
  <c r="AF164" i="8"/>
  <c r="AH164" i="8" s="1"/>
  <c r="AG164" i="8"/>
  <c r="AF163" i="8"/>
  <c r="AH163" i="8" s="1"/>
  <c r="AG163" i="8"/>
  <c r="AF161" i="8"/>
  <c r="AH161" i="8" s="1"/>
  <c r="AG161" i="8"/>
  <c r="AG184" i="8"/>
  <c r="AF184" i="8"/>
  <c r="AH184" i="8" s="1"/>
  <c r="AF183" i="8"/>
  <c r="AH183" i="8" s="1"/>
  <c r="AG183" i="8"/>
  <c r="AF181" i="8"/>
  <c r="AH181" i="8" s="1"/>
  <c r="AG181" i="8"/>
  <c r="AF179" i="8"/>
  <c r="AH179" i="8" s="1"/>
  <c r="AG179" i="8"/>
  <c r="AF178" i="8"/>
  <c r="AH178" i="8" s="1"/>
  <c r="AG178" i="8"/>
  <c r="AF177" i="8"/>
  <c r="AH177" i="8" s="1"/>
  <c r="AG177" i="8"/>
  <c r="AF175" i="8"/>
  <c r="AH175" i="8" s="1"/>
  <c r="AG175" i="8"/>
  <c r="AK29" i="8"/>
  <c r="AM29" i="8" s="1"/>
  <c r="AL29" i="8"/>
  <c r="AK28" i="8"/>
  <c r="AM28" i="8" s="1"/>
  <c r="AL28" i="8"/>
  <c r="AK27" i="8"/>
  <c r="AM27" i="8" s="1"/>
  <c r="AL27" i="8"/>
  <c r="AK26" i="8"/>
  <c r="AM26" i="8" s="1"/>
  <c r="AL26" i="8"/>
  <c r="AK24" i="8"/>
  <c r="AM24" i="8" s="1"/>
  <c r="AL24" i="8"/>
  <c r="AK23" i="8"/>
  <c r="AM23" i="8" s="1"/>
  <c r="AL23" i="8"/>
  <c r="AK22" i="8"/>
  <c r="AM22" i="8" s="1"/>
  <c r="AL22" i="8"/>
  <c r="AK21" i="8"/>
  <c r="AM21" i="8" s="1"/>
  <c r="AL21" i="8"/>
  <c r="AK20" i="8"/>
  <c r="AM20" i="8" s="1"/>
  <c r="AL20" i="8"/>
  <c r="AK44" i="8"/>
  <c r="AM44" i="8" s="1"/>
  <c r="AL44" i="8"/>
  <c r="AL41" i="8"/>
  <c r="AK41" i="8"/>
  <c r="AM41" i="8" s="1"/>
  <c r="AK39" i="8"/>
  <c r="AM39" i="8" s="1"/>
  <c r="AL39" i="8"/>
  <c r="AL38" i="8"/>
  <c r="AK38" i="8"/>
  <c r="AM38" i="8" s="1"/>
  <c r="AK36" i="8"/>
  <c r="AM36" i="8" s="1"/>
  <c r="AL36" i="8"/>
  <c r="AL35" i="8"/>
  <c r="AK35" i="8"/>
  <c r="AM35" i="8" s="1"/>
  <c r="AK58" i="8"/>
  <c r="AM58" i="8" s="1"/>
  <c r="AL58" i="8"/>
  <c r="AK56" i="8"/>
  <c r="AM56" i="8" s="1"/>
  <c r="AL56" i="8"/>
  <c r="AK54" i="8"/>
  <c r="AM54" i="8" s="1"/>
  <c r="AL54" i="8"/>
  <c r="AK53" i="8"/>
  <c r="AM53" i="8" s="1"/>
  <c r="AL53" i="8"/>
  <c r="AO53" i="8" s="1"/>
  <c r="AK52" i="8"/>
  <c r="AM52" i="8" s="1"/>
  <c r="AL52" i="8"/>
  <c r="AL51" i="8"/>
  <c r="AK51" i="8"/>
  <c r="AM51" i="8" s="1"/>
  <c r="AK72" i="8"/>
  <c r="AM72" i="8" s="1"/>
  <c r="AL72" i="8"/>
  <c r="AK68" i="8"/>
  <c r="AM68" i="8" s="1"/>
  <c r="AL68" i="8"/>
  <c r="AO68" i="8" s="1"/>
  <c r="AK66" i="8"/>
  <c r="AM66" i="8" s="1"/>
  <c r="AL66" i="8"/>
  <c r="AK65" i="8"/>
  <c r="AM65" i="8" s="1"/>
  <c r="AL65" i="8"/>
  <c r="AK63" i="8"/>
  <c r="AM63" i="8" s="1"/>
  <c r="AL63" i="8"/>
  <c r="AK86" i="8"/>
  <c r="AM86" i="8" s="1"/>
  <c r="AL86" i="8"/>
  <c r="AK85" i="8"/>
  <c r="AM85" i="8" s="1"/>
  <c r="AL85" i="8"/>
  <c r="AK84" i="8"/>
  <c r="AM84" i="8" s="1"/>
  <c r="AL84" i="8"/>
  <c r="AO84" i="8" s="1"/>
  <c r="AK83" i="8"/>
  <c r="AM83" i="8" s="1"/>
  <c r="AL83" i="8"/>
  <c r="AK82" i="8"/>
  <c r="AM82" i="8" s="1"/>
  <c r="AL82" i="8"/>
  <c r="AK81" i="8"/>
  <c r="AM81" i="8" s="1"/>
  <c r="AL81" i="8"/>
  <c r="AK80" i="8"/>
  <c r="AM80" i="8" s="1"/>
  <c r="AL80" i="8"/>
  <c r="AK79" i="8"/>
  <c r="AM79" i="8" s="1"/>
  <c r="AL79" i="8"/>
  <c r="AK78" i="8"/>
  <c r="AM78" i="8" s="1"/>
  <c r="AL78" i="8"/>
  <c r="AK98" i="8"/>
  <c r="AM98" i="8" s="1"/>
  <c r="AL98" i="8"/>
  <c r="AL92" i="8"/>
  <c r="AK92" i="8"/>
  <c r="AM92" i="8" s="1"/>
  <c r="AK91" i="8"/>
  <c r="AM91" i="8" s="1"/>
  <c r="AL91" i="8"/>
  <c r="AK128" i="8"/>
  <c r="AM128" i="8" s="1"/>
  <c r="AL128" i="8"/>
  <c r="AK127" i="8"/>
  <c r="AM127" i="8" s="1"/>
  <c r="AL127" i="8"/>
  <c r="AK126" i="8"/>
  <c r="AM126" i="8" s="1"/>
  <c r="AL126" i="8"/>
  <c r="AK125" i="8"/>
  <c r="AM125" i="8" s="1"/>
  <c r="AL125" i="8"/>
  <c r="AK124" i="8"/>
  <c r="AM124" i="8" s="1"/>
  <c r="AL124" i="8"/>
  <c r="AK122" i="8"/>
  <c r="AM122" i="8" s="1"/>
  <c r="AL122" i="8"/>
  <c r="AK121" i="8"/>
  <c r="AM121" i="8" s="1"/>
  <c r="AL121" i="8"/>
  <c r="AK120" i="8"/>
  <c r="AM120" i="8" s="1"/>
  <c r="AL120" i="8"/>
  <c r="AK140" i="8"/>
  <c r="AM140" i="8" s="1"/>
  <c r="AL140" i="8"/>
  <c r="AK137" i="8"/>
  <c r="AM137" i="8" s="1"/>
  <c r="AL137" i="8"/>
  <c r="AK136" i="8"/>
  <c r="AM136" i="8" s="1"/>
  <c r="AL136" i="8"/>
  <c r="AK135" i="8"/>
  <c r="AM135" i="8" s="1"/>
  <c r="AL135" i="8"/>
  <c r="AL134" i="8"/>
  <c r="AK134" i="8"/>
  <c r="AM134" i="8" s="1"/>
  <c r="AK156" i="8"/>
  <c r="AM156" i="8" s="1"/>
  <c r="AL156" i="8"/>
  <c r="AK155" i="8"/>
  <c r="AM155" i="8" s="1"/>
  <c r="AL155" i="8"/>
  <c r="AK154" i="8"/>
  <c r="AM154" i="8" s="1"/>
  <c r="AL154" i="8"/>
  <c r="AK153" i="8"/>
  <c r="AM153" i="8" s="1"/>
  <c r="AL153" i="8"/>
  <c r="AK150" i="8"/>
  <c r="AM150" i="8" s="1"/>
  <c r="AL150" i="8"/>
  <c r="AK148" i="8"/>
  <c r="AM148" i="8" s="1"/>
  <c r="AL148" i="8"/>
  <c r="AK147" i="8"/>
  <c r="AM147" i="8" s="1"/>
  <c r="AL147" i="8"/>
  <c r="AK170" i="8"/>
  <c r="AM170" i="8" s="1"/>
  <c r="AL170" i="8"/>
  <c r="AK169" i="8"/>
  <c r="AM169" i="8" s="1"/>
  <c r="AL169" i="8"/>
  <c r="AK168" i="8"/>
  <c r="AM168" i="8" s="1"/>
  <c r="AL168" i="8"/>
  <c r="AK166" i="8"/>
  <c r="AM166" i="8" s="1"/>
  <c r="AL166" i="8"/>
  <c r="AK164" i="8"/>
  <c r="AM164" i="8" s="1"/>
  <c r="AL164" i="8"/>
  <c r="AK163" i="8"/>
  <c r="AM163" i="8" s="1"/>
  <c r="AL163" i="8"/>
  <c r="AK184" i="8"/>
  <c r="AM184" i="8" s="1"/>
  <c r="AL184" i="8"/>
  <c r="AK183" i="8"/>
  <c r="AM183" i="8" s="1"/>
  <c r="AL183" i="8"/>
  <c r="AK182" i="8"/>
  <c r="AM182" i="8" s="1"/>
  <c r="AL182" i="8"/>
  <c r="AO182" i="8" s="1"/>
  <c r="AK181" i="8"/>
  <c r="AM181" i="8" s="1"/>
  <c r="AL181" i="8"/>
  <c r="AK180" i="8"/>
  <c r="AM180" i="8" s="1"/>
  <c r="AL180" i="8"/>
  <c r="AK176" i="8"/>
  <c r="AM176" i="8" s="1"/>
  <c r="AL176" i="8"/>
  <c r="E16" i="15" l="1"/>
  <c r="AO26" i="8"/>
  <c r="AO111" i="8"/>
  <c r="AO29" i="8"/>
  <c r="AO63" i="8"/>
  <c r="AO91" i="8"/>
  <c r="AO154" i="8"/>
  <c r="AQ154" i="8" s="1"/>
  <c r="AO120" i="8"/>
  <c r="AQ120" i="8" s="1"/>
  <c r="AO83" i="8"/>
  <c r="AO150" i="8"/>
  <c r="AQ150" i="8" s="1"/>
  <c r="AO183" i="8"/>
  <c r="AO28" i="8"/>
  <c r="AO38" i="8"/>
  <c r="AQ38" i="8" s="1"/>
  <c r="AO175" i="8"/>
  <c r="AQ175" i="8" s="1"/>
  <c r="AO23" i="8"/>
  <c r="AQ23" i="8" s="1"/>
  <c r="AO43" i="8"/>
  <c r="AQ43" i="8" s="1"/>
  <c r="AO177" i="8"/>
  <c r="AQ177" i="8" s="1"/>
  <c r="AO22" i="8"/>
  <c r="AQ22" i="8" s="1"/>
  <c r="AO123" i="8"/>
  <c r="AQ123" i="8" s="1"/>
  <c r="AO66" i="8"/>
  <c r="AO140" i="8"/>
  <c r="AQ140" i="8" s="1"/>
  <c r="AO169" i="8"/>
  <c r="AQ169" i="8" s="1"/>
  <c r="AO85" i="8"/>
  <c r="AQ85" i="8" s="1"/>
  <c r="AO39" i="8"/>
  <c r="AQ39" i="8" s="1"/>
  <c r="AO176" i="8"/>
  <c r="AQ176" i="8" s="1"/>
  <c r="AO135" i="8"/>
  <c r="AQ135" i="8" s="1"/>
  <c r="AO72" i="8"/>
  <c r="AQ72" i="8" s="1"/>
  <c r="AO25" i="8"/>
  <c r="AO184" i="8"/>
  <c r="AQ184" i="8" s="1"/>
  <c r="AO127" i="8"/>
  <c r="AQ127" i="8" s="1"/>
  <c r="AO86" i="8"/>
  <c r="AQ86" i="8" s="1"/>
  <c r="AO153" i="8"/>
  <c r="AQ153" i="8" s="1"/>
  <c r="AO124" i="8"/>
  <c r="AQ124" i="8" s="1"/>
  <c r="AO128" i="8"/>
  <c r="AO78" i="8"/>
  <c r="AO82" i="8"/>
  <c r="AO36" i="8"/>
  <c r="AQ36" i="8" s="1"/>
  <c r="AO77" i="8"/>
  <c r="AQ77" i="8" s="1"/>
  <c r="AO167" i="8"/>
  <c r="AQ167" i="8" s="1"/>
  <c r="AO138" i="8"/>
  <c r="AQ138" i="8" s="1"/>
  <c r="AO41" i="8"/>
  <c r="AQ41" i="8" s="1"/>
  <c r="AO54" i="8"/>
  <c r="AQ54" i="8" s="1"/>
  <c r="AO21" i="8"/>
  <c r="AO162" i="8"/>
  <c r="AO65" i="8"/>
  <c r="AQ65" i="8" s="1"/>
  <c r="AO179" i="8"/>
  <c r="AQ179" i="8" s="1"/>
  <c r="AQ26" i="8"/>
  <c r="AO181" i="8"/>
  <c r="AQ181" i="8" s="1"/>
  <c r="AO163" i="8"/>
  <c r="AO149" i="8"/>
  <c r="AQ149" i="8" s="1"/>
  <c r="AO134" i="8"/>
  <c r="AO139" i="8"/>
  <c r="AQ139" i="8" s="1"/>
  <c r="AO125" i="8"/>
  <c r="AO106" i="8"/>
  <c r="AQ106" i="8" s="1"/>
  <c r="AO112" i="8"/>
  <c r="AQ112" i="8" s="1"/>
  <c r="AO92" i="8"/>
  <c r="AQ92" i="8" s="1"/>
  <c r="AO99" i="8"/>
  <c r="AQ99" i="8" s="1"/>
  <c r="AO79" i="8"/>
  <c r="AO71" i="8"/>
  <c r="AQ71" i="8" s="1"/>
  <c r="AO55" i="8"/>
  <c r="AQ55" i="8" s="1"/>
  <c r="AO42" i="8"/>
  <c r="AQ42" i="8" s="1"/>
  <c r="AO122" i="8"/>
  <c r="AQ122" i="8" s="1"/>
  <c r="AO95" i="8"/>
  <c r="AQ95" i="8" s="1"/>
  <c r="AQ29" i="8"/>
  <c r="AO133" i="8"/>
  <c r="AQ133" i="8" s="1"/>
  <c r="AO110" i="8"/>
  <c r="AQ110" i="8" s="1"/>
  <c r="AO168" i="8"/>
  <c r="AO64" i="8"/>
  <c r="AQ64" i="8" s="1"/>
  <c r="AO148" i="8"/>
  <c r="AQ148" i="8" s="1"/>
  <c r="AO180" i="8"/>
  <c r="AQ180" i="8" s="1"/>
  <c r="AO147" i="8"/>
  <c r="AQ147" i="8" s="1"/>
  <c r="AQ182" i="8"/>
  <c r="AQ68" i="8"/>
  <c r="AQ53" i="8"/>
  <c r="AO164" i="8"/>
  <c r="AO151" i="8"/>
  <c r="AQ151" i="8" s="1"/>
  <c r="AO136" i="8"/>
  <c r="AQ136" i="8" s="1"/>
  <c r="AO141" i="8"/>
  <c r="AQ141" i="8" s="1"/>
  <c r="AO121" i="8"/>
  <c r="AQ121" i="8" s="1"/>
  <c r="AO126" i="8"/>
  <c r="AQ126" i="8" s="1"/>
  <c r="AO107" i="8"/>
  <c r="AQ107" i="8" s="1"/>
  <c r="AO113" i="8"/>
  <c r="AQ113" i="8" s="1"/>
  <c r="AO93" i="8"/>
  <c r="AQ93" i="8" s="1"/>
  <c r="AO100" i="8"/>
  <c r="AQ100" i="8" s="1"/>
  <c r="AO49" i="8"/>
  <c r="AQ49" i="8" s="1"/>
  <c r="AO56" i="8"/>
  <c r="AQ56" i="8" s="1"/>
  <c r="AO35" i="8"/>
  <c r="AQ35" i="8" s="1"/>
  <c r="AO20" i="8"/>
  <c r="AQ20" i="8" s="1"/>
  <c r="AO58" i="8"/>
  <c r="AQ58" i="8" s="1"/>
  <c r="AO161" i="8"/>
  <c r="AQ161" i="8" s="1"/>
  <c r="AO119" i="8"/>
  <c r="AQ119" i="8" s="1"/>
  <c r="AO97" i="8"/>
  <c r="AQ97" i="8" s="1"/>
  <c r="AO37" i="8"/>
  <c r="AQ37" i="8" s="1"/>
  <c r="AO51" i="8"/>
  <c r="AQ51" i="8" s="1"/>
  <c r="AO52" i="8"/>
  <c r="AQ52" i="8" s="1"/>
  <c r="AO27" i="8"/>
  <c r="AQ27" i="8" s="1"/>
  <c r="AO152" i="8"/>
  <c r="AQ152" i="8" s="1"/>
  <c r="AQ84" i="8"/>
  <c r="AO69" i="8"/>
  <c r="AQ69" i="8" s="1"/>
  <c r="AO155" i="8"/>
  <c r="AQ155" i="8" s="1"/>
  <c r="AO80" i="8"/>
  <c r="AQ80" i="8" s="1"/>
  <c r="AO24" i="8"/>
  <c r="AQ24" i="8" s="1"/>
  <c r="AO178" i="8"/>
  <c r="AQ178" i="8" s="1"/>
  <c r="AO166" i="8"/>
  <c r="AQ166" i="8" s="1"/>
  <c r="AO170" i="8"/>
  <c r="AO156" i="8"/>
  <c r="AQ156" i="8" s="1"/>
  <c r="AO137" i="8"/>
  <c r="AQ137" i="8" s="1"/>
  <c r="AO142" i="8"/>
  <c r="AQ142" i="8" s="1"/>
  <c r="AO109" i="8"/>
  <c r="AQ109" i="8" s="1"/>
  <c r="AO114" i="8"/>
  <c r="AQ114" i="8" s="1"/>
  <c r="AO94" i="8"/>
  <c r="AQ94" i="8" s="1"/>
  <c r="AO81" i="8"/>
  <c r="AQ81" i="8" s="1"/>
  <c r="AO67" i="8"/>
  <c r="AQ67" i="8" s="1"/>
  <c r="AO50" i="8"/>
  <c r="AQ50" i="8" s="1"/>
  <c r="AO57" i="8"/>
  <c r="AQ57" i="8" s="1"/>
  <c r="AO40" i="8"/>
  <c r="AO44" i="8"/>
  <c r="AQ44" i="8" s="1"/>
  <c r="AQ25" i="8"/>
  <c r="AO98" i="8"/>
  <c r="AQ98" i="8" s="1"/>
  <c r="C43" i="21"/>
  <c r="C13" i="21"/>
  <c r="Z105" i="4"/>
  <c r="AA105" i="4" s="1"/>
  <c r="B142" i="21" s="1"/>
  <c r="Z96" i="4"/>
  <c r="Z137" i="4"/>
  <c r="Z19" i="13"/>
  <c r="Z177" i="4"/>
  <c r="AA177" i="4" s="1"/>
  <c r="B214" i="21" s="1"/>
  <c r="Z18" i="4"/>
  <c r="Z22" i="13"/>
  <c r="Z90" i="4"/>
  <c r="AA90" i="4" s="1"/>
  <c r="B127" i="21" s="1"/>
  <c r="Z73" i="4"/>
  <c r="AA73" i="4" s="1"/>
  <c r="B110" i="21" s="1"/>
  <c r="Z101" i="4"/>
  <c r="AA101" i="4" s="1"/>
  <c r="B138" i="21" s="1"/>
  <c r="D156" i="8"/>
  <c r="E156" i="8" s="1"/>
  <c r="AN156" i="8" s="1"/>
  <c r="AP156" i="8" s="1"/>
  <c r="D163" i="8"/>
  <c r="E163" i="8" s="1"/>
  <c r="AN163" i="8" s="1"/>
  <c r="AP163" i="8" s="1"/>
  <c r="Z31" i="4"/>
  <c r="AA31" i="4" s="1"/>
  <c r="D175" i="8"/>
  <c r="E175" i="8" s="1"/>
  <c r="AN175" i="8" s="1"/>
  <c r="AP175" i="8" s="1"/>
  <c r="D95" i="8"/>
  <c r="E95" i="8" s="1"/>
  <c r="AN95" i="8" s="1"/>
  <c r="AP95" i="8" s="1"/>
  <c r="D164" i="8"/>
  <c r="E164" i="8" s="1"/>
  <c r="AN164" i="8" s="1"/>
  <c r="AP164" i="8" s="1"/>
  <c r="Z119" i="4"/>
  <c r="AA119" i="4" s="1"/>
  <c r="B156" i="21" s="1"/>
  <c r="D21" i="8"/>
  <c r="E21" i="8" s="1"/>
  <c r="AN21" i="8" s="1"/>
  <c r="D133" i="8"/>
  <c r="E133" i="8" s="1"/>
  <c r="AN133" i="8" s="1"/>
  <c r="AP133" i="8" s="1"/>
  <c r="D113" i="8"/>
  <c r="E113" i="8" s="1"/>
  <c r="AN113" i="8" s="1"/>
  <c r="AP113" i="8" s="1"/>
  <c r="D43" i="8"/>
  <c r="E43" i="8" s="1"/>
  <c r="AN43" i="8" s="1"/>
  <c r="AP43" i="8" s="1"/>
  <c r="D83" i="8"/>
  <c r="E83" i="8" s="1"/>
  <c r="AN83" i="8" s="1"/>
  <c r="AP83" i="8" s="1"/>
  <c r="D119" i="8"/>
  <c r="E119" i="8" s="1"/>
  <c r="AN119" i="8" s="1"/>
  <c r="AP119" i="8" s="1"/>
  <c r="D142" i="8"/>
  <c r="E142" i="8" s="1"/>
  <c r="AN142" i="8" s="1"/>
  <c r="AP142" i="8" s="1"/>
  <c r="D170" i="8"/>
  <c r="E170" i="8" s="1"/>
  <c r="AN170" i="8" s="1"/>
  <c r="AP170" i="8" s="1"/>
  <c r="D123" i="8"/>
  <c r="E123" i="8" s="1"/>
  <c r="AN123" i="8" s="1"/>
  <c r="AP123" i="8" s="1"/>
  <c r="D20" i="8"/>
  <c r="E20" i="8" s="1"/>
  <c r="AN20" i="8" s="1"/>
  <c r="E54" i="21" s="1"/>
  <c r="Z88" i="4"/>
  <c r="AA88" i="4" s="1"/>
  <c r="B125" i="21" s="1"/>
  <c r="Z176" i="4"/>
  <c r="AA176" i="4" s="1"/>
  <c r="B213" i="21" s="1"/>
  <c r="D37" i="8"/>
  <c r="E37" i="8" s="1"/>
  <c r="AN37" i="8" s="1"/>
  <c r="AP37" i="8" s="1"/>
  <c r="D108" i="8"/>
  <c r="E108" i="8" s="1"/>
  <c r="AN108" i="8" s="1"/>
  <c r="AP108" i="8" s="1"/>
  <c r="E141" i="21" s="1"/>
  <c r="D35" i="8"/>
  <c r="E35" i="8" s="1"/>
  <c r="AN35" i="8" s="1"/>
  <c r="AP35" i="8" s="1"/>
  <c r="E68" i="21" s="1"/>
  <c r="D79" i="8"/>
  <c r="E79" i="8" s="1"/>
  <c r="AN79" i="8" s="1"/>
  <c r="AP79" i="8" s="1"/>
  <c r="D178" i="8"/>
  <c r="E178" i="8" s="1"/>
  <c r="AN178" i="8" s="1"/>
  <c r="AP178" i="8" s="1"/>
  <c r="D151" i="8"/>
  <c r="E151" i="8" s="1"/>
  <c r="AN151" i="8" s="1"/>
  <c r="AP151" i="8" s="1"/>
  <c r="D39" i="8"/>
  <c r="E39" i="8" s="1"/>
  <c r="AN39" i="8" s="1"/>
  <c r="AP39" i="8" s="1"/>
  <c r="D86" i="8"/>
  <c r="E86" i="8" s="1"/>
  <c r="AN86" i="8" s="1"/>
  <c r="AP86" i="8" s="1"/>
  <c r="D56" i="8"/>
  <c r="E56" i="8" s="1"/>
  <c r="AN56" i="8" s="1"/>
  <c r="AP56" i="8" s="1"/>
  <c r="D176" i="8"/>
  <c r="E176" i="8" s="1"/>
  <c r="AN176" i="8" s="1"/>
  <c r="AP176" i="8" s="1"/>
  <c r="D152" i="8"/>
  <c r="E152" i="8" s="1"/>
  <c r="AN152" i="8" s="1"/>
  <c r="AP152" i="8" s="1"/>
  <c r="D179" i="8"/>
  <c r="E179" i="8" s="1"/>
  <c r="AN179" i="8" s="1"/>
  <c r="AP179" i="8" s="1"/>
  <c r="D166" i="8"/>
  <c r="E166" i="8" s="1"/>
  <c r="AN166" i="8" s="1"/>
  <c r="AP166" i="8" s="1"/>
  <c r="D167" i="8"/>
  <c r="E167" i="8" s="1"/>
  <c r="AN167" i="8" s="1"/>
  <c r="AP167" i="8" s="1"/>
  <c r="D42" i="8"/>
  <c r="E42" i="8" s="1"/>
  <c r="AN42" i="8" s="1"/>
  <c r="AP42" i="8" s="1"/>
  <c r="D162" i="8"/>
  <c r="E162" i="8" s="1"/>
  <c r="AN162" i="8" s="1"/>
  <c r="AP162" i="8" s="1"/>
  <c r="D180" i="8"/>
  <c r="E180" i="8" s="1"/>
  <c r="AN180" i="8" s="1"/>
  <c r="AP180" i="8" s="1"/>
  <c r="D70" i="8"/>
  <c r="E70" i="8" s="1"/>
  <c r="AN70" i="8" s="1"/>
  <c r="AP70" i="8" s="1"/>
  <c r="E103" i="21" s="1"/>
  <c r="D122" i="8"/>
  <c r="E122" i="8" s="1"/>
  <c r="AN122" i="8" s="1"/>
  <c r="AP122" i="8" s="1"/>
  <c r="D182" i="8"/>
  <c r="E182" i="8" s="1"/>
  <c r="AN182" i="8" s="1"/>
  <c r="AP182" i="8" s="1"/>
  <c r="D149" i="8"/>
  <c r="E149" i="8" s="1"/>
  <c r="AN149" i="8" s="1"/>
  <c r="AP149" i="8" s="1"/>
  <c r="D67" i="8"/>
  <c r="E67" i="8" s="1"/>
  <c r="AN67" i="8" s="1"/>
  <c r="AP67" i="8" s="1"/>
  <c r="D165" i="8"/>
  <c r="E165" i="8" s="1"/>
  <c r="AN165" i="8" s="1"/>
  <c r="AP165" i="8" s="1"/>
  <c r="E198" i="21" s="1"/>
  <c r="D114" i="8"/>
  <c r="E114" i="8" s="1"/>
  <c r="AN114" i="8" s="1"/>
  <c r="AP114" i="8" s="1"/>
  <c r="D184" i="8"/>
  <c r="E184" i="8" s="1"/>
  <c r="AN184" i="8" s="1"/>
  <c r="AP184" i="8" s="1"/>
  <c r="D111" i="8"/>
  <c r="E111" i="8" s="1"/>
  <c r="AN111" i="8" s="1"/>
  <c r="AP111" i="8" s="1"/>
  <c r="D109" i="8"/>
  <c r="E109" i="8" s="1"/>
  <c r="AN109" i="8" s="1"/>
  <c r="AP109" i="8" s="1"/>
  <c r="D120" i="8"/>
  <c r="E120" i="8" s="1"/>
  <c r="AN120" i="8" s="1"/>
  <c r="AP120" i="8" s="1"/>
  <c r="D28" i="8"/>
  <c r="E28" i="8" s="1"/>
  <c r="AN28" i="8" s="1"/>
  <c r="D155" i="8"/>
  <c r="E155" i="8" s="1"/>
  <c r="AN155" i="8" s="1"/>
  <c r="AP155" i="8" s="1"/>
  <c r="D181" i="8"/>
  <c r="E181" i="8" s="1"/>
  <c r="AN181" i="8" s="1"/>
  <c r="AP181" i="8" s="1"/>
  <c r="D105" i="8"/>
  <c r="E105" i="8" s="1"/>
  <c r="AN105" i="8" s="1"/>
  <c r="AP105" i="8" s="1"/>
  <c r="E138" i="21" s="1"/>
  <c r="D150" i="8"/>
  <c r="E150" i="8" s="1"/>
  <c r="AN150" i="8" s="1"/>
  <c r="AP150" i="8" s="1"/>
  <c r="D135" i="8"/>
  <c r="E135" i="8" s="1"/>
  <c r="AN135" i="8" s="1"/>
  <c r="AP135" i="8" s="1"/>
  <c r="D127" i="8"/>
  <c r="E127" i="8" s="1"/>
  <c r="AN127" i="8" s="1"/>
  <c r="AP127" i="8" s="1"/>
  <c r="D100" i="8"/>
  <c r="E100" i="8" s="1"/>
  <c r="AN100" i="8" s="1"/>
  <c r="AP100" i="8" s="1"/>
  <c r="D141" i="8"/>
  <c r="E141" i="8" s="1"/>
  <c r="AN141" i="8" s="1"/>
  <c r="AP141" i="8" s="1"/>
  <c r="D69" i="8"/>
  <c r="E69" i="8" s="1"/>
  <c r="AN69" i="8" s="1"/>
  <c r="AP69" i="8" s="1"/>
  <c r="D140" i="8"/>
  <c r="E140" i="8" s="1"/>
  <c r="AN140" i="8" s="1"/>
  <c r="AP140" i="8" s="1"/>
  <c r="D96" i="8"/>
  <c r="E96" i="8" s="1"/>
  <c r="AN96" i="8" s="1"/>
  <c r="AP96" i="8" s="1"/>
  <c r="E129" i="21" s="1"/>
  <c r="D168" i="8"/>
  <c r="E168" i="8" s="1"/>
  <c r="AN168" i="8" s="1"/>
  <c r="AP168" i="8" s="1"/>
  <c r="D72" i="8"/>
  <c r="E72" i="8" s="1"/>
  <c r="AN72" i="8" s="1"/>
  <c r="AP72" i="8" s="1"/>
  <c r="D124" i="8"/>
  <c r="E124" i="8" s="1"/>
  <c r="AN124" i="8" s="1"/>
  <c r="AP124" i="8" s="1"/>
  <c r="D106" i="8"/>
  <c r="E106" i="8" s="1"/>
  <c r="AN106" i="8" s="1"/>
  <c r="AP106" i="8" s="1"/>
  <c r="D148" i="8"/>
  <c r="E148" i="8" s="1"/>
  <c r="AN148" i="8" s="1"/>
  <c r="AP148" i="8" s="1"/>
  <c r="D138" i="8"/>
  <c r="E138" i="8" s="1"/>
  <c r="AN138" i="8" s="1"/>
  <c r="AP138" i="8" s="1"/>
  <c r="D97" i="8"/>
  <c r="E97" i="8" s="1"/>
  <c r="AN97" i="8" s="1"/>
  <c r="AP97" i="8" s="1"/>
  <c r="D169" i="8"/>
  <c r="E169" i="8" s="1"/>
  <c r="AN169" i="8" s="1"/>
  <c r="AP169" i="8" s="1"/>
  <c r="D24" i="8"/>
  <c r="E24" i="8" s="1"/>
  <c r="AN24" i="8" s="1"/>
  <c r="D40" i="8"/>
  <c r="E40" i="8" s="1"/>
  <c r="AN40" i="8" s="1"/>
  <c r="D29" i="8"/>
  <c r="E29" i="8" s="1"/>
  <c r="AN29" i="8" s="1"/>
  <c r="D54" i="8"/>
  <c r="E54" i="8" s="1"/>
  <c r="AN54" i="8" s="1"/>
  <c r="AP54" i="8" s="1"/>
  <c r="D53" i="8"/>
  <c r="E53" i="8" s="1"/>
  <c r="AN53" i="8" s="1"/>
  <c r="AP53" i="8" s="1"/>
  <c r="D177" i="8"/>
  <c r="E177" i="8" s="1"/>
  <c r="AN177" i="8" s="1"/>
  <c r="AP177" i="8" s="1"/>
  <c r="D58" i="8"/>
  <c r="E58" i="8" s="1"/>
  <c r="AN58" i="8" s="1"/>
  <c r="AP58" i="8" s="1"/>
  <c r="D57" i="8"/>
  <c r="E57" i="8" s="1"/>
  <c r="AN57" i="8" s="1"/>
  <c r="AP57" i="8" s="1"/>
  <c r="D71" i="8"/>
  <c r="E71" i="8" s="1"/>
  <c r="AN71" i="8" s="1"/>
  <c r="AP71" i="8" s="1"/>
  <c r="D38" i="8"/>
  <c r="E38" i="8" s="1"/>
  <c r="AN38" i="8" s="1"/>
  <c r="AP38" i="8" s="1"/>
  <c r="D110" i="8"/>
  <c r="E110" i="8" s="1"/>
  <c r="AN110" i="8" s="1"/>
  <c r="AP110" i="8" s="1"/>
  <c r="D128" i="8"/>
  <c r="E128" i="8" s="1"/>
  <c r="AN128" i="8" s="1"/>
  <c r="AP128" i="8" s="1"/>
  <c r="D65" i="8"/>
  <c r="E65" i="8" s="1"/>
  <c r="AN65" i="8" s="1"/>
  <c r="AP65" i="8" s="1"/>
  <c r="D139" i="8"/>
  <c r="E139" i="8" s="1"/>
  <c r="AN139" i="8" s="1"/>
  <c r="AP139" i="8" s="1"/>
  <c r="D23" i="8"/>
  <c r="E23" i="8" s="1"/>
  <c r="AN23" i="8" s="1"/>
  <c r="D66" i="8"/>
  <c r="E66" i="8" s="1"/>
  <c r="AN66" i="8" s="1"/>
  <c r="AP66" i="8" s="1"/>
  <c r="D98" i="8"/>
  <c r="E98" i="8" s="1"/>
  <c r="AN98" i="8" s="1"/>
  <c r="AP98" i="8" s="1"/>
  <c r="D27" i="8"/>
  <c r="E27" i="8" s="1"/>
  <c r="AN27" i="8" s="1"/>
  <c r="D22" i="8"/>
  <c r="E22" i="8" s="1"/>
  <c r="AN22" i="8" s="1"/>
  <c r="D183" i="8"/>
  <c r="E183" i="8" s="1"/>
  <c r="AN183" i="8" s="1"/>
  <c r="AP183" i="8" s="1"/>
  <c r="D126" i="8"/>
  <c r="E126" i="8" s="1"/>
  <c r="AN126" i="8" s="1"/>
  <c r="AP126" i="8" s="1"/>
  <c r="D92" i="8"/>
  <c r="E92" i="8" s="1"/>
  <c r="AN92" i="8" s="1"/>
  <c r="AP92" i="8" s="1"/>
  <c r="D26" i="8"/>
  <c r="E26" i="8" s="1"/>
  <c r="AN26" i="8" s="1"/>
  <c r="D91" i="8"/>
  <c r="E91" i="8" s="1"/>
  <c r="AN91" i="8" s="1"/>
  <c r="AP91" i="8" s="1"/>
  <c r="D52" i="8"/>
  <c r="E52" i="8" s="1"/>
  <c r="AN52" i="8" s="1"/>
  <c r="AP52" i="8" s="1"/>
  <c r="D134" i="8"/>
  <c r="E134" i="8" s="1"/>
  <c r="AN134" i="8" s="1"/>
  <c r="AP134" i="8" s="1"/>
  <c r="D49" i="8"/>
  <c r="E49" i="8" s="1"/>
  <c r="AN49" i="8" s="1"/>
  <c r="AP49" i="8" s="1"/>
  <c r="E82" i="21" s="1"/>
  <c r="D63" i="8"/>
  <c r="E63" i="8" s="1"/>
  <c r="AN63" i="8" s="1"/>
  <c r="AP63" i="8" s="1"/>
  <c r="D94" i="8"/>
  <c r="E94" i="8" s="1"/>
  <c r="AN94" i="8" s="1"/>
  <c r="AP94" i="8" s="1"/>
  <c r="D51" i="8"/>
  <c r="E51" i="8" s="1"/>
  <c r="AN51" i="8" s="1"/>
  <c r="AP51" i="8" s="1"/>
  <c r="D50" i="8"/>
  <c r="E50" i="8" s="1"/>
  <c r="AN50" i="8" s="1"/>
  <c r="AP50" i="8" s="1"/>
  <c r="D161" i="8"/>
  <c r="E161" i="8" s="1"/>
  <c r="AN161" i="8" s="1"/>
  <c r="AP161" i="8" s="1"/>
  <c r="D64" i="8"/>
  <c r="E64" i="8" s="1"/>
  <c r="AN64" i="8" s="1"/>
  <c r="AP64" i="8" s="1"/>
  <c r="D84" i="8"/>
  <c r="E84" i="8" s="1"/>
  <c r="AN84" i="8" s="1"/>
  <c r="AP84" i="8" s="1"/>
  <c r="D55" i="8"/>
  <c r="E55" i="8" s="1"/>
  <c r="AN55" i="8" s="1"/>
  <c r="AP55" i="8" s="1"/>
  <c r="D25" i="8"/>
  <c r="E25" i="8" s="1"/>
  <c r="AN25" i="8" s="1"/>
  <c r="D112" i="8"/>
  <c r="E112" i="8" s="1"/>
  <c r="AN112" i="8" s="1"/>
  <c r="AP112" i="8" s="1"/>
  <c r="D99" i="8"/>
  <c r="E99" i="8" s="1"/>
  <c r="AN99" i="8" s="1"/>
  <c r="AP99" i="8" s="1"/>
  <c r="D125" i="8"/>
  <c r="E125" i="8" s="1"/>
  <c r="AN125" i="8" s="1"/>
  <c r="AP125" i="8" s="1"/>
  <c r="D153" i="8"/>
  <c r="E153" i="8" s="1"/>
  <c r="AN153" i="8" s="1"/>
  <c r="AP153" i="8" s="1"/>
  <c r="D80" i="8"/>
  <c r="E80" i="8" s="1"/>
  <c r="AN80" i="8" s="1"/>
  <c r="AP80" i="8" s="1"/>
  <c r="D41" i="8"/>
  <c r="E41" i="8" s="1"/>
  <c r="AN41" i="8" s="1"/>
  <c r="AP41" i="8" s="1"/>
  <c r="D93" i="8"/>
  <c r="E93" i="8" s="1"/>
  <c r="AN93" i="8" s="1"/>
  <c r="AP93" i="8" s="1"/>
  <c r="D147" i="8"/>
  <c r="E147" i="8" s="1"/>
  <c r="AN147" i="8" s="1"/>
  <c r="AP147" i="8" s="1"/>
  <c r="D85" i="8"/>
  <c r="E85" i="8" s="1"/>
  <c r="AN85" i="8" s="1"/>
  <c r="AP85" i="8" s="1"/>
  <c r="D121" i="8"/>
  <c r="E121" i="8" s="1"/>
  <c r="AN121" i="8" s="1"/>
  <c r="AP121" i="8" s="1"/>
  <c r="D136" i="8"/>
  <c r="E136" i="8" s="1"/>
  <c r="AN136" i="8" s="1"/>
  <c r="AP136" i="8" s="1"/>
  <c r="D81" i="8"/>
  <c r="E81" i="8" s="1"/>
  <c r="AN81" i="8" s="1"/>
  <c r="AP81" i="8" s="1"/>
  <c r="D154" i="8"/>
  <c r="E154" i="8" s="1"/>
  <c r="AN154" i="8" s="1"/>
  <c r="AP154" i="8" s="1"/>
  <c r="D78" i="8"/>
  <c r="E78" i="8" s="1"/>
  <c r="AN78" i="8" s="1"/>
  <c r="AP78" i="8" s="1"/>
  <c r="D77" i="8"/>
  <c r="E77" i="8" s="1"/>
  <c r="AN77" i="8" s="1"/>
  <c r="AP77" i="8" s="1"/>
  <c r="D36" i="8"/>
  <c r="E36" i="8" s="1"/>
  <c r="AN36" i="8" s="1"/>
  <c r="AP36" i="8" s="1"/>
  <c r="D107" i="8"/>
  <c r="E107" i="8" s="1"/>
  <c r="AN107" i="8" s="1"/>
  <c r="AP107" i="8" s="1"/>
  <c r="D137" i="8"/>
  <c r="E137" i="8" s="1"/>
  <c r="AN137" i="8" s="1"/>
  <c r="AP137" i="8" s="1"/>
  <c r="D44" i="8"/>
  <c r="E44" i="8" s="1"/>
  <c r="AN44" i="8" s="1"/>
  <c r="AP44" i="8" s="1"/>
  <c r="D82" i="8"/>
  <c r="E82" i="8" s="1"/>
  <c r="AN82" i="8" s="1"/>
  <c r="AP82" i="8" s="1"/>
  <c r="D46" i="4"/>
  <c r="E46" i="4" s="1"/>
  <c r="Z46" i="4" s="1"/>
  <c r="AA46" i="4" s="1"/>
  <c r="D135" i="4"/>
  <c r="E135" i="4" s="1"/>
  <c r="Z135" i="4" s="1"/>
  <c r="AA135" i="4" s="1"/>
  <c r="B172" i="21" s="1"/>
  <c r="D68" i="4"/>
  <c r="E68" i="4" s="1"/>
  <c r="Z68" i="4" s="1"/>
  <c r="AA68" i="4" s="1"/>
  <c r="B105" i="21" s="1"/>
  <c r="D136" i="4"/>
  <c r="E136" i="4" s="1"/>
  <c r="Z136" i="4" s="1"/>
  <c r="AA136" i="4" s="1"/>
  <c r="B173" i="21" s="1"/>
  <c r="D37" i="4"/>
  <c r="E37" i="4" s="1"/>
  <c r="Z37" i="4" s="1"/>
  <c r="AA37" i="4" s="1"/>
  <c r="D118" i="4"/>
  <c r="E118" i="4" s="1"/>
  <c r="Z118" i="4" s="1"/>
  <c r="AA118" i="4" s="1"/>
  <c r="B155" i="21" s="1"/>
  <c r="D134" i="4"/>
  <c r="E134" i="4" s="1"/>
  <c r="Z134" i="4" s="1"/>
  <c r="AA134" i="4" s="1"/>
  <c r="B171" i="21" s="1"/>
  <c r="D63" i="4"/>
  <c r="E63" i="4" s="1"/>
  <c r="Z63" i="4" s="1"/>
  <c r="AA63" i="4" s="1"/>
  <c r="B100" i="21" s="1"/>
  <c r="D124" i="4"/>
  <c r="E124" i="4" s="1"/>
  <c r="Z124" i="4" s="1"/>
  <c r="D94" i="4"/>
  <c r="E94" i="4" s="1"/>
  <c r="Z94" i="4" s="1"/>
  <c r="AA94" i="4" s="1"/>
  <c r="B131" i="21" s="1"/>
  <c r="D172" i="4"/>
  <c r="E172" i="4" s="1"/>
  <c r="Z172" i="4" s="1"/>
  <c r="AA172" i="4" s="1"/>
  <c r="B209" i="21" s="1"/>
  <c r="D166" i="4"/>
  <c r="E166" i="4" s="1"/>
  <c r="Z166" i="4" s="1"/>
  <c r="AA166" i="4" s="1"/>
  <c r="B203" i="21" s="1"/>
  <c r="D77" i="4"/>
  <c r="E77" i="4" s="1"/>
  <c r="Z77" i="4" s="1"/>
  <c r="AA77" i="4" s="1"/>
  <c r="B114" i="21" s="1"/>
  <c r="D26" i="4"/>
  <c r="E26" i="4" s="1"/>
  <c r="Z26" i="4" s="1"/>
  <c r="D132" i="4"/>
  <c r="E132" i="4" s="1"/>
  <c r="D67" i="4"/>
  <c r="E67" i="4" s="1"/>
  <c r="Z67" i="4" s="1"/>
  <c r="AA67" i="4" s="1"/>
  <c r="B104" i="21" s="1"/>
  <c r="D82" i="4"/>
  <c r="E82" i="4" s="1"/>
  <c r="Z82" i="4" s="1"/>
  <c r="AA82" i="4" s="1"/>
  <c r="B119" i="21" s="1"/>
  <c r="D19" i="4"/>
  <c r="E19" i="4" s="1"/>
  <c r="Z19" i="4" s="1"/>
  <c r="D52" i="4"/>
  <c r="E52" i="4" s="1"/>
  <c r="Z52" i="4" s="1"/>
  <c r="AA52" i="4" s="1"/>
  <c r="D64" i="4"/>
  <c r="E64" i="4" s="1"/>
  <c r="Z64" i="4" s="1"/>
  <c r="AA64" i="4" s="1"/>
  <c r="B101" i="21" s="1"/>
  <c r="D89" i="4"/>
  <c r="E89" i="4" s="1"/>
  <c r="Z89" i="4" s="1"/>
  <c r="AA89" i="4" s="1"/>
  <c r="B126" i="21" s="1"/>
  <c r="D78" i="4"/>
  <c r="E78" i="4" s="1"/>
  <c r="Z78" i="4" s="1"/>
  <c r="AA78" i="4" s="1"/>
  <c r="B115" i="21" s="1"/>
  <c r="D75" i="4"/>
  <c r="E75" i="4" s="1"/>
  <c r="Z75" i="4" s="1"/>
  <c r="AA75" i="4" s="1"/>
  <c r="B112" i="21" s="1"/>
  <c r="D62" i="4"/>
  <c r="E62" i="4" s="1"/>
  <c r="Z62" i="4" s="1"/>
  <c r="AA62" i="4" s="1"/>
  <c r="B99" i="21" s="1"/>
  <c r="D48" i="4"/>
  <c r="E48" i="4" s="1"/>
  <c r="Z48" i="4" s="1"/>
  <c r="AA48" i="4" s="1"/>
  <c r="D110" i="4"/>
  <c r="E110" i="4" s="1"/>
  <c r="Z110" i="4" s="1"/>
  <c r="D179" i="4"/>
  <c r="E179" i="4" s="1"/>
  <c r="Z179" i="4" s="1"/>
  <c r="AA179" i="4" s="1"/>
  <c r="B216" i="21" s="1"/>
  <c r="D148" i="4"/>
  <c r="E148" i="4" s="1"/>
  <c r="Z148" i="4" s="1"/>
  <c r="AA148" i="4" s="1"/>
  <c r="B185" i="21" s="1"/>
  <c r="D24" i="4"/>
  <c r="E24" i="4" s="1"/>
  <c r="Z24" i="4" s="1"/>
  <c r="D159" i="4"/>
  <c r="E159" i="4" s="1"/>
  <c r="Z159" i="4" s="1"/>
  <c r="D66" i="4"/>
  <c r="E66" i="4" s="1"/>
  <c r="Z66" i="4" s="1"/>
  <c r="AA66" i="4" s="1"/>
  <c r="B103" i="21" s="1"/>
  <c r="D65" i="4"/>
  <c r="E65" i="4" s="1"/>
  <c r="Z65" i="4" s="1"/>
  <c r="AA65" i="4" s="1"/>
  <c r="B102" i="21" s="1"/>
  <c r="D161" i="4"/>
  <c r="E161" i="4" s="1"/>
  <c r="Z161" i="4" s="1"/>
  <c r="D32" i="4"/>
  <c r="E32" i="4" s="1"/>
  <c r="Z32" i="4" s="1"/>
  <c r="AA32" i="4" s="1"/>
  <c r="D106" i="4"/>
  <c r="E106" i="4" s="1"/>
  <c r="Z106" i="4" s="1"/>
  <c r="AA106" i="4" s="1"/>
  <c r="B143" i="21" s="1"/>
  <c r="D61" i="4"/>
  <c r="E61" i="4" s="1"/>
  <c r="Z61" i="4" s="1"/>
  <c r="AA61" i="4" s="1"/>
  <c r="B98" i="21" s="1"/>
  <c r="D117" i="4"/>
  <c r="E117" i="4" s="1"/>
  <c r="Z117" i="4" s="1"/>
  <c r="AA117" i="4" s="1"/>
  <c r="B154" i="21" s="1"/>
  <c r="D144" i="4"/>
  <c r="E144" i="4" s="1"/>
  <c r="Z144" i="4" s="1"/>
  <c r="AA144" i="4" s="1"/>
  <c r="B181" i="21" s="1"/>
  <c r="D22" i="4"/>
  <c r="E22" i="4" s="1"/>
  <c r="Z22" i="4" s="1"/>
  <c r="D51" i="4"/>
  <c r="E51" i="4" s="1"/>
  <c r="Z51" i="4" s="1"/>
  <c r="AA51" i="4" s="1"/>
  <c r="D149" i="4"/>
  <c r="E149" i="4" s="1"/>
  <c r="Z149" i="4" s="1"/>
  <c r="AA149" i="4" s="1"/>
  <c r="B186" i="21" s="1"/>
  <c r="D130" i="4"/>
  <c r="E130" i="4" s="1"/>
  <c r="Z130" i="4" s="1"/>
  <c r="AA130" i="4" s="1"/>
  <c r="B167" i="21" s="1"/>
  <c r="D115" i="4"/>
  <c r="E115" i="4" s="1"/>
  <c r="Z115" i="4" s="1"/>
  <c r="AA115" i="4" s="1"/>
  <c r="B152" i="21" s="1"/>
  <c r="D38" i="4"/>
  <c r="E38" i="4" s="1"/>
  <c r="Z38" i="4" s="1"/>
  <c r="AA38" i="4" s="1"/>
  <c r="D121" i="4"/>
  <c r="E121" i="4" s="1"/>
  <c r="Z121" i="4" s="1"/>
  <c r="AA121" i="4" s="1"/>
  <c r="B158" i="21" s="1"/>
  <c r="D103" i="4"/>
  <c r="E103" i="4" s="1"/>
  <c r="Z103" i="4" s="1"/>
  <c r="AA103" i="4" s="1"/>
  <c r="B140" i="21" s="1"/>
  <c r="D108" i="4"/>
  <c r="E108" i="4" s="1"/>
  <c r="Z108" i="4" s="1"/>
  <c r="AA108" i="4" s="1"/>
  <c r="B145" i="21" s="1"/>
  <c r="D76" i="4"/>
  <c r="E76" i="4" s="1"/>
  <c r="Z76" i="4" s="1"/>
  <c r="AA76" i="4" s="1"/>
  <c r="B113" i="21" s="1"/>
  <c r="D178" i="4"/>
  <c r="E178" i="4" s="1"/>
  <c r="Z178" i="4" s="1"/>
  <c r="D175" i="4"/>
  <c r="E175" i="4" s="1"/>
  <c r="Z175" i="4" s="1"/>
  <c r="D160" i="4"/>
  <c r="E160" i="4" s="1"/>
  <c r="Z160" i="4" s="1"/>
  <c r="AA160" i="4" s="1"/>
  <c r="B197" i="21" s="1"/>
  <c r="D74" i="4"/>
  <c r="E74" i="4" s="1"/>
  <c r="Z74" i="4" s="1"/>
  <c r="AA74" i="4" s="1"/>
  <c r="B111" i="21" s="1"/>
  <c r="D109" i="4"/>
  <c r="E109" i="4" s="1"/>
  <c r="Z109" i="4" s="1"/>
  <c r="AA109" i="4" s="1"/>
  <c r="B146" i="21" s="1"/>
  <c r="D92" i="4"/>
  <c r="E92" i="4" s="1"/>
  <c r="Z92" i="4" s="1"/>
  <c r="D116" i="4"/>
  <c r="E116" i="4" s="1"/>
  <c r="Z116" i="4" s="1"/>
  <c r="AA116" i="4" s="1"/>
  <c r="B153" i="21" s="1"/>
  <c r="D122" i="4"/>
  <c r="E122" i="4" s="1"/>
  <c r="Z122" i="4" s="1"/>
  <c r="D157" i="4"/>
  <c r="E157" i="4" s="1"/>
  <c r="Z157" i="4" s="1"/>
  <c r="AA157" i="4" s="1"/>
  <c r="B194" i="21" s="1"/>
  <c r="D123" i="4"/>
  <c r="E123" i="4" s="1"/>
  <c r="Z123" i="4" s="1"/>
  <c r="AA123" i="4" s="1"/>
  <c r="B160" i="21" s="1"/>
  <c r="D23" i="4"/>
  <c r="E23" i="4" s="1"/>
  <c r="Z23" i="4" s="1"/>
  <c r="D87" i="4"/>
  <c r="E87" i="4" s="1"/>
  <c r="Z87" i="4" s="1"/>
  <c r="AA87" i="4" s="1"/>
  <c r="B124" i="21" s="1"/>
  <c r="D180" i="4"/>
  <c r="E180" i="4" s="1"/>
  <c r="Z180" i="4" s="1"/>
  <c r="D53" i="4"/>
  <c r="E53" i="4" s="1"/>
  <c r="Z53" i="4" s="1"/>
  <c r="AA53" i="4" s="1"/>
  <c r="D91" i="4"/>
  <c r="E91" i="4" s="1"/>
  <c r="Z91" i="4" s="1"/>
  <c r="AA91" i="4" s="1"/>
  <c r="B128" i="21" s="1"/>
  <c r="D33" i="4"/>
  <c r="E33" i="4" s="1"/>
  <c r="Z33" i="4" s="1"/>
  <c r="AA33" i="4" s="1"/>
  <c r="D138" i="4"/>
  <c r="E138" i="4" s="1"/>
  <c r="Z138" i="4" s="1"/>
  <c r="AA138" i="4" s="1"/>
  <c r="B175" i="21" s="1"/>
  <c r="D173" i="4"/>
  <c r="E173" i="4" s="1"/>
  <c r="Z173" i="4" s="1"/>
  <c r="AA173" i="4" s="1"/>
  <c r="D120" i="4"/>
  <c r="E120" i="4" s="1"/>
  <c r="Z120" i="4" s="1"/>
  <c r="AA120" i="4" s="1"/>
  <c r="B157" i="21" s="1"/>
  <c r="D34" i="4"/>
  <c r="E34" i="4" s="1"/>
  <c r="Z34" i="4" s="1"/>
  <c r="AA34" i="4" s="1"/>
  <c r="D165" i="4"/>
  <c r="E165" i="4" s="1"/>
  <c r="Z165" i="4" s="1"/>
  <c r="D150" i="4"/>
  <c r="E150" i="4" s="1"/>
  <c r="Z150" i="4" s="1"/>
  <c r="AA150" i="4" s="1"/>
  <c r="B187" i="21" s="1"/>
  <c r="D40" i="4"/>
  <c r="E40" i="4" s="1"/>
  <c r="Z40" i="4" s="1"/>
  <c r="AA40" i="4" s="1"/>
  <c r="D45" i="4"/>
  <c r="E45" i="4" s="1"/>
  <c r="Z45" i="4" s="1"/>
  <c r="AA45" i="4" s="1"/>
  <c r="B82" i="21" s="1"/>
  <c r="D50" i="4"/>
  <c r="E50" i="4" s="1"/>
  <c r="Z50" i="4" s="1"/>
  <c r="AA50" i="4" s="1"/>
  <c r="D80" i="4"/>
  <c r="E80" i="4" s="1"/>
  <c r="Z80" i="4" s="1"/>
  <c r="AA80" i="4" s="1"/>
  <c r="B117" i="21" s="1"/>
  <c r="D133" i="4"/>
  <c r="E133" i="4" s="1"/>
  <c r="Z133" i="4" s="1"/>
  <c r="D107" i="4"/>
  <c r="E107" i="4" s="1"/>
  <c r="Z107" i="4" s="1"/>
  <c r="AA107" i="4" s="1"/>
  <c r="B144" i="21" s="1"/>
  <c r="D25" i="4"/>
  <c r="E25" i="4" s="1"/>
  <c r="Z25" i="4" s="1"/>
  <c r="D17" i="4"/>
  <c r="E17" i="4" s="1"/>
  <c r="Z17" i="4" s="1"/>
  <c r="D95" i="4"/>
  <c r="E95" i="4" s="1"/>
  <c r="D152" i="4"/>
  <c r="E152" i="4" s="1"/>
  <c r="Z152" i="4" s="1"/>
  <c r="D143" i="4"/>
  <c r="E143" i="4" s="1"/>
  <c r="Z143" i="4" s="1"/>
  <c r="AA143" i="4" s="1"/>
  <c r="B180" i="21" s="1"/>
  <c r="D147" i="4"/>
  <c r="E147" i="4" s="1"/>
  <c r="Z147" i="4" s="1"/>
  <c r="AA147" i="4" s="1"/>
  <c r="B184" i="21" s="1"/>
  <c r="D174" i="4"/>
  <c r="E174" i="4" s="1"/>
  <c r="Z174" i="4" s="1"/>
  <c r="D104" i="4"/>
  <c r="E104" i="4" s="1"/>
  <c r="Z104" i="4" s="1"/>
  <c r="AA104" i="4" s="1"/>
  <c r="B141" i="21" s="1"/>
  <c r="D39" i="4"/>
  <c r="E39" i="4" s="1"/>
  <c r="Z39" i="4" s="1"/>
  <c r="AA39" i="4" s="1"/>
  <c r="D54" i="4"/>
  <c r="E54" i="4" s="1"/>
  <c r="Z54" i="4" s="1"/>
  <c r="D59" i="4"/>
  <c r="E59" i="4" s="1"/>
  <c r="Z59" i="4" s="1"/>
  <c r="AA59" i="4" s="1"/>
  <c r="B96" i="21" s="1"/>
  <c r="D151" i="4"/>
  <c r="E151" i="4" s="1"/>
  <c r="Z151" i="4" s="1"/>
  <c r="AA151" i="4" s="1"/>
  <c r="B188" i="21" s="1"/>
  <c r="D36" i="4"/>
  <c r="E36" i="4" s="1"/>
  <c r="Z36" i="4" s="1"/>
  <c r="AA36" i="4" s="1"/>
  <c r="D145" i="4"/>
  <c r="E145" i="4" s="1"/>
  <c r="Z145" i="4" s="1"/>
  <c r="AA145" i="4" s="1"/>
  <c r="B182" i="21" s="1"/>
  <c r="D163" i="4"/>
  <c r="E163" i="4" s="1"/>
  <c r="Z163" i="4" s="1"/>
  <c r="AA163" i="4" s="1"/>
  <c r="B200" i="21" s="1"/>
  <c r="D49" i="4"/>
  <c r="E49" i="4" s="1"/>
  <c r="Z49" i="4" s="1"/>
  <c r="AA49" i="4" s="1"/>
  <c r="D162" i="4"/>
  <c r="E162" i="4" s="1"/>
  <c r="Z162" i="4" s="1"/>
  <c r="AA162" i="4" s="1"/>
  <c r="B199" i="21" s="1"/>
  <c r="D129" i="4"/>
  <c r="E129" i="4" s="1"/>
  <c r="Z129" i="4" s="1"/>
  <c r="AA129" i="4" s="1"/>
  <c r="B166" i="21" s="1"/>
  <c r="D35" i="4"/>
  <c r="E35" i="4" s="1"/>
  <c r="Z35" i="4" s="1"/>
  <c r="AA35" i="4" s="1"/>
  <c r="D60" i="4"/>
  <c r="E60" i="4" s="1"/>
  <c r="Z60" i="4" s="1"/>
  <c r="AA60" i="4" s="1"/>
  <c r="B97" i="21" s="1"/>
  <c r="D47" i="4"/>
  <c r="E47" i="4" s="1"/>
  <c r="Z47" i="4" s="1"/>
  <c r="D20" i="4"/>
  <c r="E20" i="4" s="1"/>
  <c r="Z20" i="4" s="1"/>
  <c r="D131" i="4"/>
  <c r="E131" i="4" s="1"/>
  <c r="Z131" i="4" s="1"/>
  <c r="AA131" i="4" s="1"/>
  <c r="B168" i="21" s="1"/>
  <c r="D81" i="4"/>
  <c r="E81" i="4" s="1"/>
  <c r="Z81" i="4" s="1"/>
  <c r="AA81" i="4" s="1"/>
  <c r="B118" i="21" s="1"/>
  <c r="D158" i="4"/>
  <c r="E158" i="4" s="1"/>
  <c r="Z158" i="4" s="1"/>
  <c r="AA158" i="4" s="1"/>
  <c r="B195" i="21" s="1"/>
  <c r="D164" i="4"/>
  <c r="E164" i="4" s="1"/>
  <c r="Z164" i="4" s="1"/>
  <c r="AA164" i="4" s="1"/>
  <c r="B201" i="21" s="1"/>
  <c r="D102" i="4"/>
  <c r="E102" i="4" s="1"/>
  <c r="Z102" i="4" s="1"/>
  <c r="AA102" i="4" s="1"/>
  <c r="B139" i="21" s="1"/>
  <c r="D171" i="4"/>
  <c r="E171" i="4" s="1"/>
  <c r="Z171" i="4" s="1"/>
  <c r="AA171" i="4" s="1"/>
  <c r="B208" i="21" s="1"/>
  <c r="Z15" i="13"/>
  <c r="Z79" i="4"/>
  <c r="AA79" i="4" s="1"/>
  <c r="B116" i="21" s="1"/>
  <c r="D86" i="15"/>
  <c r="Z93" i="4"/>
  <c r="AA93" i="4" s="1"/>
  <c r="B130" i="21" s="1"/>
  <c r="AQ162" i="8"/>
  <c r="D10" i="9"/>
  <c r="E10" i="9" s="1"/>
  <c r="F10" i="9" s="1"/>
  <c r="Z132" i="4"/>
  <c r="AA132" i="4" s="1"/>
  <c r="B169" i="21" s="1"/>
  <c r="AQ111" i="8"/>
  <c r="Z146" i="4"/>
  <c r="AA146" i="4" s="1"/>
  <c r="B183" i="21" s="1"/>
  <c r="D9" i="9"/>
  <c r="E9" i="9" s="1"/>
  <c r="F9" i="9" s="1"/>
  <c r="D11" i="9"/>
  <c r="E11" i="9" s="1"/>
  <c r="F11" i="9" s="1"/>
  <c r="Z21" i="4"/>
  <c r="D15" i="9"/>
  <c r="E15" i="9" s="1"/>
  <c r="F15" i="9" s="1"/>
  <c r="Z95" i="4"/>
  <c r="D14" i="9"/>
  <c r="E14" i="9" s="1"/>
  <c r="F14" i="9" s="1"/>
  <c r="AQ40" i="8"/>
  <c r="D8" i="9"/>
  <c r="E8" i="9" s="1"/>
  <c r="F8" i="9" s="1"/>
  <c r="AN68" i="8"/>
  <c r="AP68" i="8" s="1"/>
  <c r="E101" i="21" s="1"/>
  <c r="D7" i="9"/>
  <c r="E7" i="9" s="1"/>
  <c r="F7" i="9" s="1"/>
  <c r="C38" i="21" s="1"/>
  <c r="D16" i="9"/>
  <c r="E16" i="9" s="1"/>
  <c r="F16" i="9" s="1"/>
  <c r="D13" i="9"/>
  <c r="E13" i="9" s="1"/>
  <c r="F13" i="9" s="1"/>
  <c r="Z18" i="13"/>
  <c r="Z13" i="13"/>
  <c r="Z20" i="13"/>
  <c r="G12" i="9"/>
  <c r="Z21" i="13"/>
  <c r="Z16" i="13"/>
  <c r="Z17" i="13"/>
  <c r="F15" i="31"/>
  <c r="AA96" i="4"/>
  <c r="B133" i="21" s="1"/>
  <c r="AA137" i="4"/>
  <c r="B174" i="21" s="1"/>
  <c r="E28" i="12"/>
  <c r="E27" i="12"/>
  <c r="E31" i="12"/>
  <c r="E24" i="12"/>
  <c r="E30" i="12"/>
  <c r="E25" i="12"/>
  <c r="E29" i="12"/>
  <c r="E23" i="12"/>
  <c r="I22" i="12"/>
  <c r="E26" i="12"/>
  <c r="AQ183" i="8"/>
  <c r="AQ163" i="8"/>
  <c r="AQ164" i="8"/>
  <c r="AQ168" i="8"/>
  <c r="AQ170" i="8"/>
  <c r="AQ134" i="8"/>
  <c r="AQ125" i="8"/>
  <c r="AQ128" i="8"/>
  <c r="AQ91" i="8"/>
  <c r="AQ78" i="8"/>
  <c r="AQ79" i="8"/>
  <c r="AQ82" i="8"/>
  <c r="AQ83" i="8"/>
  <c r="AQ63" i="8"/>
  <c r="AQ66" i="8"/>
  <c r="AQ21" i="8"/>
  <c r="AQ28" i="8"/>
  <c r="E215" i="21" l="1"/>
  <c r="E183" i="21"/>
  <c r="E140" i="21"/>
  <c r="E166" i="21"/>
  <c r="E168" i="21"/>
  <c r="E209" i="21"/>
  <c r="E152" i="21"/>
  <c r="E132" i="21"/>
  <c r="E172" i="21"/>
  <c r="E171" i="21"/>
  <c r="E102" i="21"/>
  <c r="E100" i="21"/>
  <c r="E184" i="21"/>
  <c r="E146" i="21"/>
  <c r="E145" i="21"/>
  <c r="E127" i="21"/>
  <c r="E98" i="21"/>
  <c r="E174" i="21"/>
  <c r="E182" i="21"/>
  <c r="E211" i="21"/>
  <c r="E175" i="21"/>
  <c r="E130" i="21"/>
  <c r="E139" i="21"/>
  <c r="E133" i="21"/>
  <c r="E212" i="21"/>
  <c r="E143" i="21"/>
  <c r="E142" i="21"/>
  <c r="E155" i="21"/>
  <c r="E185" i="21"/>
  <c r="E117" i="21"/>
  <c r="E105" i="21"/>
  <c r="E110" i="21"/>
  <c r="E126" i="21"/>
  <c r="E97" i="21"/>
  <c r="E131" i="21"/>
  <c r="E104" i="21"/>
  <c r="E213" i="21"/>
  <c r="E128" i="21"/>
  <c r="E194" i="21"/>
  <c r="E173" i="21"/>
  <c r="B41" i="21"/>
  <c r="B40" i="21"/>
  <c r="E10" i="21"/>
  <c r="E40" i="21"/>
  <c r="E47" i="21"/>
  <c r="E17" i="21"/>
  <c r="E45" i="21"/>
  <c r="E15" i="21"/>
  <c r="E12" i="21"/>
  <c r="E42" i="21"/>
  <c r="B39" i="21"/>
  <c r="B43" i="21"/>
  <c r="B42" i="21"/>
  <c r="B8" i="21"/>
  <c r="B38" i="21"/>
  <c r="E14" i="21"/>
  <c r="E44" i="21"/>
  <c r="E41" i="21"/>
  <c r="E11" i="21"/>
  <c r="B45" i="21"/>
  <c r="B47" i="21"/>
  <c r="B46" i="21"/>
  <c r="E16" i="21"/>
  <c r="E46" i="21"/>
  <c r="B44" i="21"/>
  <c r="E43" i="21"/>
  <c r="E13" i="21"/>
  <c r="E9" i="21"/>
  <c r="E39" i="21"/>
  <c r="E8" i="21"/>
  <c r="E38" i="21"/>
  <c r="C41" i="21"/>
  <c r="C11" i="21"/>
  <c r="C9" i="21"/>
  <c r="C39" i="21"/>
  <c r="C16" i="21"/>
  <c r="C32" i="21" s="1"/>
  <c r="C46" i="21"/>
  <c r="C40" i="21"/>
  <c r="C10" i="21"/>
  <c r="C8" i="21"/>
  <c r="C24" i="21" s="1"/>
  <c r="G14" i="9"/>
  <c r="C103" i="21" s="1"/>
  <c r="C45" i="21"/>
  <c r="C15" i="21"/>
  <c r="C31" i="21" s="1"/>
  <c r="C14" i="21"/>
  <c r="C30" i="21" s="1"/>
  <c r="C44" i="21"/>
  <c r="G11" i="9"/>
  <c r="C142" i="21" s="1"/>
  <c r="C42" i="21"/>
  <c r="C12" i="21"/>
  <c r="C28" i="21" s="1"/>
  <c r="C47" i="21"/>
  <c r="C17" i="21"/>
  <c r="C33" i="21" s="1"/>
  <c r="AA20" i="4"/>
  <c r="B11" i="21"/>
  <c r="AA19" i="4"/>
  <c r="B10" i="21"/>
  <c r="AA23" i="4"/>
  <c r="B14" i="21"/>
  <c r="AA18" i="4"/>
  <c r="B9" i="21"/>
  <c r="AA22" i="4"/>
  <c r="B13" i="21"/>
  <c r="AA17" i="4"/>
  <c r="B54" i="21" s="1"/>
  <c r="AA25" i="4"/>
  <c r="B16" i="21"/>
  <c r="AA24" i="4"/>
  <c r="B15" i="21"/>
  <c r="AA26" i="4"/>
  <c r="B17" i="21"/>
  <c r="AA21" i="4"/>
  <c r="B12" i="21"/>
  <c r="AA175" i="4"/>
  <c r="B212" i="21" s="1"/>
  <c r="AA174" i="4"/>
  <c r="B211" i="21" s="1"/>
  <c r="AA161" i="4"/>
  <c r="B198" i="21" s="1"/>
  <c r="AA124" i="4"/>
  <c r="B161" i="21" s="1"/>
  <c r="AA152" i="4"/>
  <c r="B189" i="21" s="1"/>
  <c r="B190" i="21" s="1"/>
  <c r="AA159" i="4"/>
  <c r="B196" i="21" s="1"/>
  <c r="E181" i="21"/>
  <c r="G10" i="9"/>
  <c r="C71" i="21" s="1"/>
  <c r="E116" i="21"/>
  <c r="E154" i="21"/>
  <c r="AA133" i="4"/>
  <c r="B170" i="21" s="1"/>
  <c r="B176" i="21" s="1"/>
  <c r="E197" i="21"/>
  <c r="E147" i="21"/>
  <c r="E195" i="21"/>
  <c r="E200" i="21"/>
  <c r="AA110" i="4"/>
  <c r="B147" i="21" s="1"/>
  <c r="E115" i="21"/>
  <c r="E201" i="21"/>
  <c r="E216" i="21"/>
  <c r="E208" i="21"/>
  <c r="E114" i="21"/>
  <c r="E187" i="21"/>
  <c r="E169" i="21"/>
  <c r="E196" i="21"/>
  <c r="E180" i="21"/>
  <c r="E159" i="21"/>
  <c r="E188" i="21"/>
  <c r="E157" i="21"/>
  <c r="E125" i="21"/>
  <c r="E96" i="21"/>
  <c r="E161" i="21"/>
  <c r="E144" i="21"/>
  <c r="E167" i="21"/>
  <c r="E202" i="21"/>
  <c r="E118" i="21"/>
  <c r="E111" i="21"/>
  <c r="E203" i="21"/>
  <c r="E113" i="21"/>
  <c r="E210" i="21"/>
  <c r="E119" i="21"/>
  <c r="E112" i="21"/>
  <c r="E189" i="21"/>
  <c r="E156" i="21"/>
  <c r="E158" i="21"/>
  <c r="E186" i="21"/>
  <c r="E199" i="21"/>
  <c r="E99" i="21"/>
  <c r="E214" i="21"/>
  <c r="E217" i="21"/>
  <c r="E160" i="21"/>
  <c r="E170" i="21"/>
  <c r="E153" i="21"/>
  <c r="E124" i="21"/>
  <c r="AP29" i="8"/>
  <c r="G13" i="30"/>
  <c r="G12" i="30"/>
  <c r="G10" i="30"/>
  <c r="AA54" i="4"/>
  <c r="B120" i="21"/>
  <c r="AP25" i="8"/>
  <c r="G11" i="30"/>
  <c r="AA178" i="4"/>
  <c r="B215" i="21" s="1"/>
  <c r="G16" i="9"/>
  <c r="G8" i="9"/>
  <c r="C195" i="21" s="1"/>
  <c r="G15" i="9"/>
  <c r="C76" i="21" s="1"/>
  <c r="G9" i="9"/>
  <c r="C70" i="21" s="1"/>
  <c r="AA180" i="4"/>
  <c r="B217" i="21" s="1"/>
  <c r="G9" i="30"/>
  <c r="AA95" i="4"/>
  <c r="B132" i="21" s="1"/>
  <c r="AA122" i="4"/>
  <c r="B159" i="21" s="1"/>
  <c r="B106" i="21"/>
  <c r="AA165" i="4"/>
  <c r="B202" i="21" s="1"/>
  <c r="G7" i="9"/>
  <c r="G13" i="9"/>
  <c r="C200" i="21" s="1"/>
  <c r="AP26" i="8"/>
  <c r="AP40" i="8"/>
  <c r="AP24" i="8"/>
  <c r="C27" i="21"/>
  <c r="AP22" i="8"/>
  <c r="AP23" i="8"/>
  <c r="AP20" i="8"/>
  <c r="B210" i="21"/>
  <c r="C29" i="21"/>
  <c r="AP27" i="8"/>
  <c r="AP28" i="8"/>
  <c r="AP21" i="8"/>
  <c r="C115" i="21"/>
  <c r="C73" i="21"/>
  <c r="C185" i="21"/>
  <c r="C171" i="21"/>
  <c r="C101" i="21"/>
  <c r="C87" i="21"/>
  <c r="C143" i="21"/>
  <c r="C129" i="21"/>
  <c r="C213" i="21"/>
  <c r="C157" i="21"/>
  <c r="C199" i="21"/>
  <c r="AA92" i="4"/>
  <c r="B129" i="21" s="1"/>
  <c r="AA47" i="4"/>
  <c r="F22" i="12"/>
  <c r="G22" i="12" s="1"/>
  <c r="I24" i="12"/>
  <c r="F24" i="12"/>
  <c r="G24" i="12" s="1"/>
  <c r="I31" i="12"/>
  <c r="F31" i="12"/>
  <c r="G31" i="12" s="1"/>
  <c r="B78" i="21"/>
  <c r="F30" i="12"/>
  <c r="G30" i="12" s="1"/>
  <c r="I30" i="12"/>
  <c r="F23" i="12"/>
  <c r="G23" i="12" s="1"/>
  <c r="I23" i="12"/>
  <c r="I27" i="12"/>
  <c r="F27" i="12"/>
  <c r="G27" i="12" s="1"/>
  <c r="I29" i="12"/>
  <c r="F29" i="12"/>
  <c r="G29" i="12" s="1"/>
  <c r="F28" i="12"/>
  <c r="G28" i="12" s="1"/>
  <c r="I28" i="12"/>
  <c r="F26" i="12"/>
  <c r="G26" i="12" s="1"/>
  <c r="I26" i="12"/>
  <c r="F25" i="12"/>
  <c r="G25" i="12" s="1"/>
  <c r="I25" i="12"/>
  <c r="C68" i="21" l="1"/>
  <c r="C54" i="21"/>
  <c r="F214" i="21"/>
  <c r="F158" i="21"/>
  <c r="F102" i="21"/>
  <c r="F200" i="21"/>
  <c r="F144" i="21"/>
  <c r="F88" i="21"/>
  <c r="F186" i="21"/>
  <c r="F130" i="21"/>
  <c r="F74" i="21"/>
  <c r="F60" i="21"/>
  <c r="F172" i="21"/>
  <c r="F116" i="21"/>
  <c r="F174" i="21"/>
  <c r="F118" i="21"/>
  <c r="F62" i="21"/>
  <c r="F216" i="21"/>
  <c r="F160" i="21"/>
  <c r="F104" i="21"/>
  <c r="F202" i="21"/>
  <c r="F146" i="21"/>
  <c r="F90" i="21"/>
  <c r="F76" i="21"/>
  <c r="F188" i="21"/>
  <c r="F132" i="21"/>
  <c r="F175" i="21"/>
  <c r="F119" i="21"/>
  <c r="F63" i="21"/>
  <c r="F133" i="21"/>
  <c r="F217" i="21"/>
  <c r="F161" i="21"/>
  <c r="F105" i="21"/>
  <c r="F203" i="21"/>
  <c r="F147" i="21"/>
  <c r="F91" i="21"/>
  <c r="F77" i="21"/>
  <c r="F189" i="21"/>
  <c r="F73" i="21"/>
  <c r="F101" i="21"/>
  <c r="F199" i="21"/>
  <c r="F143" i="21"/>
  <c r="F87" i="21"/>
  <c r="F129" i="21"/>
  <c r="F185" i="21"/>
  <c r="F171" i="21"/>
  <c r="F115" i="21"/>
  <c r="F59" i="21"/>
  <c r="F157" i="21"/>
  <c r="F213" i="21"/>
  <c r="F183" i="21"/>
  <c r="F127" i="21"/>
  <c r="F71" i="21"/>
  <c r="F113" i="21"/>
  <c r="F169" i="21"/>
  <c r="F57" i="21"/>
  <c r="F211" i="21"/>
  <c r="F155" i="21"/>
  <c r="F99" i="21"/>
  <c r="F85" i="21"/>
  <c r="F141" i="21"/>
  <c r="F197" i="21"/>
  <c r="F182" i="21"/>
  <c r="F126" i="21"/>
  <c r="F70" i="21"/>
  <c r="F168" i="21"/>
  <c r="F112" i="21"/>
  <c r="F56" i="21"/>
  <c r="F210" i="21"/>
  <c r="F154" i="21"/>
  <c r="F98" i="21"/>
  <c r="F196" i="21"/>
  <c r="F140" i="21"/>
  <c r="F84" i="21"/>
  <c r="F61" i="21"/>
  <c r="F215" i="21"/>
  <c r="F159" i="21"/>
  <c r="F103" i="21"/>
  <c r="F89" i="21"/>
  <c r="F201" i="21"/>
  <c r="F145" i="21"/>
  <c r="F187" i="21"/>
  <c r="F131" i="21"/>
  <c r="F75" i="21"/>
  <c r="F173" i="21"/>
  <c r="F117" i="21"/>
  <c r="F198" i="21"/>
  <c r="F142" i="21"/>
  <c r="F86" i="21"/>
  <c r="F184" i="21"/>
  <c r="F128" i="21"/>
  <c r="F72" i="21"/>
  <c r="F170" i="21"/>
  <c r="F114" i="21"/>
  <c r="F58" i="21"/>
  <c r="F212" i="21"/>
  <c r="F156" i="21"/>
  <c r="F100" i="21"/>
  <c r="F97" i="21"/>
  <c r="F167" i="21"/>
  <c r="F111" i="21"/>
  <c r="F55" i="21"/>
  <c r="F69" i="21"/>
  <c r="F209" i="21"/>
  <c r="F153" i="21"/>
  <c r="F125" i="21"/>
  <c r="F195" i="21"/>
  <c r="F139" i="21"/>
  <c r="F83" i="21"/>
  <c r="F181" i="21"/>
  <c r="F180" i="21"/>
  <c r="F124" i="21"/>
  <c r="F68" i="21"/>
  <c r="F166" i="21"/>
  <c r="F110" i="21"/>
  <c r="F54" i="21"/>
  <c r="F208" i="21"/>
  <c r="F152" i="21"/>
  <c r="F96" i="21"/>
  <c r="F194" i="21"/>
  <c r="F138" i="21"/>
  <c r="F82" i="21"/>
  <c r="F44" i="21"/>
  <c r="F14" i="21"/>
  <c r="F46" i="21"/>
  <c r="F16" i="21"/>
  <c r="F15" i="21"/>
  <c r="F45" i="21"/>
  <c r="C159" i="21"/>
  <c r="F47" i="21"/>
  <c r="F17" i="21"/>
  <c r="F43" i="21"/>
  <c r="F13" i="21"/>
  <c r="F41" i="21"/>
  <c r="F11" i="21"/>
  <c r="F40" i="21"/>
  <c r="F10" i="21"/>
  <c r="I6" i="32" s="1"/>
  <c r="F12" i="21"/>
  <c r="F42" i="21"/>
  <c r="F39" i="21"/>
  <c r="F9" i="21"/>
  <c r="F8" i="21"/>
  <c r="F38" i="21"/>
  <c r="C89" i="21"/>
  <c r="C131" i="21"/>
  <c r="C117" i="21"/>
  <c r="C215" i="21"/>
  <c r="C173" i="21"/>
  <c r="C187" i="21"/>
  <c r="C201" i="21"/>
  <c r="C145" i="21"/>
  <c r="C75" i="21"/>
  <c r="B48" i="21"/>
  <c r="C86" i="21"/>
  <c r="C184" i="21"/>
  <c r="C170" i="21"/>
  <c r="C114" i="21"/>
  <c r="C100" i="21"/>
  <c r="C212" i="21"/>
  <c r="C156" i="21"/>
  <c r="C198" i="21"/>
  <c r="C48" i="21"/>
  <c r="C72" i="21"/>
  <c r="C128" i="21"/>
  <c r="B64" i="21"/>
  <c r="E92" i="21"/>
  <c r="C155" i="21"/>
  <c r="C127" i="21"/>
  <c r="C85" i="21"/>
  <c r="C183" i="21"/>
  <c r="C169" i="21"/>
  <c r="C141" i="21"/>
  <c r="C113" i="21"/>
  <c r="C197" i="21"/>
  <c r="C99" i="21"/>
  <c r="C211" i="21"/>
  <c r="C26" i="21"/>
  <c r="C90" i="21"/>
  <c r="C160" i="21"/>
  <c r="C132" i="21"/>
  <c r="G18" i="30"/>
  <c r="C139" i="21"/>
  <c r="C69" i="21"/>
  <c r="C181" i="21"/>
  <c r="C167" i="21"/>
  <c r="C203" i="21"/>
  <c r="G8" i="30"/>
  <c r="C83" i="21"/>
  <c r="C153" i="21"/>
  <c r="E33" i="21"/>
  <c r="G15" i="30"/>
  <c r="C111" i="21"/>
  <c r="C209" i="21"/>
  <c r="G23" i="30"/>
  <c r="B148" i="21"/>
  <c r="C147" i="21"/>
  <c r="C77" i="21"/>
  <c r="C119" i="21"/>
  <c r="C97" i="21"/>
  <c r="C125" i="21"/>
  <c r="B162" i="21"/>
  <c r="B31" i="21"/>
  <c r="B26" i="21"/>
  <c r="B25" i="21"/>
  <c r="G7" i="30"/>
  <c r="B24" i="21"/>
  <c r="B30" i="21"/>
  <c r="B33" i="21"/>
  <c r="B29" i="21"/>
  <c r="B32" i="21"/>
  <c r="B28" i="21"/>
  <c r="C161" i="21"/>
  <c r="C105" i="21"/>
  <c r="C91" i="21"/>
  <c r="C202" i="21"/>
  <c r="C174" i="21"/>
  <c r="C118" i="21"/>
  <c r="C146" i="21"/>
  <c r="C133" i="21"/>
  <c r="C217" i="21"/>
  <c r="C104" i="21"/>
  <c r="C188" i="21"/>
  <c r="C175" i="21"/>
  <c r="C216" i="21"/>
  <c r="C189" i="21"/>
  <c r="E218" i="21"/>
  <c r="E148" i="21"/>
  <c r="C130" i="21"/>
  <c r="C88" i="21"/>
  <c r="B27" i="21"/>
  <c r="C102" i="21"/>
  <c r="C84" i="21"/>
  <c r="B204" i="21"/>
  <c r="C172" i="21"/>
  <c r="C116" i="21"/>
  <c r="C214" i="21"/>
  <c r="C25" i="21"/>
  <c r="C144" i="21"/>
  <c r="C158" i="21"/>
  <c r="C194" i="21"/>
  <c r="B218" i="21"/>
  <c r="C154" i="21"/>
  <c r="C126" i="21"/>
  <c r="C182" i="21"/>
  <c r="C196" i="21"/>
  <c r="C168" i="21"/>
  <c r="C140" i="21"/>
  <c r="C112" i="21"/>
  <c r="C98" i="21"/>
  <c r="C210" i="21"/>
  <c r="C166" i="21"/>
  <c r="C82" i="21"/>
  <c r="C110" i="21"/>
  <c r="C208" i="21"/>
  <c r="C96" i="21"/>
  <c r="C124" i="21"/>
  <c r="C152" i="21"/>
  <c r="C138" i="21"/>
  <c r="C180" i="21"/>
  <c r="C186" i="21"/>
  <c r="C74" i="21"/>
  <c r="E134" i="21"/>
  <c r="E176" i="21"/>
  <c r="E204" i="21"/>
  <c r="E106" i="21"/>
  <c r="B18" i="21"/>
  <c r="E162" i="21"/>
  <c r="E120" i="21"/>
  <c r="E190" i="21"/>
  <c r="E78" i="21"/>
  <c r="H26" i="12"/>
  <c r="H28" i="12"/>
  <c r="H23" i="12"/>
  <c r="H25" i="12"/>
  <c r="H29" i="12"/>
  <c r="H27" i="12"/>
  <c r="H30" i="12"/>
  <c r="H24" i="12"/>
  <c r="H22" i="12"/>
  <c r="H31" i="12"/>
  <c r="B134" i="21"/>
  <c r="E30" i="21"/>
  <c r="G14" i="30"/>
  <c r="E26" i="21"/>
  <c r="E25" i="21"/>
  <c r="E28" i="21"/>
  <c r="E29" i="21"/>
  <c r="E31" i="21"/>
  <c r="G16" i="30"/>
  <c r="C34" i="21" l="1"/>
  <c r="B92" i="21"/>
  <c r="C78" i="21"/>
  <c r="B34" i="21"/>
  <c r="C204" i="21"/>
  <c r="C106" i="21"/>
  <c r="C148" i="21"/>
  <c r="C176" i="21"/>
  <c r="C92" i="21"/>
  <c r="C18" i="21"/>
  <c r="C120" i="21"/>
  <c r="C218" i="21"/>
  <c r="C162" i="21"/>
  <c r="C134" i="21"/>
  <c r="C190" i="21"/>
  <c r="C64" i="21"/>
  <c r="E48" i="21"/>
  <c r="F148" i="21"/>
  <c r="F78" i="21"/>
  <c r="F106" i="21"/>
  <c r="F176" i="21"/>
  <c r="F120" i="21"/>
  <c r="F218" i="21"/>
  <c r="F162" i="21"/>
  <c r="F204" i="21"/>
  <c r="F134" i="21"/>
  <c r="F92" i="21"/>
  <c r="F190" i="21"/>
  <c r="E27" i="21"/>
  <c r="F64" i="21"/>
  <c r="E32" i="21"/>
  <c r="E64" i="21"/>
  <c r="E24" i="21"/>
  <c r="E18" i="21"/>
  <c r="F18" i="21" l="1"/>
  <c r="E34" i="21"/>
  <c r="F48" i="21"/>
  <c r="H16" i="30" l="1"/>
  <c r="H15" i="30"/>
  <c r="H18" i="30"/>
  <c r="H23" i="30"/>
  <c r="H14" i="30"/>
  <c r="H13" i="30"/>
  <c r="H12" i="30"/>
  <c r="H11" i="30"/>
  <c r="H8" i="30"/>
  <c r="H9" i="30"/>
  <c r="H10" i="30"/>
  <c r="H7" i="30"/>
  <c r="G20" i="30"/>
  <c r="H20" i="30" s="1"/>
  <c r="G22" i="30"/>
  <c r="H22" i="30" s="1"/>
  <c r="G19" i="30"/>
  <c r="H19" i="30" s="1"/>
  <c r="G21" i="30"/>
  <c r="H21" i="30" s="1"/>
  <c r="G17" i="30"/>
  <c r="H17" i="30" s="1"/>
  <c r="G24" i="30"/>
  <c r="H24" i="30" s="1"/>
  <c r="P53" i="13"/>
  <c r="G100" i="13"/>
  <c r="H100" i="13" s="1"/>
  <c r="G197" i="13"/>
  <c r="H197" i="13" s="1"/>
  <c r="G68" i="13"/>
  <c r="H68" i="13" s="1"/>
  <c r="N68" i="13" s="1"/>
  <c r="P61" i="13"/>
  <c r="M53" i="13"/>
  <c r="G208" i="13"/>
  <c r="H208" i="13" s="1"/>
  <c r="N208" i="13" s="1"/>
  <c r="G150" i="13"/>
  <c r="H150" i="13" s="1"/>
  <c r="G96" i="13"/>
  <c r="H96" i="13" s="1"/>
  <c r="G101" i="13"/>
  <c r="H101" i="13" s="1"/>
  <c r="J213" i="13"/>
  <c r="S35" i="13" s="1"/>
  <c r="G143" i="13"/>
  <c r="H143" i="13" s="1"/>
  <c r="G131" i="13"/>
  <c r="H131" i="13" s="1"/>
  <c r="P54" i="13"/>
  <c r="G99" i="13"/>
  <c r="H99" i="13" s="1"/>
  <c r="G201" i="13"/>
  <c r="H201" i="13" s="1"/>
  <c r="G156" i="13"/>
  <c r="H156" i="13" s="1"/>
  <c r="G129" i="13"/>
  <c r="H129" i="13" s="1"/>
  <c r="G89" i="13"/>
  <c r="H89" i="13" s="1"/>
  <c r="M54" i="13"/>
  <c r="G103" i="13"/>
  <c r="H103" i="13" s="1"/>
  <c r="G193" i="13"/>
  <c r="H193" i="13" s="1"/>
  <c r="G136" i="13"/>
  <c r="H136" i="13" s="1"/>
  <c r="G138" i="13"/>
  <c r="H138" i="13" s="1"/>
  <c r="H67" i="13"/>
  <c r="N67" i="13" s="1"/>
  <c r="G67" i="13"/>
  <c r="G159" i="13"/>
  <c r="H159" i="13" s="1"/>
  <c r="G215" i="13"/>
  <c r="H215" i="13" s="1"/>
  <c r="N215" i="13" s="1"/>
  <c r="G198" i="13"/>
  <c r="H198" i="13" s="1"/>
  <c r="G185" i="13"/>
  <c r="H185" i="13" s="1"/>
  <c r="J209" i="13"/>
  <c r="S31" i="13" s="1"/>
  <c r="G86" i="13"/>
  <c r="H86" i="13" s="1"/>
  <c r="G145" i="13"/>
  <c r="H145" i="13" s="1"/>
  <c r="G140" i="13"/>
  <c r="H140" i="13" s="1"/>
  <c r="G71" i="13"/>
  <c r="H71" i="13" s="1"/>
  <c r="N71" i="13" s="1"/>
  <c r="J206" i="13"/>
  <c r="S28" i="13" s="1"/>
  <c r="G95" i="13"/>
  <c r="H95" i="13" s="1"/>
  <c r="G169" i="13"/>
  <c r="H169" i="13" s="1"/>
  <c r="G66" i="13"/>
  <c r="H66" i="13" s="1"/>
  <c r="N66" i="13" s="1"/>
  <c r="G178" i="13"/>
  <c r="H178" i="13" s="1"/>
  <c r="G195" i="13"/>
  <c r="H195" i="13" s="1"/>
  <c r="G84" i="13"/>
  <c r="H84" i="13" s="1"/>
  <c r="G155" i="13"/>
  <c r="H155" i="13" s="1"/>
  <c r="D138" i="13"/>
  <c r="E138" i="13" s="1"/>
  <c r="G73" i="13"/>
  <c r="H73" i="13" s="1"/>
  <c r="N73" i="13" s="1"/>
  <c r="P57" i="13"/>
  <c r="G142" i="13"/>
  <c r="H142" i="13" s="1"/>
  <c r="G102" i="13"/>
  <c r="H102" i="13" s="1"/>
  <c r="M61" i="13"/>
  <c r="G53" i="13"/>
  <c r="H53" i="13" s="1"/>
  <c r="N53" i="13" s="1"/>
  <c r="G80" i="13"/>
  <c r="H80" i="13" s="1"/>
  <c r="G109" i="13"/>
  <c r="H109" i="13" s="1"/>
  <c r="G173" i="13"/>
  <c r="H173" i="13" s="1"/>
  <c r="G164" i="13"/>
  <c r="H164" i="13" s="1"/>
  <c r="G212" i="13"/>
  <c r="H212" i="13" s="1"/>
  <c r="N212" i="13" s="1"/>
  <c r="G74" i="13"/>
  <c r="H74" i="13" s="1"/>
  <c r="N74" i="13" s="1"/>
  <c r="G72" i="13"/>
  <c r="H72" i="13" s="1"/>
  <c r="N72" i="13" s="1"/>
  <c r="D196" i="13"/>
  <c r="E196" i="13" s="1"/>
  <c r="J215" i="13"/>
  <c r="S37" i="13" s="1"/>
  <c r="G158" i="13"/>
  <c r="H158" i="13" s="1"/>
  <c r="G213" i="13"/>
  <c r="H213" i="13" s="1"/>
  <c r="N213" i="13" s="1"/>
  <c r="G157" i="13"/>
  <c r="H157" i="13" s="1"/>
  <c r="G200" i="13"/>
  <c r="H200" i="13" s="1"/>
  <c r="G153" i="13"/>
  <c r="H153" i="13" s="1"/>
  <c r="G214" i="13"/>
  <c r="H214" i="13" s="1"/>
  <c r="N214" i="13" s="1"/>
  <c r="G81" i="13"/>
  <c r="H81" i="13" s="1"/>
  <c r="G58" i="13"/>
  <c r="J208" i="13"/>
  <c r="S30" i="13" s="1"/>
  <c r="G207" i="13"/>
  <c r="H207" i="13" s="1"/>
  <c r="N207" i="13" s="1"/>
  <c r="G211" i="13"/>
  <c r="H211" i="13" s="1"/>
  <c r="N211" i="13" s="1"/>
  <c r="G56" i="13"/>
  <c r="G139" i="13"/>
  <c r="H139" i="13" s="1"/>
  <c r="G85" i="13"/>
  <c r="H85" i="13" s="1"/>
  <c r="G171" i="13"/>
  <c r="H171" i="13" s="1"/>
  <c r="G151" i="13"/>
  <c r="H151" i="13" s="1"/>
  <c r="G144" i="13"/>
  <c r="H144" i="13" s="1"/>
  <c r="G154" i="13"/>
  <c r="H154" i="13" s="1"/>
  <c r="G165" i="13"/>
  <c r="H165" i="13" s="1"/>
  <c r="G209" i="13"/>
  <c r="H209" i="13" s="1"/>
  <c r="N209" i="13" s="1"/>
  <c r="G137" i="13"/>
  <c r="H137" i="13" s="1"/>
  <c r="G125" i="13"/>
  <c r="H125" i="13" s="1"/>
  <c r="G116" i="13"/>
  <c r="H116" i="13" s="1"/>
  <c r="G126" i="13"/>
  <c r="H126" i="13" s="1"/>
  <c r="G183" i="13"/>
  <c r="H183" i="13" s="1"/>
  <c r="G69" i="13"/>
  <c r="H69" i="13" s="1"/>
  <c r="N69" i="13" s="1"/>
  <c r="M55" i="13"/>
  <c r="D165" i="13"/>
  <c r="E165" i="13" s="1"/>
  <c r="G70" i="13"/>
  <c r="H70" i="13"/>
  <c r="N70" i="13" s="1"/>
  <c r="D186" i="13"/>
  <c r="E186" i="13" s="1"/>
  <c r="K186" i="13" s="1"/>
  <c r="Q186" i="13" s="1"/>
  <c r="J212" i="13"/>
  <c r="S34" i="13" s="1"/>
  <c r="G182" i="13"/>
  <c r="H182" i="13" s="1"/>
  <c r="G184" i="13"/>
  <c r="H184" i="13" s="1"/>
  <c r="G57" i="13"/>
  <c r="H57" i="13" s="1"/>
  <c r="N57" i="13" s="1"/>
  <c r="G123" i="13"/>
  <c r="H123" i="13" s="1"/>
  <c r="P59" i="13"/>
  <c r="D212" i="13"/>
  <c r="E212" i="13" s="1"/>
  <c r="K212" i="13" s="1"/>
  <c r="Q212" i="13" s="1"/>
  <c r="G199" i="13"/>
  <c r="H199" i="13" s="1"/>
  <c r="P52" i="13"/>
  <c r="G97" i="13"/>
  <c r="H97" i="13" s="1"/>
  <c r="M59" i="13"/>
  <c r="M58" i="13"/>
  <c r="G75" i="13"/>
  <c r="H75" i="13" s="1"/>
  <c r="N75" i="13" s="1"/>
  <c r="M56" i="13"/>
  <c r="G127" i="13"/>
  <c r="H127" i="13" s="1"/>
  <c r="D74" i="13"/>
  <c r="E74" i="13" s="1"/>
  <c r="D88" i="13"/>
  <c r="E88" i="13" s="1"/>
  <c r="D83" i="13"/>
  <c r="E83" i="13" s="1"/>
  <c r="K83" i="13" s="1"/>
  <c r="Q83" i="13" s="1"/>
  <c r="M57" i="13"/>
  <c r="D154" i="13"/>
  <c r="E154" i="13" s="1"/>
  <c r="K154" i="13" s="1"/>
  <c r="Q154" i="13" s="1"/>
  <c r="D97" i="13"/>
  <c r="E97" i="13" s="1"/>
  <c r="D201" i="13"/>
  <c r="E201" i="13" s="1"/>
  <c r="D82" i="13"/>
  <c r="E82" i="13" s="1"/>
  <c r="G210" i="13"/>
  <c r="H210" i="13" s="1"/>
  <c r="N210" i="13" s="1"/>
  <c r="D172" i="13"/>
  <c r="E172" i="13" s="1"/>
  <c r="G83" i="13"/>
  <c r="H83" i="13" s="1"/>
  <c r="D131" i="13"/>
  <c r="E131" i="13" s="1"/>
  <c r="G110" i="13"/>
  <c r="H110" i="13" s="1"/>
  <c r="G166" i="13"/>
  <c r="H166" i="13" s="1"/>
  <c r="J214" i="13"/>
  <c r="S36" i="13" s="1"/>
  <c r="G55" i="13"/>
  <c r="H55" i="13" s="1"/>
  <c r="N55" i="13" s="1"/>
  <c r="G60" i="13"/>
  <c r="H60" i="13" s="1"/>
  <c r="N60" i="13" s="1"/>
  <c r="J211" i="13"/>
  <c r="S33" i="13" s="1"/>
  <c r="G179" i="13"/>
  <c r="H179" i="13"/>
  <c r="G124" i="13"/>
  <c r="H124" i="13"/>
  <c r="G187" i="13"/>
  <c r="H187" i="13" s="1"/>
  <c r="G122" i="13"/>
  <c r="H122" i="13" s="1"/>
  <c r="G128" i="13"/>
  <c r="H128" i="13" s="1"/>
  <c r="P60" i="13"/>
  <c r="G117" i="13"/>
  <c r="H117" i="13" s="1"/>
  <c r="D141" i="13"/>
  <c r="E141" i="13" s="1"/>
  <c r="G111" i="13"/>
  <c r="G59" i="13"/>
  <c r="H59" i="13" s="1"/>
  <c r="N59" i="13" s="1"/>
  <c r="D173" i="13"/>
  <c r="E173" i="13" s="1"/>
  <c r="D179" i="13"/>
  <c r="E179" i="13" s="1"/>
  <c r="G141" i="13"/>
  <c r="H141" i="13" s="1"/>
  <c r="G152" i="13"/>
  <c r="H152" i="13" s="1"/>
  <c r="D125" i="13"/>
  <c r="E125" i="13" s="1"/>
  <c r="K125" i="13" s="1"/>
  <c r="Q125" i="13" s="1"/>
  <c r="D126" i="13"/>
  <c r="E126" i="13" s="1"/>
  <c r="J210" i="13"/>
  <c r="S32" i="13" s="1"/>
  <c r="D187" i="13"/>
  <c r="E187" i="13" s="1"/>
  <c r="D84" i="13"/>
  <c r="E84" i="13" s="1"/>
  <c r="K84" i="13" s="1"/>
  <c r="D87" i="13"/>
  <c r="E87" i="13"/>
  <c r="D143" i="13"/>
  <c r="E143" i="13" s="1"/>
  <c r="D181" i="13"/>
  <c r="E181" i="13" s="1"/>
  <c r="G114" i="13"/>
  <c r="H114" i="13" s="1"/>
  <c r="D101" i="13"/>
  <c r="E101" i="13" s="1"/>
  <c r="D169" i="13"/>
  <c r="E169" i="13" s="1"/>
  <c r="P58" i="13"/>
  <c r="D130" i="13"/>
  <c r="E130" i="13"/>
  <c r="D99" i="13"/>
  <c r="E99" i="13" s="1"/>
  <c r="D60" i="13"/>
  <c r="E60" i="13" s="1"/>
  <c r="G82" i="13"/>
  <c r="H82" i="13" s="1"/>
  <c r="D152" i="13"/>
  <c r="E152" i="13" s="1"/>
  <c r="D167" i="13"/>
  <c r="E167" i="13" s="1"/>
  <c r="P55" i="13"/>
  <c r="D139" i="13"/>
  <c r="E139" i="13" s="1"/>
  <c r="G167" i="13"/>
  <c r="H167" i="13" s="1"/>
  <c r="G170" i="13"/>
  <c r="H170" i="13" s="1"/>
  <c r="G115" i="13"/>
  <c r="H115" i="13" s="1"/>
  <c r="D158" i="13"/>
  <c r="E158" i="13" s="1"/>
  <c r="G206" i="13"/>
  <c r="H206" i="13" s="1"/>
  <c r="N206" i="13" s="1"/>
  <c r="D89" i="13"/>
  <c r="E89" i="13" s="1"/>
  <c r="G194" i="13"/>
  <c r="H194" i="13" s="1"/>
  <c r="G113" i="13"/>
  <c r="D123" i="13"/>
  <c r="E123" i="13" s="1"/>
  <c r="P56" i="13"/>
  <c r="G54" i="13"/>
  <c r="H54" i="13" s="1"/>
  <c r="N54" i="13" s="1"/>
  <c r="D192" i="13"/>
  <c r="E192" i="13" s="1"/>
  <c r="G94" i="13"/>
  <c r="H94" i="13" s="1"/>
  <c r="D209" i="13"/>
  <c r="E209" i="13" s="1"/>
  <c r="D195" i="13"/>
  <c r="E195" i="13" s="1"/>
  <c r="D180" i="13"/>
  <c r="E180" i="13" s="1"/>
  <c r="D166" i="13"/>
  <c r="E166" i="13" s="1"/>
  <c r="G87" i="13"/>
  <c r="H87" i="13" s="1"/>
  <c r="D72" i="13"/>
  <c r="E72" i="13" s="1"/>
  <c r="D71" i="13"/>
  <c r="E71" i="13" s="1"/>
  <c r="D194" i="13"/>
  <c r="E194" i="13" s="1"/>
  <c r="D213" i="13"/>
  <c r="E213" i="13" s="1"/>
  <c r="J207" i="13"/>
  <c r="S29" i="13" s="1"/>
  <c r="D112" i="13"/>
  <c r="E112" i="13" s="1"/>
  <c r="K112" i="13" s="1"/>
  <c r="Q112" i="13" s="1"/>
  <c r="D156" i="13"/>
  <c r="E156" i="13" s="1"/>
  <c r="G130" i="13"/>
  <c r="H130" i="13" s="1"/>
  <c r="D197" i="13"/>
  <c r="E197" i="13" s="1"/>
  <c r="D115" i="13"/>
  <c r="E115" i="13" s="1"/>
  <c r="K115" i="13" s="1"/>
  <c r="Q115" i="13" s="1"/>
  <c r="D178" i="13"/>
  <c r="E178" i="13" s="1"/>
  <c r="D66" i="13"/>
  <c r="E66" i="13" s="1"/>
  <c r="D113" i="13"/>
  <c r="E113" i="13"/>
  <c r="G98" i="13"/>
  <c r="H98" i="13" s="1"/>
  <c r="G88" i="13"/>
  <c r="H88" i="13"/>
  <c r="D109" i="13"/>
  <c r="E109" i="13" s="1"/>
  <c r="G108" i="13"/>
  <c r="H108" i="13" s="1"/>
  <c r="G192" i="13"/>
  <c r="H192" i="13" s="1"/>
  <c r="D193" i="13"/>
  <c r="E193" i="13"/>
  <c r="D117" i="13"/>
  <c r="E117" i="13"/>
  <c r="K117" i="13" s="1"/>
  <c r="Q117" i="13" s="1"/>
  <c r="D157" i="13"/>
  <c r="E157" i="13" s="1"/>
  <c r="D171" i="13"/>
  <c r="E171" i="13" s="1"/>
  <c r="D182" i="13"/>
  <c r="E182" i="13"/>
  <c r="K182" i="13" s="1"/>
  <c r="Q182" i="13" s="1"/>
  <c r="D85" i="13"/>
  <c r="E85" i="13" s="1"/>
  <c r="M52" i="13"/>
  <c r="D145" i="13"/>
  <c r="E145" i="13" s="1"/>
  <c r="D200" i="13"/>
  <c r="E200" i="13" s="1"/>
  <c r="D170" i="13"/>
  <c r="E170" i="13" s="1"/>
  <c r="D111" i="13"/>
  <c r="D94" i="13"/>
  <c r="E94" i="13" s="1"/>
  <c r="D184" i="13"/>
  <c r="E184" i="13" s="1"/>
  <c r="G112" i="13"/>
  <c r="H112" i="13" s="1"/>
  <c r="D110" i="13"/>
  <c r="E110" i="13" s="1"/>
  <c r="D80" i="13"/>
  <c r="E80" i="13" s="1"/>
  <c r="D52" i="13"/>
  <c r="D199" i="13"/>
  <c r="E199" i="13" s="1"/>
  <c r="D185" i="13"/>
  <c r="E185" i="13" s="1"/>
  <c r="D155" i="13"/>
  <c r="E155" i="13" s="1"/>
  <c r="D164" i="13"/>
  <c r="E164" i="13" s="1"/>
  <c r="D67" i="13"/>
  <c r="E67" i="13" s="1"/>
  <c r="D75" i="13"/>
  <c r="E75" i="13" s="1"/>
  <c r="D57" i="13"/>
  <c r="E57" i="13" s="1"/>
  <c r="D56" i="13"/>
  <c r="E56" i="13" s="1"/>
  <c r="D128" i="13"/>
  <c r="E128" i="13" s="1"/>
  <c r="D215" i="13"/>
  <c r="E215" i="13" s="1"/>
  <c r="D86" i="13"/>
  <c r="E86" i="13" s="1"/>
  <c r="D122" i="13"/>
  <c r="E122" i="13" s="1"/>
  <c r="D81" i="13"/>
  <c r="E81" i="13" s="1"/>
  <c r="D53" i="13"/>
  <c r="E53" i="13" s="1"/>
  <c r="D95" i="13"/>
  <c r="E95" i="13" s="1"/>
  <c r="D114" i="13"/>
  <c r="E114" i="13" s="1"/>
  <c r="D70" i="13"/>
  <c r="E70" i="13" s="1"/>
  <c r="G181" i="13"/>
  <c r="H181" i="13" s="1"/>
  <c r="G172" i="13"/>
  <c r="H172" i="13" s="1"/>
  <c r="D198" i="13"/>
  <c r="E198" i="13" s="1"/>
  <c r="D102" i="13"/>
  <c r="E102" i="13" s="1"/>
  <c r="M60" i="13"/>
  <c r="D69" i="13"/>
  <c r="E69" i="13" s="1"/>
  <c r="D153" i="13"/>
  <c r="E153" i="13" s="1"/>
  <c r="K153" i="13" s="1"/>
  <c r="Q153" i="13" s="1"/>
  <c r="D129" i="13"/>
  <c r="E129" i="13" s="1"/>
  <c r="G196" i="13"/>
  <c r="H196" i="13" s="1"/>
  <c r="M178" i="13"/>
  <c r="M169" i="13"/>
  <c r="M71" i="13"/>
  <c r="M67" i="13"/>
  <c r="M207" i="13"/>
  <c r="M83" i="13"/>
  <c r="M179" i="13"/>
  <c r="M116" i="13"/>
  <c r="M113" i="13"/>
  <c r="M136" i="13"/>
  <c r="M154" i="13"/>
  <c r="M66" i="13"/>
  <c r="M211" i="13"/>
  <c r="M122" i="13"/>
  <c r="M172" i="13"/>
  <c r="M184" i="13"/>
  <c r="M68" i="13"/>
  <c r="M128" i="13"/>
  <c r="M129" i="13"/>
  <c r="M100" i="13"/>
  <c r="M89" i="13"/>
  <c r="M159" i="13"/>
  <c r="M130" i="13"/>
  <c r="M153" i="13"/>
  <c r="M131" i="13"/>
  <c r="M186" i="13"/>
  <c r="M155" i="13"/>
  <c r="M180" i="13"/>
  <c r="M170" i="13"/>
  <c r="M125" i="13"/>
  <c r="M165" i="13"/>
  <c r="M141" i="13"/>
  <c r="M99" i="13"/>
  <c r="M196" i="13"/>
  <c r="M95" i="13"/>
  <c r="M72" i="13"/>
  <c r="M193" i="13"/>
  <c r="M171" i="13"/>
  <c r="M143" i="13"/>
  <c r="M183" i="13"/>
  <c r="M101" i="13"/>
  <c r="M199" i="13"/>
  <c r="M87" i="13"/>
  <c r="M142" i="13"/>
  <c r="M84" i="13"/>
  <c r="M200" i="13"/>
  <c r="M152" i="13"/>
  <c r="M187" i="13"/>
  <c r="M194" i="13"/>
  <c r="M212" i="13"/>
  <c r="M85" i="13"/>
  <c r="M88" i="13"/>
  <c r="M144" i="13"/>
  <c r="M111" i="13"/>
  <c r="M198" i="13"/>
  <c r="M210" i="13"/>
  <c r="M126" i="13"/>
  <c r="M117" i="13"/>
  <c r="M185" i="13"/>
  <c r="M182" i="13"/>
  <c r="M197" i="13"/>
  <c r="M168" i="13"/>
  <c r="M124" i="13"/>
  <c r="M69" i="13"/>
  <c r="M138" i="13"/>
  <c r="M114" i="13"/>
  <c r="M112" i="13"/>
  <c r="M109" i="13"/>
  <c r="M70" i="13"/>
  <c r="M82" i="13"/>
  <c r="M94" i="13"/>
  <c r="M110" i="13"/>
  <c r="M201" i="13"/>
  <c r="M173" i="13"/>
  <c r="M81" i="13"/>
  <c r="M74" i="13"/>
  <c r="M214" i="13"/>
  <c r="M209" i="13"/>
  <c r="M195" i="13"/>
  <c r="M181" i="13"/>
  <c r="M140" i="13"/>
  <c r="M123" i="13"/>
  <c r="M139" i="13"/>
  <c r="M206" i="13"/>
  <c r="M145" i="13"/>
  <c r="M167" i="13"/>
  <c r="M208" i="13"/>
  <c r="M75" i="13"/>
  <c r="M102" i="13"/>
  <c r="M156" i="13"/>
  <c r="M80" i="13"/>
  <c r="M158" i="13"/>
  <c r="M115" i="13"/>
  <c r="M108" i="13"/>
  <c r="M96" i="13"/>
  <c r="M157" i="13"/>
  <c r="M98" i="13"/>
  <c r="M166" i="13"/>
  <c r="M192" i="13"/>
  <c r="M97" i="13"/>
  <c r="M150" i="13"/>
  <c r="M103" i="13"/>
  <c r="M151" i="13"/>
  <c r="M164" i="13"/>
  <c r="M215" i="13"/>
  <c r="M137" i="13"/>
  <c r="M213" i="13"/>
  <c r="M127" i="13"/>
  <c r="M73" i="13"/>
  <c r="M86" i="13"/>
  <c r="D137" i="13"/>
  <c r="E137" i="13" s="1"/>
  <c r="G186" i="13"/>
  <c r="H186" i="13" s="1"/>
  <c r="G61" i="13"/>
  <c r="H61" i="13" s="1"/>
  <c r="N61" i="13" s="1"/>
  <c r="D144" i="13"/>
  <c r="E144" i="13" s="1"/>
  <c r="G180" i="13"/>
  <c r="H180" i="13" s="1"/>
  <c r="N180" i="13" s="1"/>
  <c r="D211" i="13"/>
  <c r="E211" i="13" s="1"/>
  <c r="K211" i="13" s="1"/>
  <c r="Q211" i="13" s="1"/>
  <c r="D108" i="13"/>
  <c r="E108" i="13" s="1"/>
  <c r="D151" i="13"/>
  <c r="E151" i="13" s="1"/>
  <c r="K151" i="13" s="1"/>
  <c r="Q151" i="13" s="1"/>
  <c r="D98" i="13"/>
  <c r="E98" i="13" s="1"/>
  <c r="D59" i="13"/>
  <c r="E59" i="13" s="1"/>
  <c r="P85" i="13"/>
  <c r="P74" i="13"/>
  <c r="P186" i="13"/>
  <c r="P180" i="13"/>
  <c r="P164" i="13"/>
  <c r="P152" i="13"/>
  <c r="P209" i="13"/>
  <c r="P187" i="13"/>
  <c r="P136" i="13"/>
  <c r="P182" i="13"/>
  <c r="P192" i="13"/>
  <c r="P143" i="13"/>
  <c r="P166" i="13"/>
  <c r="P178" i="13"/>
  <c r="P145" i="13"/>
  <c r="P87" i="13"/>
  <c r="P185" i="13"/>
  <c r="P97" i="13"/>
  <c r="P84" i="13"/>
  <c r="P167" i="13"/>
  <c r="P171" i="13"/>
  <c r="P158" i="13"/>
  <c r="P183" i="13"/>
  <c r="P214" i="13"/>
  <c r="P206" i="13"/>
  <c r="P123" i="13"/>
  <c r="P138" i="13"/>
  <c r="P199" i="13"/>
  <c r="P73" i="13"/>
  <c r="P127" i="13"/>
  <c r="P198" i="13"/>
  <c r="P111" i="13"/>
  <c r="P109" i="13"/>
  <c r="P172" i="13"/>
  <c r="P110" i="13"/>
  <c r="P99" i="13"/>
  <c r="P117" i="13"/>
  <c r="P101" i="13"/>
  <c r="P131" i="13"/>
  <c r="P211" i="13"/>
  <c r="P103" i="13"/>
  <c r="P184" i="13"/>
  <c r="P116" i="13"/>
  <c r="P144" i="13"/>
  <c r="P67" i="13"/>
  <c r="P208" i="13"/>
  <c r="P113" i="13"/>
  <c r="P213" i="13"/>
  <c r="P130" i="13"/>
  <c r="P210" i="13"/>
  <c r="P88" i="13"/>
  <c r="P212" i="13"/>
  <c r="P82" i="13"/>
  <c r="P169" i="13"/>
  <c r="P195" i="13"/>
  <c r="P181" i="13"/>
  <c r="P114" i="13"/>
  <c r="P71" i="13"/>
  <c r="P137" i="13"/>
  <c r="P194" i="13"/>
  <c r="P150" i="13"/>
  <c r="P156" i="13"/>
  <c r="P168" i="13"/>
  <c r="P151" i="13"/>
  <c r="P139" i="13"/>
  <c r="P200" i="13"/>
  <c r="P165" i="13"/>
  <c r="P193" i="13"/>
  <c r="P124" i="13"/>
  <c r="P70" i="13"/>
  <c r="P142" i="13"/>
  <c r="P98" i="13"/>
  <c r="P154" i="13"/>
  <c r="P66" i="13"/>
  <c r="P197" i="13"/>
  <c r="P129" i="13"/>
  <c r="P102" i="13"/>
  <c r="P157" i="13"/>
  <c r="P201" i="13"/>
  <c r="P89" i="13"/>
  <c r="P94" i="13"/>
  <c r="P80" i="13"/>
  <c r="P81" i="13"/>
  <c r="P115" i="13"/>
  <c r="P69" i="13"/>
  <c r="P112" i="13"/>
  <c r="P95" i="13"/>
  <c r="P125" i="13"/>
  <c r="P72" i="13"/>
  <c r="P153" i="13"/>
  <c r="P100" i="13"/>
  <c r="P179" i="13"/>
  <c r="P122" i="13"/>
  <c r="P159" i="13"/>
  <c r="P68" i="13"/>
  <c r="P126" i="13"/>
  <c r="P170" i="13"/>
  <c r="P155" i="13"/>
  <c r="P141" i="13"/>
  <c r="P173" i="13"/>
  <c r="P75" i="13"/>
  <c r="P128" i="13"/>
  <c r="P108" i="13"/>
  <c r="P215" i="13"/>
  <c r="P196" i="13"/>
  <c r="P96" i="13"/>
  <c r="P83" i="13"/>
  <c r="P140" i="13"/>
  <c r="P86" i="13"/>
  <c r="P207" i="13"/>
  <c r="D183" i="13"/>
  <c r="E183" i="13" s="1"/>
  <c r="K183" i="13" s="1"/>
  <c r="Q183" i="13" s="1"/>
  <c r="D142" i="13"/>
  <c r="E142" i="13" s="1"/>
  <c r="D159" i="13"/>
  <c r="E159" i="13" s="1"/>
  <c r="K159" i="13" s="1"/>
  <c r="Q159" i="13" s="1"/>
  <c r="D100" i="13"/>
  <c r="E100" i="13" s="1"/>
  <c r="D73" i="13"/>
  <c r="E73" i="13" s="1"/>
  <c r="D103" i="13"/>
  <c r="E103" i="13" s="1"/>
  <c r="K103" i="13" s="1"/>
  <c r="Q103" i="13" s="1"/>
  <c r="D96" i="13"/>
  <c r="E96" i="13" s="1"/>
  <c r="D214" i="13"/>
  <c r="E214" i="13" s="1"/>
  <c r="D168" i="13"/>
  <c r="E168" i="13" s="1"/>
  <c r="D208" i="13"/>
  <c r="E208" i="13" s="1"/>
  <c r="D61" i="13"/>
  <c r="E61" i="13" s="1"/>
  <c r="D140" i="13"/>
  <c r="E140" i="13" s="1"/>
  <c r="D150" i="13"/>
  <c r="E150" i="13" s="1"/>
  <c r="K150" i="13" s="1"/>
  <c r="Q150" i="13" s="1"/>
  <c r="D58" i="13"/>
  <c r="G168" i="13"/>
  <c r="H168" i="13" s="1"/>
  <c r="N168" i="13" s="1"/>
  <c r="D127" i="13"/>
  <c r="E127" i="13" s="1"/>
  <c r="D210" i="13"/>
  <c r="E210" i="13" s="1"/>
  <c r="D136" i="13"/>
  <c r="E136" i="13" s="1"/>
  <c r="D55" i="13"/>
  <c r="E55" i="13" s="1"/>
  <c r="G52" i="13"/>
  <c r="D206" i="13"/>
  <c r="E206" i="13" s="1"/>
  <c r="D207" i="13"/>
  <c r="E207" i="13" s="1"/>
  <c r="D116" i="13"/>
  <c r="E116" i="13" s="1"/>
  <c r="D124" i="13"/>
  <c r="E124" i="13" s="1"/>
  <c r="D54" i="13"/>
  <c r="E54" i="13" s="1"/>
  <c r="D68" i="13"/>
  <c r="E68" i="13" s="1"/>
  <c r="N193" i="13" l="1"/>
  <c r="N170" i="13"/>
  <c r="N179" i="13"/>
  <c r="N86" i="13"/>
  <c r="N82" i="13"/>
  <c r="N130" i="13"/>
  <c r="K213" i="13"/>
  <c r="Q213" i="13" s="1"/>
  <c r="N197" i="13"/>
  <c r="N192" i="13"/>
  <c r="K66" i="13"/>
  <c r="Q66" i="13" s="1"/>
  <c r="AC211" i="13"/>
  <c r="AD211" i="13" s="1"/>
  <c r="D213" i="21" s="1"/>
  <c r="G213" i="21" s="1"/>
  <c r="R37" i="13"/>
  <c r="T28" i="13"/>
  <c r="Q35" i="13"/>
  <c r="N194" i="13"/>
  <c r="N196" i="13"/>
  <c r="N96" i="13"/>
  <c r="N94" i="13"/>
  <c r="N124" i="13"/>
  <c r="N172" i="13"/>
  <c r="Q28" i="13"/>
  <c r="N98" i="13"/>
  <c r="N200" i="13"/>
  <c r="N181" i="13"/>
  <c r="T30" i="13"/>
  <c r="K164" i="13"/>
  <c r="Q164" i="13" s="1"/>
  <c r="K80" i="13"/>
  <c r="Q80" i="13" s="1"/>
  <c r="E111" i="13"/>
  <c r="Q31" i="13"/>
  <c r="K85" i="13"/>
  <c r="Q85" i="13" s="1"/>
  <c r="K178" i="13"/>
  <c r="Q178" i="13" s="1"/>
  <c r="K98" i="13"/>
  <c r="Q98" i="13" s="1"/>
  <c r="K144" i="13"/>
  <c r="Q144" i="13" s="1"/>
  <c r="K110" i="13"/>
  <c r="Q110" i="13" s="1"/>
  <c r="K170" i="13"/>
  <c r="Q170" i="13" s="1"/>
  <c r="K108" i="13"/>
  <c r="Q108" i="13" s="1"/>
  <c r="K94" i="13"/>
  <c r="Q94" i="13" s="1"/>
  <c r="K116" i="13"/>
  <c r="Q116" i="13" s="1"/>
  <c r="K140" i="13"/>
  <c r="Q140" i="13" s="1"/>
  <c r="K129" i="13"/>
  <c r="Q129" i="13" s="1"/>
  <c r="K102" i="13"/>
  <c r="Q102" i="13" s="1"/>
  <c r="K155" i="13"/>
  <c r="Q155" i="13" s="1"/>
  <c r="N112" i="13"/>
  <c r="AA112" i="13" s="1"/>
  <c r="AB112" i="13" s="1"/>
  <c r="N87" i="13"/>
  <c r="K68" i="13"/>
  <c r="Q68" i="13" s="1"/>
  <c r="K81" i="13"/>
  <c r="Q81" i="13" s="1"/>
  <c r="K57" i="13"/>
  <c r="Q57" i="13" s="1"/>
  <c r="K207" i="13"/>
  <c r="Q207" i="13" s="1"/>
  <c r="K168" i="13"/>
  <c r="Q168" i="13" s="1"/>
  <c r="K142" i="13"/>
  <c r="Q142" i="13" s="1"/>
  <c r="K114" i="13"/>
  <c r="Q114" i="13" s="1"/>
  <c r="K86" i="13"/>
  <c r="Q86" i="13" s="1"/>
  <c r="K200" i="13"/>
  <c r="Q200" i="13" s="1"/>
  <c r="K96" i="13"/>
  <c r="Q96" i="13" s="1"/>
  <c r="R28" i="13"/>
  <c r="H52" i="13"/>
  <c r="N52" i="13" s="1"/>
  <c r="K210" i="13"/>
  <c r="Q210" i="13" s="1"/>
  <c r="K69" i="13"/>
  <c r="Q69" i="13" s="1"/>
  <c r="K95" i="13"/>
  <c r="K75" i="13"/>
  <c r="Q75" i="13" s="1"/>
  <c r="K184" i="13"/>
  <c r="Q184" i="13" s="1"/>
  <c r="K194" i="13"/>
  <c r="Q194" i="13" s="1"/>
  <c r="Q34" i="13"/>
  <c r="K73" i="13"/>
  <c r="Q73" i="13" s="1"/>
  <c r="T36" i="13"/>
  <c r="K53" i="13"/>
  <c r="Q53" i="13" s="1"/>
  <c r="K215" i="13"/>
  <c r="Q215" i="13" s="1"/>
  <c r="N88" i="13"/>
  <c r="U32" i="13"/>
  <c r="K127" i="13"/>
  <c r="Q127" i="13" s="1"/>
  <c r="K214" i="13"/>
  <c r="Q214" i="13" s="1"/>
  <c r="K198" i="13"/>
  <c r="Q198" i="13" s="1"/>
  <c r="K171" i="13"/>
  <c r="Q171" i="13" s="1"/>
  <c r="K206" i="13"/>
  <c r="Q206" i="13" s="1"/>
  <c r="K100" i="13"/>
  <c r="Q100" i="13" s="1"/>
  <c r="K59" i="13"/>
  <c r="Q59" i="13" s="1"/>
  <c r="N186" i="13"/>
  <c r="AA186" i="13" s="1"/>
  <c r="AB186" i="13" s="1"/>
  <c r="Q29" i="13"/>
  <c r="K128" i="13"/>
  <c r="Q128" i="13" s="1"/>
  <c r="K67" i="13"/>
  <c r="Q67" i="13" s="1"/>
  <c r="K199" i="13"/>
  <c r="Q199" i="13" s="1"/>
  <c r="K158" i="13"/>
  <c r="Q158" i="13" s="1"/>
  <c r="H111" i="13"/>
  <c r="N111" i="13" s="1"/>
  <c r="R31" i="13"/>
  <c r="T37" i="13"/>
  <c r="K70" i="13"/>
  <c r="K185" i="13"/>
  <c r="K157" i="13"/>
  <c r="Q157" i="13" s="1"/>
  <c r="R36" i="13"/>
  <c r="AA211" i="13"/>
  <c r="AB211" i="13" s="1"/>
  <c r="K209" i="13"/>
  <c r="Q209" i="13" s="1"/>
  <c r="K123" i="13"/>
  <c r="Q123" i="13" s="1"/>
  <c r="Q36" i="13"/>
  <c r="K143" i="13"/>
  <c r="Q84" i="13"/>
  <c r="K179" i="13"/>
  <c r="Q179" i="13" s="1"/>
  <c r="K141" i="13"/>
  <c r="Q141" i="13" s="1"/>
  <c r="N187" i="13"/>
  <c r="N198" i="13"/>
  <c r="K130" i="13"/>
  <c r="Q130" i="13" s="1"/>
  <c r="K169" i="13"/>
  <c r="Q169" i="13" s="1"/>
  <c r="Q30" i="13"/>
  <c r="U30" i="13"/>
  <c r="K137" i="13"/>
  <c r="K192" i="13"/>
  <c r="Q192" i="13" s="1"/>
  <c r="N115" i="13"/>
  <c r="AA115" i="13" s="1"/>
  <c r="AB115" i="13" s="1"/>
  <c r="N152" i="13"/>
  <c r="N117" i="13"/>
  <c r="AA117" i="13" s="1"/>
  <c r="AB117" i="13" s="1"/>
  <c r="K181" i="13"/>
  <c r="Q181" i="13" s="1"/>
  <c r="K54" i="13"/>
  <c r="Q54" i="13" s="1"/>
  <c r="E58" i="13"/>
  <c r="Q37" i="13"/>
  <c r="Q33" i="13"/>
  <c r="E52" i="13"/>
  <c r="K156" i="13"/>
  <c r="Q156" i="13" s="1"/>
  <c r="K126" i="13"/>
  <c r="Q126" i="13" s="1"/>
  <c r="N123" i="13"/>
  <c r="N126" i="13"/>
  <c r="N150" i="13"/>
  <c r="AC150" i="13" s="1"/>
  <c r="AD150" i="13" s="1"/>
  <c r="D152" i="21" s="1"/>
  <c r="K61" i="13"/>
  <c r="Q61" i="13" s="1"/>
  <c r="T35" i="13"/>
  <c r="T32" i="13"/>
  <c r="Q32" i="13"/>
  <c r="R33" i="13"/>
  <c r="H113" i="13"/>
  <c r="N113" i="13" s="1"/>
  <c r="K99" i="13"/>
  <c r="Q99" i="13" s="1"/>
  <c r="U34" i="13"/>
  <c r="K187" i="13"/>
  <c r="Q187" i="13" s="1"/>
  <c r="N173" i="13"/>
  <c r="T34" i="13"/>
  <c r="T29" i="13"/>
  <c r="K56" i="13"/>
  <c r="Q56" i="13" s="1"/>
  <c r="K113" i="13"/>
  <c r="Q113" i="13" s="1"/>
  <c r="K72" i="13"/>
  <c r="Q72" i="13" s="1"/>
  <c r="K195" i="13"/>
  <c r="Q195" i="13" s="1"/>
  <c r="R30" i="13"/>
  <c r="U31" i="13"/>
  <c r="N166" i="13"/>
  <c r="K172" i="13"/>
  <c r="Q172" i="13" s="1"/>
  <c r="K201" i="13"/>
  <c r="Q201" i="13" s="1"/>
  <c r="K208" i="13"/>
  <c r="K122" i="13"/>
  <c r="K124" i="13"/>
  <c r="K145" i="13"/>
  <c r="Q145" i="13" s="1"/>
  <c r="K193" i="13"/>
  <c r="K197" i="13"/>
  <c r="K89" i="13"/>
  <c r="Q89" i="13" s="1"/>
  <c r="K167" i="13"/>
  <c r="Q167" i="13" s="1"/>
  <c r="N114" i="13"/>
  <c r="N141" i="13"/>
  <c r="N128" i="13"/>
  <c r="N110" i="13"/>
  <c r="K97" i="13"/>
  <c r="Q97" i="13" s="1"/>
  <c r="N158" i="13"/>
  <c r="N195" i="13"/>
  <c r="K136" i="13"/>
  <c r="K55" i="13"/>
  <c r="Q55" i="13" s="1"/>
  <c r="U28" i="13"/>
  <c r="U33" i="13"/>
  <c r="N108" i="13"/>
  <c r="K71" i="13"/>
  <c r="N167" i="13"/>
  <c r="N122" i="13"/>
  <c r="K88" i="13"/>
  <c r="Q88" i="13" s="1"/>
  <c r="T31" i="13"/>
  <c r="K139" i="13"/>
  <c r="K152" i="13"/>
  <c r="K173" i="13"/>
  <c r="U36" i="13"/>
  <c r="N83" i="13"/>
  <c r="AA83" i="13" s="1"/>
  <c r="AB83" i="13" s="1"/>
  <c r="N165" i="13"/>
  <c r="N85" i="13"/>
  <c r="N102" i="13"/>
  <c r="AC102" i="13" s="1"/>
  <c r="AD102" i="13" s="1"/>
  <c r="D104" i="21" s="1"/>
  <c r="G104" i="21" s="1"/>
  <c r="N178" i="13"/>
  <c r="AC212" i="13"/>
  <c r="AD212" i="13" s="1"/>
  <c r="D214" i="21" s="1"/>
  <c r="G214" i="21" s="1"/>
  <c r="N99" i="13"/>
  <c r="K109" i="13"/>
  <c r="K166" i="13"/>
  <c r="N116" i="13"/>
  <c r="K138" i="13"/>
  <c r="Q138" i="13" s="1"/>
  <c r="N138" i="13"/>
  <c r="N89" i="13"/>
  <c r="R35" i="13"/>
  <c r="K82" i="13"/>
  <c r="Q82" i="13" s="1"/>
  <c r="N199" i="13"/>
  <c r="AA199" i="13" s="1"/>
  <c r="AB199" i="13" s="1"/>
  <c r="N184" i="13"/>
  <c r="N154" i="13"/>
  <c r="AC154" i="13" s="1"/>
  <c r="AD154" i="13" s="1"/>
  <c r="D156" i="21" s="1"/>
  <c r="G156" i="21" s="1"/>
  <c r="N139" i="13"/>
  <c r="N109" i="13"/>
  <c r="N142" i="13"/>
  <c r="AC142" i="13" s="1"/>
  <c r="AD142" i="13" s="1"/>
  <c r="D144" i="21" s="1"/>
  <c r="G144" i="21" s="1"/>
  <c r="N155" i="13"/>
  <c r="N140" i="13"/>
  <c r="N101" i="13"/>
  <c r="N125" i="13"/>
  <c r="AA125" i="13" s="1"/>
  <c r="AB125" i="13" s="1"/>
  <c r="N157" i="13"/>
  <c r="K196" i="13"/>
  <c r="Q196" i="13" s="1"/>
  <c r="N169" i="13"/>
  <c r="N145" i="13"/>
  <c r="N159" i="13"/>
  <c r="AC159" i="13" s="1"/>
  <c r="AD159" i="13" s="1"/>
  <c r="D161" i="21" s="1"/>
  <c r="G161" i="21" s="1"/>
  <c r="N136" i="13"/>
  <c r="N129" i="13"/>
  <c r="N100" i="13"/>
  <c r="K131" i="13"/>
  <c r="Q131" i="13" s="1"/>
  <c r="T33" i="13"/>
  <c r="K74" i="13"/>
  <c r="Q74" i="13" s="1"/>
  <c r="N127" i="13"/>
  <c r="AA212" i="13"/>
  <c r="AB212" i="13" s="1"/>
  <c r="N137" i="13"/>
  <c r="N144" i="13"/>
  <c r="R32" i="13"/>
  <c r="R34" i="13"/>
  <c r="N153" i="13"/>
  <c r="N80" i="13"/>
  <c r="AC80" i="13" s="1"/>
  <c r="AD80" i="13" s="1"/>
  <c r="D82" i="21" s="1"/>
  <c r="N131" i="13"/>
  <c r="U37" i="13"/>
  <c r="U29" i="13"/>
  <c r="K60" i="13"/>
  <c r="Q60" i="13" s="1"/>
  <c r="K101" i="13"/>
  <c r="K87" i="13"/>
  <c r="Q87" i="13" s="1"/>
  <c r="N97" i="13"/>
  <c r="AA97" i="13" s="1"/>
  <c r="AB97" i="13" s="1"/>
  <c r="N182" i="13"/>
  <c r="AC182" i="13" s="1"/>
  <c r="AD182" i="13" s="1"/>
  <c r="N183" i="13"/>
  <c r="AA183" i="13" s="1"/>
  <c r="AB183" i="13" s="1"/>
  <c r="N151" i="13"/>
  <c r="AC151" i="13" s="1"/>
  <c r="AD151" i="13" s="1"/>
  <c r="D153" i="21" s="1"/>
  <c r="G153" i="21" s="1"/>
  <c r="N164" i="13"/>
  <c r="AC164" i="13" s="1"/>
  <c r="AD164" i="13" s="1"/>
  <c r="D166" i="21" s="1"/>
  <c r="N84" i="13"/>
  <c r="N95" i="13"/>
  <c r="N156" i="13"/>
  <c r="K180" i="13"/>
  <c r="Q180" i="13" s="1"/>
  <c r="U35" i="13"/>
  <c r="K165" i="13"/>
  <c r="Q165" i="13" s="1"/>
  <c r="N171" i="13"/>
  <c r="AC171" i="13" s="1"/>
  <c r="AD171" i="13" s="1"/>
  <c r="D173" i="21" s="1"/>
  <c r="G173" i="21" s="1"/>
  <c r="N81" i="13"/>
  <c r="N185" i="13"/>
  <c r="N103" i="13"/>
  <c r="AC103" i="13" s="1"/>
  <c r="AD103" i="13" s="1"/>
  <c r="D105" i="21" s="1"/>
  <c r="G105" i="21" s="1"/>
  <c r="N201" i="13"/>
  <c r="N143" i="13"/>
  <c r="H56" i="13"/>
  <c r="N56" i="13" s="1"/>
  <c r="R29" i="13"/>
  <c r="H58" i="13"/>
  <c r="N58" i="13" s="1"/>
  <c r="D184" i="21" l="1"/>
  <c r="G184" i="21" s="1"/>
  <c r="AA178" i="13"/>
  <c r="AB178" i="13" s="1"/>
  <c r="AA84" i="13"/>
  <c r="AB84" i="13" s="1"/>
  <c r="AC54" i="13"/>
  <c r="AD54" i="13" s="1"/>
  <c r="AA170" i="13"/>
  <c r="AB170" i="13" s="1"/>
  <c r="AC81" i="13"/>
  <c r="AD81" i="13" s="1"/>
  <c r="AC209" i="13"/>
  <c r="AD209" i="13" s="1"/>
  <c r="D211" i="21" s="1"/>
  <c r="G211" i="21" s="1"/>
  <c r="AC117" i="13"/>
  <c r="AD117" i="13" s="1"/>
  <c r="D119" i="21" s="1"/>
  <c r="G119" i="21" s="1"/>
  <c r="AC186" i="13"/>
  <c r="AD186" i="13" s="1"/>
  <c r="AC210" i="13"/>
  <c r="AD210" i="13" s="1"/>
  <c r="D212" i="21" s="1"/>
  <c r="G212" i="21" s="1"/>
  <c r="AC83" i="13"/>
  <c r="AD83" i="13" s="1"/>
  <c r="AC116" i="13"/>
  <c r="AD116" i="13" s="1"/>
  <c r="D118" i="21" s="1"/>
  <c r="G118" i="21" s="1"/>
  <c r="AC98" i="13"/>
  <c r="AD98" i="13" s="1"/>
  <c r="D100" i="21" s="1"/>
  <c r="G100" i="21" s="1"/>
  <c r="AA154" i="13"/>
  <c r="AB154" i="13" s="1"/>
  <c r="AA214" i="13"/>
  <c r="AB214" i="13" s="1"/>
  <c r="AC128" i="13"/>
  <c r="AD128" i="13" s="1"/>
  <c r="D130" i="21" s="1"/>
  <c r="G130" i="21" s="1"/>
  <c r="AA157" i="13"/>
  <c r="AB157" i="13" s="1"/>
  <c r="AA85" i="13"/>
  <c r="AB85" i="13" s="1"/>
  <c r="AA55" i="13"/>
  <c r="AB55" i="13" s="1"/>
  <c r="AC86" i="13"/>
  <c r="AD86" i="13" s="1"/>
  <c r="AA108" i="13"/>
  <c r="AB108" i="13" s="1"/>
  <c r="AA207" i="13"/>
  <c r="AB207" i="13" s="1"/>
  <c r="AC214" i="13"/>
  <c r="AD214" i="13" s="1"/>
  <c r="D216" i="21" s="1"/>
  <c r="G216" i="21" s="1"/>
  <c r="AC61" i="13"/>
  <c r="AD61" i="13" s="1"/>
  <c r="AA103" i="13"/>
  <c r="AB103" i="13" s="1"/>
  <c r="AA210" i="13"/>
  <c r="AB210" i="13" s="1"/>
  <c r="AA213" i="13"/>
  <c r="AB213" i="13" s="1"/>
  <c r="AC126" i="13"/>
  <c r="AD126" i="13" s="1"/>
  <c r="D128" i="21" s="1"/>
  <c r="G128" i="21" s="1"/>
  <c r="AA131" i="13"/>
  <c r="AB131" i="13" s="1"/>
  <c r="AA99" i="13"/>
  <c r="AB99" i="13" s="1"/>
  <c r="AA67" i="13"/>
  <c r="AB67" i="13" s="1"/>
  <c r="AC206" i="13"/>
  <c r="AD206" i="13" s="1"/>
  <c r="AA128" i="13"/>
  <c r="AB128" i="13" s="1"/>
  <c r="AA215" i="13"/>
  <c r="AB215" i="13" s="1"/>
  <c r="AC96" i="13"/>
  <c r="AD96" i="13" s="1"/>
  <c r="D98" i="21" s="1"/>
  <c r="G98" i="21" s="1"/>
  <c r="AA94" i="13"/>
  <c r="AB94" i="13" s="1"/>
  <c r="AA73" i="13"/>
  <c r="AB73" i="13" s="1"/>
  <c r="AC200" i="13"/>
  <c r="AD200" i="13" s="1"/>
  <c r="D202" i="21" s="1"/>
  <c r="G202" i="21" s="1"/>
  <c r="AC168" i="13"/>
  <c r="AD168" i="13" s="1"/>
  <c r="D170" i="21" s="1"/>
  <c r="G170" i="21" s="1"/>
  <c r="AC68" i="13"/>
  <c r="AD68" i="13" s="1"/>
  <c r="AC167" i="13"/>
  <c r="AD167" i="13" s="1"/>
  <c r="D169" i="21" s="1"/>
  <c r="G169" i="21" s="1"/>
  <c r="AA200" i="13"/>
  <c r="AB200" i="13" s="1"/>
  <c r="AA168" i="13"/>
  <c r="AB168" i="13" s="1"/>
  <c r="AC94" i="13"/>
  <c r="AD94" i="13" s="1"/>
  <c r="D96" i="21" s="1"/>
  <c r="G96" i="21" s="1"/>
  <c r="AA74" i="13"/>
  <c r="AB74" i="13" s="1"/>
  <c r="AC145" i="13"/>
  <c r="AD145" i="13" s="1"/>
  <c r="D147" i="21" s="1"/>
  <c r="G147" i="21" s="1"/>
  <c r="AC125" i="13"/>
  <c r="AD125" i="13" s="1"/>
  <c r="D127" i="21" s="1"/>
  <c r="G127" i="21" s="1"/>
  <c r="AC97" i="13"/>
  <c r="AD97" i="13" s="1"/>
  <c r="D99" i="21" s="1"/>
  <c r="G99" i="21" s="1"/>
  <c r="AA167" i="13"/>
  <c r="AB167" i="13" s="1"/>
  <c r="AC187" i="13"/>
  <c r="AD187" i="13" s="1"/>
  <c r="AA54" i="13"/>
  <c r="AB54" i="13" s="1"/>
  <c r="AA209" i="13"/>
  <c r="AB209" i="13" s="1"/>
  <c r="AA171" i="13"/>
  <c r="AB171" i="13" s="1"/>
  <c r="AA86" i="13"/>
  <c r="AB86" i="13" s="1"/>
  <c r="AC207" i="13"/>
  <c r="AD207" i="13" s="1"/>
  <c r="D209" i="21" s="1"/>
  <c r="G209" i="21" s="1"/>
  <c r="Y28" i="13"/>
  <c r="Z28" i="13" s="1"/>
  <c r="Y35" i="13"/>
  <c r="AB20" i="13" s="1"/>
  <c r="AA180" i="13"/>
  <c r="AB180" i="13" s="1"/>
  <c r="AA88" i="13"/>
  <c r="AB88" i="13" s="1"/>
  <c r="AC115" i="13"/>
  <c r="AD115" i="13" s="1"/>
  <c r="D117" i="21" s="1"/>
  <c r="G117" i="21" s="1"/>
  <c r="AC127" i="13"/>
  <c r="AD127" i="13" s="1"/>
  <c r="D129" i="21" s="1"/>
  <c r="G129" i="21" s="1"/>
  <c r="AC196" i="13"/>
  <c r="AD196" i="13" s="1"/>
  <c r="D198" i="21" s="1"/>
  <c r="G198" i="21" s="1"/>
  <c r="AA66" i="13"/>
  <c r="AB66" i="13" s="1"/>
  <c r="AC88" i="13"/>
  <c r="AD88" i="13" s="1"/>
  <c r="AC56" i="13"/>
  <c r="AD56" i="13" s="1"/>
  <c r="AA61" i="13"/>
  <c r="AB61" i="13" s="1"/>
  <c r="AC181" i="13"/>
  <c r="AD181" i="13" s="1"/>
  <c r="Y30" i="13"/>
  <c r="AB15" i="13" s="1"/>
  <c r="AC67" i="13"/>
  <c r="AD67" i="13" s="1"/>
  <c r="AC59" i="13"/>
  <c r="AD59" i="13" s="1"/>
  <c r="AA57" i="13"/>
  <c r="AB57" i="13" s="1"/>
  <c r="AC213" i="13"/>
  <c r="AD213" i="13" s="1"/>
  <c r="D215" i="21" s="1"/>
  <c r="G215" i="21" s="1"/>
  <c r="AA144" i="13"/>
  <c r="AB144" i="13" s="1"/>
  <c r="AA96" i="13"/>
  <c r="AB96" i="13" s="1"/>
  <c r="AC66" i="13"/>
  <c r="AD66" i="13" s="1"/>
  <c r="G82" i="21"/>
  <c r="G166" i="21"/>
  <c r="AC131" i="13"/>
  <c r="AD131" i="13" s="1"/>
  <c r="D133" i="21" s="1"/>
  <c r="G133" i="21" s="1"/>
  <c r="AC138" i="13"/>
  <c r="AD138" i="13" s="1"/>
  <c r="D140" i="21" s="1"/>
  <c r="G140" i="21" s="1"/>
  <c r="Q197" i="13"/>
  <c r="AA197" i="13" s="1"/>
  <c r="AB197" i="13" s="1"/>
  <c r="AA195" i="13"/>
  <c r="AB195" i="13" s="1"/>
  <c r="Y33" i="13"/>
  <c r="AA192" i="13"/>
  <c r="AB192" i="13" s="1"/>
  <c r="AA114" i="13"/>
  <c r="AB114" i="13" s="1"/>
  <c r="AA129" i="13"/>
  <c r="AB129" i="13" s="1"/>
  <c r="AC85" i="13"/>
  <c r="AD85" i="13" s="1"/>
  <c r="Q185" i="13"/>
  <c r="AC185" i="13" s="1"/>
  <c r="AD185" i="13" s="1"/>
  <c r="AA60" i="13"/>
  <c r="AB60" i="13" s="1"/>
  <c r="AA145" i="13"/>
  <c r="AB145" i="13" s="1"/>
  <c r="AA201" i="13"/>
  <c r="AB201" i="13" s="1"/>
  <c r="Y36" i="13"/>
  <c r="AA158" i="13"/>
  <c r="AB158" i="13" s="1"/>
  <c r="AA196" i="13"/>
  <c r="AB196" i="13" s="1"/>
  <c r="AA82" i="13"/>
  <c r="AB82" i="13" s="1"/>
  <c r="Q109" i="13"/>
  <c r="AA109" i="13" s="1"/>
  <c r="AB109" i="13" s="1"/>
  <c r="Q71" i="13"/>
  <c r="AA71" i="13" s="1"/>
  <c r="AB71" i="13" s="1"/>
  <c r="Q136" i="13"/>
  <c r="AA136" i="13" s="1"/>
  <c r="AB136" i="13" s="1"/>
  <c r="AA172" i="13"/>
  <c r="AB172" i="13" s="1"/>
  <c r="AA72" i="13"/>
  <c r="AB72" i="13" s="1"/>
  <c r="AC99" i="13"/>
  <c r="AD99" i="13" s="1"/>
  <c r="D101" i="21" s="1"/>
  <c r="G101" i="21" s="1"/>
  <c r="AA126" i="13"/>
  <c r="AB126" i="13" s="1"/>
  <c r="Y37" i="13"/>
  <c r="AA181" i="13"/>
  <c r="AB181" i="13" s="1"/>
  <c r="Q137" i="13"/>
  <c r="AA137" i="13" s="1"/>
  <c r="AB137" i="13" s="1"/>
  <c r="AA130" i="13"/>
  <c r="AB130" i="13" s="1"/>
  <c r="AC179" i="13"/>
  <c r="AD179" i="13" s="1"/>
  <c r="AA123" i="13"/>
  <c r="AB123" i="13" s="1"/>
  <c r="AC157" i="13"/>
  <c r="AD157" i="13" s="1"/>
  <c r="D159" i="21" s="1"/>
  <c r="G159" i="21" s="1"/>
  <c r="Q70" i="13"/>
  <c r="AA70" i="13" s="1"/>
  <c r="AB70" i="13" s="1"/>
  <c r="AC199" i="13"/>
  <c r="AD199" i="13" s="1"/>
  <c r="D201" i="21" s="1"/>
  <c r="G201" i="21" s="1"/>
  <c r="AA100" i="13"/>
  <c r="AB100" i="13" s="1"/>
  <c r="AA127" i="13"/>
  <c r="AB127" i="13" s="1"/>
  <c r="AC53" i="13"/>
  <c r="AD53" i="13" s="1"/>
  <c r="Y34" i="13"/>
  <c r="AC75" i="13"/>
  <c r="AD75" i="13" s="1"/>
  <c r="AC57" i="13"/>
  <c r="AD57" i="13" s="1"/>
  <c r="AC87" i="13"/>
  <c r="AD87" i="13" s="1"/>
  <c r="AA155" i="13"/>
  <c r="AB155" i="13" s="1"/>
  <c r="AC140" i="13"/>
  <c r="AD140" i="13" s="1"/>
  <c r="D142" i="21" s="1"/>
  <c r="G142" i="21" s="1"/>
  <c r="AA110" i="13"/>
  <c r="AB110" i="13" s="1"/>
  <c r="AA98" i="13"/>
  <c r="AB98" i="13" s="1"/>
  <c r="AA164" i="13"/>
  <c r="AB164" i="13" s="1"/>
  <c r="AA87" i="13"/>
  <c r="AB87" i="13" s="1"/>
  <c r="Q173" i="13"/>
  <c r="AA173" i="13" s="1"/>
  <c r="AB173" i="13" s="1"/>
  <c r="Q124" i="13"/>
  <c r="AA124" i="13" s="1"/>
  <c r="AB124" i="13" s="1"/>
  <c r="AC172" i="13"/>
  <c r="AD172" i="13" s="1"/>
  <c r="D174" i="21" s="1"/>
  <c r="G174" i="21" s="1"/>
  <c r="AA156" i="13"/>
  <c r="AB156" i="13" s="1"/>
  <c r="K58" i="13"/>
  <c r="Q58" i="13" s="1"/>
  <c r="AC130" i="13"/>
  <c r="AD130" i="13" s="1"/>
  <c r="D132" i="21" s="1"/>
  <c r="G132" i="21" s="1"/>
  <c r="AA179" i="13"/>
  <c r="AB179" i="13" s="1"/>
  <c r="AC123" i="13"/>
  <c r="AD123" i="13" s="1"/>
  <c r="D125" i="21" s="1"/>
  <c r="G125" i="21" s="1"/>
  <c r="Y29" i="13"/>
  <c r="AC100" i="13"/>
  <c r="AD100" i="13" s="1"/>
  <c r="D102" i="21" s="1"/>
  <c r="G102" i="21" s="1"/>
  <c r="AC198" i="13"/>
  <c r="AD198" i="13" s="1"/>
  <c r="D200" i="21" s="1"/>
  <c r="G200" i="21" s="1"/>
  <c r="AA53" i="13"/>
  <c r="AB53" i="13" s="1"/>
  <c r="AC194" i="13"/>
  <c r="AD194" i="13" s="1"/>
  <c r="D196" i="21" s="1"/>
  <c r="G196" i="21" s="1"/>
  <c r="AA75" i="13"/>
  <c r="AB75" i="13" s="1"/>
  <c r="AA142" i="13"/>
  <c r="AB142" i="13" s="1"/>
  <c r="AC155" i="13"/>
  <c r="AD155" i="13" s="1"/>
  <c r="D157" i="21" s="1"/>
  <c r="G157" i="21" s="1"/>
  <c r="AA140" i="13"/>
  <c r="AB140" i="13" s="1"/>
  <c r="AC108" i="13"/>
  <c r="AD108" i="13" s="1"/>
  <c r="D110" i="21" s="1"/>
  <c r="AC110" i="13"/>
  <c r="AD110" i="13" s="1"/>
  <c r="D112" i="21" s="1"/>
  <c r="G112" i="21" s="1"/>
  <c r="AC55" i="13"/>
  <c r="AD55" i="13" s="1"/>
  <c r="K52" i="13"/>
  <c r="Q52" i="13" s="1"/>
  <c r="Q193" i="13"/>
  <c r="AA193" i="13" s="1"/>
  <c r="AB193" i="13" s="1"/>
  <c r="AC113" i="13"/>
  <c r="AD113" i="13" s="1"/>
  <c r="D115" i="21" s="1"/>
  <c r="G115" i="21" s="1"/>
  <c r="G152" i="21"/>
  <c r="AC156" i="13"/>
  <c r="AD156" i="13" s="1"/>
  <c r="D158" i="21" s="1"/>
  <c r="G158" i="21" s="1"/>
  <c r="AA151" i="13"/>
  <c r="AB151" i="13" s="1"/>
  <c r="AA198" i="13"/>
  <c r="AB198" i="13" s="1"/>
  <c r="AC89" i="13"/>
  <c r="AD89" i="13" s="1"/>
  <c r="AA194" i="13"/>
  <c r="AB194" i="13" s="1"/>
  <c r="Q95" i="13"/>
  <c r="AC95" i="13" s="1"/>
  <c r="AD95" i="13" s="1"/>
  <c r="D97" i="21" s="1"/>
  <c r="Y31" i="13"/>
  <c r="AC183" i="13"/>
  <c r="AD183" i="13" s="1"/>
  <c r="AC84" i="13"/>
  <c r="AD84" i="13" s="1"/>
  <c r="AA182" i="13"/>
  <c r="AB182" i="13" s="1"/>
  <c r="AC144" i="13"/>
  <c r="AD144" i="13" s="1"/>
  <c r="D146" i="21" s="1"/>
  <c r="G146" i="21" s="1"/>
  <c r="AC72" i="13"/>
  <c r="AD72" i="13" s="1"/>
  <c r="K111" i="13"/>
  <c r="Q111" i="13" s="1"/>
  <c r="AA81" i="13"/>
  <c r="AB81" i="13" s="1"/>
  <c r="Q139" i="13"/>
  <c r="AA139" i="13" s="1"/>
  <c r="AB139" i="13" s="1"/>
  <c r="Q166" i="13"/>
  <c r="AA166" i="13" s="1"/>
  <c r="AB166" i="13" s="1"/>
  <c r="AA165" i="13"/>
  <c r="AB165" i="13" s="1"/>
  <c r="Q152" i="13"/>
  <c r="AC152" i="13" s="1"/>
  <c r="AD152" i="13" s="1"/>
  <c r="D154" i="21" s="1"/>
  <c r="G154" i="21" s="1"/>
  <c r="AA169" i="13"/>
  <c r="AB169" i="13" s="1"/>
  <c r="Q208" i="13"/>
  <c r="AA208" i="13" s="1"/>
  <c r="AB208" i="13" s="1"/>
  <c r="AA113" i="13"/>
  <c r="AB113" i="13" s="1"/>
  <c r="Y32" i="13"/>
  <c r="AC141" i="13"/>
  <c r="AD141" i="13" s="1"/>
  <c r="D143" i="21" s="1"/>
  <c r="G143" i="21" s="1"/>
  <c r="AA206" i="13"/>
  <c r="AB206" i="13" s="1"/>
  <c r="AC180" i="13"/>
  <c r="AD180" i="13" s="1"/>
  <c r="AA184" i="13"/>
  <c r="AB184" i="13" s="1"/>
  <c r="AA69" i="13"/>
  <c r="AB69" i="13" s="1"/>
  <c r="AC112" i="13"/>
  <c r="AD112" i="13" s="1"/>
  <c r="D114" i="21" s="1"/>
  <c r="G114" i="21" s="1"/>
  <c r="AA102" i="13"/>
  <c r="AB102" i="13" s="1"/>
  <c r="AA116" i="13"/>
  <c r="AB116" i="13" s="1"/>
  <c r="AC195" i="13"/>
  <c r="AD195" i="13" s="1"/>
  <c r="D197" i="21" s="1"/>
  <c r="G197" i="21" s="1"/>
  <c r="AC178" i="13"/>
  <c r="AD178" i="13" s="1"/>
  <c r="D180" i="21" s="1"/>
  <c r="AA80" i="13"/>
  <c r="AB80" i="13" s="1"/>
  <c r="Q122" i="13"/>
  <c r="AA122" i="13" s="1"/>
  <c r="AB122" i="13" s="1"/>
  <c r="Q101" i="13"/>
  <c r="AA101" i="13" s="1"/>
  <c r="AB101" i="13" s="1"/>
  <c r="AC153" i="13"/>
  <c r="AD153" i="13" s="1"/>
  <c r="D155" i="21" s="1"/>
  <c r="G155" i="21" s="1"/>
  <c r="AA153" i="13"/>
  <c r="AB153" i="13" s="1"/>
  <c r="AC165" i="13"/>
  <c r="AD165" i="13" s="1"/>
  <c r="D167" i="21" s="1"/>
  <c r="G167" i="21" s="1"/>
  <c r="AC60" i="13"/>
  <c r="AD60" i="13" s="1"/>
  <c r="AC74" i="13"/>
  <c r="AD74" i="13" s="1"/>
  <c r="AA138" i="13"/>
  <c r="AB138" i="13" s="1"/>
  <c r="AA89" i="13"/>
  <c r="AB89" i="13" s="1"/>
  <c r="AA150" i="13"/>
  <c r="AB150" i="13" s="1"/>
  <c r="AC201" i="13"/>
  <c r="AD201" i="13" s="1"/>
  <c r="D203" i="21" s="1"/>
  <c r="G203" i="21" s="1"/>
  <c r="AA56" i="13"/>
  <c r="AB56" i="13" s="1"/>
  <c r="AA187" i="13"/>
  <c r="AB187" i="13" s="1"/>
  <c r="AC82" i="13"/>
  <c r="AD82" i="13" s="1"/>
  <c r="AA159" i="13"/>
  <c r="AB159" i="13" s="1"/>
  <c r="AC192" i="13"/>
  <c r="AD192" i="13" s="1"/>
  <c r="D194" i="21" s="1"/>
  <c r="AC169" i="13"/>
  <c r="AD169" i="13" s="1"/>
  <c r="D171" i="21" s="1"/>
  <c r="G171" i="21" s="1"/>
  <c r="AA141" i="13"/>
  <c r="AB141" i="13" s="1"/>
  <c r="Q143" i="13"/>
  <c r="AA143" i="13" s="1"/>
  <c r="AB143" i="13" s="1"/>
  <c r="AC158" i="13"/>
  <c r="AD158" i="13" s="1"/>
  <c r="D160" i="21" s="1"/>
  <c r="G160" i="21" s="1"/>
  <c r="AA59" i="13"/>
  <c r="AB59" i="13" s="1"/>
  <c r="AC215" i="13"/>
  <c r="AD215" i="13" s="1"/>
  <c r="D217" i="21" s="1"/>
  <c r="G217" i="21" s="1"/>
  <c r="AC73" i="13"/>
  <c r="AD73" i="13" s="1"/>
  <c r="AC184" i="13"/>
  <c r="AD184" i="13" s="1"/>
  <c r="AC114" i="13"/>
  <c r="AD114" i="13" s="1"/>
  <c r="D116" i="21" s="1"/>
  <c r="G116" i="21" s="1"/>
  <c r="AA68" i="13"/>
  <c r="AB68" i="13" s="1"/>
  <c r="AC129" i="13"/>
  <c r="AD129" i="13" s="1"/>
  <c r="D131" i="21" s="1"/>
  <c r="G131" i="21" s="1"/>
  <c r="AC170" i="13"/>
  <c r="AD170" i="13" s="1"/>
  <c r="D172" i="21" s="1"/>
  <c r="G172" i="21" s="1"/>
  <c r="AC69" i="13"/>
  <c r="AD69" i="13" s="1"/>
  <c r="D91" i="21" l="1"/>
  <c r="G91" i="21" s="1"/>
  <c r="D187" i="21"/>
  <c r="G187" i="21" s="1"/>
  <c r="D87" i="21"/>
  <c r="G87" i="21" s="1"/>
  <c r="D61" i="21"/>
  <c r="G61" i="21" s="1"/>
  <c r="D83" i="21"/>
  <c r="G83" i="21" s="1"/>
  <c r="D90" i="21"/>
  <c r="G90" i="21" s="1"/>
  <c r="D89" i="21"/>
  <c r="G89" i="21" s="1"/>
  <c r="D69" i="21"/>
  <c r="G69" i="21" s="1"/>
  <c r="D57" i="21"/>
  <c r="G57" i="21" s="1"/>
  <c r="D86" i="21"/>
  <c r="G86" i="21" s="1"/>
  <c r="D59" i="21"/>
  <c r="G59" i="21" s="1"/>
  <c r="D88" i="21"/>
  <c r="G88" i="21" s="1"/>
  <c r="D56" i="21"/>
  <c r="G56" i="21" s="1"/>
  <c r="D185" i="21"/>
  <c r="G185" i="21" s="1"/>
  <c r="D77" i="21"/>
  <c r="G77" i="21" s="1"/>
  <c r="D68" i="21"/>
  <c r="G68" i="21" s="1"/>
  <c r="D183" i="21"/>
  <c r="G183" i="21" s="1"/>
  <c r="D85" i="21"/>
  <c r="G85" i="21" s="1"/>
  <c r="D84" i="21"/>
  <c r="G84" i="21" s="1"/>
  <c r="D74" i="21"/>
  <c r="G74" i="21" s="1"/>
  <c r="D186" i="21"/>
  <c r="G186" i="21" s="1"/>
  <c r="D182" i="21"/>
  <c r="D75" i="21"/>
  <c r="G75" i="21" s="1"/>
  <c r="D76" i="21"/>
  <c r="G76" i="21" s="1"/>
  <c r="D62" i="21"/>
  <c r="G62" i="21" s="1"/>
  <c r="D181" i="21"/>
  <c r="G181" i="21" s="1"/>
  <c r="D189" i="21"/>
  <c r="G189" i="21" s="1"/>
  <c r="D71" i="21"/>
  <c r="G71" i="21" s="1"/>
  <c r="D55" i="21"/>
  <c r="G55" i="21" s="1"/>
  <c r="G58" i="21"/>
  <c r="D58" i="21"/>
  <c r="D188" i="21"/>
  <c r="G188" i="21" s="1"/>
  <c r="D70" i="21"/>
  <c r="G70" i="21" s="1"/>
  <c r="D208" i="21"/>
  <c r="G208" i="21" s="1"/>
  <c r="D63" i="21"/>
  <c r="G63" i="21" s="1"/>
  <c r="AC122" i="13"/>
  <c r="AD122" i="13" s="1"/>
  <c r="D124" i="21" s="1"/>
  <c r="G124" i="21" s="1"/>
  <c r="AC197" i="13"/>
  <c r="AD197" i="13" s="1"/>
  <c r="D199" i="21" s="1"/>
  <c r="G199" i="21" s="1"/>
  <c r="Z30" i="13"/>
  <c r="AA152" i="13"/>
  <c r="AB152" i="13" s="1"/>
  <c r="AC58" i="13"/>
  <c r="AD58" i="13" s="1"/>
  <c r="AA58" i="13"/>
  <c r="AB58" i="13" s="1"/>
  <c r="AC143" i="13"/>
  <c r="AD143" i="13" s="1"/>
  <c r="D145" i="21" s="1"/>
  <c r="G145" i="21" s="1"/>
  <c r="AC173" i="13"/>
  <c r="AD173" i="13" s="1"/>
  <c r="D175" i="21" s="1"/>
  <c r="G175" i="21" s="1"/>
  <c r="AC70" i="13"/>
  <c r="AD70" i="13" s="1"/>
  <c r="AC109" i="13"/>
  <c r="AD109" i="13" s="1"/>
  <c r="D111" i="21" s="1"/>
  <c r="G111" i="21" s="1"/>
  <c r="Z35" i="13"/>
  <c r="AB13" i="13"/>
  <c r="AC13" i="13" s="1"/>
  <c r="D8" i="21" s="1"/>
  <c r="AC139" i="13"/>
  <c r="AD139" i="13" s="1"/>
  <c r="D141" i="21" s="1"/>
  <c r="G141" i="21" s="1"/>
  <c r="AA52" i="13"/>
  <c r="AB52" i="13" s="1"/>
  <c r="AC166" i="13"/>
  <c r="AD166" i="13" s="1"/>
  <c r="D168" i="21" s="1"/>
  <c r="G168" i="21" s="1"/>
  <c r="AA111" i="13"/>
  <c r="AB111" i="13" s="1"/>
  <c r="AA185" i="13"/>
  <c r="AB185" i="13" s="1"/>
  <c r="AC136" i="13"/>
  <c r="AD136" i="13" s="1"/>
  <c r="D138" i="21" s="1"/>
  <c r="G138" i="21" s="1"/>
  <c r="AC52" i="13"/>
  <c r="AD52" i="13" s="1"/>
  <c r="AC101" i="13"/>
  <c r="AD101" i="13" s="1"/>
  <c r="D103" i="21" s="1"/>
  <c r="G103" i="21" s="1"/>
  <c r="G97" i="21"/>
  <c r="AC15" i="13"/>
  <c r="D10" i="21" s="1"/>
  <c r="D40" i="21"/>
  <c r="G40" i="21" s="1"/>
  <c r="AA95" i="13"/>
  <c r="AB95" i="13" s="1"/>
  <c r="Z32" i="13"/>
  <c r="AB17" i="13"/>
  <c r="G194" i="21"/>
  <c r="AB21" i="13"/>
  <c r="Z36" i="13"/>
  <c r="D45" i="21"/>
  <c r="G45" i="21" s="1"/>
  <c r="AC20" i="13"/>
  <c r="D15" i="21" s="1"/>
  <c r="AC208" i="13"/>
  <c r="AD208" i="13" s="1"/>
  <c r="D210" i="21" s="1"/>
  <c r="Z37" i="13"/>
  <c r="AB22" i="13"/>
  <c r="AC71" i="13"/>
  <c r="AD71" i="13" s="1"/>
  <c r="D73" i="21" s="1"/>
  <c r="D162" i="21"/>
  <c r="Z34" i="13"/>
  <c r="AB19" i="13"/>
  <c r="G162" i="21"/>
  <c r="G110" i="21"/>
  <c r="AB18" i="13"/>
  <c r="Z33" i="13"/>
  <c r="Z31" i="13"/>
  <c r="AB16" i="13"/>
  <c r="G180" i="21"/>
  <c r="AC111" i="13"/>
  <c r="AD111" i="13" s="1"/>
  <c r="D113" i="21" s="1"/>
  <c r="G113" i="21" s="1"/>
  <c r="AC193" i="13"/>
  <c r="AD193" i="13" s="1"/>
  <c r="D195" i="21" s="1"/>
  <c r="G195" i="21" s="1"/>
  <c r="AB14" i="13"/>
  <c r="Z29" i="13"/>
  <c r="AC124" i="13"/>
  <c r="AD124" i="13" s="1"/>
  <c r="D126" i="21" s="1"/>
  <c r="G126" i="21" s="1"/>
  <c r="AC137" i="13"/>
  <c r="AD137" i="13" s="1"/>
  <c r="D139" i="21" s="1"/>
  <c r="G139" i="21" s="1"/>
  <c r="G92" i="21" l="1"/>
  <c r="D190" i="21"/>
  <c r="G182" i="21"/>
  <c r="G190" i="21" s="1"/>
  <c r="D92" i="21"/>
  <c r="D72" i="21"/>
  <c r="G72" i="21" s="1"/>
  <c r="D54" i="21"/>
  <c r="G54" i="21" s="1"/>
  <c r="D60" i="21"/>
  <c r="G60" i="21" s="1"/>
  <c r="G176" i="21"/>
  <c r="G106" i="21"/>
  <c r="D176" i="21"/>
  <c r="D38" i="21"/>
  <c r="G38" i="21" s="1"/>
  <c r="D106" i="21"/>
  <c r="D120" i="21"/>
  <c r="G134" i="21"/>
  <c r="G120" i="21"/>
  <c r="AC21" i="13"/>
  <c r="D16" i="21" s="1"/>
  <c r="D46" i="21"/>
  <c r="G46" i="21" s="1"/>
  <c r="D148" i="21"/>
  <c r="D41" i="21"/>
  <c r="G41" i="21" s="1"/>
  <c r="AC16" i="13"/>
  <c r="D11" i="21" s="1"/>
  <c r="G73" i="21"/>
  <c r="G148" i="21"/>
  <c r="D44" i="21"/>
  <c r="G44" i="21" s="1"/>
  <c r="AC19" i="13"/>
  <c r="D14" i="21" s="1"/>
  <c r="D204" i="21"/>
  <c r="D26" i="21"/>
  <c r="G10" i="21"/>
  <c r="G6" i="30"/>
  <c r="G210" i="21"/>
  <c r="G218" i="21" s="1"/>
  <c r="D218" i="21"/>
  <c r="G204" i="21"/>
  <c r="D134" i="21"/>
  <c r="D39" i="21"/>
  <c r="G39" i="21" s="1"/>
  <c r="AC14" i="13"/>
  <c r="D9" i="21" s="1"/>
  <c r="AC22" i="13"/>
  <c r="D17" i="21" s="1"/>
  <c r="D47" i="21"/>
  <c r="G47" i="21" s="1"/>
  <c r="G15" i="21"/>
  <c r="D31" i="21"/>
  <c r="D42" i="21"/>
  <c r="G42" i="21" s="1"/>
  <c r="AC17" i="13"/>
  <c r="D12" i="21" s="1"/>
  <c r="D43" i="21"/>
  <c r="G43" i="21" s="1"/>
  <c r="AC18" i="13"/>
  <c r="D13" i="21" s="1"/>
  <c r="G8" i="21"/>
  <c r="D24" i="21"/>
  <c r="G78" i="21" l="1"/>
  <c r="D78" i="21"/>
  <c r="D64" i="21"/>
  <c r="G64" i="21" s="1"/>
  <c r="G13" i="21"/>
  <c r="D29" i="21"/>
  <c r="D28" i="21"/>
  <c r="G12" i="21"/>
  <c r="G11" i="21"/>
  <c r="D27" i="21"/>
  <c r="D25" i="21"/>
  <c r="G9" i="21"/>
  <c r="G14" i="21"/>
  <c r="D30" i="21"/>
  <c r="D18" i="21"/>
  <c r="G18" i="21" s="1"/>
  <c r="H6" i="30" s="1"/>
  <c r="D32" i="21"/>
  <c r="G16" i="21"/>
  <c r="D33" i="21"/>
  <c r="G17" i="21"/>
  <c r="D48" i="21"/>
  <c r="G48" i="21" s="1"/>
  <c r="G56" i="30"/>
  <c r="D34"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Faizullabhoy, Mustafa</author>
  </authors>
  <commentList>
    <comment ref="G1" authorId="0" shapeId="0" xr:uid="{00000000-0006-0000-0200-000001000000}">
      <text>
        <r>
          <rPr>
            <b/>
            <sz val="8"/>
            <color indexed="8"/>
            <rFont val="Tahoma"/>
            <family val="2"/>
          </rPr>
          <t>Faizullabhoy, Mustafa:</t>
        </r>
        <r>
          <rPr>
            <sz val="8"/>
            <color indexed="8"/>
            <rFont val="Tahoma"/>
            <family val="2"/>
          </rPr>
          <t xml:space="preserve">
All stats are from MS Access database STEPL_PREC.accdb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4" authorId="0" shapeId="0" xr:uid="{00000000-0006-0000-0C00-000001000000}">
      <text>
        <r>
          <rPr>
            <b/>
            <sz val="9"/>
            <color indexed="81"/>
            <rFont val="Tahoma"/>
            <family val="2"/>
          </rPr>
          <t>Administrator:</t>
        </r>
        <r>
          <rPr>
            <sz val="9"/>
            <color indexed="81"/>
            <rFont val="Tahoma"/>
            <family val="2"/>
          </rPr>
          <t xml:space="preserve">
Need to find a good source for this number (comes from wyoming model, original number from Horesly and Whitten is 1.0 E4</t>
        </r>
      </text>
    </comment>
  </commentList>
</comments>
</file>

<file path=xl/sharedStrings.xml><?xml version="1.0" encoding="utf-8"?>
<sst xmlns="http://schemas.openxmlformats.org/spreadsheetml/2006/main" count="5290" uniqueCount="942">
  <si>
    <t>BLUE text found throughout the spreadsheet presents valuable information and assumptions.</t>
  </si>
  <si>
    <t>RED text designates values which should be specified by the user.</t>
  </si>
  <si>
    <t>BLACK text generally presents information which is calculated by the spreadsheet or that should not be changed.</t>
  </si>
  <si>
    <t xml:space="preserve">There are 10 subwatersheds in this study. </t>
  </si>
  <si>
    <t>The modeled landuses are derived from the original landuses by reassigning the original categories to the corresponding model categories.</t>
  </si>
  <si>
    <t>Modeled landuses</t>
  </si>
  <si>
    <t>SUBWATERSHED</t>
  </si>
  <si>
    <t>URBAN</t>
  </si>
  <si>
    <t>CROPLAND</t>
  </si>
  <si>
    <t>PASTURELAND</t>
  </si>
  <si>
    <t>FOREST</t>
  </si>
  <si>
    <t>TOTAL</t>
  </si>
  <si>
    <t>P1</t>
  </si>
  <si>
    <t>P2</t>
  </si>
  <si>
    <t>P3</t>
  </si>
  <si>
    <t>P4</t>
  </si>
  <si>
    <t>P5</t>
  </si>
  <si>
    <t>P6</t>
  </si>
  <si>
    <t>P7</t>
  </si>
  <si>
    <t>P8</t>
  </si>
  <si>
    <t>P9</t>
  </si>
  <si>
    <t>P10</t>
  </si>
  <si>
    <t>County Weather Selection</t>
  </si>
  <si>
    <t>Annual Rainfall (inches)</t>
  </si>
  <si>
    <t>Rain Days</t>
  </si>
  <si>
    <t>Run Off</t>
  </si>
  <si>
    <t>Avg. Rain/Event (inches)</t>
  </si>
  <si>
    <t>Johnson</t>
  </si>
  <si>
    <t>Urban</t>
  </si>
  <si>
    <t>State_name</t>
  </si>
  <si>
    <t>Name</t>
  </si>
  <si>
    <t>State_name-Name</t>
  </si>
  <si>
    <t>Rainfall (inches)</t>
  </si>
  <si>
    <t>RainDays</t>
  </si>
  <si>
    <t>Runoff</t>
  </si>
  <si>
    <t>PREC</t>
  </si>
  <si>
    <t>RainDay</t>
  </si>
  <si>
    <t>PREC_gt5mm</t>
  </si>
  <si>
    <t>Rainday</t>
  </si>
  <si>
    <t>Rainday_gt5mm</t>
  </si>
  <si>
    <t>Rmean</t>
  </si>
  <si>
    <t>Kmean</t>
  </si>
  <si>
    <t>LSavg</t>
  </si>
  <si>
    <t>Cavg</t>
  </si>
  <si>
    <t>Pavg</t>
  </si>
  <si>
    <t>Indiana</t>
  </si>
  <si>
    <t>Adams</t>
  </si>
  <si>
    <t>Indiana-Adams</t>
  </si>
  <si>
    <t>Allen</t>
  </si>
  <si>
    <t>Indiana-Allen</t>
  </si>
  <si>
    <t>Bartholomew</t>
  </si>
  <si>
    <t>Indiana-Bartholomew</t>
  </si>
  <si>
    <t>Benton</t>
  </si>
  <si>
    <t>Indiana-Benton</t>
  </si>
  <si>
    <t>Blackford</t>
  </si>
  <si>
    <t>Indiana-Blackford</t>
  </si>
  <si>
    <t>Boone</t>
  </si>
  <si>
    <t>Indiana-Boone</t>
  </si>
  <si>
    <t>Brown</t>
  </si>
  <si>
    <t>Indiana-Brown</t>
  </si>
  <si>
    <t>Carroll</t>
  </si>
  <si>
    <t>Indiana-Carroll</t>
  </si>
  <si>
    <t>Cass</t>
  </si>
  <si>
    <t>Indiana-Cass</t>
  </si>
  <si>
    <t>Clark</t>
  </si>
  <si>
    <t>Indiana-Clark</t>
  </si>
  <si>
    <t>Clay</t>
  </si>
  <si>
    <t>Indiana-Clay</t>
  </si>
  <si>
    <t>Clinton</t>
  </si>
  <si>
    <t>Indiana-Clinton</t>
  </si>
  <si>
    <t>Crawford</t>
  </si>
  <si>
    <t>Indiana-Crawford</t>
  </si>
  <si>
    <t>Daviess</t>
  </si>
  <si>
    <t>Indiana-Daviess</t>
  </si>
  <si>
    <t>De Kalb</t>
  </si>
  <si>
    <t>Indiana-De Kalb</t>
  </si>
  <si>
    <t>Dearborn</t>
  </si>
  <si>
    <t>Indiana-Dearborn</t>
  </si>
  <si>
    <t>Decatur</t>
  </si>
  <si>
    <t>Indiana-Decatur</t>
  </si>
  <si>
    <t>Delaware</t>
  </si>
  <si>
    <t>Indiana-Delaware</t>
  </si>
  <si>
    <t>Dubois</t>
  </si>
  <si>
    <t>Indiana-Dubois</t>
  </si>
  <si>
    <t>Elkhart</t>
  </si>
  <si>
    <t>Indiana-Elkhart</t>
  </si>
  <si>
    <t>Fayette</t>
  </si>
  <si>
    <t>Indiana-Fayette</t>
  </si>
  <si>
    <t>Floyd</t>
  </si>
  <si>
    <t>Indiana-Floyd</t>
  </si>
  <si>
    <t>Fountain</t>
  </si>
  <si>
    <t>Indiana-Fountain</t>
  </si>
  <si>
    <t>Franklin</t>
  </si>
  <si>
    <t>Indiana-Franklin</t>
  </si>
  <si>
    <t>Fulton</t>
  </si>
  <si>
    <t>Indiana-Fulton</t>
  </si>
  <si>
    <t>Gibson</t>
  </si>
  <si>
    <t>Indiana-Gibson</t>
  </si>
  <si>
    <t>Grant</t>
  </si>
  <si>
    <t>Indiana-Grant</t>
  </si>
  <si>
    <t>Greene</t>
  </si>
  <si>
    <t>Indiana-Greene</t>
  </si>
  <si>
    <t>Hamilton</t>
  </si>
  <si>
    <t>Indiana-Hamilton</t>
  </si>
  <si>
    <t>Hancock</t>
  </si>
  <si>
    <t>Indiana-Hancock</t>
  </si>
  <si>
    <t>Harrison</t>
  </si>
  <si>
    <t>Indiana-Harrison</t>
  </si>
  <si>
    <t>Hendricks</t>
  </si>
  <si>
    <t>Indiana-Hendricks</t>
  </si>
  <si>
    <t>Henry</t>
  </si>
  <si>
    <t>Indiana-Henry</t>
  </si>
  <si>
    <t>Howard</t>
  </si>
  <si>
    <t>Indiana-Howard</t>
  </si>
  <si>
    <t>Huntington</t>
  </si>
  <si>
    <t>Indiana-Huntington</t>
  </si>
  <si>
    <t>Jackson</t>
  </si>
  <si>
    <t>Indiana-Jackson</t>
  </si>
  <si>
    <t>Jasper</t>
  </si>
  <si>
    <t>Indiana-Jasper</t>
  </si>
  <si>
    <t>Jay</t>
  </si>
  <si>
    <t>Indiana-Jay</t>
  </si>
  <si>
    <t>Jefferson</t>
  </si>
  <si>
    <t>Indiana-Jefferson</t>
  </si>
  <si>
    <t>Jennings</t>
  </si>
  <si>
    <t>Indiana-Jennings</t>
  </si>
  <si>
    <t>Indiana-Johnson</t>
  </si>
  <si>
    <t>Knox</t>
  </si>
  <si>
    <t>Indiana-Knox</t>
  </si>
  <si>
    <t>Kosciusko</t>
  </si>
  <si>
    <t>Indiana-Kosciusko</t>
  </si>
  <si>
    <t>La Porte</t>
  </si>
  <si>
    <t>Indiana-La Porte</t>
  </si>
  <si>
    <t>Lagrange</t>
  </si>
  <si>
    <t>Indiana-Lagrange</t>
  </si>
  <si>
    <t>Lake</t>
  </si>
  <si>
    <t>Indiana-Lake</t>
  </si>
  <si>
    <t>Lawrence</t>
  </si>
  <si>
    <t>Indiana-Lawrence</t>
  </si>
  <si>
    <t>Madison</t>
  </si>
  <si>
    <t>Indiana-Madison</t>
  </si>
  <si>
    <t>Marion</t>
  </si>
  <si>
    <t>Indiana-Marion</t>
  </si>
  <si>
    <t>Marshall</t>
  </si>
  <si>
    <t>Indiana-Marshall</t>
  </si>
  <si>
    <t>Martin</t>
  </si>
  <si>
    <t>Indiana-Martin</t>
  </si>
  <si>
    <t>Miami</t>
  </si>
  <si>
    <t>Indiana-Miami</t>
  </si>
  <si>
    <t>Monroe</t>
  </si>
  <si>
    <t>Indiana-Monroe</t>
  </si>
  <si>
    <t>Montgomery</t>
  </si>
  <si>
    <t>Indiana-Montgomery</t>
  </si>
  <si>
    <t>Morgan</t>
  </si>
  <si>
    <t>Indiana-Morgan</t>
  </si>
  <si>
    <t>Newton</t>
  </si>
  <si>
    <t>Indiana-Newton</t>
  </si>
  <si>
    <t>Noble</t>
  </si>
  <si>
    <t>Indiana-Noble</t>
  </si>
  <si>
    <t>Ohio</t>
  </si>
  <si>
    <t>Indiana-Ohio</t>
  </si>
  <si>
    <t>Orange</t>
  </si>
  <si>
    <t>Indiana-Orange</t>
  </si>
  <si>
    <t>Owen</t>
  </si>
  <si>
    <t>Indiana-Owen</t>
  </si>
  <si>
    <t>Parke</t>
  </si>
  <si>
    <t>Indiana-Parke</t>
  </si>
  <si>
    <t>Perry</t>
  </si>
  <si>
    <t>Indiana-Perry</t>
  </si>
  <si>
    <t>Pike</t>
  </si>
  <si>
    <t>Indiana-Pike</t>
  </si>
  <si>
    <t>Porter</t>
  </si>
  <si>
    <t>Indiana-Porter</t>
  </si>
  <si>
    <t>Posey</t>
  </si>
  <si>
    <t>Indiana-Posey</t>
  </si>
  <si>
    <t>Pulaski</t>
  </si>
  <si>
    <t>Indiana-Pulaski</t>
  </si>
  <si>
    <t>Putnam</t>
  </si>
  <si>
    <t>Indiana-Putnam</t>
  </si>
  <si>
    <t>Randolph</t>
  </si>
  <si>
    <t>Indiana-Randolph</t>
  </si>
  <si>
    <t>Ripley</t>
  </si>
  <si>
    <t>Indiana-Ripley</t>
  </si>
  <si>
    <t>Rush</t>
  </si>
  <si>
    <t>Indiana-Rush</t>
  </si>
  <si>
    <t>Scott</t>
  </si>
  <si>
    <t>Indiana-Scott</t>
  </si>
  <si>
    <t>Shelby</t>
  </si>
  <si>
    <t>Indiana-Shelby</t>
  </si>
  <si>
    <t>Spencer</t>
  </si>
  <si>
    <t>Indiana-Spencer</t>
  </si>
  <si>
    <t>St. Joseph</t>
  </si>
  <si>
    <t>Indiana-St. Joseph</t>
  </si>
  <si>
    <t>Starke</t>
  </si>
  <si>
    <t>Indiana-Starke</t>
  </si>
  <si>
    <t>Steuben</t>
  </si>
  <si>
    <t>Indiana-Steuben</t>
  </si>
  <si>
    <t>Sullivan</t>
  </si>
  <si>
    <t>Indiana-Sullivan</t>
  </si>
  <si>
    <t>Switzerland</t>
  </si>
  <si>
    <t>Indiana-Switzerland</t>
  </si>
  <si>
    <t>Tippecanoe</t>
  </si>
  <si>
    <t>Indiana-Tippecanoe</t>
  </si>
  <si>
    <t>Tipton</t>
  </si>
  <si>
    <t>Indiana-Tipton</t>
  </si>
  <si>
    <t>Union</t>
  </si>
  <si>
    <t>Indiana-Union</t>
  </si>
  <si>
    <t>Vanderburgh</t>
  </si>
  <si>
    <t>Indiana-Vanderburgh</t>
  </si>
  <si>
    <t>Vermillion</t>
  </si>
  <si>
    <t>Indiana-Vermillion</t>
  </si>
  <si>
    <t>Vigo</t>
  </si>
  <si>
    <t>Indiana-Vigo</t>
  </si>
  <si>
    <t>Wabash</t>
  </si>
  <si>
    <t>Indiana-Wabash</t>
  </si>
  <si>
    <t>Warren</t>
  </si>
  <si>
    <t>Indiana-Warren</t>
  </si>
  <si>
    <t>Warrick</t>
  </si>
  <si>
    <t>Indiana-Warrick</t>
  </si>
  <si>
    <t>Washington</t>
  </si>
  <si>
    <t>Indiana-Washington</t>
  </si>
  <si>
    <t>Wayne</t>
  </si>
  <si>
    <t>Indiana-Wayne</t>
  </si>
  <si>
    <t>Wells</t>
  </si>
  <si>
    <t>Indiana-Wells</t>
  </si>
  <si>
    <t>White</t>
  </si>
  <si>
    <t>Indiana-White</t>
  </si>
  <si>
    <t>Whitley</t>
  </si>
  <si>
    <t>Indiana-Whitley</t>
  </si>
  <si>
    <t>The total number of animals in the 10 subwatersheds is shown below.</t>
  </si>
  <si>
    <t>Fecal contributions from these animals are used to derive loading estimates for all landuses except for Built-up.</t>
  </si>
  <si>
    <t>Only manure from cattle, swine, and poultry is assumed to be collected and applied to cropland.  Cattle manure is also assumed to be applied to pastureland.  Horse manure is assumed to be collected and applied to pastureland only.</t>
  </si>
  <si>
    <t>Manure from cattle, horses, sheep and "other" is assumed to be contributed to pastureland in proportion to time spent grazing.</t>
  </si>
  <si>
    <t>Wildlife densities are provided for all land uses except Built-up and are assumed to be the same in all subwatersheds.</t>
  </si>
  <si>
    <t>Agricultural Animals</t>
  </si>
  <si>
    <t>BEEF CATTLE</t>
  </si>
  <si>
    <t>SWINE (HOGS)</t>
  </si>
  <si>
    <t>DAIRY CATTLE</t>
  </si>
  <si>
    <t>CHICKENS</t>
  </si>
  <si>
    <t>HORSES</t>
  </si>
  <si>
    <t>SHEEP</t>
  </si>
  <si>
    <t>OTHER</t>
  </si>
  <si>
    <t>Wildlife</t>
  </si>
  <si>
    <t>Animals/sq mile</t>
  </si>
  <si>
    <t>Density/acre</t>
  </si>
  <si>
    <t>Density/sq mile</t>
  </si>
  <si>
    <t>Ducks</t>
  </si>
  <si>
    <t>Geese</t>
  </si>
  <si>
    <t>Deer</t>
  </si>
  <si>
    <t>Beaver</t>
  </si>
  <si>
    <t>Raccoons</t>
  </si>
  <si>
    <t>Other</t>
  </si>
  <si>
    <t>This sheet contains information relevant to land application of waste produced by agricultural animals in the study area.</t>
  </si>
  <si>
    <t>Application of hog manure, cattle manure, horse manure, and poultry litter are considered.</t>
  </si>
  <si>
    <t>The information is presented based on monthly variability of waste application.  The annual production of manure is calculated and then applied each month using the information in this sheet.</t>
  </si>
  <si>
    <t>It is assumed that cattle manure is applied to both Cropland and Pastureland using the same method. Hog manure and poultry litter are assumed to be applied only to cropland.  Horse manure is assumed to be applied only to pastureland.</t>
  </si>
  <si>
    <t>Hog Manure Available for Wash-off</t>
  </si>
  <si>
    <t>This is the fraction of the annual manure application that is applied each month.</t>
  </si>
  <si>
    <t>January</t>
  </si>
  <si>
    <t>February</t>
  </si>
  <si>
    <t>March</t>
  </si>
  <si>
    <t>April</t>
  </si>
  <si>
    <t>May</t>
  </si>
  <si>
    <t>June</t>
  </si>
  <si>
    <t>July</t>
  </si>
  <si>
    <t>August</t>
  </si>
  <si>
    <t>September</t>
  </si>
  <si>
    <t>October</t>
  </si>
  <si>
    <t>November</t>
  </si>
  <si>
    <t>December</t>
  </si>
  <si>
    <t>Fraction of manure applied each month</t>
  </si>
  <si>
    <t xml:space="preserve">The fraction of manure available for runoff is dependent on the method of manure application. The fraction available is computed below based on incorporation into soil.  These are assumed values. </t>
  </si>
  <si>
    <t>Fraction incorporated into soil (assumed)</t>
  </si>
  <si>
    <t>Fraction available for runoff</t>
  </si>
  <si>
    <t xml:space="preserve"> = (1 - [fraction incorporated]) + ([fraction incorporated] * 0.5)</t>
  </si>
  <si>
    <t>The following is the resulting fraction of annual manure application available for runoff each month based on the monthly fraction applied and incorporation into the soil.</t>
  </si>
  <si>
    <t>Subwatershed</t>
  </si>
  <si>
    <t>Cattle Manure Available for Wash-off</t>
  </si>
  <si>
    <t>Horse Manure Available for Wash-off</t>
  </si>
  <si>
    <t>Poultry Litter Available for Wash-off</t>
  </si>
  <si>
    <t>This is the fraction of the annual litter application that is applied each month.</t>
  </si>
  <si>
    <t>Fraction of litter applied each month</t>
  </si>
  <si>
    <t xml:space="preserve">The fraction of litter available for runoff is dependent on the method of litter application. The fraction available is computed below based on incorporation into soil.  These are assumed values. </t>
  </si>
  <si>
    <t xml:space="preserve"> = (1 - [fraction incorporated]) + ([fraction incorporated] * 0.33)</t>
  </si>
  <si>
    <t>The following is the resulting fraction of annual litter application available for runoff each month based on the monthly fraction applied and incorporation into the soil.</t>
  </si>
  <si>
    <t>This sheet contains information relevant to cattle, horse, sheep and other animals grazing in the study area.</t>
  </si>
  <si>
    <t>CATTLE</t>
  </si>
  <si>
    <t>Dairy Cattle</t>
  </si>
  <si>
    <t>Assume that dairy cattle are only kept in feedlots.  Therefore all of their waste is used for manure application (divided between Cropland and Pastureland).</t>
  </si>
  <si>
    <t>Beef Cattle</t>
  </si>
  <si>
    <t xml:space="preserve">Beef cattle are assumed to be either kept in feedlots or allowed to graze (depending on the season).  When grazing, a certain proportion is assumed to have direct access to streams. </t>
  </si>
  <si>
    <t>Beef Cattle Confined</t>
  </si>
  <si>
    <t>Beef Cattle Grazing</t>
  </si>
  <si>
    <t>Beef Cattle In Streams</t>
  </si>
  <si>
    <t>Beef Cattle in Pasture</t>
  </si>
  <si>
    <t>Month</t>
  </si>
  <si>
    <t>Time Spent Confined</t>
  </si>
  <si>
    <t>Time Spent Grazing</t>
  </si>
  <si>
    <t>Grazing Time Spent in Streams</t>
  </si>
  <si>
    <t>Grazing Time Spent in Pasture</t>
  </si>
  <si>
    <t>(0.00 to 1.00)</t>
  </si>
  <si>
    <t>(0.00-1.00)</t>
  </si>
  <si>
    <t xml:space="preserve">April </t>
  </si>
  <si>
    <t xml:space="preserve">June </t>
  </si>
  <si>
    <t>Total Cattle Grazing Days</t>
  </si>
  <si>
    <t>Total Grazing Days:</t>
  </si>
  <si>
    <t>Horses are assumed to be either kept in stables or allowed to graze.</t>
  </si>
  <si>
    <t>Horse waste is therefore either applied as manure to Pastureland or contributed directly to Pastureland.  Horse manure is not applied to cropland.</t>
  </si>
  <si>
    <t>Horses Confined</t>
  </si>
  <si>
    <t>Horses Grazing</t>
  </si>
  <si>
    <t>Total Horse Grazing Days</t>
  </si>
  <si>
    <t>Sheep are assumed to be allowed to graze year-round.</t>
  </si>
  <si>
    <t>Sheep waste is therefore only contributed directly to Pastureland.</t>
  </si>
  <si>
    <t>Sheep Confined</t>
  </si>
  <si>
    <t>Sheep Grazing</t>
  </si>
  <si>
    <t>Total Sheep Grazing Days</t>
  </si>
  <si>
    <t>OTHER GRAZING ANIMALS</t>
  </si>
  <si>
    <t>"Other" animal waste is only contributed directly to Pastureland while grazing.</t>
  </si>
  <si>
    <t>"Other" Animal Confined</t>
  </si>
  <si>
    <t>"Other" Animal Grazing</t>
  </si>
  <si>
    <t>Total "Other" Grazing Days</t>
  </si>
  <si>
    <t>This sheet calculates the total fecal coliform bacteria produced by wildlife each day per acre of cropland, pastureland and forest.</t>
  </si>
  <si>
    <t>animals/acre</t>
  </si>
  <si>
    <t>FC/acre/day</t>
  </si>
  <si>
    <t>Total</t>
  </si>
  <si>
    <t>Sources of fecal coliform bacteria for the Cropland are wildlife, hog manure application, cattle manure application, and poultry litter application.</t>
  </si>
  <si>
    <t>Note that all hog manure is applied only to Cropland.  Application varies by month.</t>
  </si>
  <si>
    <r>
      <t xml:space="preserve">Note that </t>
    </r>
    <r>
      <rPr>
        <u/>
        <sz val="10"/>
        <color indexed="12"/>
        <rFont val="Arial"/>
        <family val="2"/>
      </rPr>
      <t>not</t>
    </r>
    <r>
      <rPr>
        <sz val="10"/>
        <color indexed="12"/>
        <rFont val="Arial"/>
        <family val="2"/>
      </rPr>
      <t xml:space="preserve"> all cattle waste is applied to the Cropland.  </t>
    </r>
  </si>
  <si>
    <t xml:space="preserve">Beef cattle waste is therefore either applied as manure to Cropland and Pastureland, contributed directly to Pastureland, or contributed directly to streams (referred to as Cattle in Streams).  </t>
  </si>
  <si>
    <t>*The FC produced (as listed in the Cattle Manure Application section) does not consider the amount produced by grazing cattle or cattle in the streams.</t>
  </si>
  <si>
    <t>Note that all poultry litter is applied only to Cropland.  Application varies by month.</t>
  </si>
  <si>
    <t>Hog Manure Application</t>
  </si>
  <si>
    <t>Cattle Manure Application</t>
  </si>
  <si>
    <t>Poultry Litter Application</t>
  </si>
  <si>
    <t xml:space="preserve">FC prod </t>
  </si>
  <si>
    <t>FC accum</t>
  </si>
  <si>
    <t>FC prod</t>
  </si>
  <si>
    <t>Available for</t>
  </si>
  <si>
    <t>FC applied</t>
  </si>
  <si>
    <t xml:space="preserve">dairy FC prod </t>
  </si>
  <si>
    <t xml:space="preserve">beef FC prod </t>
  </si>
  <si>
    <t>FC prod*</t>
  </si>
  <si>
    <t># chickens</t>
  </si>
  <si>
    <t xml:space="preserve">chicken FC prod </t>
  </si>
  <si>
    <t>chicken FC prod</t>
  </si>
  <si>
    <t xml:space="preserve">Available for </t>
  </si>
  <si>
    <t>Area (acres)</t>
  </si>
  <si>
    <t># animals</t>
  </si>
  <si>
    <t>(count/day)</t>
  </si>
  <si>
    <t>(count/acre/day)</t>
  </si>
  <si>
    <t># hogs</t>
  </si>
  <si>
    <t>(count/year)</t>
  </si>
  <si>
    <t>month</t>
  </si>
  <si>
    <t>per day</t>
  </si>
  <si>
    <t># dairy cattle</t>
  </si>
  <si>
    <t># beef cattle</t>
  </si>
  <si>
    <t>The wildlife population is the only fecal coliform contributor considered to Forest.</t>
  </si>
  <si>
    <t>FOREST LAND</t>
  </si>
  <si>
    <t>All Months</t>
  </si>
  <si>
    <t>- Commercial and Services: Commercial</t>
  </si>
  <si>
    <t>- Mxd Urban or Built-up: Average FC accumulation rates for Road, Commercial, Single family low density, Single family high density, and Multifamily residential</t>
  </si>
  <si>
    <t>- Residential: Average FC accumulation rates for Single family low density, Single family high density, and Multifamily residential</t>
  </si>
  <si>
    <t>- Trans, Comm, Util: Road</t>
  </si>
  <si>
    <t>COMMERCIAL AND SERVICES</t>
  </si>
  <si>
    <t>MXD URBAN OR BUILT-UP</t>
  </si>
  <si>
    <t>RESIDENTIAL</t>
  </si>
  <si>
    <t>TRANS, COMM, UTIL</t>
  </si>
  <si>
    <t>Sources of fecal coliform bacteria for the Pastureland are wildlife, cattle and horse manure application, and beef cattle, horse, sheep and other grazing.</t>
  </si>
  <si>
    <r>
      <t xml:space="preserve">Note that </t>
    </r>
    <r>
      <rPr>
        <u/>
        <sz val="10"/>
        <color indexed="12"/>
        <rFont val="Arial"/>
        <family val="2"/>
      </rPr>
      <t>not</t>
    </r>
    <r>
      <rPr>
        <sz val="10"/>
        <color indexed="12"/>
        <rFont val="Arial"/>
        <family val="2"/>
      </rPr>
      <t xml:space="preserve"> all cattle waste is applied to Pastureland. </t>
    </r>
  </si>
  <si>
    <t>* The FC produced (as listed in the Cattle Manure Application section) does not consider the amount produced by grazing cattle or cattle in the streams.</t>
  </si>
  <si>
    <t>Beef cattle are assumed to graze only from April through November.  During this period a specified percentage of grazing cattle also have direct access to streams.</t>
  </si>
  <si>
    <t>* Note that the Beef Cattle Grazing section takes into account the number of cattle with access to rivers.  See the Cattle in Streams worksheet.</t>
  </si>
  <si>
    <t>Horse manure that is not deposited in Pastureland during grazing is assumed to be collected and applied to Pastureland.</t>
  </si>
  <si>
    <t>Sheep and "other" animal manure that is not deposited in Pastureland during grazing is assumed to be collected and treated or transported out of the watershed and is tabulated in the last column (FC collected).</t>
  </si>
  <si>
    <t>Horse Manure Application</t>
  </si>
  <si>
    <t>Beef Cattle Grazing*</t>
  </si>
  <si>
    <t>Horse Grazing</t>
  </si>
  <si>
    <t>Other Animal Grazing</t>
  </si>
  <si>
    <t>FC pasture</t>
  </si>
  <si>
    <t>FC stable</t>
  </si>
  <si>
    <t>FC barn</t>
  </si>
  <si>
    <t>FC collected</t>
  </si>
  <si>
    <t># horses</t>
  </si>
  <si>
    <t># grazing</t>
  </si>
  <si>
    <t>time in pasture</t>
  </si>
  <si>
    <t># sheep</t>
  </si>
  <si>
    <t># other</t>
  </si>
  <si>
    <t>Local Cattle Manure Application</t>
  </si>
  <si>
    <t>This sheet contains information related to the direct contribution of beef cattle fecal coliform bacteria to streams.</t>
  </si>
  <si>
    <t>The direct contribution of fecal coliform from cattle to a stream can be represented as a point source in the model.  Required input for point sources in NPSM are flow (cfs) and loading rate (count/hr).</t>
  </si>
  <si>
    <t>It is assumed that only beef cattle are grazing and therefore have access to streams.  They have access to streams based on information in the Grazing worksheet.</t>
  </si>
  <si>
    <t>Assume the following:</t>
  </si>
  <si>
    <t>Beef Cattle Waste:</t>
  </si>
  <si>
    <t xml:space="preserve"> (lbs/animal/day)</t>
  </si>
  <si>
    <t>The density of cattle manure (including urine) is approximately the density of water:</t>
  </si>
  <si>
    <t xml:space="preserve"> (lbs/cubic foot)</t>
  </si>
  <si>
    <t>CATTLE AS A POINT SOURCE</t>
  </si>
  <si>
    <t>E. Coli Loading Rate</t>
  </si>
  <si>
    <t>Waste Flow</t>
  </si>
  <si>
    <t># grazing beef cattle</t>
  </si>
  <si>
    <t>Grazing Time</t>
  </si>
  <si>
    <t>(CFU)</t>
  </si>
  <si>
    <t>(cfs)</t>
  </si>
  <si>
    <t>Cattle Hours in Stream</t>
  </si>
  <si>
    <t>Cattle Hours in Stream/month</t>
  </si>
  <si>
    <t>(CFU/day)</t>
  </si>
  <si>
    <t>(ft^3/day)</t>
  </si>
  <si>
    <t>This sheet contains information related to the contribution of failing septic systems to streams.</t>
  </si>
  <si>
    <t>The direct contribution of fecal coliform from septics to a stream can be represented as a point source in the model.  Required input for point sources in NPSM are loading rate (#/hr) and flow (cfs).</t>
  </si>
  <si>
    <t>The following assumptions are made for septic contributions.</t>
  </si>
  <si>
    <t>Estimated # septics:</t>
  </si>
  <si>
    <t>Estimated # people served by septics:</t>
  </si>
  <si>
    <t>Avg # people served per septic:</t>
  </si>
  <si>
    <t>people/septic</t>
  </si>
  <si>
    <t xml:space="preserve">Assume a failure rate for septics in the watershed: </t>
  </si>
  <si>
    <t>%</t>
  </si>
  <si>
    <t>Therefore the number of failing septics in the watershed is:</t>
  </si>
  <si>
    <t>Assume failing septics are distributed evenly across watershed based on land area. Therefore, density of failing septics is:</t>
  </si>
  <si>
    <t>failing septic systems/acre</t>
  </si>
  <si>
    <t>Assume the average FC concentration reaching the stream (from septic overcharge) is:</t>
  </si>
  <si>
    <t>count/100 ml</t>
  </si>
  <si>
    <t xml:space="preserve"> (Horsely &amp; Whitten, 1996)</t>
  </si>
  <si>
    <t>Assume a typical septic overcharge flow rate of:</t>
  </si>
  <si>
    <t>gal/day/person</t>
  </si>
  <si>
    <t>SEPTICS AS A POINT SOURCE</t>
  </si>
  <si>
    <t>Total area</t>
  </si>
  <si>
    <t># failing</t>
  </si>
  <si>
    <t>Tot. # people</t>
  </si>
  <si>
    <t>Septic flow</t>
  </si>
  <si>
    <t>FC rate</t>
  </si>
  <si>
    <t>(acres)</t>
  </si>
  <si>
    <t>septics</t>
  </si>
  <si>
    <t>served</t>
  </si>
  <si>
    <t>(gal/day)</t>
  </si>
  <si>
    <t>(mL/hr)</t>
  </si>
  <si>
    <t>(count/hr)</t>
  </si>
  <si>
    <t>Total:</t>
  </si>
  <si>
    <t>All values reported as E. Coli Count/YR*</t>
  </si>
  <si>
    <t>*Conversion equation used: E. Coli = 0.403 (fecal coliform)^1.028 (From Ohio EPA, 2006)</t>
  </si>
  <si>
    <t xml:space="preserve">*Total E. Coli cells generated per year </t>
  </si>
  <si>
    <t>SEPTICS</t>
  </si>
  <si>
    <t>Totals</t>
  </si>
  <si>
    <t>*E. Coli Count per 100mL (calculated using estimated rainfall data)</t>
  </si>
  <si>
    <t>*E. Coli Loads per day per watershed</t>
  </si>
  <si>
    <t>where:</t>
  </si>
  <si>
    <t>t = time in days</t>
  </si>
  <si>
    <t>*E. Coli loads with deterioration over the month</t>
  </si>
  <si>
    <t>Landuse</t>
  </si>
  <si>
    <t>BMP &amp; Efficiency</t>
  </si>
  <si>
    <t>N</t>
  </si>
  <si>
    <t>P</t>
  </si>
  <si>
    <t>BOD</t>
  </si>
  <si>
    <t>Sediment</t>
  </si>
  <si>
    <t>E. coli</t>
  </si>
  <si>
    <t>Source</t>
  </si>
  <si>
    <t>Cropland</t>
  </si>
  <si>
    <t>Buffer - Forest (100ft wide)</t>
  </si>
  <si>
    <t>ND</t>
  </si>
  <si>
    <t>Richkus 2016</t>
  </si>
  <si>
    <t>Buffer - Grass (35ft wide)</t>
  </si>
  <si>
    <t>Water Control Structures</t>
  </si>
  <si>
    <t>Land Retirement</t>
  </si>
  <si>
    <t>Pastureland</t>
  </si>
  <si>
    <t>30m Buffer with Optimal Grazing</t>
  </si>
  <si>
    <t>Alternative Water Supply</t>
  </si>
  <si>
    <t>Forest Buffer (minimum 35 feet wide)</t>
  </si>
  <si>
    <t>Grass Buffer (minimum 35 feet wide)</t>
  </si>
  <si>
    <t>Grazing Land Management (rotational grazing with fenced areas)</t>
  </si>
  <si>
    <t>Livestock Exclusion Fencing</t>
  </si>
  <si>
    <t>Prescribed Grazing</t>
  </si>
  <si>
    <t>Bioretention facility</t>
  </si>
  <si>
    <t>Dry Detention</t>
  </si>
  <si>
    <t>Extended Wet Detention</t>
  </si>
  <si>
    <t>Infiltration Basin</t>
  </si>
  <si>
    <t>Infiltration Devices</t>
  </si>
  <si>
    <t>Infiltration Trench</t>
  </si>
  <si>
    <t>LID/Bioretention</t>
  </si>
  <si>
    <t>Sand Filter/Infiltration Basin</t>
  </si>
  <si>
    <t>Sand Filters</t>
  </si>
  <si>
    <t>Street Sweeping</t>
  </si>
  <si>
    <t>***Below is the original BMP list from STEPL with ALL BMPs listed, not just the ones with reductions available, use for reference</t>
  </si>
  <si>
    <t>0 No BMP</t>
  </si>
  <si>
    <t>Bioreactor</t>
  </si>
  <si>
    <t>Combined BMPs-Calculated</t>
  </si>
  <si>
    <t>Conservation Tillage 1 (30-59% Residue)</t>
  </si>
  <si>
    <t>Conservation Tillage 2 (equal or more than 60% Residue)</t>
  </si>
  <si>
    <t>Contour Farming</t>
  </si>
  <si>
    <t>Cover Crop 1 (Group A Commodity) (High Till only for Sediment)</t>
  </si>
  <si>
    <t>Cover Crop 2 (Group A Traditional Normal Planting Time) (High Till only for TP and Sediment)</t>
  </si>
  <si>
    <t>Cover Crop 3 (Group A Traditional Early Planting Time) (High Till only for TP and Sediment)</t>
  </si>
  <si>
    <t>Nutrient Management 1 (Determined Rate)</t>
  </si>
  <si>
    <t>Nutrient Management 2 (Determined Rate Plus Additional Considerations)</t>
  </si>
  <si>
    <t>Streambank Stabilization and Fencing</t>
  </si>
  <si>
    <t>Terrace</t>
  </si>
  <si>
    <t>Two-Stage Ditch</t>
  </si>
  <si>
    <t>Critical Area Planting</t>
  </si>
  <si>
    <t>Heavy Use Area Protection</t>
  </si>
  <si>
    <t>Litter Storage and Management</t>
  </si>
  <si>
    <t>Multiple Practices</t>
  </si>
  <si>
    <t>Pasture and Hayland Planting (also called Forage Planting)</t>
  </si>
  <si>
    <t>Streambank Protection w/o Fencing</t>
  </si>
  <si>
    <t>Use Exclusion</t>
  </si>
  <si>
    <t>Winter Feeding Facility</t>
  </si>
  <si>
    <t>Forest</t>
  </si>
  <si>
    <t>Road dry seeding</t>
  </si>
  <si>
    <t>Road grass and legume seeding</t>
  </si>
  <si>
    <t>Road hydro mulch</t>
  </si>
  <si>
    <t>Road straw mulch</t>
  </si>
  <si>
    <t>Road tree planting</t>
  </si>
  <si>
    <t>Site preparation/hydro mulch/seed/fertilizer</t>
  </si>
  <si>
    <t>Site preparation/hydro mulch/seed/fertilizer/transplants</t>
  </si>
  <si>
    <t>Site preparation/steep slope seeder/transplant</t>
  </si>
  <si>
    <t>Site preparation/straw/crimp seed/fertilizer/transplant</t>
  </si>
  <si>
    <t>Site preparation/straw/crimp/net</t>
  </si>
  <si>
    <t>Site preparation/straw/net/seed/fertilizer/transplant</t>
  </si>
  <si>
    <t>Site preparation/straw/polymer/seed/fertilizer/transplant</t>
  </si>
  <si>
    <t>User_Defined</t>
  </si>
  <si>
    <t>Feedlots</t>
  </si>
  <si>
    <t>Septics</t>
  </si>
  <si>
    <t>Septic system Repair</t>
  </si>
  <si>
    <t>Sewer Connection</t>
  </si>
  <si>
    <t>Alum Treatment</t>
  </si>
  <si>
    <t>Concrete Grid Pavement</t>
  </si>
  <si>
    <t>Filter Strip-Agricultural</t>
  </si>
  <si>
    <t>Grass Swales</t>
  </si>
  <si>
    <t>LID*/Cistern</t>
  </si>
  <si>
    <t>LID*/Cistern+Rain Barrel</t>
  </si>
  <si>
    <t>LID*/Rain Barrel</t>
  </si>
  <si>
    <t>LID/Dry Well</t>
  </si>
  <si>
    <t>LID/Filter/Buffer Strip</t>
  </si>
  <si>
    <t>LID/Infiltration Swale</t>
  </si>
  <si>
    <t>LID/Infiltration Trench</t>
  </si>
  <si>
    <t>LID/Vegetated Swale</t>
  </si>
  <si>
    <t>LID/Wet Swale</t>
  </si>
  <si>
    <t>Oil/Grit Separator</t>
  </si>
  <si>
    <t>Porous Pavement</t>
  </si>
  <si>
    <t>Settling Basin</t>
  </si>
  <si>
    <t>Vegetated Filter Strips</t>
  </si>
  <si>
    <t>Wet Pond</t>
  </si>
  <si>
    <t>Wetland Detention</t>
  </si>
  <si>
    <t>WQ Inlet w/Sand Filter</t>
  </si>
  <si>
    <t>WQ Inlets</t>
  </si>
  <si>
    <t>CattleinStreams</t>
  </si>
  <si>
    <t>Use Exclusion Fencing</t>
  </si>
  <si>
    <t>Reduction Type</t>
  </si>
  <si>
    <t>Septic Reduction Type</t>
  </si>
  <si>
    <t>Straight Pipe</t>
  </si>
  <si>
    <t>Tank without Leachfield</t>
  </si>
  <si>
    <t>Straight Pipe with Overland Flow</t>
  </si>
  <si>
    <t>Tank with Overland Flow</t>
  </si>
  <si>
    <t>Straight Pipe Seasonal</t>
  </si>
  <si>
    <t>Tank Seasonal</t>
  </si>
  <si>
    <t>Surface Seepage</t>
  </si>
  <si>
    <t>Septic BMP Type</t>
  </si>
  <si>
    <t>Discharge</t>
  </si>
  <si>
    <t>Overland_Flow</t>
  </si>
  <si>
    <t>Time</t>
  </si>
  <si>
    <t>Repair</t>
  </si>
  <si>
    <t>Direct discharge</t>
  </si>
  <si>
    <t>Year Round</t>
  </si>
  <si>
    <t>Tank</t>
  </si>
  <si>
    <t>Overland flow</t>
  </si>
  <si>
    <t>Seasonal</t>
  </si>
  <si>
    <t>Instructions: select the land use of the area around the BMP, then select the BMP type from the drop down menu. Enter the number of acres that drain in to, or are treated by the BMP. Select the subwatershed the BMP is installed in from the drop down menu. The E. Coli reduction will be calculated automatically when all the information is filled out.</t>
  </si>
  <si>
    <t>BMPs</t>
  </si>
  <si>
    <t>Land Use</t>
  </si>
  <si>
    <t>BMP Type</t>
  </si>
  <si>
    <t>Reduction Efficiency</t>
  </si>
  <si>
    <t>Acres draining to BMP</t>
  </si>
  <si>
    <t>E. Coli Reduction (cells/yr)</t>
  </si>
  <si>
    <t>Percent Reduction</t>
  </si>
  <si>
    <t>BMP 1</t>
  </si>
  <si>
    <t>BMP 2</t>
  </si>
  <si>
    <t>BMP 3</t>
  </si>
  <si>
    <t>BMP 4</t>
  </si>
  <si>
    <t>BMP 5</t>
  </si>
  <si>
    <t>BMP 6</t>
  </si>
  <si>
    <t>BMP 7</t>
  </si>
  <si>
    <t>BMP 8</t>
  </si>
  <si>
    <t>BMP 9</t>
  </si>
  <si>
    <t>BMP 10</t>
  </si>
  <si>
    <t>BMP 11</t>
  </si>
  <si>
    <t>BMP 12</t>
  </si>
  <si>
    <t>BMP 13</t>
  </si>
  <si>
    <t>BMP 14</t>
  </si>
  <si>
    <t>BMP 15</t>
  </si>
  <si>
    <t>BMP 16</t>
  </si>
  <si>
    <t>BMP 17</t>
  </si>
  <si>
    <t>BMP 18</t>
  </si>
  <si>
    <t>BMP 19</t>
  </si>
  <si>
    <t>BMP 20</t>
  </si>
  <si>
    <t>BMP 21</t>
  </si>
  <si>
    <t>BMP 22</t>
  </si>
  <si>
    <t>BMP 23</t>
  </si>
  <si>
    <t>BMP 24</t>
  </si>
  <si>
    <t>BMP 25</t>
  </si>
  <si>
    <t>BMP 26</t>
  </si>
  <si>
    <t>BMP 27</t>
  </si>
  <si>
    <t>BMP 28</t>
  </si>
  <si>
    <t>BMP 29</t>
  </si>
  <si>
    <t>BMP 30</t>
  </si>
  <si>
    <t>BMP 31</t>
  </si>
  <si>
    <t>BMP 32</t>
  </si>
  <si>
    <t>BMP 33</t>
  </si>
  <si>
    <t>BMP 34</t>
  </si>
  <si>
    <t>BMP 35</t>
  </si>
  <si>
    <t>BMP 36</t>
  </si>
  <si>
    <t>BMP 37</t>
  </si>
  <si>
    <t>BMP 38</t>
  </si>
  <si>
    <t>BMP 39</t>
  </si>
  <si>
    <t>BMP 40</t>
  </si>
  <si>
    <t>BMP 41</t>
  </si>
  <si>
    <t>BMP 42</t>
  </si>
  <si>
    <t>BMP 43</t>
  </si>
  <si>
    <t>BMP 44</t>
  </si>
  <si>
    <t>BMP 45</t>
  </si>
  <si>
    <t>BMP 46</t>
  </si>
  <si>
    <t>BMP 47</t>
  </si>
  <si>
    <t>BMP 48</t>
  </si>
  <si>
    <t>BMP 49</t>
  </si>
  <si>
    <t>BMP 50</t>
  </si>
  <si>
    <t>Number of septics removed</t>
  </si>
  <si>
    <t>Discharge type?</t>
  </si>
  <si>
    <t>Overland flow?</t>
  </si>
  <si>
    <t>Time period?</t>
  </si>
  <si>
    <t>Distance to Water (1&gt;x&gt;500)</t>
  </si>
  <si>
    <t>Single Family Home</t>
  </si>
  <si>
    <t>Annual Load Reduction (fecal coliform organisms per year)</t>
  </si>
  <si>
    <t>Distance to water</t>
  </si>
  <si>
    <t>Severity</t>
  </si>
  <si>
    <t>N/A</t>
  </si>
  <si>
    <t>Straight Pipe w/ Overland Flow</t>
  </si>
  <si>
    <t>Tank seasonal</t>
  </si>
  <si>
    <t>Assumptions:</t>
  </si>
  <si>
    <t>1.  100% delivery to perennial water.</t>
  </si>
  <si>
    <t>2. Raw, Human Sewage has fecal coliform concentration of 6.3E+6 organisms per 100ml, 2.  Fecal coliform concentration for septic liquid effluent 1.0 E+6 organisms per 100 ml.</t>
  </si>
  <si>
    <t>3.  Average of 2.5 persons for each single dwelling home.</t>
  </si>
  <si>
    <t>2.  Average daily discharge to a septic system is 265 liters (70 gallons) per person.</t>
  </si>
  <si>
    <t>3.  Untreated domestic waste water has an average Total Nitrogen concentration of 35mg/L</t>
  </si>
  <si>
    <t>4.  Untreated domestic waste water has an average Total Phosphorus concentration of 10mg/L</t>
  </si>
  <si>
    <t>5.  Negative exponental relationship between distance and organism survival.</t>
  </si>
  <si>
    <t>6.  Overland flow distances greater than 500 feet will have minimal FC delivery to live water due to UV radiation, infiltration and residence time.</t>
  </si>
  <si>
    <t>7. For seasonal Canal or Ditch flows 183 days (50%) of year.</t>
  </si>
  <si>
    <t>The data from the following references are accessed in the remaining worksheets.</t>
  </si>
  <si>
    <t>Animal Fecal Coliform Production Rates</t>
  </si>
  <si>
    <t>Values from ASAE (1998) are used as default values when available.</t>
  </si>
  <si>
    <t>Default Value</t>
  </si>
  <si>
    <t>From ASAE, 1998</t>
  </si>
  <si>
    <t>From NCSU, 1994</t>
  </si>
  <si>
    <t>From Metcalf &amp; Eddy, 1991</t>
  </si>
  <si>
    <t>From LIRPB, 1978</t>
  </si>
  <si>
    <t>Best Professional Judgement</t>
  </si>
  <si>
    <t>Mean</t>
  </si>
  <si>
    <t>Min</t>
  </si>
  <si>
    <t>Max</t>
  </si>
  <si>
    <t>Animal</t>
  </si>
  <si>
    <t>FC (count/animal/day)</t>
  </si>
  <si>
    <t>Dairy cow</t>
  </si>
  <si>
    <t>--</t>
  </si>
  <si>
    <t>Beef cow</t>
  </si>
  <si>
    <t>Hog</t>
  </si>
  <si>
    <t>Sheep</t>
  </si>
  <si>
    <t>Horse</t>
  </si>
  <si>
    <t>Chicken</t>
  </si>
  <si>
    <t>Turkey</t>
  </si>
  <si>
    <t>Duck</t>
  </si>
  <si>
    <t>Goose</t>
  </si>
  <si>
    <t>Raccoon</t>
  </si>
  <si>
    <t>Dog</t>
  </si>
  <si>
    <t>Other Ag Animal</t>
  </si>
  <si>
    <t>Other Wildlife</t>
  </si>
  <si>
    <t>Total Manure prod</t>
  </si>
  <si>
    <t>Typical Animal Mass</t>
  </si>
  <si>
    <t>Manure prod per animal</t>
  </si>
  <si>
    <t>Fecal Coliform</t>
  </si>
  <si>
    <t>Manure prod</t>
  </si>
  <si>
    <t>(lb/day per 1,000 lb animal)</t>
  </si>
  <si>
    <t>(lb)</t>
  </si>
  <si>
    <t>(lb/day)</t>
  </si>
  <si>
    <t>(count/day E10 per 1,000 lb animal)</t>
  </si>
  <si>
    <t>(lb/yr)</t>
  </si>
  <si>
    <t>(count/yr)</t>
  </si>
  <si>
    <t>Chicken (Layer)</t>
  </si>
  <si>
    <t>Waste produced</t>
  </si>
  <si>
    <t>FC content</t>
  </si>
  <si>
    <t>FC produced</t>
  </si>
  <si>
    <t>(g waste/animal/day)</t>
  </si>
  <si>
    <t>(count/g waste)</t>
  </si>
  <si>
    <t>(count/animal/day)</t>
  </si>
  <si>
    <t>Cattle</t>
  </si>
  <si>
    <t>Swine</t>
  </si>
  <si>
    <t>Built-Up Fecal Coliform Accumulation Rates</t>
  </si>
  <si>
    <t>From: Horner, 1992</t>
  </si>
  <si>
    <t>median count/ha/yr</t>
  </si>
  <si>
    <t>median count/acre/day</t>
  </si>
  <si>
    <t>Road</t>
  </si>
  <si>
    <t>Commercial</t>
  </si>
  <si>
    <t>Single family low density</t>
  </si>
  <si>
    <t>Single family high density</t>
  </si>
  <si>
    <t>Multifamily residential</t>
  </si>
  <si>
    <t>EC/acre/day</t>
  </si>
  <si>
    <t>EC accum</t>
  </si>
  <si>
    <t>EC collected</t>
  </si>
  <si>
    <t>EC Rate</t>
  </si>
  <si>
    <t>Decay equation used:</t>
  </si>
  <si>
    <t>Muskrat</t>
  </si>
  <si>
    <t>E. Coli Prod. Rate (CFU/day-animal)</t>
  </si>
  <si>
    <t>TOTALS</t>
  </si>
  <si>
    <t>Do we use the decay calcuations or the the total loads for the percent reduction calculation?</t>
  </si>
  <si>
    <t>Brown, Shannon B. et al 2014. "Predicting Time Cattle Spend in Streams to Quantify Direct Deposition of Manure" (2014). Agricultural and Biosystems Engineering Publications. 527. https://lib.dr.iastate.edu/abe_eng_pubs/527. </t>
  </si>
  <si>
    <t>Richkus, Jennifer, et al. 2016 “Pathogen Reduction Co-Benefits of Nutrient Best Management Practices.” PeerJ, vol. 4, 22 Nov. 2016, doi:10.7717/peerj.2713.</t>
  </si>
  <si>
    <t>STEPL Model, developed for the US EPA, updated in March 2018, built by Tetra Tech</t>
  </si>
  <si>
    <t>Ohio EPA. 2006. "Bacteria TMDL Correlation Equations for Converting Between Fecal Coliform and E. Coli" Division of Surface Water, Modeling and Assessment Section. https://www.epa.state.oh.us/portals/35/tmdl/YellowCreekTMDL_final_nov09_appD.pdf</t>
  </si>
  <si>
    <t>From Lower East Fork White River TMDL (Indiana) pg. 56</t>
  </si>
  <si>
    <t>Thomann, Robert. 1987. "Principles of Surface Water Quality Modeling and Control" ISBN:0-06-046677-4</t>
  </si>
  <si>
    <t>k = first order die-off rate constant.  Typical values for warm months = 0.51/day and for cold months = 0.36/day, other source values range 0.08-2.0 (Thomann, 1987).</t>
  </si>
  <si>
    <t>Instructions: select the land use of the area around the BMP, then select the BMP type from the drop down menu. Enter the number of acres that drain in to, or are treated by the BMP. Select the subwatershed the BMP is installed in from the drop down menu. The E. Coli reduction will be calculated automatically when all the information is filled out. NOTE: distance to water must be between 1 and 500 if applicable.</t>
  </si>
  <si>
    <t>Dogs</t>
  </si>
  <si>
    <t>Urban Animals</t>
  </si>
  <si>
    <t>Rats</t>
  </si>
  <si>
    <t>Pigeons</t>
  </si>
  <si>
    <t>URBAN FECES AVAILABLE FOR WASHOFF</t>
  </si>
  <si>
    <t>URBAN LAND BASE LOADING</t>
  </si>
  <si>
    <t>Fraction of feces produced each month</t>
  </si>
  <si>
    <t>Fraction of feces available for wash off</t>
  </si>
  <si>
    <t xml:space="preserve">The fraction of feces available for runoff is dependent on time of year and lcoation of deposition. The fraction available is estimated below based on rainfall, tempreature, and incorporation into the soil.  These are assumed values. </t>
  </si>
  <si>
    <t># of ducks</t>
  </si>
  <si>
    <t># of geese</t>
  </si>
  <si>
    <t># of pigeons</t>
  </si>
  <si>
    <t># of deer</t>
  </si>
  <si>
    <t># of dogs</t>
  </si>
  <si>
    <t># of cats</t>
  </si>
  <si>
    <t>Cat</t>
  </si>
  <si>
    <t># of raccoons</t>
  </si>
  <si>
    <t># of rats</t>
  </si>
  <si>
    <t>DUCKS</t>
  </si>
  <si>
    <t>GEESE</t>
  </si>
  <si>
    <t>Land Total</t>
  </si>
  <si>
    <t>Animal Total</t>
  </si>
  <si>
    <t>January Total</t>
  </si>
  <si>
    <t>Animals + Landscape</t>
  </si>
  <si>
    <t>February Total</t>
  </si>
  <si>
    <t>County to represent watershed:</t>
  </si>
  <si>
    <t>SEPTIC SYSTEMS</t>
  </si>
  <si>
    <t>This table contains information related to the contribution of failing septic systems to streams.</t>
  </si>
  <si>
    <t>The direct contribution of fecal coliform from septics to a stream can be calculated with the following information:</t>
  </si>
  <si>
    <t>Fecal contributions from agricultural animals are used to derive loading estimates for cropland and pastureland.</t>
  </si>
  <si>
    <t>Wildlife densities are provided for forest, pastureland, and cropland and are assumed to be the same in all subwatersheds. Separate urban animals densities are provided and assumed to be the same in all watersheds.</t>
  </si>
  <si>
    <t xml:space="preserve">It is based on a modeling study of 10 subwatersheds, composed of four landuses (Cropland, Forest, Urban, and Pastureland). </t>
  </si>
  <si>
    <t>*data entry for these inputs is found in the "Input" tab</t>
  </si>
  <si>
    <t>*Data entry for this table is found in the "Input" tab</t>
  </si>
  <si>
    <t>*All values reported in Acre-Feet per year, county selection is found in the input tab.</t>
  </si>
  <si>
    <r>
      <t>N</t>
    </r>
    <r>
      <rPr>
        <vertAlign val="subscript"/>
        <sz val="8"/>
        <color rgb="FF0000FF"/>
        <rFont val="Arial"/>
        <family val="2"/>
      </rPr>
      <t>t</t>
    </r>
    <r>
      <rPr>
        <sz val="8"/>
        <color rgb="FF0000FF"/>
        <rFont val="Arial"/>
        <family val="2"/>
      </rPr>
      <t xml:space="preserve"> = number of fecal coliforms at time t</t>
    </r>
  </si>
  <si>
    <r>
      <t>N</t>
    </r>
    <r>
      <rPr>
        <vertAlign val="subscript"/>
        <sz val="8"/>
        <color rgb="FF0000FF"/>
        <rFont val="Arial"/>
        <family val="2"/>
      </rPr>
      <t>0</t>
    </r>
    <r>
      <rPr>
        <sz val="8"/>
        <color rgb="FF0000FF"/>
        <rFont val="Arial"/>
        <family val="2"/>
      </rPr>
      <t xml:space="preserve"> = number of fecal coliforms at time 0</t>
    </r>
  </si>
  <si>
    <r>
      <t>N</t>
    </r>
    <r>
      <rPr>
        <vertAlign val="subscript"/>
        <sz val="10"/>
        <color rgb="FF0000FF"/>
        <rFont val="Arial"/>
        <family val="2"/>
      </rPr>
      <t>t</t>
    </r>
    <r>
      <rPr>
        <sz val="10"/>
        <color rgb="FF0000FF"/>
        <rFont val="Arial"/>
        <family val="2"/>
      </rPr>
      <t xml:space="preserve"> = N</t>
    </r>
    <r>
      <rPr>
        <vertAlign val="subscript"/>
        <sz val="10"/>
        <color rgb="FF0000FF"/>
        <rFont val="Arial"/>
        <family val="2"/>
      </rPr>
      <t>0</t>
    </r>
    <r>
      <rPr>
        <sz val="10"/>
        <color rgb="FF0000FF"/>
        <rFont val="Arial"/>
        <family val="2"/>
      </rPr>
      <t>*e</t>
    </r>
    <r>
      <rPr>
        <vertAlign val="superscript"/>
        <sz val="10"/>
        <color rgb="FF0000FF"/>
        <rFont val="Arial"/>
        <family val="2"/>
      </rPr>
      <t>(-kt)</t>
    </r>
  </si>
  <si>
    <t>*Decay is calculated on a monthly basis with summed daily loading and the same number of days into the decay portion.</t>
  </si>
  <si>
    <t>Geldreich 1962</t>
  </si>
  <si>
    <t>Ferguson 2009</t>
  </si>
  <si>
    <t>*estimated fecal mass based from dogs, e=fecal coliform from Ferguson 2009</t>
  </si>
  <si>
    <t>*estimated fecal mass based on rabbits</t>
  </si>
  <si>
    <t>Ferguson says that rats are equivalent to people in urban areas, average urban population density in Indiana ranges from 300-1900 (U.S. Census Bureau)</t>
  </si>
  <si>
    <t>*No fecal coliform loading information for Pigeons</t>
  </si>
  <si>
    <t>may be obtained through direct monitoring and/or a more detailed modeling application.  In addition,</t>
  </si>
  <si>
    <t>this workbook does not estimate pollutant load reductions for dissolved constituents.</t>
  </si>
  <si>
    <r>
      <t>Please note:</t>
    </r>
    <r>
      <rPr>
        <sz val="10"/>
        <color rgb="FF0000FF"/>
        <rFont val="Arial"/>
        <family val="2"/>
      </rPr>
      <t xml:space="preserve">  This workbook uses many simplifying assumptions to provide a general ESTIMATE of </t>
    </r>
  </si>
  <si>
    <t>Indiana DNR Pop. Est.</t>
  </si>
  <si>
    <t>Default Value from BIT</t>
  </si>
  <si>
    <t>Professional Judgement</t>
  </si>
  <si>
    <t>*All septic calculations taken from Wyoming DEQ septic reduction spreadsheet</t>
  </si>
  <si>
    <t>Geldreich, E. E. 1962. Type Distribution of Coliform Bacteria in the Feces of Warm-Blooded Animals. Water Pollution Control Federation Journal. Vol. 34, No. 3, Part 1, pp. 295-301.</t>
  </si>
  <si>
    <t>Ferguson, Christobel M., et al. 2009. “Quantification of Microbial Sources in Drinking-Water Catchments.” Critical Reviews in Environmental Science and Technology, vol. 39, no. 1, 25 Mar. 2009, pp. 1–40., doi:10.1080/10643380701413294. 1.</t>
  </si>
  <si>
    <t>The exisiting values are default values taken from the STEPL model. These should be changed if they do not reflect the farming practices common in the watershed.</t>
  </si>
  <si>
    <t>Beef cattle waste is therefore either applied as manure to Cropland and Pastureland, contributed directly to Pastureland, or contributed directly to streams (referred to as Cattle in Streams).  Data on time cattle spent in streams is from Brown 2014.</t>
  </si>
  <si>
    <r>
      <rPr>
        <i/>
        <sz val="10"/>
        <color rgb="FF0000FF"/>
        <rFont val="Arial"/>
        <family val="2"/>
      </rPr>
      <t>E. coli</t>
    </r>
    <r>
      <rPr>
        <sz val="10"/>
        <color rgb="FF0000FF"/>
        <rFont val="Arial"/>
        <family val="2"/>
      </rPr>
      <t xml:space="preserve"> load reductions through BMP implementation.  More accurate results of pollutant load reductions</t>
    </r>
  </si>
  <si>
    <t>List areas in acres.</t>
  </si>
  <si>
    <t xml:space="preserve">NOTE -  These are as reported values.  Not all animal types have reported values and these were </t>
  </si>
  <si>
    <t>left blank. This signifies the overall ranges as reported from several sources noted on the references</t>
  </si>
  <si>
    <t>worksheet.  Wildlife production values are as reported or based on best professional judgment.</t>
  </si>
  <si>
    <t>* Values indicate grams generated per 1000 lbs animal unit daily.</t>
  </si>
  <si>
    <t>** Values indicate grams generated per 1000 animals per day.</t>
  </si>
  <si>
    <t xml:space="preserve"> @ - Reported range was applied across all or some types because reference was for Swine (pig), </t>
  </si>
  <si>
    <t>Cattle (Cow) or Poultry (Chicken or Turkey) i.e. a generic turkey (sex, age, or type not specified).</t>
  </si>
  <si>
    <t xml:space="preserve">Range of </t>
  </si>
  <si>
    <t>Range of</t>
  </si>
  <si>
    <t>feces generated (g)</t>
  </si>
  <si>
    <t>FC density per gram</t>
  </si>
  <si>
    <t>FC density/animal/day</t>
  </si>
  <si>
    <t>Human</t>
  </si>
  <si>
    <t>100-500</t>
  </si>
  <si>
    <t>1.10E+04 to 9.00E+09</t>
  </si>
  <si>
    <t>1.95E+09 to 4.00E+11</t>
  </si>
  <si>
    <t>10-650</t>
  </si>
  <si>
    <t>4.5E+04 to 4.3E+09</t>
  </si>
  <si>
    <t>4.5E+05 to 2.795E+12</t>
  </si>
  <si>
    <t>19-22</t>
  </si>
  <si>
    <t>9 to 2.60E+09</t>
  </si>
  <si>
    <t>380 to 5.0E+09</t>
  </si>
  <si>
    <t>Biosolids</t>
  </si>
  <si>
    <t>&lt;1000-1995262</t>
  </si>
  <si>
    <t>Raw Sewage</t>
  </si>
  <si>
    <t>2.1E+06 to 6.00E+07</t>
  </si>
  <si>
    <t>Septic tank effluent /100ml</t>
  </si>
  <si>
    <t>1.0E+04 to 1.3E+07</t>
  </si>
  <si>
    <t>Cattle@</t>
  </si>
  <si>
    <t>Beef cattle*</t>
  </si>
  <si>
    <t>18144-27216</t>
  </si>
  <si>
    <t>8.1E+01 to 6.50E+06</t>
  </si>
  <si>
    <t>2.58E+10 to 1.3E+11</t>
  </si>
  <si>
    <t>Dairy cattle*</t>
  </si>
  <si>
    <t>27216-39009</t>
  </si>
  <si>
    <t>2.00E+10 to 1.0E+11</t>
  </si>
  <si>
    <t>Dry Dairy cow*</t>
  </si>
  <si>
    <t>2.00E+10 to 7.2E+10</t>
  </si>
  <si>
    <t>Heifer*</t>
  </si>
  <si>
    <t>5.4E+09 to 9.2E+09</t>
  </si>
  <si>
    <t>Veal*</t>
  </si>
  <si>
    <t>28123-28576</t>
  </si>
  <si>
    <t>Horses, Sheep and Goats</t>
  </si>
  <si>
    <t>Horse*</t>
  </si>
  <si>
    <t>18598-23133</t>
  </si>
  <si>
    <t>100 to 9.4E+04</t>
  </si>
  <si>
    <t>1091-1814</t>
  </si>
  <si>
    <t>2.0E+03 to 5.60E+07</t>
  </si>
  <si>
    <t>1.20E+10 to 2.00E+11</t>
  </si>
  <si>
    <t>Goat</t>
  </si>
  <si>
    <t>Swine@</t>
  </si>
  <si>
    <t>Pigs*</t>
  </si>
  <si>
    <t>29484-29710</t>
  </si>
  <si>
    <t>1000 to 6.00E+08</t>
  </si>
  <si>
    <t>8.9E+09 to 8.0E+10</t>
  </si>
  <si>
    <t>Gestation Sow*</t>
  </si>
  <si>
    <t>14515-14844</t>
  </si>
  <si>
    <t>Sow &amp; 8 pigs*</t>
  </si>
  <si>
    <t>27216-39916</t>
  </si>
  <si>
    <t>Boar*</t>
  </si>
  <si>
    <t>14061-14904</t>
  </si>
  <si>
    <t>Poultry**@</t>
  </si>
  <si>
    <t>Chickens</t>
  </si>
  <si>
    <t>Hen</t>
  </si>
  <si>
    <t>95000-182000</t>
  </si>
  <si>
    <t>4.1E+02 to 1.3E+06</t>
  </si>
  <si>
    <t>Pullet</t>
  </si>
  <si>
    <t>Broiler</t>
  </si>
  <si>
    <t>38555-95254</t>
  </si>
  <si>
    <t>10 to 4.6E+06</t>
  </si>
  <si>
    <t>1.36E+08 to 2.4E+08</t>
  </si>
  <si>
    <t>Roaster</t>
  </si>
  <si>
    <t>Cornish</t>
  </si>
  <si>
    <t>Breeder</t>
  </si>
  <si>
    <t>Layer</t>
  </si>
  <si>
    <t>29030-95254</t>
  </si>
  <si>
    <t>Turkeys**@</t>
  </si>
  <si>
    <t>Poult</t>
  </si>
  <si>
    <t>21319-51256</t>
  </si>
  <si>
    <t>12 to 4.9E+08</t>
  </si>
  <si>
    <t>9.30E+07 to 6.20E+09</t>
  </si>
  <si>
    <t>Grower Hen</t>
  </si>
  <si>
    <t>21319-205024</t>
  </si>
  <si>
    <t>89 to 2.0E+09</t>
  </si>
  <si>
    <t>Grower Tom, light</t>
  </si>
  <si>
    <t>21319-266712</t>
  </si>
  <si>
    <t>1.0E+03 to 2.0E+09</t>
  </si>
  <si>
    <t>Grower Tom, heavy</t>
  </si>
  <si>
    <t>21319-448000</t>
  </si>
  <si>
    <t>21319-410501</t>
  </si>
  <si>
    <t>Ducks**</t>
  </si>
  <si>
    <t>52617-148778</t>
  </si>
  <si>
    <t>5.0E+02 to 3.3E+07</t>
  </si>
  <si>
    <t>1.2+08 to 1.1E+10</t>
  </si>
  <si>
    <t>400-800</t>
  </si>
  <si>
    <t>3.8E+05 to 4.5E+05</t>
  </si>
  <si>
    <t>2.5E+05 to 1.9E+06</t>
  </si>
  <si>
    <t>100-450</t>
  </si>
  <si>
    <t>2.5E+05 to 2.1E+06</t>
  </si>
  <si>
    <t>163-225</t>
  </si>
  <si>
    <t>3.6E+02 to 10E+06</t>
  </si>
  <si>
    <t>7.99E+08 to 4.9E+10</t>
  </si>
  <si>
    <t>95-299</t>
  </si>
  <si>
    <t>4.4E+02 to 4.9E+07</t>
  </si>
  <si>
    <t>Wild Turkey</t>
  </si>
  <si>
    <t>150-225</t>
  </si>
  <si>
    <t>Gull</t>
  </si>
  <si>
    <t>11 to 15</t>
  </si>
  <si>
    <t>1.7E+02 to 3.7E+08</t>
  </si>
  <si>
    <t>Rabbit</t>
  </si>
  <si>
    <t>20 to 4.9E+04</t>
  </si>
  <si>
    <t>Rat</t>
  </si>
  <si>
    <t>2.6E+01 to 6.3E+07</t>
  </si>
  <si>
    <t>Mice</t>
  </si>
  <si>
    <t>2.9E+01 to 6.3E+07</t>
  </si>
  <si>
    <t>Pigeon</t>
  </si>
  <si>
    <t>1.2E+02 to 1.6E+08</t>
  </si>
  <si>
    <t>Whistling Swan</t>
  </si>
  <si>
    <t>4.8E+01 to 2.5E+06</t>
  </si>
  <si>
    <t>Diamondback Terrapin</t>
  </si>
  <si>
    <t>7.3E+02 to 1.6E+06</t>
  </si>
  <si>
    <t xml:space="preserve">These values are recommended by DCR for livestock in order to be consistent with Nutrient </t>
  </si>
  <si>
    <t>Management Plans written for permitted animal feeding operations in Virginia.</t>
  </si>
  <si>
    <t xml:space="preserve">(lb/day per </t>
  </si>
  <si>
    <t>per animal</t>
  </si>
  <si>
    <t xml:space="preserve"> 1,000 lb animal)</t>
  </si>
  <si>
    <t>400-1,400</t>
  </si>
  <si>
    <t>24 to 84</t>
  </si>
  <si>
    <t>150-1,500</t>
  </si>
  <si>
    <t>12 to 123</t>
  </si>
  <si>
    <t>Veal</t>
  </si>
  <si>
    <t>100-350</t>
  </si>
  <si>
    <t>6 to 22</t>
  </si>
  <si>
    <t>Pigs</t>
  </si>
  <si>
    <t>35-200</t>
  </si>
  <si>
    <t>2 to 13</t>
  </si>
  <si>
    <t>Gestation Sow</t>
  </si>
  <si>
    <t>Sow &amp; 8 pigs</t>
  </si>
  <si>
    <t>Boar</t>
  </si>
  <si>
    <t>Poultry</t>
  </si>
  <si>
    <t>Liquid</t>
  </si>
  <si>
    <t>see notes</t>
  </si>
  <si>
    <t>Fresh, wet sticky</t>
  </si>
  <si>
    <t>and caked</t>
  </si>
  <si>
    <t>Moist, crumbly to</t>
  </si>
  <si>
    <t>sticky</t>
  </si>
  <si>
    <t>Crumbly</t>
  </si>
  <si>
    <t>Dry</t>
  </si>
  <si>
    <r>
      <t xml:space="preserve">Mr. Keeling via email at </t>
    </r>
    <r>
      <rPr>
        <u/>
        <sz val="10"/>
        <color indexed="12"/>
        <rFont val="Arial"/>
        <family val="2"/>
      </rPr>
      <t>wgkeeling@dcr.state.va.us</t>
    </r>
    <r>
      <rPr>
        <sz val="10"/>
        <rFont val="Arial"/>
        <family val="2"/>
      </rPr>
      <t xml:space="preserve"> or call 804-371-7485.</t>
    </r>
  </si>
  <si>
    <t>The below information was compiled by William Keeling VADCR TMDL Project Coordinator.</t>
  </si>
  <si>
    <t xml:space="preserve">Any questions related to the content of this table should be referred to </t>
  </si>
  <si>
    <t>Virginia DEQ</t>
  </si>
  <si>
    <t>*Illinois DNR (https://www2.illinois.gov/dnr/conservation/wildlife/Pages/Raccoon.aspx)</t>
  </si>
  <si>
    <t>*All rainfall data was sourced from STEPL model, data date range 1981-2013</t>
  </si>
  <si>
    <t>The tint in the cells in the tables below correspond to sources for the default values</t>
  </si>
  <si>
    <t xml:space="preserve">Urban land loadings are a combination of a baseload determined by land use and an animal load determined by the number of urban animals living in the watershed. </t>
  </si>
  <si>
    <t>The breakout of Urban land into Commercial and Services, Mixed Urban or Built-Up, Residential, and Transportation, Communications and Utilities is specified by the user below.</t>
  </si>
  <si>
    <t xml:space="preserve">A single, weighted Urban loading value is quantified for each subwatershed based on individual built-up landuses present and their corresponding loading rates. </t>
  </si>
  <si>
    <t>Loading rates are calculated for each Urban land use category using the values found in Horner (1992) as follows:</t>
  </si>
  <si>
    <t>Urban land use breakout by subwatershed (fraction of urban land that is used for commercial and services, mixed urban, residentital, and transportation, communication and utilities per subwatershed)</t>
  </si>
  <si>
    <t>The following is the product of the fraction of feces available for runoff each month multiplied by the fraction of feces produced that month.</t>
  </si>
  <si>
    <t>This is the fraction of the total annual amount of feces produced each month. These are assumed values.</t>
  </si>
  <si>
    <t>Wyoming DEQ</t>
  </si>
  <si>
    <t>Gulls</t>
  </si>
  <si>
    <t>*estimate based off other waterfowl, possibly higher near shoreline/water bodies</t>
  </si>
  <si>
    <t>Revised 9/17/2020</t>
  </si>
  <si>
    <r>
      <t xml:space="preserve">Indiana </t>
    </r>
    <r>
      <rPr>
        <b/>
        <i/>
        <sz val="12"/>
        <rFont val="Arial"/>
        <family val="2"/>
      </rPr>
      <t>E. coli</t>
    </r>
    <r>
      <rPr>
        <b/>
        <sz val="12"/>
        <rFont val="Arial"/>
        <family val="2"/>
      </rPr>
      <t xml:space="preserve"> Calculator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</si>
</sst>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0000000%"/>
    <numFmt numFmtId="167" formatCode="0.000E+00"/>
    <numFmt numFmtId="168" formatCode="0.00000"/>
  </numFmts>
  <fonts count="38" x14ac:knownFonts="1">
    <font>
      <sz val="10"/>
      <name val="Arial"/>
    </font>
    <font>
      <b/>
      <sz val="10"/>
      <color indexed="14"/>
      <name val="Arial"/>
      <family val="2"/>
    </font>
    <font>
      <sz val="8"/>
      <name val="Arial"/>
      <family val="2"/>
    </font>
    <font>
      <b/>
      <sz val="8"/>
      <name val="Arial"/>
      <family val="2"/>
    </font>
    <font>
      <b/>
      <sz val="10"/>
      <name val="Arial"/>
      <family val="2"/>
    </font>
    <font>
      <b/>
      <i/>
      <sz val="10"/>
      <name val="Arial"/>
      <family val="2"/>
    </font>
    <font>
      <sz val="10"/>
      <name val="Arial"/>
      <family val="2"/>
    </font>
    <font>
      <b/>
      <sz val="10"/>
      <color indexed="12"/>
      <name val="Arial"/>
      <family val="2"/>
    </font>
    <font>
      <sz val="10"/>
      <color indexed="12"/>
      <name val="Arial"/>
      <family val="2"/>
    </font>
    <font>
      <u/>
      <sz val="10"/>
      <color indexed="12"/>
      <name val="Arial"/>
      <family val="2"/>
    </font>
    <font>
      <sz val="8"/>
      <color indexed="12"/>
      <name val="Arial"/>
      <family val="2"/>
    </font>
    <font>
      <sz val="10"/>
      <color indexed="10"/>
      <name val="Arial"/>
      <family val="2"/>
    </font>
    <font>
      <b/>
      <sz val="8"/>
      <color indexed="12"/>
      <name val="Arial"/>
      <family val="2"/>
    </font>
    <font>
      <b/>
      <sz val="8"/>
      <color indexed="10"/>
      <name val="Arial"/>
      <family val="2"/>
    </font>
    <font>
      <sz val="12"/>
      <name val="Arial"/>
      <family val="2"/>
    </font>
    <font>
      <b/>
      <sz val="12"/>
      <name val="Arial"/>
      <family val="2"/>
    </font>
    <font>
      <b/>
      <i/>
      <sz val="8"/>
      <name val="Arial"/>
      <family val="2"/>
    </font>
    <font>
      <b/>
      <sz val="10"/>
      <color indexed="8"/>
      <name val="Arial"/>
      <family val="2"/>
    </font>
    <font>
      <b/>
      <i/>
      <sz val="10"/>
      <color indexed="8"/>
      <name val="Arial"/>
      <family val="2"/>
    </font>
    <font>
      <b/>
      <i/>
      <sz val="10"/>
      <color indexed="12"/>
      <name val="Arial"/>
      <family val="2"/>
    </font>
    <font>
      <sz val="8"/>
      <color indexed="10"/>
      <name val="Arial"/>
      <family val="2"/>
    </font>
    <font>
      <sz val="8"/>
      <color indexed="12"/>
      <name val="Courier New"/>
      <family val="3"/>
    </font>
    <font>
      <b/>
      <sz val="8"/>
      <color indexed="8"/>
      <name val="Tahoma"/>
      <family val="2"/>
    </font>
    <font>
      <sz val="8"/>
      <color indexed="8"/>
      <name val="Tahoma"/>
      <family val="2"/>
    </font>
    <font>
      <sz val="11"/>
      <color rgb="FFFF0000"/>
      <name val="Calibri"/>
      <family val="2"/>
      <scheme val="minor"/>
    </font>
    <font>
      <sz val="11"/>
      <name val="Calibri"/>
      <family val="2"/>
      <scheme val="minor"/>
    </font>
    <font>
      <sz val="10"/>
      <color rgb="FFFF0000"/>
      <name val="Arial"/>
      <family val="2"/>
    </font>
    <font>
      <sz val="10"/>
      <color rgb="FF0000FF"/>
      <name val="Arial"/>
      <family val="2"/>
    </font>
    <font>
      <sz val="9"/>
      <color indexed="81"/>
      <name val="Tahoma"/>
      <family val="2"/>
    </font>
    <font>
      <b/>
      <sz val="9"/>
      <color indexed="81"/>
      <name val="Tahoma"/>
      <family val="2"/>
    </font>
    <font>
      <b/>
      <sz val="10"/>
      <color rgb="FFFF0000"/>
      <name val="Arial"/>
      <family val="2"/>
    </font>
    <font>
      <vertAlign val="subscript"/>
      <sz val="8"/>
      <color rgb="FF0000FF"/>
      <name val="Arial"/>
      <family val="2"/>
    </font>
    <font>
      <sz val="8"/>
      <color rgb="FF0000FF"/>
      <name val="Arial"/>
      <family val="2"/>
    </font>
    <font>
      <vertAlign val="subscript"/>
      <sz val="10"/>
      <color rgb="FF0000FF"/>
      <name val="Arial"/>
      <family val="2"/>
    </font>
    <font>
      <vertAlign val="superscript"/>
      <sz val="10"/>
      <color rgb="FF0000FF"/>
      <name val="Arial"/>
      <family val="2"/>
    </font>
    <font>
      <b/>
      <sz val="10"/>
      <color rgb="FF0000FF"/>
      <name val="Arial"/>
      <family val="2"/>
    </font>
    <font>
      <i/>
      <sz val="10"/>
      <color rgb="FF0000FF"/>
      <name val="Arial"/>
      <family val="2"/>
    </font>
    <font>
      <b/>
      <i/>
      <sz val="12"/>
      <name val="Arial"/>
      <family val="2"/>
    </font>
  </fonts>
  <fills count="18">
    <fill>
      <patternFill patternType="none"/>
    </fill>
    <fill>
      <patternFill patternType="gray125"/>
    </fill>
    <fill>
      <patternFill patternType="solid">
        <fgColor indexed="13"/>
        <bgColor indexed="64"/>
      </patternFill>
    </fill>
    <fill>
      <patternFill patternType="solid">
        <fgColor indexed="49"/>
        <bgColor indexed="64"/>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4BACC6"/>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00CC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CCFF"/>
        <bgColor indexed="64"/>
      </patternFill>
    </fill>
  </fills>
  <borders count="5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s>
  <cellStyleXfs count="2">
    <xf numFmtId="0" fontId="0" fillId="0" borderId="0"/>
    <xf numFmtId="0" fontId="6" fillId="0" borderId="0"/>
  </cellStyleXfs>
  <cellXfs count="443">
    <xf numFmtId="0" fontId="0" fillId="0" borderId="0" xfId="0"/>
    <xf numFmtId="0" fontId="2" fillId="0" borderId="0" xfId="0" applyFont="1"/>
    <xf numFmtId="0" fontId="3" fillId="0" borderId="0" xfId="0" applyFont="1"/>
    <xf numFmtId="1" fontId="0" fillId="0" borderId="0" xfId="0" applyNumberFormat="1"/>
    <xf numFmtId="0" fontId="0" fillId="0" borderId="0" xfId="0" applyAlignment="1">
      <alignment horizontal="center"/>
    </xf>
    <xf numFmtId="1" fontId="2" fillId="0" borderId="0" xfId="0" applyNumberFormat="1" applyFont="1"/>
    <xf numFmtId="0" fontId="4" fillId="0" borderId="0" xfId="0" applyFont="1"/>
    <xf numFmtId="0" fontId="5" fillId="2" borderId="0" xfId="0" applyFont="1" applyFill="1"/>
    <xf numFmtId="11" fontId="2" fillId="0" borderId="0" xfId="0" applyNumberFormat="1" applyFont="1"/>
    <xf numFmtId="0" fontId="3" fillId="0" borderId="1"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11" fontId="0" fillId="0" borderId="0" xfId="0" applyNumberFormat="1"/>
    <xf numFmtId="0" fontId="0" fillId="0" borderId="2" xfId="0" applyBorder="1"/>
    <xf numFmtId="0" fontId="0" fillId="0" borderId="0" xfId="0" applyAlignment="1">
      <alignment horizontal="centerContinuous"/>
    </xf>
    <xf numFmtId="0" fontId="0" fillId="0" borderId="2" xfId="0" applyBorder="1" applyAlignment="1">
      <alignment horizontal="centerContinuous"/>
    </xf>
    <xf numFmtId="0" fontId="4" fillId="0" borderId="0" xfId="0" applyFont="1" applyAlignment="1">
      <alignment horizontal="centerContinuous"/>
    </xf>
    <xf numFmtId="0" fontId="2" fillId="0" borderId="2" xfId="0" applyFont="1" applyBorder="1" applyAlignment="1">
      <alignment horizontal="centerContinuous"/>
    </xf>
    <xf numFmtId="0" fontId="0" fillId="3" borderId="0" xfId="0" applyFill="1"/>
    <xf numFmtId="11" fontId="0" fillId="0" borderId="0" xfId="0" applyNumberFormat="1" applyAlignment="1">
      <alignment horizontal="center"/>
    </xf>
    <xf numFmtId="11" fontId="0" fillId="0" borderId="2" xfId="0" applyNumberFormat="1" applyBorder="1" applyAlignment="1">
      <alignment horizontal="center"/>
    </xf>
    <xf numFmtId="0" fontId="0" fillId="0" borderId="0" xfId="0" applyBorder="1"/>
    <xf numFmtId="0" fontId="3" fillId="0" borderId="0" xfId="0" applyFont="1" applyBorder="1" applyAlignment="1">
      <alignment horizontal="center"/>
    </xf>
    <xf numFmtId="1" fontId="0" fillId="0" borderId="0" xfId="0" applyNumberFormat="1" applyBorder="1"/>
    <xf numFmtId="11" fontId="0" fillId="0" borderId="2" xfId="0" applyNumberFormat="1" applyBorder="1"/>
    <xf numFmtId="1" fontId="0" fillId="0" borderId="0" xfId="0" applyNumberFormat="1" applyBorder="1" applyAlignment="1">
      <alignment horizontal="center"/>
    </xf>
    <xf numFmtId="0" fontId="0" fillId="0" borderId="0" xfId="0" applyAlignment="1">
      <alignment wrapText="1"/>
    </xf>
    <xf numFmtId="0" fontId="4" fillId="0" borderId="0" xfId="0" applyFont="1" applyAlignment="1">
      <alignment horizontal="center"/>
    </xf>
    <xf numFmtId="0" fontId="6" fillId="0" borderId="0" xfId="0" applyFont="1"/>
    <xf numFmtId="0" fontId="4" fillId="0" borderId="2" xfId="0" applyFont="1" applyBorder="1" applyAlignment="1">
      <alignment horizontal="center"/>
    </xf>
    <xf numFmtId="0" fontId="6" fillId="3" borderId="0" xfId="0" applyFont="1" applyFill="1"/>
    <xf numFmtId="0" fontId="4" fillId="0" borderId="5" xfId="0" applyFont="1" applyBorder="1" applyAlignment="1">
      <alignment horizontal="center"/>
    </xf>
    <xf numFmtId="1" fontId="6" fillId="0" borderId="0" xfId="0" applyNumberFormat="1" applyFont="1"/>
    <xf numFmtId="11" fontId="6" fillId="0" borderId="0" xfId="0" applyNumberFormat="1" applyFont="1"/>
    <xf numFmtId="11" fontId="6" fillId="0" borderId="2" xfId="0" applyNumberFormat="1" applyFont="1" applyBorder="1" applyAlignment="1">
      <alignment horizontal="center"/>
    </xf>
    <xf numFmtId="0" fontId="7" fillId="0" borderId="0" xfId="0" applyFont="1"/>
    <xf numFmtId="0" fontId="6" fillId="0" borderId="0" xfId="0" applyFont="1" applyAlignment="1">
      <alignment horizontal="left"/>
    </xf>
    <xf numFmtId="0" fontId="0" fillId="0" borderId="0" xfId="0" applyFill="1"/>
    <xf numFmtId="0" fontId="7" fillId="0" borderId="0" xfId="0" applyFont="1" applyBorder="1"/>
    <xf numFmtId="0" fontId="8" fillId="0" borderId="0" xfId="0" applyFont="1"/>
    <xf numFmtId="0" fontId="8" fillId="0" borderId="0" xfId="0" applyFont="1" applyFill="1"/>
    <xf numFmtId="0" fontId="8" fillId="0" borderId="0" xfId="0" applyFont="1" applyBorder="1"/>
    <xf numFmtId="0" fontId="10" fillId="0" borderId="0" xfId="0" applyFont="1" applyBorder="1"/>
    <xf numFmtId="0" fontId="4" fillId="0" borderId="0" xfId="0" applyFont="1" applyFill="1"/>
    <xf numFmtId="0" fontId="6" fillId="2" borderId="0" xfId="0" applyFont="1" applyFill="1"/>
    <xf numFmtId="0" fontId="5" fillId="0" borderId="0" xfId="0" applyFont="1" applyFill="1"/>
    <xf numFmtId="0" fontId="6" fillId="0" borderId="0" xfId="0" applyFont="1" applyAlignment="1">
      <alignment horizontal="centerContinuous"/>
    </xf>
    <xf numFmtId="0" fontId="6" fillId="0" borderId="2" xfId="0" applyFont="1" applyBorder="1" applyAlignment="1">
      <alignment horizontal="centerContinuous"/>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11" fontId="6" fillId="0" borderId="0" xfId="0" applyNumberFormat="1" applyFont="1" applyAlignment="1">
      <alignment horizontal="center"/>
    </xf>
    <xf numFmtId="0" fontId="4" fillId="0" borderId="0" xfId="0" applyFont="1" applyBorder="1" applyAlignment="1">
      <alignment horizontal="center"/>
    </xf>
    <xf numFmtId="2" fontId="0" fillId="0" borderId="0" xfId="0" applyNumberFormat="1" applyBorder="1" applyAlignment="1">
      <alignment horizontal="center"/>
    </xf>
    <xf numFmtId="0" fontId="6" fillId="3" borderId="4" xfId="0" applyFont="1" applyFill="1" applyBorder="1"/>
    <xf numFmtId="0" fontId="4" fillId="0" borderId="6" xfId="0" applyFont="1" applyBorder="1" applyAlignment="1">
      <alignment horizontal="center"/>
    </xf>
    <xf numFmtId="11" fontId="6" fillId="0" borderId="6" xfId="0" applyNumberFormat="1" applyFont="1" applyBorder="1" applyAlignment="1">
      <alignment horizontal="center"/>
    </xf>
    <xf numFmtId="0" fontId="3" fillId="0" borderId="6" xfId="0" applyFont="1" applyBorder="1"/>
    <xf numFmtId="0" fontId="3" fillId="0" borderId="6" xfId="0" applyFont="1" applyBorder="1" applyAlignment="1">
      <alignment horizontal="center"/>
    </xf>
    <xf numFmtId="11" fontId="0" fillId="0" borderId="6" xfId="0" applyNumberFormat="1" applyBorder="1"/>
    <xf numFmtId="11" fontId="6" fillId="0" borderId="6" xfId="0" applyNumberFormat="1" applyFont="1" applyBorder="1"/>
    <xf numFmtId="0" fontId="6" fillId="0" borderId="0" xfId="0" applyFont="1" applyFill="1"/>
    <xf numFmtId="0" fontId="6" fillId="0" borderId="0" xfId="0" applyFont="1" applyAlignment="1">
      <alignment horizontal="center"/>
    </xf>
    <xf numFmtId="1" fontId="6" fillId="0" borderId="7" xfId="0" applyNumberFormat="1" applyFont="1" applyBorder="1" applyAlignment="1">
      <alignment horizontal="center"/>
    </xf>
    <xf numFmtId="1" fontId="6" fillId="0" borderId="0" xfId="0" applyNumberFormat="1" applyFont="1" applyBorder="1" applyAlignment="1">
      <alignment horizontal="center"/>
    </xf>
    <xf numFmtId="1" fontId="6" fillId="0" borderId="1" xfId="0" applyNumberFormat="1" applyFont="1" applyBorder="1" applyAlignment="1">
      <alignment horizontal="center"/>
    </xf>
    <xf numFmtId="0" fontId="11" fillId="0" borderId="0" xfId="0" applyFont="1"/>
    <xf numFmtId="0" fontId="14" fillId="0" borderId="0" xfId="0" applyFont="1"/>
    <xf numFmtId="0" fontId="5" fillId="2" borderId="0" xfId="0" applyFont="1" applyFill="1" applyAlignment="1">
      <alignment horizontal="center"/>
    </xf>
    <xf numFmtId="0" fontId="4" fillId="0" borderId="0" xfId="0" applyFont="1" applyFill="1" applyAlignment="1">
      <alignment horizontal="center"/>
    </xf>
    <xf numFmtId="0" fontId="0" fillId="0" borderId="0" xfId="0" applyAlignment="1"/>
    <xf numFmtId="0" fontId="0" fillId="0" borderId="0" xfId="0" quotePrefix="1" applyAlignment="1"/>
    <xf numFmtId="2" fontId="6" fillId="0" borderId="0" xfId="0" applyNumberFormat="1" applyFont="1"/>
    <xf numFmtId="1" fontId="4" fillId="0" borderId="0" xfId="0" applyNumberFormat="1" applyFont="1" applyAlignment="1">
      <alignment horizontal="centerContinuous"/>
    </xf>
    <xf numFmtId="1" fontId="3" fillId="0" borderId="1" xfId="0" applyNumberFormat="1" applyFont="1" applyBorder="1" applyAlignment="1">
      <alignment horizontal="center"/>
    </xf>
    <xf numFmtId="1" fontId="3" fillId="0" borderId="3" xfId="0" applyNumberFormat="1" applyFont="1" applyBorder="1" applyAlignment="1">
      <alignment horizontal="center"/>
    </xf>
    <xf numFmtId="1" fontId="0" fillId="0" borderId="7" xfId="0" applyNumberFormat="1" applyBorder="1" applyAlignment="1">
      <alignment horizontal="center"/>
    </xf>
    <xf numFmtId="1" fontId="0" fillId="0" borderId="1" xfId="0" applyNumberFormat="1" applyBorder="1" applyAlignment="1">
      <alignment horizontal="center"/>
    </xf>
    <xf numFmtId="2" fontId="0" fillId="0" borderId="0" xfId="0" applyNumberFormat="1"/>
    <xf numFmtId="0" fontId="6" fillId="0" borderId="0" xfId="0" applyFont="1" applyBorder="1" applyAlignment="1">
      <alignment horizontal="left"/>
    </xf>
    <xf numFmtId="0" fontId="7"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0" fontId="5" fillId="2" borderId="0" xfId="0" applyFont="1" applyFill="1" applyAlignment="1">
      <alignment horizontal="left"/>
    </xf>
    <xf numFmtId="0" fontId="6" fillId="2" borderId="0" xfId="0" applyFont="1" applyFill="1" applyAlignment="1">
      <alignment horizontal="left"/>
    </xf>
    <xf numFmtId="0" fontId="6" fillId="0" borderId="0" xfId="0" applyFont="1" applyFill="1" applyAlignment="1">
      <alignment horizontal="left"/>
    </xf>
    <xf numFmtId="0" fontId="4" fillId="0" borderId="0" xfId="0" applyFont="1" applyAlignment="1">
      <alignment horizontal="left"/>
    </xf>
    <xf numFmtId="1" fontId="6" fillId="0" borderId="0" xfId="0" applyNumberFormat="1" applyFont="1" applyBorder="1" applyAlignment="1">
      <alignment horizontal="right"/>
    </xf>
    <xf numFmtId="0" fontId="6" fillId="0" borderId="0" xfId="0" applyFont="1" applyAlignment="1">
      <alignment horizontal="right"/>
    </xf>
    <xf numFmtId="3" fontId="6" fillId="0" borderId="0" xfId="0" applyNumberFormat="1" applyFont="1"/>
    <xf numFmtId="0" fontId="0" fillId="0" borderId="0" xfId="0" applyFill="1" applyAlignment="1">
      <alignment horizontal="center"/>
    </xf>
    <xf numFmtId="165" fontId="0" fillId="0" borderId="0" xfId="0" applyNumberFormat="1"/>
    <xf numFmtId="0" fontId="3" fillId="0" borderId="4" xfId="0" quotePrefix="1" applyFont="1" applyBorder="1" applyAlignment="1">
      <alignment horizontal="center"/>
    </xf>
    <xf numFmtId="3" fontId="0" fillId="0" borderId="0" xfId="0" applyNumberFormat="1"/>
    <xf numFmtId="3" fontId="4" fillId="0" borderId="0" xfId="0" applyNumberFormat="1" applyFont="1"/>
    <xf numFmtId="3" fontId="0" fillId="0" borderId="0" xfId="0" applyNumberFormat="1" applyBorder="1"/>
    <xf numFmtId="1" fontId="4" fillId="0" borderId="16" xfId="0" applyNumberFormat="1" applyFont="1" applyBorder="1" applyAlignment="1">
      <alignment horizontal="centerContinuous"/>
    </xf>
    <xf numFmtId="0" fontId="0" fillId="0" borderId="0" xfId="0" applyAlignment="1">
      <alignment horizontal="right"/>
    </xf>
    <xf numFmtId="11" fontId="0" fillId="0" borderId="6" xfId="0" applyNumberFormat="1" applyBorder="1" applyAlignment="1">
      <alignment horizontal="right"/>
    </xf>
    <xf numFmtId="0" fontId="18" fillId="2" borderId="0" xfId="0" applyFont="1" applyFill="1"/>
    <xf numFmtId="0" fontId="0" fillId="2" borderId="0" xfId="0" applyFill="1"/>
    <xf numFmtId="0" fontId="19" fillId="0" borderId="0" xfId="0" applyFont="1"/>
    <xf numFmtId="0" fontId="5" fillId="0" borderId="0" xfId="0" applyFont="1"/>
    <xf numFmtId="0" fontId="16" fillId="0" borderId="0" xfId="0" applyFont="1"/>
    <xf numFmtId="11" fontId="6" fillId="0" borderId="0" xfId="0" quotePrefix="1" applyNumberFormat="1" applyFont="1" applyAlignment="1">
      <alignment horizontal="right"/>
    </xf>
    <xf numFmtId="0" fontId="5" fillId="0" borderId="0" xfId="0" applyFont="1" applyAlignment="1">
      <alignment horizontal="center"/>
    </xf>
    <xf numFmtId="0" fontId="20" fillId="0" borderId="0" xfId="0" applyFont="1"/>
    <xf numFmtId="0" fontId="5" fillId="3" borderId="0" xfId="0" applyFont="1" applyFill="1" applyAlignment="1">
      <alignment horizontal="center"/>
    </xf>
    <xf numFmtId="0" fontId="5" fillId="3" borderId="0" xfId="0" applyFont="1" applyFill="1"/>
    <xf numFmtId="0" fontId="4" fillId="3" borderId="0" xfId="0" applyFont="1" applyFill="1"/>
    <xf numFmtId="1" fontId="0" fillId="0" borderId="0" xfId="0" applyNumberFormat="1" applyAlignment="1">
      <alignment horizontal="centerContinuous"/>
    </xf>
    <xf numFmtId="1" fontId="3" fillId="0" borderId="0" xfId="0" applyNumberFormat="1" applyFont="1" applyAlignment="1">
      <alignment horizontal="center"/>
    </xf>
    <xf numFmtId="1" fontId="3" fillId="0" borderId="4" xfId="0" applyNumberFormat="1" applyFont="1" applyBorder="1" applyAlignment="1">
      <alignment horizontal="center"/>
    </xf>
    <xf numFmtId="11" fontId="0" fillId="0" borderId="2" xfId="0" applyNumberFormat="1" applyBorder="1" applyAlignment="1">
      <alignment horizontal="centerContinuous"/>
    </xf>
    <xf numFmtId="11" fontId="3" fillId="0" borderId="2" xfId="0" applyNumberFormat="1" applyFont="1" applyBorder="1" applyAlignment="1">
      <alignment horizontal="center"/>
    </xf>
    <xf numFmtId="11" fontId="3" fillId="0" borderId="5" xfId="0" applyNumberFormat="1" applyFont="1" applyBorder="1" applyAlignment="1">
      <alignment horizontal="center"/>
    </xf>
    <xf numFmtId="11" fontId="11" fillId="0" borderId="0" xfId="0" quotePrefix="1" applyNumberFormat="1" applyFont="1" applyAlignment="1">
      <alignment horizontal="right"/>
    </xf>
    <xf numFmtId="11" fontId="6" fillId="0" borderId="6" xfId="0" applyNumberFormat="1" applyFont="1" applyFill="1" applyBorder="1" applyAlignment="1">
      <alignment horizontal="center"/>
    </xf>
    <xf numFmtId="0" fontId="4" fillId="0" borderId="6" xfId="0" applyFont="1" applyBorder="1"/>
    <xf numFmtId="11" fontId="6" fillId="0" borderId="19" xfId="0" applyNumberFormat="1" applyFont="1" applyBorder="1"/>
    <xf numFmtId="2" fontId="6" fillId="0" borderId="0" xfId="1" applyNumberFormat="1"/>
    <xf numFmtId="0" fontId="0" fillId="5" borderId="0" xfId="0" applyNumberFormat="1" applyFont="1" applyFill="1" applyBorder="1" applyAlignment="1" applyProtection="1"/>
    <xf numFmtId="0" fontId="0" fillId="6" borderId="0" xfId="0" applyNumberFormat="1" applyFont="1" applyFill="1" applyBorder="1" applyAlignment="1" applyProtection="1"/>
    <xf numFmtId="0" fontId="0" fillId="7" borderId="0" xfId="0" applyNumberFormat="1" applyFont="1" applyFill="1" applyBorder="1" applyAlignment="1" applyProtection="1"/>
    <xf numFmtId="2" fontId="21" fillId="0" borderId="0" xfId="0" applyNumberFormat="1" applyFont="1" applyFill="1" applyBorder="1" applyAlignment="1" applyProtection="1"/>
    <xf numFmtId="0" fontId="4" fillId="4" borderId="6" xfId="0" applyFont="1" applyFill="1" applyBorder="1"/>
    <xf numFmtId="0" fontId="4" fillId="4" borderId="6" xfId="0" applyFont="1" applyFill="1" applyBorder="1" applyAlignment="1">
      <alignment horizontal="center"/>
    </xf>
    <xf numFmtId="0" fontId="0" fillId="4" borderId="6" xfId="0" applyFill="1" applyBorder="1"/>
    <xf numFmtId="0" fontId="0" fillId="4" borderId="6" xfId="0" applyFill="1" applyBorder="1" applyAlignment="1">
      <alignment horizontal="center"/>
    </xf>
    <xf numFmtId="0" fontId="0" fillId="0" borderId="6" xfId="0" applyBorder="1"/>
    <xf numFmtId="0" fontId="0" fillId="0" borderId="6" xfId="0" applyBorder="1" applyAlignment="1">
      <alignment horizontal="center"/>
    </xf>
    <xf numFmtId="0" fontId="0" fillId="0" borderId="6" xfId="0" applyFill="1" applyBorder="1" applyAlignment="1">
      <alignment horizontal="center"/>
    </xf>
    <xf numFmtId="2" fontId="0" fillId="0" borderId="0" xfId="0" applyNumberFormat="1" applyFont="1" applyFill="1" applyBorder="1" applyAlignment="1" applyProtection="1"/>
    <xf numFmtId="0" fontId="0" fillId="0" borderId="16" xfId="0" applyFill="1" applyBorder="1" applyAlignment="1">
      <alignment horizontal="center"/>
    </xf>
    <xf numFmtId="0" fontId="6" fillId="0" borderId="16" xfId="0" applyFont="1" applyFill="1" applyBorder="1"/>
    <xf numFmtId="0" fontId="4" fillId="0" borderId="0" xfId="0" applyFont="1" applyBorder="1"/>
    <xf numFmtId="11" fontId="6" fillId="0" borderId="0" xfId="0" applyNumberFormat="1" applyFont="1" applyBorder="1"/>
    <xf numFmtId="11" fontId="0" fillId="0" borderId="0" xfId="0" applyNumberFormat="1" applyBorder="1"/>
    <xf numFmtId="11" fontId="6" fillId="0" borderId="16" xfId="0" applyNumberFormat="1" applyFont="1" applyBorder="1"/>
    <xf numFmtId="0" fontId="4" fillId="4" borderId="16" xfId="0" applyFont="1" applyFill="1" applyBorder="1" applyAlignment="1">
      <alignment horizontal="center"/>
    </xf>
    <xf numFmtId="0" fontId="4" fillId="4" borderId="21" xfId="0" applyFont="1" applyFill="1" applyBorder="1"/>
    <xf numFmtId="0" fontId="4" fillId="0" borderId="21" xfId="0" applyFont="1" applyBorder="1"/>
    <xf numFmtId="0" fontId="4" fillId="0" borderId="2" xfId="0" applyFont="1" applyFill="1" applyBorder="1"/>
    <xf numFmtId="0" fontId="0" fillId="8" borderId="0" xfId="0" applyFill="1"/>
    <xf numFmtId="0" fontId="4" fillId="8" borderId="0" xfId="0" applyFont="1" applyFill="1"/>
    <xf numFmtId="0" fontId="6" fillId="8" borderId="0" xfId="0" applyFont="1" applyFill="1"/>
    <xf numFmtId="0" fontId="0" fillId="9" borderId="6" xfId="0" applyFill="1" applyBorder="1"/>
    <xf numFmtId="0" fontId="0" fillId="9" borderId="22" xfId="0" applyFill="1" applyBorder="1"/>
    <xf numFmtId="0" fontId="0" fillId="9" borderId="23" xfId="0" applyFill="1" applyBorder="1"/>
    <xf numFmtId="0" fontId="0" fillId="9" borderId="24" xfId="0" applyFill="1" applyBorder="1"/>
    <xf numFmtId="0" fontId="0" fillId="9" borderId="25" xfId="0" applyFill="1" applyBorder="1"/>
    <xf numFmtId="0" fontId="0" fillId="9" borderId="26" xfId="0" applyFill="1" applyBorder="1"/>
    <xf numFmtId="0" fontId="4" fillId="8" borderId="0" xfId="0" applyFont="1" applyFill="1" applyAlignment="1">
      <alignment horizontal="center"/>
    </xf>
    <xf numFmtId="1" fontId="6" fillId="10" borderId="0" xfId="0" applyNumberFormat="1" applyFont="1" applyFill="1"/>
    <xf numFmtId="0" fontId="4" fillId="10" borderId="6" xfId="0" applyFont="1" applyFill="1" applyBorder="1"/>
    <xf numFmtId="1" fontId="6" fillId="10" borderId="6" xfId="0" applyNumberFormat="1" applyFont="1" applyFill="1" applyBorder="1"/>
    <xf numFmtId="0" fontId="4" fillId="10" borderId="22" xfId="0" applyFont="1" applyFill="1" applyBorder="1"/>
    <xf numFmtId="1" fontId="6" fillId="10" borderId="27" xfId="0" applyNumberFormat="1" applyFont="1" applyFill="1" applyBorder="1"/>
    <xf numFmtId="0" fontId="4" fillId="10" borderId="24" xfId="0" applyFont="1" applyFill="1" applyBorder="1"/>
    <xf numFmtId="1" fontId="6" fillId="10" borderId="28" xfId="0" applyNumberFormat="1" applyFont="1" applyFill="1" applyBorder="1"/>
    <xf numFmtId="0" fontId="4" fillId="10" borderId="25" xfId="0" applyFont="1" applyFill="1" applyBorder="1"/>
    <xf numFmtId="1" fontId="6" fillId="10" borderId="26" xfId="0" applyNumberFormat="1" applyFont="1" applyFill="1" applyBorder="1"/>
    <xf numFmtId="1" fontId="6" fillId="10" borderId="29" xfId="0" applyNumberFormat="1" applyFont="1" applyFill="1" applyBorder="1"/>
    <xf numFmtId="1" fontId="6" fillId="10" borderId="23" xfId="0" applyNumberFormat="1" applyFont="1" applyFill="1" applyBorder="1"/>
    <xf numFmtId="0" fontId="4" fillId="10" borderId="30" xfId="0" applyFont="1" applyFill="1" applyBorder="1"/>
    <xf numFmtId="0" fontId="4" fillId="8" borderId="0" xfId="0" applyFont="1" applyFill="1" applyBorder="1"/>
    <xf numFmtId="0" fontId="4" fillId="8" borderId="0" xfId="0" applyFont="1" applyFill="1" applyBorder="1" applyAlignment="1">
      <alignment horizontal="center"/>
    </xf>
    <xf numFmtId="0" fontId="0" fillId="10" borderId="6" xfId="0" applyFill="1" applyBorder="1"/>
    <xf numFmtId="0" fontId="0" fillId="10" borderId="30" xfId="0" applyFill="1" applyBorder="1"/>
    <xf numFmtId="0" fontId="0" fillId="10" borderId="18" xfId="0" applyFill="1" applyBorder="1"/>
    <xf numFmtId="0" fontId="0" fillId="10" borderId="20" xfId="0" applyFill="1" applyBorder="1"/>
    <xf numFmtId="0" fontId="5" fillId="8" borderId="0" xfId="0" applyFont="1" applyFill="1" applyAlignment="1">
      <alignment horizontal="center"/>
    </xf>
    <xf numFmtId="0" fontId="17" fillId="8" borderId="0" xfId="0" applyFont="1" applyFill="1" applyAlignment="1">
      <alignment horizontal="center"/>
    </xf>
    <xf numFmtId="1" fontId="0" fillId="10" borderId="26" xfId="0" applyNumberFormat="1" applyFill="1" applyBorder="1"/>
    <xf numFmtId="1" fontId="0" fillId="10" borderId="29" xfId="0" applyNumberFormat="1" applyFill="1" applyBorder="1"/>
    <xf numFmtId="0" fontId="4" fillId="10" borderId="22" xfId="0" applyFont="1" applyFill="1" applyBorder="1" applyAlignment="1">
      <alignment horizontal="left"/>
    </xf>
    <xf numFmtId="0" fontId="0" fillId="10" borderId="23" xfId="0" applyFill="1" applyBorder="1"/>
    <xf numFmtId="0" fontId="0" fillId="10" borderId="27" xfId="0" applyFill="1" applyBorder="1"/>
    <xf numFmtId="0" fontId="4" fillId="10" borderId="24" xfId="0" applyFont="1" applyFill="1" applyBorder="1" applyAlignment="1">
      <alignment horizontal="left"/>
    </xf>
    <xf numFmtId="0" fontId="0" fillId="10" borderId="28" xfId="0" applyFill="1" applyBorder="1"/>
    <xf numFmtId="0" fontId="4" fillId="10" borderId="25" xfId="0" applyFont="1" applyFill="1" applyBorder="1" applyAlignment="1">
      <alignment horizontal="left"/>
    </xf>
    <xf numFmtId="0" fontId="0" fillId="10" borderId="26" xfId="0" applyFill="1" applyBorder="1"/>
    <xf numFmtId="0" fontId="0" fillId="10" borderId="29" xfId="0" applyFill="1" applyBorder="1"/>
    <xf numFmtId="0" fontId="6" fillId="10" borderId="0" xfId="0" applyFont="1" applyFill="1"/>
    <xf numFmtId="2" fontId="0" fillId="10" borderId="6" xfId="0" applyNumberFormat="1" applyFill="1" applyBorder="1"/>
    <xf numFmtId="0" fontId="6" fillId="10" borderId="22" xfId="0" applyFont="1" applyFill="1" applyBorder="1"/>
    <xf numFmtId="2" fontId="0" fillId="10" borderId="23" xfId="0" applyNumberFormat="1" applyFill="1" applyBorder="1"/>
    <xf numFmtId="2" fontId="0" fillId="10" borderId="27" xfId="0" applyNumberFormat="1" applyFill="1" applyBorder="1"/>
    <xf numFmtId="0" fontId="6" fillId="10" borderId="24" xfId="0" applyFont="1" applyFill="1" applyBorder="1"/>
    <xf numFmtId="2" fontId="0" fillId="10" borderId="28" xfId="0" applyNumberFormat="1" applyFill="1" applyBorder="1"/>
    <xf numFmtId="0" fontId="6" fillId="10" borderId="25" xfId="0" applyFont="1" applyFill="1" applyBorder="1"/>
    <xf numFmtId="2" fontId="0" fillId="10" borderId="26" xfId="0" applyNumberFormat="1" applyFill="1" applyBorder="1"/>
    <xf numFmtId="2" fontId="0" fillId="10" borderId="29" xfId="0" applyNumberFormat="1" applyFill="1" applyBorder="1"/>
    <xf numFmtId="1" fontId="0" fillId="10" borderId="27" xfId="0" applyNumberFormat="1" applyFill="1" applyBorder="1"/>
    <xf numFmtId="1" fontId="0" fillId="10" borderId="28" xfId="0" applyNumberFormat="1" applyFill="1" applyBorder="1"/>
    <xf numFmtId="0" fontId="6" fillId="10" borderId="32" xfId="0" applyFont="1" applyFill="1" applyBorder="1"/>
    <xf numFmtId="0" fontId="6" fillId="12" borderId="31" xfId="0" applyFont="1" applyFill="1" applyBorder="1"/>
    <xf numFmtId="0" fontId="6" fillId="12" borderId="33" xfId="0" applyFont="1" applyFill="1" applyBorder="1"/>
    <xf numFmtId="3" fontId="6" fillId="10" borderId="0" xfId="0" applyNumberFormat="1" applyFont="1" applyFill="1"/>
    <xf numFmtId="164" fontId="6" fillId="10" borderId="0" xfId="0" applyNumberFormat="1" applyFont="1" applyFill="1"/>
    <xf numFmtId="11" fontId="6" fillId="10" borderId="6" xfId="0" applyNumberFormat="1" applyFont="1" applyFill="1" applyBorder="1"/>
    <xf numFmtId="0" fontId="4" fillId="8" borderId="6" xfId="0" applyFont="1" applyFill="1" applyBorder="1" applyAlignment="1">
      <alignment horizontal="center"/>
    </xf>
    <xf numFmtId="0" fontId="4" fillId="8" borderId="4" xfId="0" applyFont="1" applyFill="1" applyBorder="1" applyAlignment="1">
      <alignment horizontal="center"/>
    </xf>
    <xf numFmtId="0" fontId="4" fillId="8" borderId="30" xfId="0" applyFont="1" applyFill="1" applyBorder="1"/>
    <xf numFmtId="0" fontId="4" fillId="8" borderId="18" xfId="0" applyFont="1" applyFill="1" applyBorder="1" applyAlignment="1">
      <alignment horizontal="center"/>
    </xf>
    <xf numFmtId="0" fontId="4" fillId="10" borderId="19" xfId="0" applyFont="1" applyFill="1" applyBorder="1"/>
    <xf numFmtId="0" fontId="4" fillId="10" borderId="17" xfId="0" applyFont="1" applyFill="1" applyBorder="1"/>
    <xf numFmtId="11" fontId="6" fillId="10" borderId="18" xfId="0" applyNumberFormat="1" applyFont="1" applyFill="1" applyBorder="1"/>
    <xf numFmtId="166" fontId="0" fillId="10" borderId="27" xfId="0" applyNumberFormat="1" applyFill="1" applyBorder="1"/>
    <xf numFmtId="166" fontId="0" fillId="10" borderId="28" xfId="0" applyNumberFormat="1" applyFill="1" applyBorder="1"/>
    <xf numFmtId="166" fontId="0" fillId="10" borderId="29" xfId="0" applyNumberFormat="1" applyFill="1" applyBorder="1"/>
    <xf numFmtId="0" fontId="4" fillId="8" borderId="34" xfId="0" applyFont="1" applyFill="1" applyBorder="1" applyAlignment="1">
      <alignment horizontal="center"/>
    </xf>
    <xf numFmtId="11" fontId="6" fillId="10" borderId="34" xfId="0" applyNumberFormat="1" applyFont="1" applyFill="1" applyBorder="1"/>
    <xf numFmtId="0" fontId="4" fillId="8" borderId="36" xfId="0" applyFont="1" applyFill="1" applyBorder="1" applyAlignment="1">
      <alignment horizontal="center"/>
    </xf>
    <xf numFmtId="11" fontId="0" fillId="10" borderId="37" xfId="0" applyNumberFormat="1" applyFill="1" applyBorder="1"/>
    <xf numFmtId="11" fontId="0" fillId="10" borderId="38" xfId="0" applyNumberFormat="1" applyFill="1" applyBorder="1"/>
    <xf numFmtId="0" fontId="27" fillId="0" borderId="0" xfId="0" applyFont="1"/>
    <xf numFmtId="0" fontId="4" fillId="0" borderId="6" xfId="0" applyFont="1" applyBorder="1" applyAlignment="1">
      <alignment horizontal="center" wrapText="1"/>
    </xf>
    <xf numFmtId="0" fontId="6" fillId="0" borderId="6" xfId="0" applyFont="1" applyBorder="1"/>
    <xf numFmtId="167" fontId="0" fillId="0" borderId="6" xfId="0" applyNumberFormat="1" applyBorder="1" applyAlignment="1">
      <alignment horizontal="center"/>
    </xf>
    <xf numFmtId="0" fontId="0" fillId="0" borderId="6" xfId="0" applyFont="1" applyFill="1" applyBorder="1"/>
    <xf numFmtId="0" fontId="6" fillId="8" borderId="0" xfId="0" applyFont="1" applyFill="1" applyAlignment="1">
      <alignment wrapText="1"/>
    </xf>
    <xf numFmtId="0" fontId="0" fillId="8" borderId="0" xfId="0" applyFill="1" applyAlignment="1">
      <alignment wrapText="1"/>
    </xf>
    <xf numFmtId="0" fontId="6" fillId="5" borderId="0" xfId="0" applyFont="1" applyFill="1"/>
    <xf numFmtId="11" fontId="6" fillId="5" borderId="0" xfId="0" applyNumberFormat="1" applyFont="1" applyFill="1"/>
    <xf numFmtId="0" fontId="4" fillId="5" borderId="0" xfId="0" applyFont="1" applyFill="1"/>
    <xf numFmtId="0" fontId="0" fillId="8" borderId="0" xfId="0" applyFill="1" applyAlignment="1">
      <alignment horizontal="center"/>
    </xf>
    <xf numFmtId="0" fontId="0" fillId="10" borderId="0" xfId="0" applyFill="1"/>
    <xf numFmtId="0" fontId="0" fillId="10" borderId="22" xfId="0" applyFill="1" applyBorder="1"/>
    <xf numFmtId="0" fontId="0" fillId="10" borderId="24" xfId="0" applyFill="1" applyBorder="1"/>
    <xf numFmtId="0" fontId="0" fillId="10" borderId="25" xfId="0" applyFill="1" applyBorder="1"/>
    <xf numFmtId="11" fontId="6" fillId="0" borderId="19" xfId="0" applyNumberFormat="1" applyFont="1" applyFill="1" applyBorder="1"/>
    <xf numFmtId="11" fontId="0" fillId="0" borderId="3" xfId="0" applyNumberFormat="1" applyFill="1" applyBorder="1"/>
    <xf numFmtId="11" fontId="0" fillId="10" borderId="6" xfId="0" applyNumberFormat="1" applyFill="1" applyBorder="1"/>
    <xf numFmtId="11" fontId="0" fillId="10" borderId="23" xfId="0" applyNumberFormat="1" applyFill="1" applyBorder="1"/>
    <xf numFmtId="11" fontId="0" fillId="10" borderId="27" xfId="0" applyNumberFormat="1" applyFill="1" applyBorder="1"/>
    <xf numFmtId="11" fontId="0" fillId="10" borderId="28" xfId="0" applyNumberFormat="1" applyFill="1" applyBorder="1"/>
    <xf numFmtId="11" fontId="0" fillId="10" borderId="26" xfId="0" applyNumberFormat="1" applyFill="1" applyBorder="1"/>
    <xf numFmtId="11" fontId="0" fillId="10" borderId="29" xfId="0" applyNumberFormat="1" applyFill="1" applyBorder="1"/>
    <xf numFmtId="165" fontId="0" fillId="10" borderId="30" xfId="0" applyNumberFormat="1" applyFill="1" applyBorder="1"/>
    <xf numFmtId="11" fontId="0" fillId="0" borderId="35" xfId="0" applyNumberFormat="1" applyFill="1" applyBorder="1"/>
    <xf numFmtId="0" fontId="6" fillId="14" borderId="0" xfId="0" applyFont="1" applyFill="1"/>
    <xf numFmtId="0" fontId="4" fillId="14" borderId="0" xfId="0" applyFont="1" applyFill="1"/>
    <xf numFmtId="0" fontId="27" fillId="0" borderId="0" xfId="0" applyFont="1" applyAlignment="1">
      <alignment wrapText="1"/>
    </xf>
    <xf numFmtId="0" fontId="27" fillId="0" borderId="0" xfId="0" applyFont="1" applyFill="1" applyBorder="1"/>
    <xf numFmtId="0" fontId="0" fillId="10" borderId="17" xfId="0" applyFill="1" applyBorder="1"/>
    <xf numFmtId="0" fontId="0" fillId="10" borderId="41" xfId="0" applyFill="1" applyBorder="1"/>
    <xf numFmtId="9" fontId="11" fillId="0" borderId="0" xfId="0" applyNumberFormat="1" applyFont="1" applyBorder="1"/>
    <xf numFmtId="0" fontId="6" fillId="0" borderId="0" xfId="0" applyFont="1" applyFill="1" applyBorder="1"/>
    <xf numFmtId="0" fontId="4" fillId="0" borderId="19" xfId="0" applyFont="1" applyBorder="1" applyAlignment="1">
      <alignment horizontal="center"/>
    </xf>
    <xf numFmtId="0" fontId="0" fillId="10" borderId="40" xfId="0" applyFill="1" applyBorder="1"/>
    <xf numFmtId="0" fontId="0" fillId="0" borderId="0" xfId="0" applyFill="1" applyBorder="1"/>
    <xf numFmtId="11" fontId="6" fillId="0" borderId="0" xfId="0" quotePrefix="1" applyNumberFormat="1" applyFont="1"/>
    <xf numFmtId="0" fontId="6" fillId="0" borderId="0" xfId="0" applyFont="1" applyFill="1" applyBorder="1" applyAlignment="1">
      <alignment horizontal="centerContinuous"/>
    </xf>
    <xf numFmtId="0" fontId="0" fillId="0" borderId="42" xfId="0" applyBorder="1"/>
    <xf numFmtId="0" fontId="6" fillId="0" borderId="0" xfId="0" applyFont="1" applyAlignment="1">
      <alignment wrapText="1"/>
    </xf>
    <xf numFmtId="0" fontId="6" fillId="0" borderId="43" xfId="0" applyFont="1" applyBorder="1"/>
    <xf numFmtId="0" fontId="6" fillId="10" borderId="46" xfId="0" applyFont="1" applyFill="1" applyBorder="1"/>
    <xf numFmtId="0" fontId="6" fillId="10" borderId="47" xfId="0" applyFont="1" applyFill="1" applyBorder="1"/>
    <xf numFmtId="0" fontId="6" fillId="10" borderId="48" xfId="0" applyFont="1" applyFill="1" applyBorder="1"/>
    <xf numFmtId="0" fontId="6" fillId="10" borderId="49" xfId="0" applyFont="1" applyFill="1" applyBorder="1"/>
    <xf numFmtId="0" fontId="6" fillId="10" borderId="50" xfId="0" applyFont="1" applyFill="1" applyBorder="1"/>
    <xf numFmtId="0" fontId="6" fillId="10" borderId="51" xfId="0" applyFont="1" applyFill="1" applyBorder="1"/>
    <xf numFmtId="1" fontId="6" fillId="0" borderId="23" xfId="0" applyNumberFormat="1" applyFont="1" applyBorder="1"/>
    <xf numFmtId="1" fontId="6" fillId="0" borderId="6" xfId="0" applyNumberFormat="1" applyFont="1" applyBorder="1"/>
    <xf numFmtId="1" fontId="6" fillId="0" borderId="27" xfId="0" applyNumberFormat="1" applyFont="1" applyBorder="1"/>
    <xf numFmtId="1" fontId="6" fillId="0" borderId="28" xfId="0" applyNumberFormat="1" applyFont="1" applyBorder="1"/>
    <xf numFmtId="1" fontId="6" fillId="11" borderId="32" xfId="0" applyNumberFormat="1" applyFont="1" applyFill="1" applyBorder="1"/>
    <xf numFmtId="0" fontId="6" fillId="0" borderId="31" xfId="0" applyFont="1" applyBorder="1"/>
    <xf numFmtId="0" fontId="27" fillId="0" borderId="0" xfId="0" applyFont="1" applyFill="1"/>
    <xf numFmtId="0" fontId="6" fillId="15" borderId="0" xfId="0" applyFont="1" applyFill="1"/>
    <xf numFmtId="0" fontId="6" fillId="16" borderId="0" xfId="0" applyFont="1" applyFill="1"/>
    <xf numFmtId="0" fontId="4" fillId="16" borderId="0" xfId="0" applyFont="1" applyFill="1" applyBorder="1" applyAlignment="1">
      <alignment horizontal="left"/>
    </xf>
    <xf numFmtId="0" fontId="26" fillId="0" borderId="0" xfId="0" applyFont="1" applyFill="1"/>
    <xf numFmtId="0" fontId="4" fillId="11" borderId="0" xfId="0" applyFont="1" applyFill="1"/>
    <xf numFmtId="0" fontId="4" fillId="17" borderId="0" xfId="0" applyFont="1" applyFill="1"/>
    <xf numFmtId="0" fontId="4" fillId="15" borderId="0" xfId="0" applyFont="1" applyFill="1"/>
    <xf numFmtId="0" fontId="6" fillId="13" borderId="39" xfId="0" applyFont="1" applyFill="1" applyBorder="1" applyAlignment="1"/>
    <xf numFmtId="2" fontId="6" fillId="10" borderId="23" xfId="0" applyNumberFormat="1" applyFont="1" applyFill="1" applyBorder="1"/>
    <xf numFmtId="2" fontId="6" fillId="10" borderId="6" xfId="0" applyNumberFormat="1" applyFont="1" applyFill="1" applyBorder="1"/>
    <xf numFmtId="2" fontId="6" fillId="10" borderId="26" xfId="0" applyNumberFormat="1" applyFont="1" applyFill="1" applyBorder="1"/>
    <xf numFmtId="0" fontId="6" fillId="0" borderId="0" xfId="1"/>
    <xf numFmtId="0" fontId="6" fillId="0" borderId="0" xfId="1" applyFont="1"/>
    <xf numFmtId="0" fontId="4" fillId="0" borderId="0" xfId="1" applyFont="1"/>
    <xf numFmtId="0" fontId="4" fillId="0" borderId="0" xfId="1" applyFont="1" applyAlignment="1">
      <alignment horizontal="center"/>
    </xf>
    <xf numFmtId="0" fontId="6" fillId="0" borderId="0" xfId="1" applyAlignment="1">
      <alignment horizontal="center"/>
    </xf>
    <xf numFmtId="11" fontId="4" fillId="0" borderId="0" xfId="1" applyNumberFormat="1" applyFont="1"/>
    <xf numFmtId="11" fontId="6" fillId="0" borderId="0" xfId="1" applyNumberFormat="1" applyAlignment="1">
      <alignment horizontal="center"/>
    </xf>
    <xf numFmtId="0" fontId="8" fillId="0" borderId="0" xfId="1" applyFont="1"/>
    <xf numFmtId="0" fontId="4" fillId="0" borderId="16" xfId="1" applyFont="1" applyBorder="1" applyAlignment="1">
      <alignment horizontal="center"/>
    </xf>
    <xf numFmtId="0" fontId="6" fillId="0" borderId="16" xfId="1" applyFont="1" applyBorder="1" applyAlignment="1">
      <alignment horizontal="center"/>
    </xf>
    <xf numFmtId="0" fontId="4" fillId="0" borderId="39" xfId="1" applyFont="1" applyBorder="1"/>
    <xf numFmtId="0" fontId="4" fillId="0" borderId="45" xfId="1" applyFont="1" applyBorder="1" applyAlignment="1">
      <alignment horizontal="center"/>
    </xf>
    <xf numFmtId="0" fontId="4" fillId="0" borderId="39" xfId="1" applyFont="1" applyBorder="1" applyAlignment="1">
      <alignment horizontal="center"/>
    </xf>
    <xf numFmtId="0" fontId="6" fillId="0" borderId="39" xfId="1" applyBorder="1" applyAlignment="1">
      <alignment horizontal="center"/>
    </xf>
    <xf numFmtId="0" fontId="6" fillId="0" borderId="16" xfId="1" applyBorder="1" applyAlignment="1">
      <alignment horizontal="center"/>
    </xf>
    <xf numFmtId="0" fontId="6" fillId="0" borderId="16" xfId="1" applyFill="1" applyBorder="1" applyAlignment="1">
      <alignment horizontal="center"/>
    </xf>
    <xf numFmtId="0" fontId="6" fillId="0" borderId="45" xfId="1" applyBorder="1" applyAlignment="1">
      <alignment horizontal="center"/>
    </xf>
    <xf numFmtId="16" fontId="6" fillId="0" borderId="16" xfId="1" applyNumberFormat="1" applyBorder="1" applyAlignment="1">
      <alignment horizontal="center"/>
    </xf>
    <xf numFmtId="11" fontId="6" fillId="0" borderId="16" xfId="1" applyNumberFormat="1" applyBorder="1" applyAlignment="1">
      <alignment horizontal="center"/>
    </xf>
    <xf numFmtId="0" fontId="4" fillId="0" borderId="4" xfId="1" applyFont="1" applyBorder="1"/>
    <xf numFmtId="0" fontId="6" fillId="0" borderId="19" xfId="1" applyBorder="1" applyAlignment="1">
      <alignment horizontal="center"/>
    </xf>
    <xf numFmtId="0" fontId="6" fillId="0" borderId="4" xfId="1" applyBorder="1" applyAlignment="1">
      <alignment horizontal="center"/>
    </xf>
    <xf numFmtId="0" fontId="6" fillId="0" borderId="0" xfId="1" applyFill="1"/>
    <xf numFmtId="0" fontId="6" fillId="0" borderId="0" xfId="1" applyFont="1" applyFill="1"/>
    <xf numFmtId="0" fontId="4" fillId="0" borderId="39" xfId="1" applyFont="1" applyFill="1" applyBorder="1"/>
    <xf numFmtId="0" fontId="6" fillId="0" borderId="52" xfId="1" applyFont="1" applyBorder="1"/>
    <xf numFmtId="0" fontId="6" fillId="0" borderId="0" xfId="1"/>
    <xf numFmtId="0" fontId="6" fillId="0" borderId="0" xfId="1" applyFont="1"/>
    <xf numFmtId="0" fontId="5" fillId="0" borderId="0" xfId="1" applyFont="1" applyFill="1"/>
    <xf numFmtId="0" fontId="4" fillId="0" borderId="0" xfId="1" applyFont="1"/>
    <xf numFmtId="0" fontId="4" fillId="0" borderId="0" xfId="1" applyFont="1" applyAlignment="1">
      <alignment horizontal="center"/>
    </xf>
    <xf numFmtId="0" fontId="6" fillId="0" borderId="0" xfId="1" applyFont="1" applyAlignment="1">
      <alignment horizontal="center"/>
    </xf>
    <xf numFmtId="0" fontId="8" fillId="0" borderId="0" xfId="1" applyFont="1"/>
    <xf numFmtId="1" fontId="6" fillId="0" borderId="0" xfId="1" applyNumberFormat="1" applyFont="1" applyAlignment="1">
      <alignment horizontal="center"/>
    </xf>
    <xf numFmtId="0" fontId="4" fillId="0" borderId="16" xfId="1" applyFont="1" applyBorder="1" applyAlignment="1">
      <alignment horizontal="center"/>
    </xf>
    <xf numFmtId="0" fontId="6" fillId="0" borderId="16" xfId="1" applyFont="1" applyBorder="1" applyAlignment="1">
      <alignment horizontal="center"/>
    </xf>
    <xf numFmtId="1" fontId="6" fillId="0" borderId="16" xfId="1" applyNumberFormat="1" applyFont="1" applyBorder="1" applyAlignment="1">
      <alignment horizontal="center"/>
    </xf>
    <xf numFmtId="0" fontId="4" fillId="0" borderId="39" xfId="1" applyFont="1" applyBorder="1"/>
    <xf numFmtId="0" fontId="4" fillId="0" borderId="45" xfId="1" applyFont="1" applyBorder="1" applyAlignment="1">
      <alignment horizontal="center"/>
    </xf>
    <xf numFmtId="0" fontId="4" fillId="0" borderId="39" xfId="1" applyFont="1" applyBorder="1" applyAlignment="1">
      <alignment horizontal="center"/>
    </xf>
    <xf numFmtId="168" fontId="0" fillId="10" borderId="22" xfId="0" applyNumberFormat="1" applyFill="1" applyBorder="1"/>
    <xf numFmtId="168" fontId="0" fillId="10" borderId="24" xfId="0" applyNumberFormat="1" applyFill="1" applyBorder="1"/>
    <xf numFmtId="168" fontId="0" fillId="10" borderId="25" xfId="0" applyNumberFormat="1" applyFill="1" applyBorder="1"/>
    <xf numFmtId="0" fontId="7" fillId="0" borderId="0" xfId="0" applyFont="1" applyFill="1"/>
    <xf numFmtId="0" fontId="8" fillId="0" borderId="0" xfId="0" quotePrefix="1" applyFont="1" applyFill="1"/>
    <xf numFmtId="0" fontId="0" fillId="9" borderId="40" xfId="0" applyFill="1" applyBorder="1"/>
    <xf numFmtId="0" fontId="0" fillId="9" borderId="17" xfId="0" applyFill="1" applyBorder="1"/>
    <xf numFmtId="166" fontId="0" fillId="10" borderId="41" xfId="0" applyNumberFormat="1" applyFill="1" applyBorder="1"/>
    <xf numFmtId="0" fontId="6" fillId="9" borderId="30" xfId="0" applyFont="1" applyFill="1" applyBorder="1"/>
    <xf numFmtId="0" fontId="0" fillId="0" borderId="18" xfId="0" applyBorder="1"/>
    <xf numFmtId="166" fontId="0" fillId="0" borderId="20" xfId="0" applyNumberFormat="1" applyBorder="1"/>
    <xf numFmtId="0" fontId="4" fillId="10" borderId="25" xfId="0" applyFont="1" applyFill="1" applyBorder="1" applyProtection="1"/>
    <xf numFmtId="1" fontId="0" fillId="10" borderId="26" xfId="0" applyNumberFormat="1" applyFill="1" applyBorder="1" applyProtection="1"/>
    <xf numFmtId="0" fontId="2" fillId="0" borderId="0" xfId="0" applyFont="1" applyProtection="1"/>
    <xf numFmtId="0" fontId="4" fillId="10" borderId="22" xfId="0" applyFont="1" applyFill="1" applyBorder="1" applyProtection="1"/>
    <xf numFmtId="0" fontId="4" fillId="10" borderId="24" xfId="0" applyFont="1" applyFill="1" applyBorder="1" applyProtection="1"/>
    <xf numFmtId="0" fontId="6" fillId="0" borderId="0" xfId="0" applyFont="1" applyFill="1" applyBorder="1" applyProtection="1"/>
    <xf numFmtId="1" fontId="26" fillId="0" borderId="0" xfId="0" applyNumberFormat="1" applyFont="1" applyBorder="1" applyProtection="1"/>
    <xf numFmtId="1" fontId="6" fillId="0" borderId="0" xfId="0" applyNumberFormat="1" applyFont="1" applyProtection="1"/>
    <xf numFmtId="0" fontId="6" fillId="0" borderId="0" xfId="0" applyFont="1" applyProtection="1"/>
    <xf numFmtId="0" fontId="8" fillId="0" borderId="0" xfId="0" applyFont="1" applyProtection="1"/>
    <xf numFmtId="0" fontId="8" fillId="0" borderId="0" xfId="0" applyFont="1" applyFill="1" applyProtection="1"/>
    <xf numFmtId="0" fontId="5" fillId="2" borderId="0" xfId="0" applyFont="1" applyFill="1" applyProtection="1"/>
    <xf numFmtId="0" fontId="0" fillId="0" borderId="0" xfId="0" applyProtection="1"/>
    <xf numFmtId="0" fontId="4" fillId="8" borderId="0" xfId="0" applyFont="1" applyFill="1" applyProtection="1"/>
    <xf numFmtId="0" fontId="4" fillId="8" borderId="0" xfId="0" applyFont="1" applyFill="1" applyAlignment="1" applyProtection="1">
      <alignment horizontal="center"/>
    </xf>
    <xf numFmtId="0" fontId="6" fillId="9" borderId="25" xfId="0" applyFont="1" applyFill="1" applyBorder="1" applyProtection="1"/>
    <xf numFmtId="0" fontId="6" fillId="9" borderId="24" xfId="0" applyFont="1" applyFill="1" applyBorder="1" applyProtection="1"/>
    <xf numFmtId="2" fontId="6" fillId="9" borderId="28" xfId="0" applyNumberFormat="1" applyFont="1" applyFill="1" applyBorder="1" applyProtection="1"/>
    <xf numFmtId="0" fontId="6" fillId="9" borderId="22" xfId="0" applyFont="1" applyFill="1" applyBorder="1" applyProtection="1"/>
    <xf numFmtId="1" fontId="6" fillId="10" borderId="26" xfId="0" applyNumberFormat="1" applyFont="1" applyFill="1" applyBorder="1" applyProtection="1"/>
    <xf numFmtId="1" fontId="6" fillId="10" borderId="29" xfId="0" applyNumberFormat="1" applyFont="1" applyFill="1" applyBorder="1" applyProtection="1"/>
    <xf numFmtId="0" fontId="1" fillId="0" borderId="0" xfId="0" applyFont="1" applyProtection="1"/>
    <xf numFmtId="0" fontId="6" fillId="0" borderId="0" xfId="0" applyFont="1" applyAlignment="1" applyProtection="1">
      <alignment horizontal="left"/>
    </xf>
    <xf numFmtId="0" fontId="7" fillId="0" borderId="0" xfId="0" applyFont="1" applyProtection="1"/>
    <xf numFmtId="0" fontId="4" fillId="0" borderId="0" xfId="0" applyFont="1" applyProtection="1"/>
    <xf numFmtId="1" fontId="6" fillId="10" borderId="27" xfId="0" applyNumberFormat="1" applyFont="1" applyFill="1" applyBorder="1" applyProtection="1"/>
    <xf numFmtId="1" fontId="6" fillId="10" borderId="28" xfId="0" applyNumberFormat="1" applyFont="1" applyFill="1" applyBorder="1" applyProtection="1"/>
    <xf numFmtId="0" fontId="3" fillId="0" borderId="0" xfId="0" applyFont="1" applyProtection="1"/>
    <xf numFmtId="0" fontId="6" fillId="0" borderId="30" xfId="0" applyFont="1" applyBorder="1" applyProtection="1"/>
    <xf numFmtId="0" fontId="14" fillId="0" borderId="0" xfId="0" applyFont="1" applyProtection="1"/>
    <xf numFmtId="0" fontId="4" fillId="0" borderId="14" xfId="0" applyFont="1" applyBorder="1" applyProtection="1"/>
    <xf numFmtId="0" fontId="14" fillId="0" borderId="8" xfId="0" applyFont="1" applyBorder="1" applyProtection="1"/>
    <xf numFmtId="0" fontId="2" fillId="0" borderId="14" xfId="0" applyFont="1" applyBorder="1" applyProtection="1"/>
    <xf numFmtId="0" fontId="12" fillId="0" borderId="0" xfId="0" applyFont="1" applyProtection="1"/>
    <xf numFmtId="0" fontId="2" fillId="0" borderId="8" xfId="0" applyFont="1" applyBorder="1" applyProtection="1"/>
    <xf numFmtId="0" fontId="13" fillId="0" borderId="0" xfId="0" applyFont="1" applyProtection="1"/>
    <xf numFmtId="0" fontId="2" fillId="0" borderId="15" xfId="0" applyFont="1" applyBorder="1" applyProtection="1"/>
    <xf numFmtId="0" fontId="3" fillId="0" borderId="9" xfId="0" applyFont="1" applyBorder="1" applyProtection="1"/>
    <xf numFmtId="0" fontId="2" fillId="0" borderId="9" xfId="0" applyFont="1" applyBorder="1" applyProtection="1"/>
    <xf numFmtId="0" fontId="2" fillId="0" borderId="10" xfId="0" applyFont="1" applyBorder="1" applyProtection="1"/>
    <xf numFmtId="0" fontId="2" fillId="0" borderId="0" xfId="0" applyFont="1" applyBorder="1" applyProtection="1"/>
    <xf numFmtId="0" fontId="3" fillId="0" borderId="0" xfId="0" applyFont="1" applyBorder="1" applyProtection="1"/>
    <xf numFmtId="0" fontId="35" fillId="0" borderId="0" xfId="0" applyFont="1" applyProtection="1"/>
    <xf numFmtId="0" fontId="27" fillId="0" borderId="0" xfId="0" applyFont="1" applyProtection="1"/>
    <xf numFmtId="0" fontId="11" fillId="11" borderId="23" xfId="0" applyFont="1" applyFill="1" applyBorder="1" applyProtection="1">
      <protection locked="0"/>
    </xf>
    <xf numFmtId="0" fontId="11" fillId="11" borderId="6" xfId="0" applyFont="1" applyFill="1" applyBorder="1" applyProtection="1">
      <protection locked="0"/>
    </xf>
    <xf numFmtId="0" fontId="11" fillId="15" borderId="6" xfId="0" applyFont="1" applyFill="1" applyBorder="1" applyProtection="1">
      <protection locked="0"/>
    </xf>
    <xf numFmtId="0" fontId="11" fillId="8" borderId="6" xfId="0" applyFont="1" applyFill="1" applyBorder="1" applyProtection="1">
      <protection locked="0"/>
    </xf>
    <xf numFmtId="0" fontId="11" fillId="0" borderId="26" xfId="0" applyFont="1" applyBorder="1" applyProtection="1">
      <protection locked="0"/>
    </xf>
    <xf numFmtId="1" fontId="11" fillId="0" borderId="23" xfId="0" applyNumberFormat="1" applyFont="1" applyBorder="1" applyProtection="1">
      <protection locked="0"/>
    </xf>
    <xf numFmtId="1" fontId="11" fillId="0" borderId="6" xfId="0" applyNumberFormat="1" applyFont="1" applyBorder="1" applyProtection="1">
      <protection locked="0"/>
    </xf>
    <xf numFmtId="0" fontId="26" fillId="0" borderId="20" xfId="0" applyFont="1" applyBorder="1" applyProtection="1">
      <protection locked="0"/>
    </xf>
    <xf numFmtId="1" fontId="26" fillId="0" borderId="27" xfId="0" applyNumberFormat="1" applyFont="1" applyBorder="1" applyProtection="1">
      <protection locked="0"/>
    </xf>
    <xf numFmtId="1" fontId="26" fillId="0" borderId="28" xfId="0" applyNumberFormat="1" applyFont="1" applyBorder="1" applyProtection="1">
      <protection locked="0"/>
    </xf>
    <xf numFmtId="1" fontId="26" fillId="0" borderId="29" xfId="0" applyNumberFormat="1" applyFont="1" applyBorder="1" applyProtection="1">
      <protection locked="0"/>
    </xf>
    <xf numFmtId="1" fontId="11" fillId="0" borderId="27" xfId="0" applyNumberFormat="1" applyFont="1" applyBorder="1" applyProtection="1">
      <protection locked="0"/>
    </xf>
    <xf numFmtId="1" fontId="11" fillId="0" borderId="28" xfId="0" applyNumberFormat="1" applyFont="1" applyBorder="1" applyProtection="1">
      <protection locked="0"/>
    </xf>
    <xf numFmtId="0" fontId="11" fillId="17" borderId="23" xfId="0" applyFont="1" applyFill="1" applyBorder="1" applyProtection="1">
      <protection locked="0"/>
    </xf>
    <xf numFmtId="0" fontId="11" fillId="17" borderId="6" xfId="0" applyFont="1" applyFill="1" applyBorder="1" applyProtection="1">
      <protection locked="0"/>
    </xf>
    <xf numFmtId="0" fontId="11" fillId="8" borderId="23" xfId="0" applyFont="1" applyFill="1" applyBorder="1" applyProtection="1">
      <protection locked="0"/>
    </xf>
    <xf numFmtId="0" fontId="11" fillId="0" borderId="6" xfId="0" applyFont="1" applyBorder="1" applyProtection="1">
      <protection locked="0"/>
    </xf>
    <xf numFmtId="0" fontId="11" fillId="16" borderId="6" xfId="0" applyFont="1" applyFill="1" applyBorder="1" applyProtection="1">
      <protection locked="0"/>
    </xf>
    <xf numFmtId="1" fontId="11" fillId="16" borderId="6" xfId="0" applyNumberFormat="1" applyFont="1" applyFill="1" applyBorder="1" applyProtection="1">
      <protection locked="0"/>
    </xf>
    <xf numFmtId="2" fontId="11" fillId="11" borderId="0" xfId="0" applyNumberFormat="1" applyFont="1" applyFill="1" applyProtection="1">
      <protection locked="0"/>
    </xf>
    <xf numFmtId="2" fontId="11" fillId="0" borderId="23" xfId="0" applyNumberFormat="1" applyFont="1" applyBorder="1" applyProtection="1">
      <protection locked="0"/>
    </xf>
    <xf numFmtId="2" fontId="11" fillId="0" borderId="6" xfId="0" applyNumberFormat="1" applyFont="1" applyBorder="1" applyProtection="1">
      <protection locked="0"/>
    </xf>
    <xf numFmtId="2" fontId="11" fillId="0" borderId="26" xfId="0" applyNumberFormat="1" applyFont="1" applyBorder="1" applyProtection="1">
      <protection locked="0"/>
    </xf>
    <xf numFmtId="9" fontId="11" fillId="0" borderId="22" xfId="0" applyNumberFormat="1" applyFont="1" applyBorder="1" applyProtection="1">
      <protection locked="0"/>
    </xf>
    <xf numFmtId="9" fontId="11" fillId="0" borderId="23" xfId="0" applyNumberFormat="1" applyFont="1" applyBorder="1" applyProtection="1">
      <protection locked="0"/>
    </xf>
    <xf numFmtId="9" fontId="11" fillId="0" borderId="27" xfId="0" applyNumberFormat="1" applyFont="1" applyBorder="1" applyProtection="1">
      <protection locked="0"/>
    </xf>
    <xf numFmtId="9" fontId="11" fillId="0" borderId="24" xfId="0" applyNumberFormat="1" applyFont="1" applyBorder="1" applyProtection="1">
      <protection locked="0"/>
    </xf>
    <xf numFmtId="9" fontId="11" fillId="0" borderId="6" xfId="0" applyNumberFormat="1" applyFont="1" applyBorder="1" applyProtection="1">
      <protection locked="0"/>
    </xf>
    <xf numFmtId="9" fontId="11" fillId="0" borderId="28" xfId="0" applyNumberFormat="1" applyFont="1" applyBorder="1" applyProtection="1">
      <protection locked="0"/>
    </xf>
    <xf numFmtId="9" fontId="11" fillId="0" borderId="25" xfId="0" applyNumberFormat="1" applyFont="1" applyBorder="1" applyProtection="1">
      <protection locked="0"/>
    </xf>
    <xf numFmtId="9" fontId="11" fillId="0" borderId="26" xfId="0" applyNumberFormat="1" applyFont="1" applyBorder="1" applyProtection="1">
      <protection locked="0"/>
    </xf>
    <xf numFmtId="9" fontId="11" fillId="0" borderId="29" xfId="0" applyNumberFormat="1" applyFont="1" applyBorder="1" applyProtection="1">
      <protection locked="0"/>
    </xf>
    <xf numFmtId="0" fontId="30" fillId="0" borderId="23" xfId="0" applyFont="1" applyBorder="1" applyProtection="1">
      <protection locked="0"/>
    </xf>
    <xf numFmtId="0" fontId="26" fillId="0" borderId="23" xfId="0" applyFont="1" applyBorder="1" applyProtection="1">
      <protection locked="0"/>
    </xf>
    <xf numFmtId="0" fontId="30" fillId="0" borderId="6" xfId="0" applyFont="1" applyBorder="1" applyProtection="1">
      <protection locked="0"/>
    </xf>
    <xf numFmtId="0" fontId="26" fillId="0" borderId="6" xfId="0" applyFont="1" applyBorder="1" applyProtection="1">
      <protection locked="0"/>
    </xf>
    <xf numFmtId="0" fontId="30" fillId="0" borderId="26" xfId="0" applyFont="1" applyBorder="1" applyProtection="1">
      <protection locked="0"/>
    </xf>
    <xf numFmtId="0" fontId="26" fillId="0" borderId="26" xfId="0" applyFont="1" applyBorder="1" applyProtection="1">
      <protection locked="0"/>
    </xf>
    <xf numFmtId="0" fontId="24" fillId="0" borderId="44" xfId="0" applyFont="1" applyBorder="1" applyProtection="1">
      <protection locked="0"/>
    </xf>
    <xf numFmtId="0" fontId="24" fillId="0" borderId="23" xfId="0" applyFont="1" applyBorder="1" applyProtection="1">
      <protection locked="0"/>
    </xf>
    <xf numFmtId="0" fontId="24" fillId="0" borderId="6" xfId="0" applyFont="1" applyBorder="1" applyProtection="1">
      <protection locked="0"/>
    </xf>
    <xf numFmtId="0" fontId="24" fillId="0" borderId="26" xfId="0" applyFont="1" applyBorder="1" applyProtection="1">
      <protection locked="0"/>
    </xf>
    <xf numFmtId="0" fontId="26" fillId="0" borderId="23" xfId="0" applyFont="1" applyFill="1" applyBorder="1" applyProtection="1">
      <protection locked="0"/>
    </xf>
    <xf numFmtId="0" fontId="26" fillId="0" borderId="6" xfId="0" applyFont="1" applyFill="1" applyBorder="1" applyProtection="1">
      <protection locked="0"/>
    </xf>
    <xf numFmtId="0" fontId="26" fillId="0" borderId="17" xfId="0" applyFont="1" applyFill="1" applyBorder="1" applyProtection="1">
      <protection locked="0"/>
    </xf>
    <xf numFmtId="0" fontId="6" fillId="0" borderId="17" xfId="0" applyFont="1" applyBorder="1" applyProtection="1">
      <protection locked="0"/>
    </xf>
    <xf numFmtId="0" fontId="0" fillId="0" borderId="17" xfId="0" applyBorder="1" applyProtection="1">
      <protection locked="0"/>
    </xf>
    <xf numFmtId="0" fontId="0" fillId="0" borderId="17" xfId="0" applyFill="1" applyBorder="1" applyProtection="1">
      <protection locked="0"/>
    </xf>
    <xf numFmtId="0" fontId="24" fillId="0" borderId="17" xfId="0" applyFont="1" applyBorder="1" applyProtection="1">
      <protection locked="0"/>
    </xf>
    <xf numFmtId="0" fontId="25" fillId="0" borderId="17" xfId="0" applyFont="1" applyBorder="1" applyProtection="1">
      <protection locked="0"/>
    </xf>
    <xf numFmtId="11" fontId="11" fillId="0" borderId="0" xfId="0" quotePrefix="1" applyNumberFormat="1" applyFont="1" applyAlignment="1" applyProtection="1">
      <alignment horizontal="right"/>
      <protection locked="0"/>
    </xf>
    <xf numFmtId="11" fontId="11" fillId="15" borderId="0" xfId="0" quotePrefix="1" applyNumberFormat="1" applyFont="1" applyFill="1" applyAlignment="1" applyProtection="1">
      <alignment horizontal="right"/>
      <protection locked="0"/>
    </xf>
    <xf numFmtId="11" fontId="11" fillId="16" borderId="0" xfId="0" quotePrefix="1" applyNumberFormat="1" applyFont="1" applyFill="1" applyAlignment="1" applyProtection="1">
      <alignment horizontal="right"/>
      <protection locked="0"/>
    </xf>
    <xf numFmtId="11" fontId="11" fillId="0" borderId="0" xfId="0" applyNumberFormat="1" applyFont="1" applyProtection="1">
      <protection locked="0"/>
    </xf>
    <xf numFmtId="11" fontId="6" fillId="0" borderId="0" xfId="0" quotePrefix="1" applyNumberFormat="1" applyFont="1" applyFill="1" applyAlignment="1">
      <alignment horizontal="right"/>
    </xf>
    <xf numFmtId="11" fontId="11" fillId="0" borderId="0" xfId="0" quotePrefix="1" applyNumberFormat="1" applyFont="1" applyFill="1" applyAlignment="1" applyProtection="1">
      <alignment horizontal="right"/>
      <protection locked="0"/>
    </xf>
    <xf numFmtId="0" fontId="6" fillId="0" borderId="19" xfId="0" applyNumberFormat="1" applyFont="1" applyFill="1" applyBorder="1"/>
    <xf numFmtId="11" fontId="6" fillId="0" borderId="0" xfId="0" applyNumberFormat="1" applyFont="1" applyFill="1"/>
    <xf numFmtId="0" fontId="11" fillId="0" borderId="6" xfId="0" applyFont="1" applyFill="1" applyBorder="1" applyProtection="1">
      <protection locked="0"/>
    </xf>
    <xf numFmtId="1" fontId="6" fillId="11" borderId="32" xfId="0" applyNumberFormat="1" applyFont="1" applyFill="1" applyBorder="1" applyProtection="1"/>
    <xf numFmtId="0" fontId="15" fillId="0" borderId="11" xfId="0" applyFont="1" applyBorder="1" applyAlignment="1" applyProtection="1">
      <alignment horizontal="center"/>
    </xf>
    <xf numFmtId="0" fontId="15" fillId="0" borderId="12" xfId="0" applyFont="1" applyBorder="1" applyAlignment="1" applyProtection="1">
      <alignment horizontal="center"/>
    </xf>
    <xf numFmtId="0" fontId="15" fillId="0" borderId="13" xfId="0" applyFont="1" applyBorder="1" applyAlignment="1" applyProtection="1">
      <alignment horizontal="center"/>
    </xf>
    <xf numFmtId="0" fontId="27" fillId="0" borderId="0" xfId="0" applyFont="1" applyAlignment="1">
      <alignment horizontal="left" vertical="top" wrapText="1"/>
    </xf>
  </cellXfs>
  <cellStyles count="2">
    <cellStyle name="Normal" xfId="0" builtinId="0"/>
    <cellStyle name="Normal 3" xfId="1" xr:uid="{00000000-0005-0000-0000-000001000000}"/>
  </cellStyles>
  <dxfs count="21">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border diagonalUp="0" diagonalDown="0">
        <left/>
        <right style="thin">
          <color indexed="64"/>
        </right>
        <top style="thin">
          <color indexed="64"/>
        </top>
        <bottom style="thin">
          <color indexed="64"/>
        </bottom>
      </border>
    </dxf>
    <dxf>
      <border outline="0">
        <left style="thin">
          <color indexed="64"/>
        </left>
      </border>
    </dxf>
    <dxf>
      <alignment horizontal="center"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rgb="FF0000FF"/>
        <name val="Arial"/>
        <scheme val="none"/>
      </font>
    </dxf>
    <dxf>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border diagonalUp="0" diagonalDown="0">
        <left/>
        <right style="thin">
          <color indexed="64"/>
        </right>
        <top style="thin">
          <color indexed="64"/>
        </top>
        <bottom style="thin">
          <color indexed="64"/>
        </bottom>
      </border>
    </dxf>
    <dxf>
      <border outline="0">
        <left style="thin">
          <color indexed="64"/>
        </left>
      </border>
    </dxf>
    <dxf>
      <alignment horizontal="center"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FF"/>
      <color rgb="FFFF66CC"/>
      <color rgb="FF0000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 Coli loads per 100mL</a:t>
            </a:r>
          </a:p>
        </c:rich>
      </c:tx>
      <c:overlay val="0"/>
    </c:title>
    <c:autoTitleDeleted val="0"/>
    <c:plotArea>
      <c:layout/>
      <c:barChart>
        <c:barDir val="col"/>
        <c:grouping val="clustered"/>
        <c:varyColors val="0"/>
        <c:ser>
          <c:idx val="0"/>
          <c:order val="0"/>
          <c:tx>
            <c:strRef>
              <c:f>'Total Loads'!$B$37</c:f>
              <c:strCache>
                <c:ptCount val="1"/>
                <c:pt idx="0">
                  <c:v>CROPLAND</c:v>
                </c:pt>
              </c:strCache>
            </c:strRef>
          </c:tx>
          <c:spPr>
            <a:solidFill>
              <a:schemeClr val="accent4"/>
            </a:solidFill>
          </c:spPr>
          <c:invertIfNegative val="0"/>
          <c:cat>
            <c:strRef>
              <c:f>'Total Loads'!$A$38:$A$47</c:f>
              <c:strCache>
                <c:ptCount val="10"/>
                <c:pt idx="0">
                  <c:v>P1</c:v>
                </c:pt>
                <c:pt idx="1">
                  <c:v>P2</c:v>
                </c:pt>
                <c:pt idx="2">
                  <c:v>P3</c:v>
                </c:pt>
                <c:pt idx="3">
                  <c:v>P4</c:v>
                </c:pt>
                <c:pt idx="4">
                  <c:v>P5</c:v>
                </c:pt>
                <c:pt idx="5">
                  <c:v>P6</c:v>
                </c:pt>
                <c:pt idx="6">
                  <c:v>P7</c:v>
                </c:pt>
                <c:pt idx="7">
                  <c:v>P8</c:v>
                </c:pt>
                <c:pt idx="8">
                  <c:v>P9</c:v>
                </c:pt>
                <c:pt idx="9">
                  <c:v>P10</c:v>
                </c:pt>
              </c:strCache>
            </c:strRef>
          </c:cat>
          <c:val>
            <c:numRef>
              <c:f>'Total Loads'!$B$38:$B$47</c:f>
              <c:numCache>
                <c:formatCode>0.00E+00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C9-46AB-8CD4-5B4ED01C9E6A}"/>
            </c:ext>
          </c:extLst>
        </c:ser>
        <c:ser>
          <c:idx val="2"/>
          <c:order val="1"/>
          <c:tx>
            <c:strRef>
              <c:f>'Total Loads'!$C$37</c:f>
              <c:strCache>
                <c:ptCount val="1"/>
                <c:pt idx="0">
                  <c:v>FOREST</c:v>
                </c:pt>
              </c:strCache>
            </c:strRef>
          </c:tx>
          <c:spPr>
            <a:solidFill>
              <a:schemeClr val="accent6">
                <a:lumMod val="75000"/>
              </a:schemeClr>
            </a:solidFill>
          </c:spPr>
          <c:invertIfNegative val="0"/>
          <c:cat>
            <c:strRef>
              <c:f>'Total Loads'!$A$38:$A$47</c:f>
              <c:strCache>
                <c:ptCount val="10"/>
                <c:pt idx="0">
                  <c:v>P1</c:v>
                </c:pt>
                <c:pt idx="1">
                  <c:v>P2</c:v>
                </c:pt>
                <c:pt idx="2">
                  <c:v>P3</c:v>
                </c:pt>
                <c:pt idx="3">
                  <c:v>P4</c:v>
                </c:pt>
                <c:pt idx="4">
                  <c:v>P5</c:v>
                </c:pt>
                <c:pt idx="5">
                  <c:v>P6</c:v>
                </c:pt>
                <c:pt idx="6">
                  <c:v>P7</c:v>
                </c:pt>
                <c:pt idx="7">
                  <c:v>P8</c:v>
                </c:pt>
                <c:pt idx="8">
                  <c:v>P9</c:v>
                </c:pt>
                <c:pt idx="9">
                  <c:v>P10</c:v>
                </c:pt>
              </c:strCache>
            </c:strRef>
          </c:cat>
          <c:val>
            <c:numRef>
              <c:f>'Total Loads'!$C$38:$C$47</c:f>
              <c:numCache>
                <c:formatCode>0.00E+00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C9-46AB-8CD4-5B4ED01C9E6A}"/>
            </c:ext>
          </c:extLst>
        </c:ser>
        <c:ser>
          <c:idx val="4"/>
          <c:order val="2"/>
          <c:tx>
            <c:strRef>
              <c:f>'Total Loads'!$D$37</c:f>
              <c:strCache>
                <c:ptCount val="1"/>
                <c:pt idx="0">
                  <c:v>URBAN</c:v>
                </c:pt>
              </c:strCache>
            </c:strRef>
          </c:tx>
          <c:spPr>
            <a:solidFill>
              <a:srgbClr val="C00000"/>
            </a:solidFill>
            <a:ln>
              <a:noFill/>
            </a:ln>
          </c:spPr>
          <c:invertIfNegative val="0"/>
          <c:cat>
            <c:strRef>
              <c:f>'Total Loads'!$A$38:$A$47</c:f>
              <c:strCache>
                <c:ptCount val="10"/>
                <c:pt idx="0">
                  <c:v>P1</c:v>
                </c:pt>
                <c:pt idx="1">
                  <c:v>P2</c:v>
                </c:pt>
                <c:pt idx="2">
                  <c:v>P3</c:v>
                </c:pt>
                <c:pt idx="3">
                  <c:v>P4</c:v>
                </c:pt>
                <c:pt idx="4">
                  <c:v>P5</c:v>
                </c:pt>
                <c:pt idx="5">
                  <c:v>P6</c:v>
                </c:pt>
                <c:pt idx="6">
                  <c:v>P7</c:v>
                </c:pt>
                <c:pt idx="7">
                  <c:v>P8</c:v>
                </c:pt>
                <c:pt idx="8">
                  <c:v>P9</c:v>
                </c:pt>
                <c:pt idx="9">
                  <c:v>P10</c:v>
                </c:pt>
              </c:strCache>
            </c:strRef>
          </c:cat>
          <c:val>
            <c:numRef>
              <c:f>'Total Loads'!$D$38:$D$47</c:f>
              <c:numCache>
                <c:formatCode>0.00E+00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7C9-46AB-8CD4-5B4ED01C9E6A}"/>
            </c:ext>
          </c:extLst>
        </c:ser>
        <c:ser>
          <c:idx val="6"/>
          <c:order val="3"/>
          <c:tx>
            <c:strRef>
              <c:f>'Total Loads'!$E$37</c:f>
              <c:strCache>
                <c:ptCount val="1"/>
                <c:pt idx="0">
                  <c:v>PASTURELAND</c:v>
                </c:pt>
              </c:strCache>
            </c:strRef>
          </c:tx>
          <c:spPr>
            <a:solidFill>
              <a:srgbClr val="00B0F0"/>
            </a:solidFill>
          </c:spPr>
          <c:invertIfNegative val="0"/>
          <c:cat>
            <c:strRef>
              <c:f>'Total Loads'!$A$38:$A$47</c:f>
              <c:strCache>
                <c:ptCount val="10"/>
                <c:pt idx="0">
                  <c:v>P1</c:v>
                </c:pt>
                <c:pt idx="1">
                  <c:v>P2</c:v>
                </c:pt>
                <c:pt idx="2">
                  <c:v>P3</c:v>
                </c:pt>
                <c:pt idx="3">
                  <c:v>P4</c:v>
                </c:pt>
                <c:pt idx="4">
                  <c:v>P5</c:v>
                </c:pt>
                <c:pt idx="5">
                  <c:v>P6</c:v>
                </c:pt>
                <c:pt idx="6">
                  <c:v>P7</c:v>
                </c:pt>
                <c:pt idx="7">
                  <c:v>P8</c:v>
                </c:pt>
                <c:pt idx="8">
                  <c:v>P9</c:v>
                </c:pt>
                <c:pt idx="9">
                  <c:v>P10</c:v>
                </c:pt>
              </c:strCache>
            </c:strRef>
          </c:cat>
          <c:val>
            <c:numRef>
              <c:f>'Total Loads'!$E$38:$E$47</c:f>
              <c:numCache>
                <c:formatCode>0.00E+00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D7C9-46AB-8CD4-5B4ED01C9E6A}"/>
            </c:ext>
          </c:extLst>
        </c:ser>
        <c:ser>
          <c:idx val="9"/>
          <c:order val="4"/>
          <c:tx>
            <c:strRef>
              <c:f>'Total Loads'!$F$37</c:f>
              <c:strCache>
                <c:ptCount val="1"/>
                <c:pt idx="0">
                  <c:v>SEPTICS</c:v>
                </c:pt>
              </c:strCache>
            </c:strRef>
          </c:tx>
          <c:spPr>
            <a:solidFill>
              <a:schemeClr val="tx1"/>
            </a:solidFill>
          </c:spPr>
          <c:invertIfNegative val="0"/>
          <c:cat>
            <c:strRef>
              <c:f>'Total Loads'!$A$38:$A$47</c:f>
              <c:strCache>
                <c:ptCount val="10"/>
                <c:pt idx="0">
                  <c:v>P1</c:v>
                </c:pt>
                <c:pt idx="1">
                  <c:v>P2</c:v>
                </c:pt>
                <c:pt idx="2">
                  <c:v>P3</c:v>
                </c:pt>
                <c:pt idx="3">
                  <c:v>P4</c:v>
                </c:pt>
                <c:pt idx="4">
                  <c:v>P5</c:v>
                </c:pt>
                <c:pt idx="5">
                  <c:v>P6</c:v>
                </c:pt>
                <c:pt idx="6">
                  <c:v>P7</c:v>
                </c:pt>
                <c:pt idx="7">
                  <c:v>P8</c:v>
                </c:pt>
                <c:pt idx="8">
                  <c:v>P9</c:v>
                </c:pt>
                <c:pt idx="9">
                  <c:v>P10</c:v>
                </c:pt>
              </c:strCache>
            </c:strRef>
          </c:cat>
          <c:val>
            <c:numRef>
              <c:f>'Total Loads'!$F$38:$F$47</c:f>
              <c:numCache>
                <c:formatCode>0.00E+00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D7C9-46AB-8CD4-5B4ED01C9E6A}"/>
            </c:ext>
          </c:extLst>
        </c:ser>
        <c:ser>
          <c:idx val="10"/>
          <c:order val="5"/>
          <c:tx>
            <c:strRef>
              <c:f>'Total Loads'!$G$37</c:f>
              <c:strCache>
                <c:ptCount val="1"/>
                <c:pt idx="0">
                  <c:v>Totals</c:v>
                </c:pt>
              </c:strCache>
            </c:strRef>
          </c:tx>
          <c:spPr>
            <a:solidFill>
              <a:schemeClr val="bg2">
                <a:lumMod val="75000"/>
              </a:schemeClr>
            </a:solidFill>
          </c:spPr>
          <c:invertIfNegative val="0"/>
          <c:cat>
            <c:strRef>
              <c:f>'Total Loads'!$A$38:$A$47</c:f>
              <c:strCache>
                <c:ptCount val="10"/>
                <c:pt idx="0">
                  <c:v>P1</c:v>
                </c:pt>
                <c:pt idx="1">
                  <c:v>P2</c:v>
                </c:pt>
                <c:pt idx="2">
                  <c:v>P3</c:v>
                </c:pt>
                <c:pt idx="3">
                  <c:v>P4</c:v>
                </c:pt>
                <c:pt idx="4">
                  <c:v>P5</c:v>
                </c:pt>
                <c:pt idx="5">
                  <c:v>P6</c:v>
                </c:pt>
                <c:pt idx="6">
                  <c:v>P7</c:v>
                </c:pt>
                <c:pt idx="7">
                  <c:v>P8</c:v>
                </c:pt>
                <c:pt idx="8">
                  <c:v>P9</c:v>
                </c:pt>
                <c:pt idx="9">
                  <c:v>P10</c:v>
                </c:pt>
              </c:strCache>
            </c:strRef>
          </c:cat>
          <c:val>
            <c:numRef>
              <c:f>'Total Loads'!$G$38:$G$47</c:f>
              <c:numCache>
                <c:formatCode>0.00E+00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D7C9-46AB-8CD4-5B4ED01C9E6A}"/>
            </c:ext>
          </c:extLst>
        </c:ser>
        <c:dLbls>
          <c:showLegendKey val="0"/>
          <c:showVal val="0"/>
          <c:showCatName val="0"/>
          <c:showSerName val="0"/>
          <c:showPercent val="0"/>
          <c:showBubbleSize val="0"/>
        </c:dLbls>
        <c:gapWidth val="150"/>
        <c:axId val="105437440"/>
        <c:axId val="105447808"/>
      </c:barChart>
      <c:catAx>
        <c:axId val="105437440"/>
        <c:scaling>
          <c:orientation val="minMax"/>
        </c:scaling>
        <c:delete val="0"/>
        <c:axPos val="b"/>
        <c:title>
          <c:tx>
            <c:rich>
              <a:bodyPr/>
              <a:lstStyle/>
              <a:p>
                <a:pPr>
                  <a:defRPr/>
                </a:pPr>
                <a:r>
                  <a:rPr lang="en-US"/>
                  <a:t>Watershed</a:t>
                </a:r>
              </a:p>
            </c:rich>
          </c:tx>
          <c:overlay val="0"/>
        </c:title>
        <c:numFmt formatCode="General" sourceLinked="0"/>
        <c:majorTickMark val="out"/>
        <c:minorTickMark val="none"/>
        <c:tickLblPos val="nextTo"/>
        <c:crossAx val="105447808"/>
        <c:crosses val="autoZero"/>
        <c:auto val="1"/>
        <c:lblAlgn val="ctr"/>
        <c:lblOffset val="100"/>
        <c:noMultiLvlLbl val="0"/>
      </c:catAx>
      <c:valAx>
        <c:axId val="105447808"/>
        <c:scaling>
          <c:logBase val="10"/>
          <c:orientation val="minMax"/>
        </c:scaling>
        <c:delete val="0"/>
        <c:axPos val="l"/>
        <c:majorGridlines/>
        <c:title>
          <c:tx>
            <c:rich>
              <a:bodyPr rot="-5400000" vert="horz"/>
              <a:lstStyle/>
              <a:p>
                <a:pPr>
                  <a:defRPr/>
                </a:pPr>
                <a:r>
                  <a:rPr lang="en-US"/>
                  <a:t>E. Coli Loads / 100mL</a:t>
                </a:r>
              </a:p>
            </c:rich>
          </c:tx>
          <c:overlay val="0"/>
        </c:title>
        <c:numFmt formatCode="0.00E+00" sourceLinked="1"/>
        <c:majorTickMark val="out"/>
        <c:minorTickMark val="none"/>
        <c:tickLblPos val="nextTo"/>
        <c:crossAx val="105437440"/>
        <c:crosses val="autoZero"/>
        <c:crossBetween val="between"/>
      </c:valAx>
    </c:plotArea>
    <c:legend>
      <c:legendPos val="r"/>
      <c:overlay val="0"/>
    </c:legend>
    <c:plotVisOnly val="1"/>
    <c:dispBlanksAs val="gap"/>
    <c:showDLblsOverMax val="0"/>
  </c:chart>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a:t>
            </a:r>
            <a:r>
              <a:rPr lang="en-US" baseline="0"/>
              <a:t> Coli Loads by Month with Decay</a:t>
            </a:r>
            <a:endParaRPr lang="en-US"/>
          </a:p>
        </c:rich>
      </c:tx>
      <c:overlay val="0"/>
    </c:title>
    <c:autoTitleDeleted val="0"/>
    <c:plotArea>
      <c:layout/>
      <c:lineChart>
        <c:grouping val="standard"/>
        <c:varyColors val="0"/>
        <c:ser>
          <c:idx val="0"/>
          <c:order val="0"/>
          <c:tx>
            <c:strRef>
              <c:f>'Total Loads'!$B$53</c:f>
              <c:strCache>
                <c:ptCount val="1"/>
                <c:pt idx="0">
                  <c:v>CROPLAND</c:v>
                </c:pt>
              </c:strCache>
            </c:strRef>
          </c:tx>
          <c:spPr>
            <a:ln>
              <a:solidFill>
                <a:schemeClr val="tx1"/>
              </a:solidFill>
            </a:ln>
          </c:spPr>
          <c:marker>
            <c:symbol val="none"/>
          </c:marker>
          <c:cat>
            <c:strRef>
              <c:f>'Total Loads'!$P$59:$P$70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('Total Loads'!$B$64,'Total Loads'!$B$78,'Total Loads'!$B$92,'Total Loads'!$B$106,'Total Loads'!$B$120,'Total Loads'!$B$134,'Total Loads'!$B$148,'Total Loads'!$B$162,'Total Loads'!$B$176,'Total Loads'!$B$190,'Total Loads'!$B$204,'Total Loads'!$B$218)</c:f>
              <c:numCache>
                <c:formatCode>0.00E+00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3E6-4541-AD2E-5932665F606E}"/>
            </c:ext>
          </c:extLst>
        </c:ser>
        <c:ser>
          <c:idx val="2"/>
          <c:order val="1"/>
          <c:tx>
            <c:strRef>
              <c:f>'Total Loads'!$C$53</c:f>
              <c:strCache>
                <c:ptCount val="1"/>
                <c:pt idx="0">
                  <c:v>FOREST</c:v>
                </c:pt>
              </c:strCache>
            </c:strRef>
          </c:tx>
          <c:marker>
            <c:symbol val="none"/>
          </c:marker>
          <c:cat>
            <c:strRef>
              <c:f>'Total Loads'!$P$59:$P$70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('Total Loads'!$C$64,'Total Loads'!$C$78,'Total Loads'!$C$92,'Total Loads'!$C$106,'Total Loads'!$C$120,'Total Loads'!$C$134,'Total Loads'!$C$148,'Total Loads'!$C$162,'Total Loads'!$C$176,'Total Loads'!$C$190,'Total Loads'!$C$204,'Total Loads'!$C$218)</c:f>
              <c:numCache>
                <c:formatCode>0.00E+00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3E6-4541-AD2E-5932665F606E}"/>
            </c:ext>
          </c:extLst>
        </c:ser>
        <c:ser>
          <c:idx val="4"/>
          <c:order val="2"/>
          <c:tx>
            <c:strRef>
              <c:f>'Total Loads'!$D$53</c:f>
              <c:strCache>
                <c:ptCount val="1"/>
                <c:pt idx="0">
                  <c:v>URBAN</c:v>
                </c:pt>
              </c:strCache>
            </c:strRef>
          </c:tx>
          <c:spPr>
            <a:ln>
              <a:solidFill>
                <a:srgbClr val="00B050"/>
              </a:solidFill>
            </a:ln>
          </c:spPr>
          <c:marker>
            <c:symbol val="none"/>
          </c:marker>
          <c:cat>
            <c:strRef>
              <c:f>'Total Loads'!$P$59:$P$70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('Total Loads'!$D$64,'Total Loads'!$D$78,'Total Loads'!$D$92,'Total Loads'!$D$106,'Total Loads'!$D$120,'Total Loads'!$D$134,'Total Loads'!$D$148,'Total Loads'!$D$162,'Total Loads'!$D$176,'Total Loads'!$D$190,'Total Loads'!$D$204,'Total Loads'!$D$218)</c:f>
              <c:numCache>
                <c:formatCode>0.00E+00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93E6-4541-AD2E-5932665F606E}"/>
            </c:ext>
          </c:extLst>
        </c:ser>
        <c:ser>
          <c:idx val="6"/>
          <c:order val="3"/>
          <c:tx>
            <c:strRef>
              <c:f>'Total Loads'!$E$53</c:f>
              <c:strCache>
                <c:ptCount val="1"/>
                <c:pt idx="0">
                  <c:v>PASTURELAND</c:v>
                </c:pt>
              </c:strCache>
            </c:strRef>
          </c:tx>
          <c:spPr>
            <a:ln>
              <a:solidFill>
                <a:srgbClr val="C00000"/>
              </a:solidFill>
            </a:ln>
          </c:spPr>
          <c:marker>
            <c:symbol val="none"/>
          </c:marker>
          <c:cat>
            <c:strRef>
              <c:f>'Total Loads'!$P$59:$P$70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('Total Loads'!$E$64,'Total Loads'!$E$78,'Total Loads'!$E$92,'Total Loads'!$E$106,'Total Loads'!$E$120,'Total Loads'!$E$134,'Total Loads'!$E$148,'Total Loads'!$E$162,'Total Loads'!$E$176,'Total Loads'!$E$190,'Total Loads'!$E$204,'Total Loads'!$E$218)</c:f>
              <c:numCache>
                <c:formatCode>0.00E+00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93E6-4541-AD2E-5932665F606E}"/>
            </c:ext>
          </c:extLst>
        </c:ser>
        <c:ser>
          <c:idx val="9"/>
          <c:order val="4"/>
          <c:tx>
            <c:strRef>
              <c:f>'Total Loads'!$F$53</c:f>
              <c:strCache>
                <c:ptCount val="1"/>
                <c:pt idx="0">
                  <c:v>SEPTICS</c:v>
                </c:pt>
              </c:strCache>
            </c:strRef>
          </c:tx>
          <c:marker>
            <c:symbol val="none"/>
          </c:marker>
          <c:cat>
            <c:strRef>
              <c:f>'Total Loads'!$P$59:$P$70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('Total Loads'!$F$64,'Total Loads'!$F$78,'Total Loads'!$F$92,'Total Loads'!$F$106,'Total Loads'!$F$120,'Total Loads'!$F$134,'Total Loads'!$F$148,'Total Loads'!$F$162,'Total Loads'!$F$176,'Total Loads'!$F$190,'Total Loads'!$F$204,'Total Loads'!$F$218)</c:f>
              <c:numCache>
                <c:formatCode>0.00E+00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9-93E6-4541-AD2E-5932665F606E}"/>
            </c:ext>
          </c:extLst>
        </c:ser>
        <c:ser>
          <c:idx val="10"/>
          <c:order val="5"/>
          <c:tx>
            <c:strRef>
              <c:f>'Total Loads'!$G$53</c:f>
              <c:strCache>
                <c:ptCount val="1"/>
                <c:pt idx="0">
                  <c:v>Totals</c:v>
                </c:pt>
              </c:strCache>
            </c:strRef>
          </c:tx>
          <c:spPr>
            <a:ln>
              <a:solidFill>
                <a:schemeClr val="accent1"/>
              </a:solidFill>
            </a:ln>
          </c:spPr>
          <c:marker>
            <c:symbol val="none"/>
          </c:marker>
          <c:cat>
            <c:strRef>
              <c:f>'Total Loads'!$P$59:$P$70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('Total Loads'!$G$64,'Total Loads'!$G$78,'Total Loads'!$G$92,'Total Loads'!$G$106,'Total Loads'!$G$120,'Total Loads'!$G$134,'Total Loads'!$G$148,'Total Loads'!$G$162,'Total Loads'!$G$176,'Total Loads'!$G$190,'Total Loads'!$G$204,'Total Loads'!$G$218)</c:f>
              <c:numCache>
                <c:formatCode>0.00E+00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A-93E6-4541-AD2E-5932665F606E}"/>
            </c:ext>
          </c:extLst>
        </c:ser>
        <c:dLbls>
          <c:showLegendKey val="0"/>
          <c:showVal val="0"/>
          <c:showCatName val="0"/>
          <c:showSerName val="0"/>
          <c:showPercent val="0"/>
          <c:showBubbleSize val="0"/>
        </c:dLbls>
        <c:smooth val="0"/>
        <c:axId val="106955520"/>
        <c:axId val="106957440"/>
      </c:lineChart>
      <c:catAx>
        <c:axId val="106955520"/>
        <c:scaling>
          <c:orientation val="minMax"/>
        </c:scaling>
        <c:delete val="0"/>
        <c:axPos val="b"/>
        <c:title>
          <c:tx>
            <c:rich>
              <a:bodyPr/>
              <a:lstStyle/>
              <a:p>
                <a:pPr>
                  <a:defRPr/>
                </a:pPr>
                <a:r>
                  <a:rPr lang="en-US"/>
                  <a:t>Month</a:t>
                </a:r>
              </a:p>
            </c:rich>
          </c:tx>
          <c:overlay val="0"/>
        </c:title>
        <c:numFmt formatCode="General" sourceLinked="0"/>
        <c:majorTickMark val="out"/>
        <c:minorTickMark val="none"/>
        <c:tickLblPos val="nextTo"/>
        <c:crossAx val="106957440"/>
        <c:crosses val="autoZero"/>
        <c:auto val="1"/>
        <c:lblAlgn val="ctr"/>
        <c:lblOffset val="100"/>
        <c:noMultiLvlLbl val="0"/>
      </c:catAx>
      <c:valAx>
        <c:axId val="106957440"/>
        <c:scaling>
          <c:logBase val="10"/>
          <c:orientation val="minMax"/>
          <c:min val="1"/>
        </c:scaling>
        <c:delete val="0"/>
        <c:axPos val="l"/>
        <c:majorGridlines/>
        <c:title>
          <c:tx>
            <c:rich>
              <a:bodyPr rot="-5400000" vert="horz"/>
              <a:lstStyle/>
              <a:p>
                <a:pPr>
                  <a:defRPr/>
                </a:pPr>
                <a:r>
                  <a:rPr lang="en-US"/>
                  <a:t>E. Coli Load (with decay)</a:t>
                </a:r>
              </a:p>
            </c:rich>
          </c:tx>
          <c:overlay val="0"/>
        </c:title>
        <c:numFmt formatCode="0.00E+00" sourceLinked="1"/>
        <c:majorTickMark val="out"/>
        <c:minorTickMark val="none"/>
        <c:tickLblPos val="nextTo"/>
        <c:crossAx val="1069555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E. Coli Cells Generated per Year</a:t>
            </a:r>
          </a:p>
        </c:rich>
      </c:tx>
      <c:overlay val="0"/>
    </c:title>
    <c:autoTitleDeleted val="0"/>
    <c:plotArea>
      <c:layout/>
      <c:barChart>
        <c:barDir val="col"/>
        <c:grouping val="clustered"/>
        <c:varyColors val="0"/>
        <c:ser>
          <c:idx val="0"/>
          <c:order val="0"/>
          <c:tx>
            <c:strRef>
              <c:f>'Total Loads'!$B$7</c:f>
              <c:strCache>
                <c:ptCount val="1"/>
                <c:pt idx="0">
                  <c:v>CROPLAND</c:v>
                </c:pt>
              </c:strCache>
            </c:strRef>
          </c:tx>
          <c:spPr>
            <a:solidFill>
              <a:schemeClr val="accent4"/>
            </a:solidFill>
            <a:ln>
              <a:noFill/>
            </a:ln>
          </c:spPr>
          <c:invertIfNegative val="0"/>
          <c:cat>
            <c:strRef>
              <c:f>'Total Loads'!$A$8:$A$17</c:f>
              <c:strCache>
                <c:ptCount val="10"/>
                <c:pt idx="0">
                  <c:v>P1</c:v>
                </c:pt>
                <c:pt idx="1">
                  <c:v>P2</c:v>
                </c:pt>
                <c:pt idx="2">
                  <c:v>P3</c:v>
                </c:pt>
                <c:pt idx="3">
                  <c:v>P4</c:v>
                </c:pt>
                <c:pt idx="4">
                  <c:v>P5</c:v>
                </c:pt>
                <c:pt idx="5">
                  <c:v>P6</c:v>
                </c:pt>
                <c:pt idx="6">
                  <c:v>P7</c:v>
                </c:pt>
                <c:pt idx="7">
                  <c:v>P8</c:v>
                </c:pt>
                <c:pt idx="8">
                  <c:v>P9</c:v>
                </c:pt>
                <c:pt idx="9">
                  <c:v>P10</c:v>
                </c:pt>
              </c:strCache>
            </c:strRef>
          </c:cat>
          <c:val>
            <c:numRef>
              <c:f>'Total Loads'!$B$8:$B$17</c:f>
              <c:numCache>
                <c:formatCode>0.00E+00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458-4DCF-BB47-2ADA8F0DED04}"/>
            </c:ext>
          </c:extLst>
        </c:ser>
        <c:ser>
          <c:idx val="2"/>
          <c:order val="1"/>
          <c:tx>
            <c:strRef>
              <c:f>'Total Loads'!$C$7</c:f>
              <c:strCache>
                <c:ptCount val="1"/>
                <c:pt idx="0">
                  <c:v>FOREST</c:v>
                </c:pt>
              </c:strCache>
            </c:strRef>
          </c:tx>
          <c:spPr>
            <a:solidFill>
              <a:schemeClr val="accent6">
                <a:lumMod val="75000"/>
              </a:schemeClr>
            </a:solidFill>
          </c:spPr>
          <c:invertIfNegative val="0"/>
          <c:cat>
            <c:strRef>
              <c:f>'Total Loads'!$A$8:$A$17</c:f>
              <c:strCache>
                <c:ptCount val="10"/>
                <c:pt idx="0">
                  <c:v>P1</c:v>
                </c:pt>
                <c:pt idx="1">
                  <c:v>P2</c:v>
                </c:pt>
                <c:pt idx="2">
                  <c:v>P3</c:v>
                </c:pt>
                <c:pt idx="3">
                  <c:v>P4</c:v>
                </c:pt>
                <c:pt idx="4">
                  <c:v>P5</c:v>
                </c:pt>
                <c:pt idx="5">
                  <c:v>P6</c:v>
                </c:pt>
                <c:pt idx="6">
                  <c:v>P7</c:v>
                </c:pt>
                <c:pt idx="7">
                  <c:v>P8</c:v>
                </c:pt>
                <c:pt idx="8">
                  <c:v>P9</c:v>
                </c:pt>
                <c:pt idx="9">
                  <c:v>P10</c:v>
                </c:pt>
              </c:strCache>
            </c:strRef>
          </c:cat>
          <c:val>
            <c:numRef>
              <c:f>'Total Loads'!$C$8:$C$17</c:f>
              <c:numCache>
                <c:formatCode>0.00E+00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458-4DCF-BB47-2ADA8F0DED04}"/>
            </c:ext>
          </c:extLst>
        </c:ser>
        <c:ser>
          <c:idx val="4"/>
          <c:order val="2"/>
          <c:tx>
            <c:strRef>
              <c:f>'Total Loads'!$D$7</c:f>
              <c:strCache>
                <c:ptCount val="1"/>
                <c:pt idx="0">
                  <c:v>URBAN</c:v>
                </c:pt>
              </c:strCache>
            </c:strRef>
          </c:tx>
          <c:spPr>
            <a:solidFill>
              <a:srgbClr val="C00000"/>
            </a:solidFill>
            <a:ln>
              <a:noFill/>
            </a:ln>
          </c:spPr>
          <c:invertIfNegative val="0"/>
          <c:cat>
            <c:strRef>
              <c:f>'Total Loads'!$A$8:$A$17</c:f>
              <c:strCache>
                <c:ptCount val="10"/>
                <c:pt idx="0">
                  <c:v>P1</c:v>
                </c:pt>
                <c:pt idx="1">
                  <c:v>P2</c:v>
                </c:pt>
                <c:pt idx="2">
                  <c:v>P3</c:v>
                </c:pt>
                <c:pt idx="3">
                  <c:v>P4</c:v>
                </c:pt>
                <c:pt idx="4">
                  <c:v>P5</c:v>
                </c:pt>
                <c:pt idx="5">
                  <c:v>P6</c:v>
                </c:pt>
                <c:pt idx="6">
                  <c:v>P7</c:v>
                </c:pt>
                <c:pt idx="7">
                  <c:v>P8</c:v>
                </c:pt>
                <c:pt idx="8">
                  <c:v>P9</c:v>
                </c:pt>
                <c:pt idx="9">
                  <c:v>P10</c:v>
                </c:pt>
              </c:strCache>
            </c:strRef>
          </c:cat>
          <c:val>
            <c:numRef>
              <c:f>'Total Loads'!$D$8:$D$17</c:f>
              <c:numCache>
                <c:formatCode>0.00E+00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458-4DCF-BB47-2ADA8F0DED04}"/>
            </c:ext>
          </c:extLst>
        </c:ser>
        <c:ser>
          <c:idx val="6"/>
          <c:order val="3"/>
          <c:tx>
            <c:strRef>
              <c:f>'Total Loads'!$E$7</c:f>
              <c:strCache>
                <c:ptCount val="1"/>
                <c:pt idx="0">
                  <c:v>PASTURELAND</c:v>
                </c:pt>
              </c:strCache>
            </c:strRef>
          </c:tx>
          <c:spPr>
            <a:solidFill>
              <a:srgbClr val="00B0F0"/>
            </a:solidFill>
            <a:ln>
              <a:solidFill>
                <a:srgbClr val="00B0F0"/>
              </a:solidFill>
            </a:ln>
          </c:spPr>
          <c:invertIfNegative val="0"/>
          <c:cat>
            <c:strRef>
              <c:f>'Total Loads'!$A$8:$A$17</c:f>
              <c:strCache>
                <c:ptCount val="10"/>
                <c:pt idx="0">
                  <c:v>P1</c:v>
                </c:pt>
                <c:pt idx="1">
                  <c:v>P2</c:v>
                </c:pt>
                <c:pt idx="2">
                  <c:v>P3</c:v>
                </c:pt>
                <c:pt idx="3">
                  <c:v>P4</c:v>
                </c:pt>
                <c:pt idx="4">
                  <c:v>P5</c:v>
                </c:pt>
                <c:pt idx="5">
                  <c:v>P6</c:v>
                </c:pt>
                <c:pt idx="6">
                  <c:v>P7</c:v>
                </c:pt>
                <c:pt idx="7">
                  <c:v>P8</c:v>
                </c:pt>
                <c:pt idx="8">
                  <c:v>P9</c:v>
                </c:pt>
                <c:pt idx="9">
                  <c:v>P10</c:v>
                </c:pt>
              </c:strCache>
            </c:strRef>
          </c:cat>
          <c:val>
            <c:numRef>
              <c:f>'Total Loads'!$E$8:$E$17</c:f>
              <c:numCache>
                <c:formatCode>0.00E+00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2458-4DCF-BB47-2ADA8F0DED04}"/>
            </c:ext>
          </c:extLst>
        </c:ser>
        <c:ser>
          <c:idx val="9"/>
          <c:order val="4"/>
          <c:tx>
            <c:strRef>
              <c:f>'Total Loads'!$F$7</c:f>
              <c:strCache>
                <c:ptCount val="1"/>
                <c:pt idx="0">
                  <c:v>SEPTICS</c:v>
                </c:pt>
              </c:strCache>
            </c:strRef>
          </c:tx>
          <c:spPr>
            <a:solidFill>
              <a:schemeClr val="tx1"/>
            </a:solidFill>
            <a:ln>
              <a:solidFill>
                <a:schemeClr val="accent2">
                  <a:lumMod val="75000"/>
                </a:schemeClr>
              </a:solidFill>
            </a:ln>
          </c:spPr>
          <c:invertIfNegative val="0"/>
          <c:cat>
            <c:strRef>
              <c:f>'Total Loads'!$A$8:$A$17</c:f>
              <c:strCache>
                <c:ptCount val="10"/>
                <c:pt idx="0">
                  <c:v>P1</c:v>
                </c:pt>
                <c:pt idx="1">
                  <c:v>P2</c:v>
                </c:pt>
                <c:pt idx="2">
                  <c:v>P3</c:v>
                </c:pt>
                <c:pt idx="3">
                  <c:v>P4</c:v>
                </c:pt>
                <c:pt idx="4">
                  <c:v>P5</c:v>
                </c:pt>
                <c:pt idx="5">
                  <c:v>P6</c:v>
                </c:pt>
                <c:pt idx="6">
                  <c:v>P7</c:v>
                </c:pt>
                <c:pt idx="7">
                  <c:v>P8</c:v>
                </c:pt>
                <c:pt idx="8">
                  <c:v>P9</c:v>
                </c:pt>
                <c:pt idx="9">
                  <c:v>P10</c:v>
                </c:pt>
              </c:strCache>
            </c:strRef>
          </c:cat>
          <c:val>
            <c:numRef>
              <c:f>'Total Loads'!$F$8:$F$17</c:f>
              <c:numCache>
                <c:formatCode>0.00E+00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2458-4DCF-BB47-2ADA8F0DED04}"/>
            </c:ext>
          </c:extLst>
        </c:ser>
        <c:ser>
          <c:idx val="10"/>
          <c:order val="5"/>
          <c:tx>
            <c:strRef>
              <c:f>'Total Loads'!$G$7</c:f>
              <c:strCache>
                <c:ptCount val="1"/>
                <c:pt idx="0">
                  <c:v>Totals</c:v>
                </c:pt>
              </c:strCache>
            </c:strRef>
          </c:tx>
          <c:spPr>
            <a:solidFill>
              <a:schemeClr val="bg2">
                <a:lumMod val="75000"/>
              </a:schemeClr>
            </a:solidFill>
            <a:ln>
              <a:noFill/>
            </a:ln>
          </c:spPr>
          <c:invertIfNegative val="0"/>
          <c:cat>
            <c:strRef>
              <c:f>'Total Loads'!$A$8:$A$17</c:f>
              <c:strCache>
                <c:ptCount val="10"/>
                <c:pt idx="0">
                  <c:v>P1</c:v>
                </c:pt>
                <c:pt idx="1">
                  <c:v>P2</c:v>
                </c:pt>
                <c:pt idx="2">
                  <c:v>P3</c:v>
                </c:pt>
                <c:pt idx="3">
                  <c:v>P4</c:v>
                </c:pt>
                <c:pt idx="4">
                  <c:v>P5</c:v>
                </c:pt>
                <c:pt idx="5">
                  <c:v>P6</c:v>
                </c:pt>
                <c:pt idx="6">
                  <c:v>P7</c:v>
                </c:pt>
                <c:pt idx="7">
                  <c:v>P8</c:v>
                </c:pt>
                <c:pt idx="8">
                  <c:v>P9</c:v>
                </c:pt>
                <c:pt idx="9">
                  <c:v>P10</c:v>
                </c:pt>
              </c:strCache>
            </c:strRef>
          </c:cat>
          <c:val>
            <c:numRef>
              <c:f>'Total Loads'!$G$8:$G$17</c:f>
              <c:numCache>
                <c:formatCode>0.00E+00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2458-4DCF-BB47-2ADA8F0DED04}"/>
            </c:ext>
          </c:extLst>
        </c:ser>
        <c:dLbls>
          <c:showLegendKey val="0"/>
          <c:showVal val="0"/>
          <c:showCatName val="0"/>
          <c:showSerName val="0"/>
          <c:showPercent val="0"/>
          <c:showBubbleSize val="0"/>
        </c:dLbls>
        <c:gapWidth val="150"/>
        <c:axId val="107011072"/>
        <c:axId val="107095168"/>
      </c:barChart>
      <c:catAx>
        <c:axId val="107011072"/>
        <c:scaling>
          <c:orientation val="minMax"/>
        </c:scaling>
        <c:delete val="0"/>
        <c:axPos val="b"/>
        <c:title>
          <c:tx>
            <c:rich>
              <a:bodyPr/>
              <a:lstStyle/>
              <a:p>
                <a:pPr>
                  <a:defRPr/>
                </a:pPr>
                <a:r>
                  <a:rPr lang="en-US"/>
                  <a:t>Watershed</a:t>
                </a:r>
              </a:p>
            </c:rich>
          </c:tx>
          <c:overlay val="0"/>
        </c:title>
        <c:numFmt formatCode="General" sourceLinked="0"/>
        <c:majorTickMark val="out"/>
        <c:minorTickMark val="none"/>
        <c:tickLblPos val="nextTo"/>
        <c:crossAx val="107095168"/>
        <c:crosses val="autoZero"/>
        <c:auto val="1"/>
        <c:lblAlgn val="ctr"/>
        <c:lblOffset val="100"/>
        <c:noMultiLvlLbl val="0"/>
      </c:catAx>
      <c:valAx>
        <c:axId val="107095168"/>
        <c:scaling>
          <c:logBase val="10"/>
          <c:orientation val="minMax"/>
        </c:scaling>
        <c:delete val="0"/>
        <c:axPos val="l"/>
        <c:majorGridlines/>
        <c:title>
          <c:tx>
            <c:rich>
              <a:bodyPr rot="-5400000" vert="horz"/>
              <a:lstStyle/>
              <a:p>
                <a:pPr>
                  <a:defRPr/>
                </a:pPr>
                <a:r>
                  <a:rPr lang="en-US"/>
                  <a:t>E. Coli Cells / year</a:t>
                </a:r>
              </a:p>
            </c:rich>
          </c:tx>
          <c:overlay val="0"/>
        </c:title>
        <c:numFmt formatCode="0.00E+00" sourceLinked="1"/>
        <c:majorTickMark val="out"/>
        <c:minorTickMark val="none"/>
        <c:tickLblPos val="nextTo"/>
        <c:crossAx val="1070110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95250</xdr:colOff>
      <xdr:row>4</xdr:row>
      <xdr:rowOff>47625</xdr:rowOff>
    </xdr:from>
    <xdr:to>
      <xdr:col>9</xdr:col>
      <xdr:colOff>57150</xdr:colOff>
      <xdr:row>10</xdr:row>
      <xdr:rowOff>47625</xdr:rowOff>
    </xdr:to>
    <xdr:sp macro="" textlink="">
      <xdr:nvSpPr>
        <xdr:cNvPr id="2" name="TextBox 1">
          <a:extLst>
            <a:ext uri="{FF2B5EF4-FFF2-40B4-BE49-F238E27FC236}">
              <a16:creationId xmlns:a16="http://schemas.microsoft.com/office/drawing/2014/main" id="{C187CE6C-625B-4D03-B3E0-31BE80F9CAED}"/>
            </a:ext>
          </a:extLst>
        </xdr:cNvPr>
        <xdr:cNvSpPr txBox="1"/>
      </xdr:nvSpPr>
      <xdr:spPr>
        <a:xfrm>
          <a:off x="8362950" y="723900"/>
          <a:ext cx="26193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latin typeface="+mn-lt"/>
              <a:ea typeface="+mn-ea"/>
              <a:cs typeface="+mn-cs"/>
            </a:rPr>
            <a:t>Is it important to know what years of data are averaged in the default rainfall data? I always like to know what time period I'm dealing with, but it's probably not necessary here.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19049</xdr:colOff>
      <xdr:row>24</xdr:row>
      <xdr:rowOff>4762</xdr:rowOff>
    </xdr:from>
    <xdr:to>
      <xdr:col>31</xdr:col>
      <xdr:colOff>590549</xdr:colOff>
      <xdr:row>47</xdr:row>
      <xdr:rowOff>133350</xdr:rowOff>
    </xdr:to>
    <xdr:graphicFrame macro="">
      <xdr:nvGraphicFramePr>
        <xdr:cNvPr id="3" name="Chart 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xdr:colOff>
      <xdr:row>57</xdr:row>
      <xdr:rowOff>71437</xdr:rowOff>
    </xdr:from>
    <xdr:to>
      <xdr:col>31</xdr:col>
      <xdr:colOff>552450</xdr:colOff>
      <xdr:row>89</xdr:row>
      <xdr:rowOff>142875</xdr:rowOff>
    </xdr:to>
    <xdr:graphicFrame macro="">
      <xdr:nvGraphicFramePr>
        <xdr:cNvPr id="4" name="Chart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0</xdr:row>
      <xdr:rowOff>71437</xdr:rowOff>
    </xdr:from>
    <xdr:to>
      <xdr:col>31</xdr:col>
      <xdr:colOff>590550</xdr:colOff>
      <xdr:row>23</xdr:row>
      <xdr:rowOff>38100</xdr:rowOff>
    </xdr:to>
    <xdr:graphicFrame macro="">
      <xdr:nvGraphicFramePr>
        <xdr:cNvPr id="5" name="Chart 4">
          <a:extLst>
            <a:ext uri="{FF2B5EF4-FFF2-40B4-BE49-F238E27FC236}">
              <a16:creationId xmlns:a16="http://schemas.microsoft.com/office/drawing/2014/main" id="{00000000-0008-0000-0E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working\waccache\fd7e8880-34b5-4765-a86a-0ed8887a322d\Indiana%20E%20Coli%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untyData"/>
      <sheetName val="WeatherData"/>
      <sheetName val="BMPList"/>
      <sheetName val="Reductions"/>
      <sheetName val="Lists"/>
    </sheetNames>
    <sheetDataSet>
      <sheetData sheetId="0" refreshError="1"/>
      <sheetData sheetId="1" refreshError="1"/>
      <sheetData sheetId="2">
        <row r="2">
          <cell r="H2" t="str">
            <v>Adams</v>
          </cell>
        </row>
        <row r="3">
          <cell r="H3" t="str">
            <v>Allen</v>
          </cell>
        </row>
        <row r="4">
          <cell r="H4" t="str">
            <v>Bartholomew</v>
          </cell>
        </row>
        <row r="5">
          <cell r="H5" t="str">
            <v>Benton</v>
          </cell>
        </row>
        <row r="6">
          <cell r="H6" t="str">
            <v>Blackford</v>
          </cell>
        </row>
        <row r="7">
          <cell r="H7" t="str">
            <v>Boone</v>
          </cell>
        </row>
        <row r="8">
          <cell r="H8" t="str">
            <v>Brown</v>
          </cell>
        </row>
        <row r="9">
          <cell r="H9" t="str">
            <v>Carroll</v>
          </cell>
        </row>
        <row r="10">
          <cell r="H10" t="str">
            <v>Cass</v>
          </cell>
        </row>
        <row r="11">
          <cell r="H11" t="str">
            <v>Clark</v>
          </cell>
        </row>
        <row r="12">
          <cell r="H12" t="str">
            <v>Clay</v>
          </cell>
        </row>
        <row r="13">
          <cell r="H13" t="str">
            <v>Clinton</v>
          </cell>
        </row>
        <row r="14">
          <cell r="H14" t="str">
            <v>Crawford</v>
          </cell>
        </row>
        <row r="15">
          <cell r="H15" t="str">
            <v>Daviess</v>
          </cell>
        </row>
        <row r="16">
          <cell r="H16" t="str">
            <v>De Kalb</v>
          </cell>
        </row>
        <row r="17">
          <cell r="H17" t="str">
            <v>Dearborn</v>
          </cell>
        </row>
        <row r="18">
          <cell r="H18" t="str">
            <v>Decatur</v>
          </cell>
        </row>
        <row r="19">
          <cell r="H19" t="str">
            <v>Delaware</v>
          </cell>
        </row>
        <row r="20">
          <cell r="H20" t="str">
            <v>Dubois</v>
          </cell>
        </row>
        <row r="21">
          <cell r="H21" t="str">
            <v>Elkhart</v>
          </cell>
        </row>
        <row r="22">
          <cell r="H22" t="str">
            <v>Fayette</v>
          </cell>
        </row>
        <row r="23">
          <cell r="H23" t="str">
            <v>Floyd</v>
          </cell>
        </row>
        <row r="24">
          <cell r="H24" t="str">
            <v>Fountain</v>
          </cell>
        </row>
        <row r="25">
          <cell r="H25" t="str">
            <v>Franklin</v>
          </cell>
        </row>
        <row r="26">
          <cell r="H26" t="str">
            <v>Fulton</v>
          </cell>
        </row>
        <row r="27">
          <cell r="H27" t="str">
            <v>Gibson</v>
          </cell>
        </row>
        <row r="28">
          <cell r="H28" t="str">
            <v>Grant</v>
          </cell>
        </row>
        <row r="29">
          <cell r="H29" t="str">
            <v>Greene</v>
          </cell>
        </row>
        <row r="30">
          <cell r="H30" t="str">
            <v>Hamilton</v>
          </cell>
        </row>
        <row r="31">
          <cell r="H31" t="str">
            <v>Hancock</v>
          </cell>
        </row>
        <row r="32">
          <cell r="H32" t="str">
            <v>Harrison</v>
          </cell>
        </row>
        <row r="33">
          <cell r="H33" t="str">
            <v>Hendricks</v>
          </cell>
        </row>
        <row r="34">
          <cell r="H34" t="str">
            <v>Henry</v>
          </cell>
        </row>
        <row r="35">
          <cell r="H35" t="str">
            <v>Howard</v>
          </cell>
        </row>
        <row r="36">
          <cell r="H36" t="str">
            <v>Huntington</v>
          </cell>
        </row>
        <row r="37">
          <cell r="H37" t="str">
            <v>Jackson</v>
          </cell>
        </row>
        <row r="38">
          <cell r="H38" t="str">
            <v>Jasper</v>
          </cell>
        </row>
        <row r="39">
          <cell r="H39" t="str">
            <v>Jay</v>
          </cell>
        </row>
        <row r="40">
          <cell r="H40" t="str">
            <v>Jefferson</v>
          </cell>
        </row>
        <row r="41">
          <cell r="H41" t="str">
            <v>Jennings</v>
          </cell>
        </row>
        <row r="42">
          <cell r="H42" t="str">
            <v>Johnson</v>
          </cell>
        </row>
        <row r="43">
          <cell r="H43" t="str">
            <v>Knox</v>
          </cell>
        </row>
        <row r="44">
          <cell r="H44" t="str">
            <v>Kosciusko</v>
          </cell>
        </row>
        <row r="45">
          <cell r="H45" t="str">
            <v>La Porte</v>
          </cell>
        </row>
        <row r="46">
          <cell r="H46" t="str">
            <v>Lagrange</v>
          </cell>
        </row>
        <row r="47">
          <cell r="H47" t="str">
            <v>Lake</v>
          </cell>
        </row>
        <row r="48">
          <cell r="H48" t="str">
            <v>Lawrence</v>
          </cell>
        </row>
        <row r="49">
          <cell r="H49" t="str">
            <v>Madison</v>
          </cell>
        </row>
        <row r="50">
          <cell r="H50" t="str">
            <v>Marion</v>
          </cell>
        </row>
        <row r="51">
          <cell r="H51" t="str">
            <v>Marshall</v>
          </cell>
        </row>
        <row r="52">
          <cell r="H52" t="str">
            <v>Martin</v>
          </cell>
        </row>
        <row r="53">
          <cell r="H53" t="str">
            <v>Miami</v>
          </cell>
        </row>
        <row r="54">
          <cell r="H54" t="str">
            <v>Monroe</v>
          </cell>
        </row>
        <row r="55">
          <cell r="H55" t="str">
            <v>Montgomery</v>
          </cell>
        </row>
        <row r="56">
          <cell r="H56" t="str">
            <v>Morgan</v>
          </cell>
        </row>
        <row r="57">
          <cell r="H57" t="str">
            <v>Newton</v>
          </cell>
        </row>
        <row r="58">
          <cell r="H58" t="str">
            <v>Noble</v>
          </cell>
        </row>
        <row r="59">
          <cell r="H59" t="str">
            <v>Ohio</v>
          </cell>
        </row>
        <row r="60">
          <cell r="H60" t="str">
            <v>Orange</v>
          </cell>
        </row>
        <row r="61">
          <cell r="H61" t="str">
            <v>Owen</v>
          </cell>
        </row>
        <row r="62">
          <cell r="H62" t="str">
            <v>Parke</v>
          </cell>
        </row>
        <row r="63">
          <cell r="H63" t="str">
            <v>Perry</v>
          </cell>
        </row>
        <row r="64">
          <cell r="H64" t="str">
            <v>Pike</v>
          </cell>
        </row>
        <row r="65">
          <cell r="H65" t="str">
            <v>Porter</v>
          </cell>
        </row>
        <row r="66">
          <cell r="H66" t="str">
            <v>Posey</v>
          </cell>
        </row>
        <row r="67">
          <cell r="H67" t="str">
            <v>Pulaski</v>
          </cell>
        </row>
        <row r="68">
          <cell r="H68" t="str">
            <v>Putnam</v>
          </cell>
        </row>
        <row r="69">
          <cell r="H69" t="str">
            <v>Randolph</v>
          </cell>
        </row>
        <row r="70">
          <cell r="H70" t="str">
            <v>Ripley</v>
          </cell>
        </row>
        <row r="71">
          <cell r="H71" t="str">
            <v>Rush</v>
          </cell>
        </row>
        <row r="72">
          <cell r="H72" t="str">
            <v>Scott</v>
          </cell>
        </row>
        <row r="73">
          <cell r="H73" t="str">
            <v>Shelby</v>
          </cell>
        </row>
        <row r="74">
          <cell r="H74" t="str">
            <v>Spencer</v>
          </cell>
        </row>
        <row r="75">
          <cell r="H75" t="str">
            <v>St. Joseph</v>
          </cell>
        </row>
        <row r="76">
          <cell r="H76" t="str">
            <v>Starke</v>
          </cell>
        </row>
        <row r="77">
          <cell r="H77" t="str">
            <v>Steuben</v>
          </cell>
        </row>
        <row r="78">
          <cell r="H78" t="str">
            <v>Sullivan</v>
          </cell>
        </row>
        <row r="79">
          <cell r="H79" t="str">
            <v>Switzerland</v>
          </cell>
        </row>
        <row r="80">
          <cell r="H80" t="str">
            <v>Tippecanoe</v>
          </cell>
        </row>
        <row r="81">
          <cell r="H81" t="str">
            <v>Tipton</v>
          </cell>
        </row>
        <row r="82">
          <cell r="H82" t="str">
            <v>Union</v>
          </cell>
        </row>
        <row r="83">
          <cell r="H83" t="str">
            <v>Vanderburgh</v>
          </cell>
        </row>
        <row r="84">
          <cell r="H84" t="str">
            <v>Vermillion</v>
          </cell>
        </row>
        <row r="85">
          <cell r="H85" t="str">
            <v>Vigo</v>
          </cell>
        </row>
        <row r="86">
          <cell r="H86" t="str">
            <v>Wabash</v>
          </cell>
        </row>
        <row r="87">
          <cell r="H87" t="str">
            <v>Warren</v>
          </cell>
        </row>
        <row r="88">
          <cell r="H88" t="str">
            <v>Warrick</v>
          </cell>
        </row>
        <row r="89">
          <cell r="H89" t="str">
            <v>Washington</v>
          </cell>
        </row>
        <row r="90">
          <cell r="H90" t="str">
            <v>Wayne</v>
          </cell>
        </row>
        <row r="91">
          <cell r="H91" t="str">
            <v>Wells</v>
          </cell>
        </row>
        <row r="92">
          <cell r="H92" t="str">
            <v>White</v>
          </cell>
        </row>
        <row r="93">
          <cell r="H93" t="str">
            <v>Whitley</v>
          </cell>
        </row>
      </sheetData>
      <sheetData sheetId="3" refreshError="1"/>
      <sheetData sheetId="4" refreshError="1"/>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MPList" displayName="BMPList" ref="A1:H22" totalsRowShown="0" headerRowDxfId="20" dataDxfId="19" tableBorderDxfId="18">
  <autoFilter ref="A1:H22" xr:uid="{00000000-0009-0000-0100-000001000000}"/>
  <tableColumns count="8">
    <tableColumn id="1" xr3:uid="{00000000-0010-0000-0000-000001000000}" name="Landuse" dataDxfId="17"/>
    <tableColumn id="2" xr3:uid="{00000000-0010-0000-0000-000002000000}" name="BMP &amp; Efficiency" dataDxfId="16"/>
    <tableColumn id="3" xr3:uid="{00000000-0010-0000-0000-000003000000}" name="N" dataDxfId="15"/>
    <tableColumn id="4" xr3:uid="{00000000-0010-0000-0000-000004000000}" name="P" dataDxfId="14"/>
    <tableColumn id="5" xr3:uid="{00000000-0010-0000-0000-000005000000}" name="BOD" dataDxfId="13"/>
    <tableColumn id="6" xr3:uid="{00000000-0010-0000-0000-000006000000}" name="Sediment" dataDxfId="12"/>
    <tableColumn id="7" xr3:uid="{00000000-0010-0000-0000-000007000000}" name="E. coli" dataDxfId="11"/>
    <tableColumn id="8" xr3:uid="{00000000-0010-0000-0000-000008000000}" name="Source" dataDxfId="1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16" displayName="Table16" ref="A26:H127" totalsRowShown="0" headerRowDxfId="9" dataDxfId="8" tableBorderDxfId="7">
  <autoFilter ref="A26:H127" xr:uid="{00000000-0009-0000-0100-000005000000}"/>
  <tableColumns count="8">
    <tableColumn id="1" xr3:uid="{00000000-0010-0000-0100-000001000000}" name="Landuse" dataDxfId="6"/>
    <tableColumn id="2" xr3:uid="{00000000-0010-0000-0100-000002000000}" name="BMP &amp; Efficiency" dataDxfId="5"/>
    <tableColumn id="3" xr3:uid="{00000000-0010-0000-0100-000003000000}" name="N" dataDxfId="4"/>
    <tableColumn id="4" xr3:uid="{00000000-0010-0000-0100-000004000000}" name="P" dataDxfId="3"/>
    <tableColumn id="5" xr3:uid="{00000000-0010-0000-0100-000005000000}" name="BOD" dataDxfId="2"/>
    <tableColumn id="6" xr3:uid="{00000000-0010-0000-0100-000006000000}" name="Sediment" dataDxfId="1"/>
    <tableColumn id="7" xr3:uid="{00000000-0010-0000-0100-000007000000}" name="E. coli" dataDxfId="0"/>
    <tableColumn id="8" xr3:uid="{00000000-0010-0000-0100-000008000000}" name="Sour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1"/>
  <sheetViews>
    <sheetView tabSelected="1" topLeftCell="A28" zoomScaleNormal="100" workbookViewId="0">
      <selection activeCell="H49" sqref="H49"/>
    </sheetView>
  </sheetViews>
  <sheetFormatPr defaultColWidth="9.140625" defaultRowHeight="11.25" x14ac:dyDescent="0.2"/>
  <cols>
    <col min="1" max="1" width="32.42578125" style="2" customWidth="1"/>
    <col min="2" max="2" width="22.85546875" style="1" customWidth="1"/>
    <col min="3" max="3" width="27.42578125" style="1" bestFit="1" customWidth="1"/>
    <col min="4" max="6" width="14.7109375" style="1" customWidth="1"/>
    <col min="7" max="7" width="16.28515625" style="1" customWidth="1"/>
    <col min="8" max="8" width="9.5703125" style="1" customWidth="1"/>
    <col min="9" max="16384" width="9.140625" style="1"/>
  </cols>
  <sheetData>
    <row r="1" spans="1:18" ht="12" thickBot="1" x14ac:dyDescent="0.25">
      <c r="A1" s="362"/>
      <c r="B1" s="337"/>
      <c r="C1" s="337"/>
      <c r="D1" s="337"/>
      <c r="E1" s="337"/>
      <c r="F1" s="337"/>
      <c r="G1" s="337"/>
      <c r="H1" s="337"/>
      <c r="I1" s="337"/>
      <c r="J1" s="337"/>
      <c r="K1" s="337"/>
      <c r="L1" s="337"/>
      <c r="M1" s="337"/>
    </row>
    <row r="2" spans="1:18" s="70" customFormat="1" ht="16.5" thickTop="1" x14ac:dyDescent="0.25">
      <c r="A2" s="439" t="s">
        <v>941</v>
      </c>
      <c r="B2" s="440"/>
      <c r="C2" s="440"/>
      <c r="D2" s="440"/>
      <c r="E2" s="440"/>
      <c r="F2" s="440"/>
      <c r="G2" s="441"/>
      <c r="H2" s="364"/>
      <c r="I2" s="364"/>
      <c r="J2" s="364"/>
      <c r="K2" s="364"/>
      <c r="L2" s="364"/>
      <c r="M2" s="364"/>
    </row>
    <row r="3" spans="1:18" s="70" customFormat="1" ht="15" x14ac:dyDescent="0.2">
      <c r="A3" s="365" t="s">
        <v>748</v>
      </c>
      <c r="B3" s="364"/>
      <c r="C3" s="364"/>
      <c r="D3" s="364"/>
      <c r="E3" s="364"/>
      <c r="F3" s="364"/>
      <c r="G3" s="366"/>
      <c r="H3" s="364"/>
      <c r="I3" s="364"/>
      <c r="J3" s="364"/>
      <c r="K3" s="364"/>
      <c r="L3" s="364"/>
      <c r="M3" s="364"/>
    </row>
    <row r="4" spans="1:18" x14ac:dyDescent="0.2">
      <c r="A4" s="367"/>
      <c r="B4" s="368" t="s">
        <v>0</v>
      </c>
      <c r="C4" s="337"/>
      <c r="D4" s="337"/>
      <c r="E4" s="337"/>
      <c r="F4" s="337"/>
      <c r="G4" s="369"/>
      <c r="H4" s="337"/>
      <c r="I4" s="337"/>
      <c r="J4" s="337"/>
      <c r="K4" s="337"/>
      <c r="L4" s="337"/>
      <c r="M4" s="337"/>
    </row>
    <row r="5" spans="1:18" x14ac:dyDescent="0.2">
      <c r="A5" s="367"/>
      <c r="B5" s="370" t="s">
        <v>1</v>
      </c>
      <c r="C5" s="337"/>
      <c r="D5" s="337"/>
      <c r="E5" s="337"/>
      <c r="F5" s="337"/>
      <c r="G5" s="369"/>
      <c r="H5" s="337"/>
      <c r="I5" s="337"/>
      <c r="J5" s="337"/>
      <c r="K5" s="337"/>
      <c r="L5" s="337"/>
      <c r="M5" s="337"/>
    </row>
    <row r="6" spans="1:18" ht="12" thickBot="1" x14ac:dyDescent="0.25">
      <c r="A6" s="371"/>
      <c r="B6" s="372" t="s">
        <v>2</v>
      </c>
      <c r="C6" s="373"/>
      <c r="D6" s="373"/>
      <c r="E6" s="373"/>
      <c r="F6" s="373"/>
      <c r="G6" s="374"/>
      <c r="H6" s="337"/>
      <c r="I6" s="337"/>
      <c r="J6" s="337"/>
      <c r="K6" s="337"/>
      <c r="L6" s="337"/>
      <c r="M6" s="337"/>
    </row>
    <row r="7" spans="1:18" ht="12" thickTop="1" x14ac:dyDescent="0.2">
      <c r="A7" s="375"/>
      <c r="B7" s="376"/>
      <c r="C7" s="375"/>
      <c r="D7" s="375"/>
      <c r="E7" s="375"/>
      <c r="F7" s="375"/>
      <c r="G7" s="375" t="s">
        <v>940</v>
      </c>
      <c r="H7" s="337"/>
      <c r="I7" s="337"/>
      <c r="J7" s="337"/>
      <c r="K7" s="337"/>
      <c r="L7" s="337"/>
      <c r="M7" s="337"/>
    </row>
    <row r="8" spans="1:18" ht="12.75" x14ac:dyDescent="0.2">
      <c r="A8" s="377" t="s">
        <v>764</v>
      </c>
      <c r="B8" s="337"/>
      <c r="C8" s="337"/>
      <c r="D8" s="337"/>
      <c r="E8" s="337"/>
      <c r="F8" s="337"/>
      <c r="G8" s="337"/>
      <c r="H8" s="337"/>
      <c r="I8" s="337"/>
      <c r="J8" s="337"/>
      <c r="K8" s="337"/>
      <c r="L8" s="337"/>
      <c r="M8" s="337"/>
    </row>
    <row r="9" spans="1:18" ht="12.75" x14ac:dyDescent="0.2">
      <c r="A9" s="378" t="s">
        <v>773</v>
      </c>
      <c r="B9" s="337"/>
      <c r="C9" s="337"/>
      <c r="D9" s="337"/>
      <c r="E9" s="337"/>
      <c r="F9" s="337"/>
      <c r="G9" s="337"/>
      <c r="H9" s="337"/>
      <c r="I9" s="337"/>
      <c r="J9" s="337"/>
      <c r="K9" s="337"/>
      <c r="L9" s="337"/>
      <c r="M9" s="337"/>
    </row>
    <row r="10" spans="1:18" ht="12.75" x14ac:dyDescent="0.2">
      <c r="A10" s="378" t="s">
        <v>762</v>
      </c>
      <c r="B10" s="337"/>
      <c r="C10" s="337"/>
      <c r="D10" s="337"/>
      <c r="E10" s="337"/>
      <c r="F10" s="337"/>
      <c r="G10" s="337"/>
      <c r="H10" s="337"/>
      <c r="I10" s="337"/>
      <c r="J10" s="337"/>
      <c r="K10" s="337"/>
      <c r="L10" s="337"/>
      <c r="M10" s="337"/>
    </row>
    <row r="11" spans="1:18" ht="12.75" x14ac:dyDescent="0.2">
      <c r="A11" s="378" t="s">
        <v>763</v>
      </c>
      <c r="B11" s="337"/>
      <c r="C11" s="337"/>
      <c r="D11" s="337"/>
      <c r="E11" s="337"/>
      <c r="F11" s="337"/>
      <c r="G11" s="337"/>
      <c r="H11" s="337"/>
      <c r="I11" s="337"/>
      <c r="J11" s="337"/>
      <c r="K11" s="337"/>
      <c r="L11" s="337"/>
      <c r="M11" s="337"/>
    </row>
    <row r="12" spans="1:18" x14ac:dyDescent="0.2">
      <c r="A12" s="362"/>
      <c r="B12" s="337"/>
      <c r="C12" s="337"/>
      <c r="D12" s="337"/>
      <c r="E12" s="337"/>
      <c r="F12" s="337"/>
      <c r="G12" s="337"/>
      <c r="H12" s="337"/>
      <c r="I12" s="337"/>
      <c r="J12" s="337"/>
      <c r="K12" s="337"/>
      <c r="L12" s="337"/>
      <c r="M12" s="337"/>
    </row>
    <row r="13" spans="1:18" ht="12.75" x14ac:dyDescent="0.2">
      <c r="A13" s="358" t="s">
        <v>3</v>
      </c>
      <c r="B13" s="357"/>
      <c r="C13" s="343"/>
      <c r="D13" s="343"/>
      <c r="E13" s="343"/>
      <c r="F13" s="343"/>
      <c r="G13" s="359"/>
      <c r="H13" s="343"/>
      <c r="I13" s="343"/>
      <c r="J13" s="343"/>
      <c r="K13" s="343"/>
      <c r="L13" s="343"/>
      <c r="M13" s="343"/>
      <c r="N13" s="31"/>
      <c r="O13" s="31"/>
      <c r="P13" s="31"/>
      <c r="Q13" s="31"/>
      <c r="R13" s="31"/>
    </row>
    <row r="14" spans="1:18" ht="12.75" x14ac:dyDescent="0.2">
      <c r="A14" s="344" t="s">
        <v>4</v>
      </c>
      <c r="B14" s="357"/>
      <c r="C14" s="343"/>
      <c r="D14" s="343"/>
      <c r="E14" s="343"/>
      <c r="F14" s="343"/>
      <c r="G14" s="343"/>
      <c r="H14" s="343"/>
      <c r="I14" s="343"/>
      <c r="J14" s="343"/>
      <c r="K14" s="343"/>
      <c r="L14" s="343"/>
      <c r="M14" s="343"/>
      <c r="N14" s="31"/>
      <c r="O14" s="31"/>
      <c r="P14" s="31"/>
      <c r="Q14" s="31"/>
      <c r="R14" s="31"/>
    </row>
    <row r="15" spans="1:18" ht="12.75" x14ac:dyDescent="0.2">
      <c r="A15" s="344"/>
      <c r="B15" s="357"/>
      <c r="C15" s="343"/>
      <c r="D15" s="343"/>
      <c r="E15" s="343"/>
      <c r="F15" s="343"/>
      <c r="G15" s="343"/>
      <c r="H15" s="343"/>
      <c r="I15" s="343"/>
      <c r="J15" s="343"/>
      <c r="K15" s="343"/>
      <c r="L15" s="343"/>
      <c r="M15" s="343"/>
      <c r="N15" s="31"/>
      <c r="O15" s="31"/>
      <c r="P15" s="31"/>
      <c r="Q15" s="31"/>
      <c r="R15" s="31"/>
    </row>
    <row r="16" spans="1:18" ht="13.5" thickBot="1" x14ac:dyDescent="0.25">
      <c r="A16" s="362"/>
      <c r="B16" s="337"/>
      <c r="C16" s="337"/>
      <c r="D16" s="337"/>
      <c r="E16" s="337"/>
      <c r="F16" s="337"/>
      <c r="G16" s="343"/>
      <c r="H16" s="337"/>
      <c r="I16" s="337"/>
      <c r="J16" s="337"/>
      <c r="K16" s="337"/>
      <c r="L16" s="337"/>
      <c r="M16" s="337"/>
    </row>
    <row r="17" spans="1:18" ht="13.5" thickBot="1" x14ac:dyDescent="0.25">
      <c r="A17" s="346" t="s">
        <v>5</v>
      </c>
      <c r="B17" s="357"/>
      <c r="C17" s="363" t="s">
        <v>742</v>
      </c>
      <c r="D17" s="386" t="s">
        <v>52</v>
      </c>
      <c r="E17" s="343"/>
      <c r="F17" s="343"/>
      <c r="G17" s="343"/>
      <c r="H17" s="343"/>
      <c r="I17" s="343"/>
      <c r="J17" s="343"/>
      <c r="K17" s="343"/>
      <c r="L17" s="343"/>
      <c r="M17" s="343"/>
      <c r="N17" s="31"/>
      <c r="O17" s="31"/>
      <c r="P17" s="31"/>
      <c r="Q17" s="31"/>
      <c r="R17" s="31"/>
    </row>
    <row r="18" spans="1:18" ht="12.75" x14ac:dyDescent="0.2">
      <c r="A18" s="337"/>
      <c r="B18" s="357"/>
      <c r="C18" s="343"/>
      <c r="D18" s="343"/>
      <c r="E18" s="343"/>
      <c r="F18" s="343"/>
      <c r="G18" s="343"/>
      <c r="H18" s="343"/>
      <c r="I18" s="343"/>
      <c r="J18" s="343"/>
      <c r="K18" s="343"/>
      <c r="L18" s="343"/>
      <c r="M18" s="343"/>
      <c r="N18" s="31"/>
      <c r="O18" s="31"/>
      <c r="P18" s="31"/>
      <c r="Q18" s="31"/>
      <c r="R18" s="31"/>
    </row>
    <row r="19" spans="1:18" ht="12.75" x14ac:dyDescent="0.2">
      <c r="A19" s="362" t="s">
        <v>774</v>
      </c>
      <c r="B19" s="357"/>
      <c r="C19" s="343"/>
      <c r="D19" s="343"/>
      <c r="E19" s="343"/>
      <c r="F19" s="343"/>
      <c r="G19" s="343"/>
      <c r="H19" s="343"/>
      <c r="I19" s="343"/>
      <c r="J19" s="343"/>
      <c r="K19" s="343"/>
      <c r="L19" s="343"/>
      <c r="M19" s="343"/>
      <c r="N19" s="31"/>
      <c r="O19" s="31"/>
      <c r="P19" s="31"/>
      <c r="Q19" s="31"/>
      <c r="R19" s="31"/>
    </row>
    <row r="20" spans="1:18" ht="13.5" thickBot="1" x14ac:dyDescent="0.25">
      <c r="A20" s="348" t="s">
        <v>6</v>
      </c>
      <c r="B20" s="349" t="s">
        <v>7</v>
      </c>
      <c r="C20" s="349" t="s">
        <v>8</v>
      </c>
      <c r="D20" s="349" t="s">
        <v>9</v>
      </c>
      <c r="E20" s="349" t="s">
        <v>10</v>
      </c>
      <c r="F20" s="349" t="s">
        <v>11</v>
      </c>
      <c r="G20" s="337"/>
      <c r="H20" s="343"/>
      <c r="I20" s="343"/>
      <c r="J20" s="343"/>
      <c r="K20" s="343"/>
      <c r="L20" s="343"/>
      <c r="M20" s="343"/>
      <c r="N20" s="31"/>
      <c r="O20" s="31"/>
      <c r="P20" s="31"/>
    </row>
    <row r="21" spans="1:18" ht="12.75" x14ac:dyDescent="0.2">
      <c r="A21" s="338" t="s">
        <v>12</v>
      </c>
      <c r="B21" s="384">
        <v>0</v>
      </c>
      <c r="C21" s="384">
        <v>0</v>
      </c>
      <c r="D21" s="384">
        <v>0</v>
      </c>
      <c r="E21" s="384">
        <v>0</v>
      </c>
      <c r="F21" s="360">
        <f>SUM(B21:E21)</f>
        <v>0</v>
      </c>
      <c r="G21" s="337"/>
      <c r="H21" s="343"/>
      <c r="I21" s="343"/>
      <c r="J21" s="343"/>
      <c r="K21" s="343"/>
      <c r="L21" s="343"/>
      <c r="M21" s="343"/>
      <c r="N21" s="31"/>
      <c r="O21" s="31"/>
      <c r="P21" s="31"/>
    </row>
    <row r="22" spans="1:18" ht="12.75" x14ac:dyDescent="0.2">
      <c r="A22" s="339" t="s">
        <v>13</v>
      </c>
      <c r="B22" s="385">
        <v>0</v>
      </c>
      <c r="C22" s="385">
        <v>0</v>
      </c>
      <c r="D22" s="385">
        <v>0</v>
      </c>
      <c r="E22" s="385">
        <v>0</v>
      </c>
      <c r="F22" s="361">
        <f t="shared" ref="F22:F31" si="0">SUM(B22:E22)</f>
        <v>0</v>
      </c>
      <c r="G22" s="337"/>
      <c r="H22" s="343"/>
      <c r="I22" s="343"/>
      <c r="J22" s="343"/>
      <c r="K22" s="343"/>
      <c r="L22" s="343"/>
      <c r="M22" s="343"/>
      <c r="N22" s="31"/>
      <c r="O22" s="31"/>
      <c r="P22" s="31"/>
    </row>
    <row r="23" spans="1:18" ht="12.75" x14ac:dyDescent="0.2">
      <c r="A23" s="339" t="s">
        <v>14</v>
      </c>
      <c r="B23" s="385">
        <v>0</v>
      </c>
      <c r="C23" s="385">
        <v>0</v>
      </c>
      <c r="D23" s="385">
        <v>0</v>
      </c>
      <c r="E23" s="385">
        <v>0</v>
      </c>
      <c r="F23" s="361">
        <f t="shared" si="0"/>
        <v>0</v>
      </c>
      <c r="G23" s="337"/>
      <c r="H23" s="343"/>
      <c r="I23" s="343"/>
      <c r="J23" s="343"/>
      <c r="K23" s="343"/>
      <c r="L23" s="343"/>
      <c r="M23" s="343"/>
      <c r="N23" s="31"/>
      <c r="O23" s="31"/>
      <c r="P23" s="31"/>
    </row>
    <row r="24" spans="1:18" ht="12.75" x14ac:dyDescent="0.2">
      <c r="A24" s="339" t="s">
        <v>15</v>
      </c>
      <c r="B24" s="385">
        <v>0</v>
      </c>
      <c r="C24" s="385">
        <v>0</v>
      </c>
      <c r="D24" s="385">
        <v>0</v>
      </c>
      <c r="E24" s="385">
        <v>0</v>
      </c>
      <c r="F24" s="361">
        <f t="shared" si="0"/>
        <v>0</v>
      </c>
      <c r="G24" s="337"/>
      <c r="H24" s="343"/>
      <c r="I24" s="343"/>
      <c r="J24" s="343"/>
      <c r="K24" s="343"/>
      <c r="L24" s="343"/>
      <c r="M24" s="343"/>
      <c r="N24" s="31"/>
      <c r="O24" s="31"/>
      <c r="P24" s="31"/>
    </row>
    <row r="25" spans="1:18" ht="12.75" x14ac:dyDescent="0.2">
      <c r="A25" s="339" t="s">
        <v>16</v>
      </c>
      <c r="B25" s="385">
        <v>0</v>
      </c>
      <c r="C25" s="385">
        <v>0</v>
      </c>
      <c r="D25" s="385">
        <v>0</v>
      </c>
      <c r="E25" s="385">
        <v>0</v>
      </c>
      <c r="F25" s="361">
        <f t="shared" si="0"/>
        <v>0</v>
      </c>
      <c r="G25" s="337"/>
      <c r="H25" s="343"/>
      <c r="I25" s="343"/>
      <c r="J25" s="343"/>
      <c r="K25" s="343"/>
      <c r="L25" s="343"/>
      <c r="M25" s="343"/>
      <c r="N25" s="31"/>
      <c r="O25" s="31"/>
      <c r="P25" s="31"/>
    </row>
    <row r="26" spans="1:18" ht="12.75" x14ac:dyDescent="0.2">
      <c r="A26" s="339" t="s">
        <v>17</v>
      </c>
      <c r="B26" s="385">
        <v>0</v>
      </c>
      <c r="C26" s="385">
        <v>0</v>
      </c>
      <c r="D26" s="385">
        <v>0</v>
      </c>
      <c r="E26" s="385">
        <v>0</v>
      </c>
      <c r="F26" s="361">
        <f t="shared" si="0"/>
        <v>0</v>
      </c>
      <c r="G26" s="337"/>
      <c r="H26" s="343"/>
      <c r="I26" s="343"/>
      <c r="J26" s="343"/>
      <c r="K26" s="343"/>
      <c r="L26" s="343"/>
      <c r="M26" s="343"/>
      <c r="N26" s="31"/>
      <c r="O26" s="31"/>
      <c r="P26" s="31"/>
    </row>
    <row r="27" spans="1:18" ht="12.75" x14ac:dyDescent="0.2">
      <c r="A27" s="339" t="s">
        <v>18</v>
      </c>
      <c r="B27" s="385">
        <v>0</v>
      </c>
      <c r="C27" s="385">
        <v>0</v>
      </c>
      <c r="D27" s="385">
        <v>0</v>
      </c>
      <c r="E27" s="385">
        <v>0</v>
      </c>
      <c r="F27" s="361">
        <f t="shared" si="0"/>
        <v>0</v>
      </c>
      <c r="G27" s="337"/>
      <c r="H27" s="343"/>
      <c r="I27" s="343"/>
      <c r="J27" s="343"/>
      <c r="K27" s="343"/>
      <c r="L27" s="343"/>
      <c r="M27" s="343"/>
      <c r="N27" s="31"/>
      <c r="O27" s="31"/>
      <c r="P27" s="31"/>
    </row>
    <row r="28" spans="1:18" ht="12.75" x14ac:dyDescent="0.2">
      <c r="A28" s="339" t="s">
        <v>19</v>
      </c>
      <c r="B28" s="385">
        <v>0</v>
      </c>
      <c r="C28" s="385">
        <v>0</v>
      </c>
      <c r="D28" s="385">
        <v>0</v>
      </c>
      <c r="E28" s="385">
        <v>0</v>
      </c>
      <c r="F28" s="361">
        <f t="shared" si="0"/>
        <v>0</v>
      </c>
      <c r="G28" s="337"/>
      <c r="H28" s="343"/>
      <c r="I28" s="343"/>
      <c r="J28" s="343"/>
      <c r="K28" s="343"/>
      <c r="L28" s="343"/>
      <c r="M28" s="343"/>
      <c r="N28" s="31"/>
      <c r="O28" s="31"/>
      <c r="P28" s="31"/>
    </row>
    <row r="29" spans="1:18" ht="12.75" x14ac:dyDescent="0.2">
      <c r="A29" s="339" t="s">
        <v>20</v>
      </c>
      <c r="B29" s="385">
        <v>0</v>
      </c>
      <c r="C29" s="385">
        <v>0</v>
      </c>
      <c r="D29" s="385">
        <v>0</v>
      </c>
      <c r="E29" s="385">
        <v>0</v>
      </c>
      <c r="F29" s="361">
        <f t="shared" si="0"/>
        <v>0</v>
      </c>
      <c r="G29" s="337"/>
      <c r="H29" s="343"/>
      <c r="I29" s="343"/>
      <c r="J29" s="343"/>
      <c r="K29" s="343"/>
      <c r="L29" s="343"/>
      <c r="M29" s="343"/>
      <c r="N29" s="31"/>
      <c r="O29" s="31"/>
      <c r="P29" s="31"/>
    </row>
    <row r="30" spans="1:18" ht="12.75" x14ac:dyDescent="0.2">
      <c r="A30" s="339" t="s">
        <v>21</v>
      </c>
      <c r="B30" s="385">
        <v>0</v>
      </c>
      <c r="C30" s="385">
        <v>0</v>
      </c>
      <c r="D30" s="385">
        <v>0</v>
      </c>
      <c r="E30" s="385">
        <v>0</v>
      </c>
      <c r="F30" s="361">
        <f t="shared" si="0"/>
        <v>0</v>
      </c>
      <c r="G30" s="337"/>
      <c r="H30" s="343"/>
      <c r="I30" s="343"/>
      <c r="J30" s="343"/>
      <c r="K30" s="343"/>
      <c r="L30" s="343"/>
      <c r="M30" s="343"/>
      <c r="N30" s="31"/>
      <c r="O30" s="31"/>
      <c r="P30" s="31"/>
    </row>
    <row r="31" spans="1:18" ht="13.5" thickBot="1" x14ac:dyDescent="0.25">
      <c r="A31" s="335" t="s">
        <v>11</v>
      </c>
      <c r="B31" s="354">
        <f>SUM(B21:B30)</f>
        <v>0</v>
      </c>
      <c r="C31" s="354">
        <f t="shared" ref="C31:E31" si="1">SUM(C21:C30)</f>
        <v>0</v>
      </c>
      <c r="D31" s="354">
        <f t="shared" si="1"/>
        <v>0</v>
      </c>
      <c r="E31" s="354">
        <f t="shared" si="1"/>
        <v>0</v>
      </c>
      <c r="F31" s="355">
        <f t="shared" si="0"/>
        <v>0</v>
      </c>
      <c r="G31" s="337"/>
      <c r="H31" s="343"/>
      <c r="I31" s="343"/>
      <c r="J31" s="343"/>
      <c r="K31" s="343"/>
      <c r="L31" s="343"/>
      <c r="M31" s="343"/>
      <c r="N31" s="31"/>
      <c r="O31" s="31"/>
      <c r="P31" s="31"/>
    </row>
    <row r="32" spans="1:18" ht="12.75" x14ac:dyDescent="0.2">
      <c r="A32" s="356"/>
      <c r="B32" s="357"/>
      <c r="C32" s="343"/>
      <c r="D32" s="343"/>
      <c r="E32" s="343"/>
      <c r="F32" s="343"/>
      <c r="G32" s="343"/>
      <c r="H32" s="337"/>
      <c r="I32" s="343"/>
      <c r="J32" s="343"/>
      <c r="K32" s="343"/>
      <c r="L32" s="343"/>
      <c r="M32" s="343"/>
      <c r="N32" s="31"/>
      <c r="O32" s="31"/>
      <c r="P32" s="31"/>
      <c r="Q32" s="31"/>
      <c r="R32" s="31"/>
    </row>
    <row r="33" spans="1:18" ht="12.75" x14ac:dyDescent="0.2">
      <c r="A33" s="358" t="s">
        <v>744</v>
      </c>
      <c r="B33" s="342"/>
      <c r="C33" s="342"/>
      <c r="D33" s="342"/>
      <c r="E33" s="342"/>
      <c r="F33" s="342"/>
      <c r="G33" s="343"/>
      <c r="H33" s="343"/>
      <c r="I33" s="343"/>
      <c r="J33" s="343"/>
      <c r="K33" s="343"/>
      <c r="L33" s="343"/>
      <c r="M33" s="343"/>
      <c r="N33" s="31"/>
      <c r="O33" s="31"/>
      <c r="P33" s="31"/>
      <c r="Q33" s="31"/>
      <c r="R33" s="31"/>
    </row>
    <row r="34" spans="1:18" ht="12.75" x14ac:dyDescent="0.2">
      <c r="A34" s="344" t="s">
        <v>745</v>
      </c>
      <c r="B34" s="342"/>
      <c r="C34" s="342"/>
      <c r="D34" s="342"/>
      <c r="E34" s="342"/>
      <c r="F34" s="342"/>
      <c r="G34" s="343"/>
      <c r="H34" s="343"/>
      <c r="I34" s="343"/>
      <c r="J34" s="343"/>
      <c r="K34" s="343"/>
      <c r="L34" s="343"/>
      <c r="M34" s="343"/>
      <c r="N34" s="31"/>
      <c r="O34" s="31"/>
      <c r="P34" s="31"/>
      <c r="Q34" s="31"/>
      <c r="R34" s="31"/>
    </row>
    <row r="35" spans="1:18" ht="12.75" x14ac:dyDescent="0.2">
      <c r="A35" s="359"/>
      <c r="B35" s="342"/>
      <c r="C35" s="342"/>
      <c r="D35" s="342"/>
      <c r="E35" s="342"/>
      <c r="F35" s="342"/>
      <c r="G35" s="343"/>
      <c r="H35" s="343"/>
      <c r="I35" s="343"/>
      <c r="J35" s="343"/>
      <c r="K35" s="337"/>
      <c r="L35" s="337"/>
      <c r="M35" s="337"/>
    </row>
    <row r="36" spans="1:18" ht="13.5" thickBot="1" x14ac:dyDescent="0.25">
      <c r="A36" s="348" t="s">
        <v>743</v>
      </c>
      <c r="B36" s="348"/>
      <c r="C36" s="342"/>
      <c r="D36" s="342"/>
      <c r="E36" s="342"/>
      <c r="F36" s="342"/>
      <c r="G36" s="343"/>
      <c r="H36" s="343"/>
      <c r="I36" s="343"/>
      <c r="J36" s="343"/>
      <c r="K36" s="337"/>
      <c r="L36" s="337"/>
      <c r="M36" s="337"/>
    </row>
    <row r="37" spans="1:18" ht="12.75" x14ac:dyDescent="0.2">
      <c r="A37" s="353" t="s">
        <v>410</v>
      </c>
      <c r="B37" s="387">
        <v>0</v>
      </c>
      <c r="C37" s="342"/>
      <c r="D37" s="342"/>
      <c r="E37" s="342"/>
      <c r="F37" s="342"/>
      <c r="G37" s="343"/>
      <c r="H37" s="343"/>
      <c r="I37" s="343"/>
      <c r="J37" s="343"/>
      <c r="K37" s="337"/>
      <c r="L37" s="337"/>
      <c r="M37" s="337"/>
    </row>
    <row r="38" spans="1:18" ht="12.75" x14ac:dyDescent="0.2">
      <c r="A38" s="351" t="s">
        <v>411</v>
      </c>
      <c r="B38" s="388">
        <v>0</v>
      </c>
      <c r="C38" s="342"/>
      <c r="D38" s="342"/>
      <c r="E38" s="342"/>
      <c r="F38" s="342"/>
      <c r="G38" s="343"/>
      <c r="H38" s="343"/>
      <c r="I38" s="343"/>
      <c r="J38" s="343"/>
      <c r="K38" s="337"/>
      <c r="L38" s="337"/>
      <c r="M38" s="337"/>
    </row>
    <row r="39" spans="1:18" ht="12.75" x14ac:dyDescent="0.2">
      <c r="A39" s="351" t="s">
        <v>412</v>
      </c>
      <c r="B39" s="352">
        <f>IF(B37=0,0,B38/B37)</f>
        <v>0</v>
      </c>
      <c r="C39" s="342"/>
      <c r="D39" s="342"/>
      <c r="E39" s="342"/>
      <c r="F39" s="342"/>
      <c r="G39" s="343"/>
      <c r="H39" s="343"/>
      <c r="I39" s="343"/>
      <c r="J39" s="343"/>
      <c r="K39" s="337"/>
      <c r="L39" s="337"/>
      <c r="M39" s="337"/>
    </row>
    <row r="40" spans="1:18" ht="13.5" thickBot="1" x14ac:dyDescent="0.25">
      <c r="A40" s="350" t="s">
        <v>414</v>
      </c>
      <c r="B40" s="389">
        <v>1</v>
      </c>
      <c r="C40" s="342" t="s">
        <v>415</v>
      </c>
      <c r="D40" s="342"/>
      <c r="E40" s="342"/>
      <c r="F40" s="342"/>
      <c r="G40" s="343"/>
      <c r="H40" s="343"/>
      <c r="I40" s="343"/>
      <c r="J40" s="343"/>
      <c r="K40" s="337"/>
      <c r="L40" s="337"/>
      <c r="M40" s="337"/>
    </row>
    <row r="41" spans="1:18" ht="12.75" x14ac:dyDescent="0.2">
      <c r="A41" s="340"/>
      <c r="B41" s="341"/>
      <c r="C41" s="342"/>
      <c r="D41" s="342"/>
      <c r="E41" s="342"/>
      <c r="F41" s="342"/>
      <c r="G41" s="343"/>
      <c r="H41" s="343"/>
      <c r="I41" s="343"/>
      <c r="J41" s="343"/>
      <c r="K41" s="337"/>
      <c r="L41" s="337"/>
      <c r="M41" s="337"/>
    </row>
    <row r="42" spans="1:18" ht="12.75" x14ac:dyDescent="0.2">
      <c r="A42" s="344" t="s">
        <v>746</v>
      </c>
      <c r="B42" s="342"/>
      <c r="C42" s="342"/>
      <c r="D42" s="342"/>
      <c r="E42" s="342"/>
      <c r="F42" s="342"/>
      <c r="G42" s="343"/>
      <c r="H42" s="343"/>
      <c r="I42" s="343"/>
      <c r="J42" s="343"/>
      <c r="K42" s="337"/>
      <c r="L42" s="337"/>
      <c r="M42" s="337"/>
    </row>
    <row r="43" spans="1:18" ht="12.75" x14ac:dyDescent="0.2">
      <c r="A43" s="344" t="s">
        <v>231</v>
      </c>
      <c r="B43" s="342"/>
      <c r="C43" s="342"/>
      <c r="D43" s="342"/>
      <c r="E43" s="342"/>
      <c r="F43" s="342"/>
      <c r="G43" s="343"/>
      <c r="H43" s="343"/>
      <c r="I43" s="343"/>
      <c r="J43" s="343"/>
      <c r="K43" s="337"/>
      <c r="L43" s="337"/>
      <c r="M43" s="337"/>
    </row>
    <row r="44" spans="1:18" ht="12.75" x14ac:dyDescent="0.2">
      <c r="A44" s="344" t="s">
        <v>232</v>
      </c>
      <c r="B44" s="342"/>
      <c r="C44" s="342"/>
      <c r="D44" s="342"/>
      <c r="E44" s="342"/>
      <c r="F44" s="342"/>
      <c r="G44" s="343"/>
      <c r="H44" s="343"/>
      <c r="I44" s="343"/>
      <c r="J44" s="343"/>
      <c r="K44" s="337"/>
      <c r="L44" s="337"/>
      <c r="M44" s="337"/>
    </row>
    <row r="45" spans="1:18" ht="12.75" x14ac:dyDescent="0.2">
      <c r="A45" s="345" t="s">
        <v>747</v>
      </c>
      <c r="B45" s="342"/>
      <c r="C45" s="342"/>
      <c r="D45" s="342"/>
      <c r="E45" s="342"/>
      <c r="F45" s="342"/>
      <c r="G45" s="343"/>
      <c r="H45" s="343"/>
      <c r="I45" s="343"/>
      <c r="J45" s="343"/>
      <c r="K45" s="337"/>
      <c r="L45" s="337"/>
      <c r="M45" s="337"/>
    </row>
    <row r="46" spans="1:18" ht="12.75" x14ac:dyDescent="0.2">
      <c r="A46" s="345"/>
      <c r="B46" s="342"/>
      <c r="C46" s="342"/>
      <c r="D46" s="342"/>
      <c r="E46" s="342"/>
      <c r="F46" s="342"/>
      <c r="G46" s="343"/>
      <c r="H46" s="343"/>
      <c r="I46" s="343"/>
      <c r="J46" s="343"/>
      <c r="K46" s="337"/>
      <c r="L46" s="337"/>
      <c r="M46" s="337"/>
    </row>
    <row r="47" spans="1:18" ht="12.75" x14ac:dyDescent="0.2">
      <c r="A47" s="346" t="s">
        <v>234</v>
      </c>
      <c r="B47" s="347"/>
      <c r="C47" s="347"/>
      <c r="D47" s="347"/>
      <c r="E47" s="347"/>
      <c r="F47" s="347"/>
      <c r="G47" s="347"/>
      <c r="H47" s="347"/>
      <c r="I47" s="337"/>
      <c r="J47" s="337"/>
      <c r="K47" s="337"/>
      <c r="L47" s="337"/>
      <c r="M47" s="337"/>
    </row>
    <row r="48" spans="1:18" ht="13.5" thickBot="1" x14ac:dyDescent="0.25">
      <c r="A48" s="348" t="s">
        <v>6</v>
      </c>
      <c r="B48" s="349" t="s">
        <v>235</v>
      </c>
      <c r="C48" s="349" t="s">
        <v>236</v>
      </c>
      <c r="D48" s="349" t="s">
        <v>237</v>
      </c>
      <c r="E48" s="349" t="s">
        <v>238</v>
      </c>
      <c r="F48" s="349" t="s">
        <v>239</v>
      </c>
      <c r="G48" s="349" t="s">
        <v>240</v>
      </c>
      <c r="H48" s="349" t="s">
        <v>241</v>
      </c>
      <c r="I48" s="337"/>
      <c r="J48" s="337"/>
      <c r="K48" s="337"/>
      <c r="L48" s="337"/>
      <c r="M48" s="337"/>
    </row>
    <row r="49" spans="1:13" ht="12.75" x14ac:dyDescent="0.2">
      <c r="A49" s="338" t="s">
        <v>12</v>
      </c>
      <c r="B49" s="384">
        <v>0</v>
      </c>
      <c r="C49" s="384">
        <v>0</v>
      </c>
      <c r="D49" s="384">
        <v>0</v>
      </c>
      <c r="E49" s="384">
        <v>0</v>
      </c>
      <c r="F49" s="384">
        <v>0</v>
      </c>
      <c r="G49" s="384">
        <v>0</v>
      </c>
      <c r="H49" s="390">
        <v>0</v>
      </c>
      <c r="I49" s="337"/>
      <c r="J49" s="337"/>
      <c r="K49" s="337"/>
      <c r="L49" s="337"/>
      <c r="M49" s="337"/>
    </row>
    <row r="50" spans="1:13" ht="12.75" x14ac:dyDescent="0.2">
      <c r="A50" s="339" t="s">
        <v>13</v>
      </c>
      <c r="B50" s="385">
        <v>0</v>
      </c>
      <c r="C50" s="385">
        <v>0</v>
      </c>
      <c r="D50" s="385">
        <v>0</v>
      </c>
      <c r="E50" s="385">
        <v>0</v>
      </c>
      <c r="F50" s="385">
        <v>0</v>
      </c>
      <c r="G50" s="385">
        <v>0</v>
      </c>
      <c r="H50" s="391">
        <v>0</v>
      </c>
      <c r="I50" s="337"/>
      <c r="J50" s="337"/>
      <c r="K50" s="337"/>
      <c r="L50" s="337"/>
      <c r="M50" s="337"/>
    </row>
    <row r="51" spans="1:13" ht="12.75" x14ac:dyDescent="0.2">
      <c r="A51" s="339" t="s">
        <v>14</v>
      </c>
      <c r="B51" s="385">
        <v>0</v>
      </c>
      <c r="C51" s="385">
        <v>0</v>
      </c>
      <c r="D51" s="385">
        <v>0</v>
      </c>
      <c r="E51" s="385">
        <v>0</v>
      </c>
      <c r="F51" s="385">
        <v>0</v>
      </c>
      <c r="G51" s="385">
        <v>0</v>
      </c>
      <c r="H51" s="391">
        <v>0</v>
      </c>
      <c r="I51" s="337"/>
      <c r="J51" s="337"/>
      <c r="K51" s="337"/>
      <c r="L51" s="337"/>
      <c r="M51" s="337"/>
    </row>
    <row r="52" spans="1:13" ht="12.75" x14ac:dyDescent="0.2">
      <c r="A52" s="339" t="s">
        <v>15</v>
      </c>
      <c r="B52" s="385">
        <v>0</v>
      </c>
      <c r="C52" s="385">
        <v>0</v>
      </c>
      <c r="D52" s="385">
        <v>0</v>
      </c>
      <c r="E52" s="385">
        <v>0</v>
      </c>
      <c r="F52" s="385">
        <v>0</v>
      </c>
      <c r="G52" s="385">
        <v>0</v>
      </c>
      <c r="H52" s="391">
        <v>0</v>
      </c>
      <c r="I52" s="337"/>
      <c r="J52" s="337"/>
      <c r="K52" s="337"/>
      <c r="L52" s="337"/>
      <c r="M52" s="337"/>
    </row>
    <row r="53" spans="1:13" ht="12.75" x14ac:dyDescent="0.2">
      <c r="A53" s="339" t="s">
        <v>16</v>
      </c>
      <c r="B53" s="385">
        <v>0</v>
      </c>
      <c r="C53" s="385">
        <v>0</v>
      </c>
      <c r="D53" s="385">
        <v>0</v>
      </c>
      <c r="E53" s="385">
        <v>0</v>
      </c>
      <c r="F53" s="385">
        <v>0</v>
      </c>
      <c r="G53" s="385">
        <v>0</v>
      </c>
      <c r="H53" s="391">
        <v>0</v>
      </c>
      <c r="I53" s="337"/>
      <c r="J53" s="337"/>
      <c r="K53" s="337"/>
      <c r="L53" s="337"/>
      <c r="M53" s="337"/>
    </row>
    <row r="54" spans="1:13" ht="12.75" x14ac:dyDescent="0.2">
      <c r="A54" s="339" t="s">
        <v>17</v>
      </c>
      <c r="B54" s="385">
        <v>0</v>
      </c>
      <c r="C54" s="385">
        <v>0</v>
      </c>
      <c r="D54" s="385">
        <v>0</v>
      </c>
      <c r="E54" s="385">
        <v>0</v>
      </c>
      <c r="F54" s="385">
        <v>0</v>
      </c>
      <c r="G54" s="385">
        <v>0</v>
      </c>
      <c r="H54" s="391">
        <v>0</v>
      </c>
      <c r="I54" s="337"/>
      <c r="J54" s="337"/>
      <c r="K54" s="337"/>
      <c r="L54" s="337"/>
      <c r="M54" s="337"/>
    </row>
    <row r="55" spans="1:13" ht="12.75" x14ac:dyDescent="0.2">
      <c r="A55" s="339" t="s">
        <v>18</v>
      </c>
      <c r="B55" s="385">
        <v>0</v>
      </c>
      <c r="C55" s="385">
        <v>0</v>
      </c>
      <c r="D55" s="385">
        <v>0</v>
      </c>
      <c r="E55" s="385">
        <v>0</v>
      </c>
      <c r="F55" s="385">
        <v>0</v>
      </c>
      <c r="G55" s="385">
        <v>0</v>
      </c>
      <c r="H55" s="391">
        <v>0</v>
      </c>
      <c r="I55" s="337"/>
      <c r="J55" s="337"/>
      <c r="K55" s="337"/>
      <c r="L55" s="337"/>
      <c r="M55" s="337"/>
    </row>
    <row r="56" spans="1:13" ht="12.75" x14ac:dyDescent="0.2">
      <c r="A56" s="339" t="s">
        <v>19</v>
      </c>
      <c r="B56" s="385">
        <v>0</v>
      </c>
      <c r="C56" s="385">
        <v>0</v>
      </c>
      <c r="D56" s="385">
        <v>0</v>
      </c>
      <c r="E56" s="385">
        <v>0</v>
      </c>
      <c r="F56" s="385">
        <v>0</v>
      </c>
      <c r="G56" s="385">
        <v>0</v>
      </c>
      <c r="H56" s="391">
        <v>0</v>
      </c>
      <c r="I56" s="337"/>
      <c r="J56" s="337"/>
      <c r="K56" s="337"/>
      <c r="L56" s="337"/>
      <c r="M56" s="337"/>
    </row>
    <row r="57" spans="1:13" ht="12.75" x14ac:dyDescent="0.2">
      <c r="A57" s="339" t="s">
        <v>20</v>
      </c>
      <c r="B57" s="385">
        <v>0</v>
      </c>
      <c r="C57" s="385">
        <v>0</v>
      </c>
      <c r="D57" s="385">
        <v>0</v>
      </c>
      <c r="E57" s="385">
        <v>0</v>
      </c>
      <c r="F57" s="385">
        <v>0</v>
      </c>
      <c r="G57" s="385">
        <v>0</v>
      </c>
      <c r="H57" s="391">
        <v>0</v>
      </c>
      <c r="I57" s="337"/>
      <c r="J57" s="337"/>
      <c r="K57" s="337"/>
      <c r="L57" s="337"/>
      <c r="M57" s="337"/>
    </row>
    <row r="58" spans="1:13" ht="12.75" x14ac:dyDescent="0.2">
      <c r="A58" s="339" t="s">
        <v>21</v>
      </c>
      <c r="B58" s="385">
        <v>0</v>
      </c>
      <c r="C58" s="385">
        <v>0</v>
      </c>
      <c r="D58" s="385">
        <v>0</v>
      </c>
      <c r="E58" s="385">
        <v>0</v>
      </c>
      <c r="F58" s="385">
        <v>0</v>
      </c>
      <c r="G58" s="385">
        <v>0</v>
      </c>
      <c r="H58" s="391">
        <v>0</v>
      </c>
      <c r="I58" s="337"/>
      <c r="J58" s="337"/>
      <c r="K58" s="337"/>
      <c r="L58" s="337"/>
      <c r="M58" s="337"/>
    </row>
    <row r="59" spans="1:13" ht="13.5" thickBot="1" x14ac:dyDescent="0.25">
      <c r="A59" s="335" t="s">
        <v>11</v>
      </c>
      <c r="B59" s="336">
        <f>SUM(B49:B58)</f>
        <v>0</v>
      </c>
      <c r="C59" s="336">
        <f t="shared" ref="C59:H59" si="2">SUM(C49:C58)</f>
        <v>0</v>
      </c>
      <c r="D59" s="336">
        <f t="shared" si="2"/>
        <v>0</v>
      </c>
      <c r="E59" s="336">
        <f t="shared" si="2"/>
        <v>0</v>
      </c>
      <c r="F59" s="336">
        <f t="shared" si="2"/>
        <v>0</v>
      </c>
      <c r="G59" s="336">
        <f t="shared" si="2"/>
        <v>0</v>
      </c>
      <c r="H59" s="336">
        <f t="shared" si="2"/>
        <v>0</v>
      </c>
      <c r="I59" s="337"/>
      <c r="J59" s="337"/>
      <c r="K59" s="337"/>
      <c r="L59" s="337"/>
      <c r="M59" s="337"/>
    </row>
    <row r="60" spans="1:13" ht="12.75" x14ac:dyDescent="0.2">
      <c r="A60"/>
      <c r="B60"/>
      <c r="C60"/>
      <c r="D60"/>
      <c r="E60"/>
      <c r="F60"/>
      <c r="G60"/>
      <c r="H60"/>
    </row>
    <row r="61" spans="1:13" ht="12.75" x14ac:dyDescent="0.2">
      <c r="A61"/>
      <c r="B61"/>
      <c r="C61"/>
      <c r="D61"/>
      <c r="E61"/>
      <c r="F61"/>
      <c r="G61"/>
      <c r="H61"/>
    </row>
  </sheetData>
  <sheetProtection sheet="1" selectLockedCells="1"/>
  <mergeCells count="1">
    <mergeCell ref="A2:G2"/>
  </mergeCells>
  <dataValidations count="2">
    <dataValidation type="whole" allowBlank="1" showInputMessage="1" showErrorMessage="1" sqref="B40:B41" xr:uid="{B69D1FE2-663A-4F2B-827E-F86E81195480}">
      <formula1>1</formula1>
      <formula2>100</formula2>
    </dataValidation>
    <dataValidation type="list" allowBlank="1" showInputMessage="1" showErrorMessage="1" sqref="D17" xr:uid="{0EBEA0F4-F1A0-4DD8-9BAC-9F785847B498}">
      <formula1>CountyName</formula1>
    </dataValidation>
  </dataValidations>
  <pageMargins left="0.75" right="0.75" top="1" bottom="1" header="0.5" footer="0.5"/>
  <pageSetup scale="56"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J215"/>
  <sheetViews>
    <sheetView zoomScale="80" zoomScaleNormal="80" workbookViewId="0">
      <selection activeCell="B18" sqref="B18"/>
    </sheetView>
  </sheetViews>
  <sheetFormatPr defaultRowHeight="12.75" x14ac:dyDescent="0.2"/>
  <cols>
    <col min="1" max="1" width="35.85546875" style="31" customWidth="1"/>
    <col min="2" max="2" width="28.85546875" style="31" customWidth="1"/>
    <col min="3" max="3" width="24.85546875" style="31" customWidth="1"/>
    <col min="4" max="4" width="25.140625" style="31" customWidth="1"/>
    <col min="5" max="5" width="20.140625" style="31" customWidth="1"/>
    <col min="6" max="6" width="15.42578125" style="31" customWidth="1"/>
    <col min="7" max="7" width="15.5703125" style="31" customWidth="1"/>
    <col min="8" max="8" width="24.7109375" style="31" customWidth="1"/>
    <col min="9" max="10" width="15.5703125" style="31" customWidth="1"/>
    <col min="11" max="11" width="15.7109375" style="31" bestFit="1" customWidth="1"/>
    <col min="12" max="12" width="11.7109375" customWidth="1"/>
    <col min="13" max="13" width="13.85546875" customWidth="1"/>
    <col min="14" max="14" width="16.7109375" bestFit="1" customWidth="1"/>
    <col min="15" max="15" width="11.28515625" customWidth="1"/>
    <col min="16" max="16" width="14.140625" customWidth="1"/>
    <col min="17" max="17" width="29.5703125" bestFit="1" customWidth="1"/>
    <col min="18" max="18" width="17.140625" bestFit="1" customWidth="1"/>
    <col min="19" max="19" width="25.5703125" bestFit="1" customWidth="1"/>
    <col min="20" max="22" width="17.140625" bestFit="1" customWidth="1"/>
    <col min="23" max="23" width="20.85546875" bestFit="1" customWidth="1"/>
    <col min="24" max="30" width="17.140625" bestFit="1" customWidth="1"/>
    <col min="31" max="31" width="13.42578125" bestFit="1" customWidth="1"/>
    <col min="32" max="34" width="17.140625" bestFit="1" customWidth="1"/>
  </cols>
  <sheetData>
    <row r="1" spans="1:29" x14ac:dyDescent="0.2">
      <c r="A1" s="327" t="s">
        <v>930</v>
      </c>
      <c r="B1" s="64"/>
      <c r="C1" s="64"/>
      <c r="D1" s="64"/>
      <c r="E1" s="64"/>
      <c r="F1" s="64"/>
    </row>
    <row r="2" spans="1:29" x14ac:dyDescent="0.2">
      <c r="A2" s="43" t="s">
        <v>931</v>
      </c>
      <c r="B2" s="64"/>
      <c r="C2" s="64"/>
      <c r="D2" s="64"/>
      <c r="E2" s="64"/>
      <c r="F2" s="64"/>
    </row>
    <row r="3" spans="1:29" x14ac:dyDescent="0.2">
      <c r="A3" s="43" t="s">
        <v>932</v>
      </c>
      <c r="B3" s="64"/>
      <c r="C3" s="64"/>
      <c r="D3" s="64"/>
      <c r="E3" s="64"/>
      <c r="F3" s="64"/>
    </row>
    <row r="4" spans="1:29" x14ac:dyDescent="0.2">
      <c r="A4" s="43" t="s">
        <v>933</v>
      </c>
      <c r="B4" s="64"/>
      <c r="C4" s="64"/>
      <c r="D4" s="64"/>
      <c r="E4" s="64"/>
      <c r="F4" s="64"/>
    </row>
    <row r="5" spans="1:29" x14ac:dyDescent="0.2">
      <c r="A5" s="328" t="s">
        <v>359</v>
      </c>
      <c r="B5" s="64"/>
      <c r="C5" s="64"/>
      <c r="D5" s="64"/>
      <c r="E5" s="64"/>
      <c r="F5" s="64"/>
    </row>
    <row r="6" spans="1:29" x14ac:dyDescent="0.2">
      <c r="A6" s="328" t="s">
        <v>360</v>
      </c>
      <c r="B6" s="64"/>
      <c r="C6" s="64"/>
      <c r="D6" s="64"/>
      <c r="E6" s="64"/>
      <c r="F6" s="64"/>
    </row>
    <row r="7" spans="1:29" x14ac:dyDescent="0.2">
      <c r="A7" s="328" t="s">
        <v>361</v>
      </c>
      <c r="B7" s="64"/>
      <c r="C7" s="64"/>
      <c r="D7" s="64"/>
      <c r="E7" s="64"/>
      <c r="F7" s="64"/>
    </row>
    <row r="8" spans="1:29" s="42" customFormat="1" x14ac:dyDescent="0.2">
      <c r="A8" s="328" t="s">
        <v>362</v>
      </c>
      <c r="B8" s="43"/>
      <c r="C8" s="43"/>
      <c r="D8" s="43"/>
      <c r="E8" s="43"/>
      <c r="F8" s="43"/>
    </row>
    <row r="9" spans="1:29" x14ac:dyDescent="0.2">
      <c r="P9" s="31"/>
      <c r="Q9" s="31"/>
      <c r="R9" s="50"/>
      <c r="S9" s="31"/>
      <c r="T9" s="50"/>
      <c r="U9" s="64"/>
      <c r="V9" s="50"/>
      <c r="W9" s="31"/>
      <c r="X9" s="50"/>
      <c r="Y9" s="252" t="s">
        <v>737</v>
      </c>
      <c r="Z9" s="252" t="s">
        <v>737</v>
      </c>
      <c r="AB9" s="252" t="s">
        <v>324</v>
      </c>
      <c r="AC9" s="252" t="s">
        <v>324</v>
      </c>
    </row>
    <row r="10" spans="1:29" x14ac:dyDescent="0.2">
      <c r="A10" s="7" t="s">
        <v>722</v>
      </c>
      <c r="P10" s="31"/>
      <c r="Q10" s="31"/>
      <c r="R10" s="50"/>
      <c r="S10" s="31"/>
      <c r="T10" s="50"/>
      <c r="U10" s="64"/>
      <c r="V10" s="50"/>
      <c r="W10" s="31"/>
      <c r="X10" s="50"/>
      <c r="Y10" s="58"/>
      <c r="Z10" s="58"/>
      <c r="AB10" s="58"/>
      <c r="AC10" s="58"/>
    </row>
    <row r="11" spans="1:29" x14ac:dyDescent="0.2">
      <c r="A11" s="48"/>
      <c r="P11" s="31"/>
      <c r="Q11" s="30" t="s">
        <v>363</v>
      </c>
      <c r="R11" s="32" t="s">
        <v>335</v>
      </c>
      <c r="S11" s="30" t="s">
        <v>364</v>
      </c>
      <c r="T11" s="32" t="s">
        <v>335</v>
      </c>
      <c r="U11" s="30" t="s">
        <v>365</v>
      </c>
      <c r="V11" s="32" t="s">
        <v>335</v>
      </c>
      <c r="W11" s="30" t="s">
        <v>366</v>
      </c>
      <c r="X11" s="32" t="s">
        <v>335</v>
      </c>
      <c r="Y11" s="58" t="s">
        <v>335</v>
      </c>
      <c r="Z11" s="58" t="s">
        <v>701</v>
      </c>
      <c r="AB11" s="58" t="s">
        <v>335</v>
      </c>
      <c r="AC11" s="58" t="s">
        <v>701</v>
      </c>
    </row>
    <row r="12" spans="1:29" x14ac:dyDescent="0.2">
      <c r="A12" s="147" t="s">
        <v>934</v>
      </c>
      <c r="B12" s="148"/>
      <c r="C12" s="148"/>
      <c r="D12" s="148"/>
      <c r="E12" s="148"/>
      <c r="F12" s="148"/>
      <c r="G12" s="148"/>
      <c r="H12" s="148"/>
      <c r="I12" s="148"/>
      <c r="P12" s="57" t="s">
        <v>358</v>
      </c>
      <c r="Q12" s="53" t="s">
        <v>346</v>
      </c>
      <c r="R12" s="34" t="s">
        <v>349</v>
      </c>
      <c r="S12" s="53" t="s">
        <v>346</v>
      </c>
      <c r="T12" s="34" t="s">
        <v>349</v>
      </c>
      <c r="U12" s="53" t="s">
        <v>346</v>
      </c>
      <c r="V12" s="34" t="s">
        <v>349</v>
      </c>
      <c r="W12" s="53" t="s">
        <v>346</v>
      </c>
      <c r="X12" s="34" t="s">
        <v>349</v>
      </c>
      <c r="Y12" s="58" t="s">
        <v>349</v>
      </c>
      <c r="Z12" s="58" t="s">
        <v>349</v>
      </c>
      <c r="AB12" s="58" t="s">
        <v>349</v>
      </c>
      <c r="AC12" s="58" t="s">
        <v>349</v>
      </c>
    </row>
    <row r="13" spans="1:29" ht="13.5" thickBot="1" x14ac:dyDescent="0.25">
      <c r="A13" s="147"/>
      <c r="B13" s="147" t="s">
        <v>363</v>
      </c>
      <c r="C13" s="147" t="s">
        <v>364</v>
      </c>
      <c r="D13" s="147" t="s">
        <v>365</v>
      </c>
      <c r="E13" s="147" t="s">
        <v>366</v>
      </c>
      <c r="F13" s="147" t="s">
        <v>11</v>
      </c>
      <c r="G13" s="148"/>
      <c r="H13" s="148"/>
      <c r="I13" s="148"/>
      <c r="P13" s="31" t="s">
        <v>12</v>
      </c>
      <c r="Q13" s="35">
        <f>Input!$B$21*$B$14</f>
        <v>0</v>
      </c>
      <c r="R13" s="37">
        <f>IF(Q13=0,0,References!$C$54)</f>
        <v>0</v>
      </c>
      <c r="S13" s="35">
        <f>Input!$B$21*$C$14</f>
        <v>0</v>
      </c>
      <c r="T13" s="37">
        <f>IF(S13=0,0,AVERAGE(References!$C$53,References!$C$54,References!$C$55,References!$C$56,References!$C$57))</f>
        <v>0</v>
      </c>
      <c r="U13" s="35">
        <f>Input!$B$21*$D$14</f>
        <v>0</v>
      </c>
      <c r="V13" s="37">
        <f>IF(U13=0,0,AVERAGE(References!$C$55,References!$C$56,References!$C$57))</f>
        <v>0</v>
      </c>
      <c r="W13" s="35">
        <f>Input!$B$21*$E$14</f>
        <v>0</v>
      </c>
      <c r="X13" s="37">
        <f>IF(W13=0,0,References!$C$53)</f>
        <v>0</v>
      </c>
      <c r="Y13" s="59">
        <f>IF((Q13+S13+U13+W13)=0,0,((Q13*R13+S13*T13+U13*V13+W13*X13)/(Q13+S13+U13+W13)))</f>
        <v>0</v>
      </c>
      <c r="Z13" s="59">
        <f t="shared" ref="Z13:Z22" si="0">0.403*(Y13)^1.028</f>
        <v>0</v>
      </c>
      <c r="AB13" s="59">
        <f>Y13+Y28</f>
        <v>0</v>
      </c>
      <c r="AC13" s="59">
        <f t="shared" ref="AC13:AC22" si="1">0.403*(AB13)^1.028</f>
        <v>0</v>
      </c>
    </row>
    <row r="14" spans="1:29" x14ac:dyDescent="0.2">
      <c r="A14" s="260" t="s">
        <v>12</v>
      </c>
      <c r="B14" s="402">
        <v>0.1</v>
      </c>
      <c r="C14" s="403">
        <v>0.15</v>
      </c>
      <c r="D14" s="403">
        <v>0.4</v>
      </c>
      <c r="E14" s="404">
        <v>0.35</v>
      </c>
      <c r="F14" s="263">
        <f t="shared" ref="F14:F23" si="2">B14+C14+D14+E14</f>
        <v>1</v>
      </c>
      <c r="P14" s="31" t="s">
        <v>13</v>
      </c>
      <c r="Q14" s="35">
        <f>Input!$B$22*$B$15</f>
        <v>0</v>
      </c>
      <c r="R14" s="37">
        <f>IF(Q14=0,0,References!$C$54)</f>
        <v>0</v>
      </c>
      <c r="S14" s="35">
        <f>Input!$B$22*$C$15</f>
        <v>0</v>
      </c>
      <c r="T14" s="37">
        <f>IF(S14=0,0,AVERAGE(References!$C$53,References!$C$54,References!$C$55,References!$C$56,References!$C$57))</f>
        <v>0</v>
      </c>
      <c r="U14" s="35">
        <f>Input!$B$22*$D$15</f>
        <v>0</v>
      </c>
      <c r="V14" s="37">
        <f>IF(U14=0,0,AVERAGE(References!$C$55,References!$C$56,References!$C$57))</f>
        <v>0</v>
      </c>
      <c r="W14" s="35">
        <f>Input!$B$22*$E$15</f>
        <v>0</v>
      </c>
      <c r="X14" s="37">
        <f>IF(W14=0,0,References!$C$53)</f>
        <v>0</v>
      </c>
      <c r="Y14" s="59">
        <f t="shared" ref="Y14:Y22" si="3">IF((Q14+S14+U14+W14)=0,0,((Q14*R14+S14*T14+U14*V14+W14*X14)/(Q14+S14+U14+W14)))</f>
        <v>0</v>
      </c>
      <c r="Z14" s="59">
        <f t="shared" si="0"/>
        <v>0</v>
      </c>
      <c r="AB14" s="59">
        <f t="shared" ref="AB14:AB22" si="4">Y14+Y29</f>
        <v>0</v>
      </c>
      <c r="AC14" s="59">
        <f t="shared" si="1"/>
        <v>0</v>
      </c>
    </row>
    <row r="15" spans="1:29" x14ac:dyDescent="0.2">
      <c r="A15" s="261" t="s">
        <v>13</v>
      </c>
      <c r="B15" s="405">
        <v>0.1</v>
      </c>
      <c r="C15" s="406">
        <v>0.15</v>
      </c>
      <c r="D15" s="406">
        <v>0.4</v>
      </c>
      <c r="E15" s="407">
        <v>0.35</v>
      </c>
      <c r="F15" s="264">
        <f t="shared" si="2"/>
        <v>1</v>
      </c>
      <c r="P15" s="31" t="s">
        <v>14</v>
      </c>
      <c r="Q15" s="35">
        <f>Input!$B$23*$B$16</f>
        <v>0</v>
      </c>
      <c r="R15" s="37">
        <f>IF(Q15=0,0,References!$C$54)</f>
        <v>0</v>
      </c>
      <c r="S15" s="35">
        <f>Input!$B$23*$C$16</f>
        <v>0</v>
      </c>
      <c r="T15" s="37">
        <f>IF(S15=0,0,AVERAGE(References!$C$53,References!$C$54,References!$C$55,References!$C$56,References!$C$57))</f>
        <v>0</v>
      </c>
      <c r="U15" s="35">
        <f>Input!$B$23*$D$16</f>
        <v>0</v>
      </c>
      <c r="V15" s="37">
        <f>IF(U15=0,0,AVERAGE(References!$C$55,References!$C$56,References!$C$57))</f>
        <v>0</v>
      </c>
      <c r="W15" s="35">
        <f>Input!$B$23*$E$16</f>
        <v>0</v>
      </c>
      <c r="X15" s="37">
        <f>IF(W15=0,0,References!$C$53)</f>
        <v>0</v>
      </c>
      <c r="Y15" s="59">
        <f t="shared" si="3"/>
        <v>0</v>
      </c>
      <c r="Z15" s="59">
        <f t="shared" si="0"/>
        <v>0</v>
      </c>
      <c r="AB15" s="59">
        <f t="shared" si="4"/>
        <v>0</v>
      </c>
      <c r="AC15" s="59">
        <f t="shared" si="1"/>
        <v>0</v>
      </c>
    </row>
    <row r="16" spans="1:29" x14ac:dyDescent="0.2">
      <c r="A16" s="261" t="s">
        <v>14</v>
      </c>
      <c r="B16" s="405">
        <v>0.1</v>
      </c>
      <c r="C16" s="406">
        <v>0.15</v>
      </c>
      <c r="D16" s="406">
        <v>0.4</v>
      </c>
      <c r="E16" s="407">
        <v>0.35</v>
      </c>
      <c r="F16" s="264">
        <f t="shared" si="2"/>
        <v>1</v>
      </c>
      <c r="P16" s="31" t="s">
        <v>15</v>
      </c>
      <c r="Q16" s="35">
        <f>Input!$B$24*$B$17</f>
        <v>0</v>
      </c>
      <c r="R16" s="37">
        <f>IF(Q16=0,0,References!$C$54)</f>
        <v>0</v>
      </c>
      <c r="S16" s="35">
        <f>Input!$B$24*$C$17</f>
        <v>0</v>
      </c>
      <c r="T16" s="37">
        <f>IF(S16=0,0,AVERAGE(References!$C$53,References!$C$54,References!$C$55,References!$C$56,References!$C$57))</f>
        <v>0</v>
      </c>
      <c r="U16" s="35">
        <f>Input!$B$24*$D$17</f>
        <v>0</v>
      </c>
      <c r="V16" s="37">
        <f>IF(U16=0,0,AVERAGE(References!$C$55,References!$C$56,References!$C$57))</f>
        <v>0</v>
      </c>
      <c r="W16" s="35">
        <f>Input!$B$24*$E$17</f>
        <v>0</v>
      </c>
      <c r="X16" s="37">
        <f>IF(W16=0,0,References!$C$53)</f>
        <v>0</v>
      </c>
      <c r="Y16" s="59">
        <f t="shared" si="3"/>
        <v>0</v>
      </c>
      <c r="Z16" s="59">
        <f t="shared" si="0"/>
        <v>0</v>
      </c>
      <c r="AB16" s="59">
        <f t="shared" si="4"/>
        <v>0</v>
      </c>
      <c r="AC16" s="59">
        <f t="shared" si="1"/>
        <v>0</v>
      </c>
    </row>
    <row r="17" spans="1:36" x14ac:dyDescent="0.2">
      <c r="A17" s="261" t="s">
        <v>15</v>
      </c>
      <c r="B17" s="405">
        <v>0.1</v>
      </c>
      <c r="C17" s="406">
        <v>0.15</v>
      </c>
      <c r="D17" s="406">
        <v>0.4</v>
      </c>
      <c r="E17" s="407">
        <v>0.35</v>
      </c>
      <c r="F17" s="264">
        <f t="shared" si="2"/>
        <v>1</v>
      </c>
      <c r="P17" s="31" t="s">
        <v>16</v>
      </c>
      <c r="Q17" s="35">
        <f>Input!$B$25*$B$18</f>
        <v>0</v>
      </c>
      <c r="R17" s="37">
        <f>IF(Q17=0,0,References!$C$54)</f>
        <v>0</v>
      </c>
      <c r="S17" s="35">
        <f>Input!$B$25*$C$18</f>
        <v>0</v>
      </c>
      <c r="T17" s="37">
        <f>IF(S17=0,0,AVERAGE(References!$C$53,References!$C$54,References!$C$55,References!$C$56,References!$C$57))</f>
        <v>0</v>
      </c>
      <c r="U17" s="35">
        <f>Input!$B$25*$D$18</f>
        <v>0</v>
      </c>
      <c r="V17" s="37">
        <f>IF(U17=0,0,AVERAGE(References!$C$55,References!$C$56,References!$C$57))</f>
        <v>0</v>
      </c>
      <c r="W17" s="35">
        <f>Input!$B$25*$E$18</f>
        <v>0</v>
      </c>
      <c r="X17" s="37">
        <f>IF(W17=0,0,References!$C$53)</f>
        <v>0</v>
      </c>
      <c r="Y17" s="59">
        <f t="shared" si="3"/>
        <v>0</v>
      </c>
      <c r="Z17" s="59">
        <f t="shared" si="0"/>
        <v>0</v>
      </c>
      <c r="AB17" s="59">
        <f t="shared" si="4"/>
        <v>0</v>
      </c>
      <c r="AC17" s="59">
        <f t="shared" si="1"/>
        <v>0</v>
      </c>
    </row>
    <row r="18" spans="1:36" x14ac:dyDescent="0.2">
      <c r="A18" s="261" t="s">
        <v>16</v>
      </c>
      <c r="B18" s="405">
        <v>0.1</v>
      </c>
      <c r="C18" s="406">
        <v>0.15</v>
      </c>
      <c r="D18" s="406">
        <v>0.4</v>
      </c>
      <c r="E18" s="407">
        <v>0.35</v>
      </c>
      <c r="F18" s="264">
        <f t="shared" si="2"/>
        <v>1</v>
      </c>
      <c r="P18" s="31" t="s">
        <v>17</v>
      </c>
      <c r="Q18" s="35">
        <f>Input!$B$26*$B$19</f>
        <v>0</v>
      </c>
      <c r="R18" s="37">
        <f>IF(Q18=0,0,References!$C$54)</f>
        <v>0</v>
      </c>
      <c r="S18" s="35">
        <f>Input!$B$26*$C$19</f>
        <v>0</v>
      </c>
      <c r="T18" s="37">
        <f>IF(S18=0,0,AVERAGE(References!$C$53,References!$C$54,References!$C$55,References!$C$56,References!$C$57))</f>
        <v>0</v>
      </c>
      <c r="U18" s="35">
        <f>Input!$B$26*$D$19</f>
        <v>0</v>
      </c>
      <c r="V18" s="37">
        <f>IF(U18=0,0,AVERAGE(References!$C$55,References!$C$56,References!$C$57))</f>
        <v>0</v>
      </c>
      <c r="W18" s="35">
        <f>Input!$B$26*$E$19</f>
        <v>0</v>
      </c>
      <c r="X18" s="37">
        <f>IF(W18=0,0,References!$C$53)</f>
        <v>0</v>
      </c>
      <c r="Y18" s="59">
        <f t="shared" si="3"/>
        <v>0</v>
      </c>
      <c r="Z18" s="59">
        <f t="shared" si="0"/>
        <v>0</v>
      </c>
      <c r="AB18" s="59">
        <f t="shared" si="4"/>
        <v>0</v>
      </c>
      <c r="AC18" s="59">
        <f t="shared" si="1"/>
        <v>0</v>
      </c>
    </row>
    <row r="19" spans="1:36" x14ac:dyDescent="0.2">
      <c r="A19" s="261" t="s">
        <v>17</v>
      </c>
      <c r="B19" s="405">
        <v>0.1</v>
      </c>
      <c r="C19" s="406">
        <v>0.15</v>
      </c>
      <c r="D19" s="406">
        <v>0.4</v>
      </c>
      <c r="E19" s="407">
        <v>0.35</v>
      </c>
      <c r="F19" s="264">
        <f t="shared" si="2"/>
        <v>1</v>
      </c>
      <c r="P19" s="31" t="s">
        <v>18</v>
      </c>
      <c r="Q19" s="35">
        <f>Input!$B$27*$B$20</f>
        <v>0</v>
      </c>
      <c r="R19" s="37">
        <f>IF(Q19=0,0,References!$C$54)</f>
        <v>0</v>
      </c>
      <c r="S19" s="35">
        <f>Input!$B$27*$C$20</f>
        <v>0</v>
      </c>
      <c r="T19" s="37">
        <f>IF(S19=0,0,AVERAGE(References!$C$53,References!$C$54,References!$C$55,References!$C$56,References!$C$57))</f>
        <v>0</v>
      </c>
      <c r="U19" s="35">
        <f>Input!$B$27*$D$20</f>
        <v>0</v>
      </c>
      <c r="V19" s="37">
        <f>IF(U19=0,0,AVERAGE(References!$C$55,References!$C$56,References!$C$57))</f>
        <v>0</v>
      </c>
      <c r="W19" s="35">
        <f>Input!$B$27*$E$20</f>
        <v>0</v>
      </c>
      <c r="X19" s="37">
        <f>IF(W19=0,0,References!$C$53)</f>
        <v>0</v>
      </c>
      <c r="Y19" s="59">
        <f t="shared" si="3"/>
        <v>0</v>
      </c>
      <c r="Z19" s="59">
        <f t="shared" si="0"/>
        <v>0</v>
      </c>
      <c r="AB19" s="59">
        <f t="shared" si="4"/>
        <v>0</v>
      </c>
      <c r="AC19" s="59">
        <f t="shared" si="1"/>
        <v>0</v>
      </c>
    </row>
    <row r="20" spans="1:36" x14ac:dyDescent="0.2">
      <c r="A20" s="261" t="s">
        <v>18</v>
      </c>
      <c r="B20" s="405">
        <v>0.1</v>
      </c>
      <c r="C20" s="406">
        <v>0.15</v>
      </c>
      <c r="D20" s="406">
        <v>0.4</v>
      </c>
      <c r="E20" s="407">
        <v>0.35</v>
      </c>
      <c r="F20" s="264">
        <f t="shared" si="2"/>
        <v>1</v>
      </c>
      <c r="P20" s="31" t="s">
        <v>19</v>
      </c>
      <c r="Q20" s="35">
        <f>Input!$B$28*$B$21</f>
        <v>0</v>
      </c>
      <c r="R20" s="37">
        <f>IF(Q20=0,0,References!$C$54)</f>
        <v>0</v>
      </c>
      <c r="S20" s="35">
        <f>Input!$B$28*$C$21</f>
        <v>0</v>
      </c>
      <c r="T20" s="37">
        <f>IF(S20=0,0,AVERAGE(References!$C$53,References!$C$54,References!$C$55,References!$C$56,References!$C$57))</f>
        <v>0</v>
      </c>
      <c r="U20" s="35">
        <f>Input!$B$28*$D$21</f>
        <v>0</v>
      </c>
      <c r="V20" s="37">
        <f>IF(U20=0,0,AVERAGE(References!$C$55,References!$C$56,References!$C$57))</f>
        <v>0</v>
      </c>
      <c r="W20" s="35">
        <f>Input!$B$28*$E$21</f>
        <v>0</v>
      </c>
      <c r="X20" s="37">
        <f>IF(W20=0,0,References!$C$53)</f>
        <v>0</v>
      </c>
      <c r="Y20" s="59">
        <f t="shared" si="3"/>
        <v>0</v>
      </c>
      <c r="Z20" s="59">
        <f t="shared" si="0"/>
        <v>0</v>
      </c>
      <c r="AB20" s="59">
        <f t="shared" si="4"/>
        <v>0</v>
      </c>
      <c r="AC20" s="59">
        <f t="shared" si="1"/>
        <v>0</v>
      </c>
    </row>
    <row r="21" spans="1:36" x14ac:dyDescent="0.2">
      <c r="A21" s="261" t="s">
        <v>19</v>
      </c>
      <c r="B21" s="405">
        <v>0.1</v>
      </c>
      <c r="C21" s="406">
        <v>0.15</v>
      </c>
      <c r="D21" s="406">
        <v>0.4</v>
      </c>
      <c r="E21" s="407">
        <v>0.35</v>
      </c>
      <c r="F21" s="264">
        <f t="shared" si="2"/>
        <v>1</v>
      </c>
      <c r="P21" s="31" t="s">
        <v>20</v>
      </c>
      <c r="Q21" s="35">
        <f>Input!$B$29*$B$22</f>
        <v>0</v>
      </c>
      <c r="R21" s="37">
        <f>IF(Q21=0,0,References!$C$54)</f>
        <v>0</v>
      </c>
      <c r="S21" s="35">
        <f>Input!$B$29*$C$22</f>
        <v>0</v>
      </c>
      <c r="T21" s="37">
        <f>IF(S21=0,0,AVERAGE(References!$C$53,References!$C$54,References!$C$55,References!$C$56,References!$C$57))</f>
        <v>0</v>
      </c>
      <c r="U21" s="35">
        <f>Input!$B$29*$D$22</f>
        <v>0</v>
      </c>
      <c r="V21" s="37">
        <f>IF(U21=0,0,AVERAGE(References!$C$55,References!$C$56,References!$C$57))</f>
        <v>0</v>
      </c>
      <c r="W21" s="35">
        <f>Input!$B$29*$E$22</f>
        <v>0</v>
      </c>
      <c r="X21" s="37">
        <f>IF(W21=0,0,References!$C$53)</f>
        <v>0</v>
      </c>
      <c r="Y21" s="59">
        <f t="shared" si="3"/>
        <v>0</v>
      </c>
      <c r="Z21" s="59">
        <f t="shared" si="0"/>
        <v>0</v>
      </c>
      <c r="AB21" s="59">
        <f t="shared" si="4"/>
        <v>0</v>
      </c>
      <c r="AC21" s="59">
        <f t="shared" si="1"/>
        <v>0</v>
      </c>
    </row>
    <row r="22" spans="1:36" x14ac:dyDescent="0.2">
      <c r="A22" s="261" t="s">
        <v>20</v>
      </c>
      <c r="B22" s="405">
        <v>0.1</v>
      </c>
      <c r="C22" s="406">
        <v>0.15</v>
      </c>
      <c r="D22" s="406">
        <v>0.4</v>
      </c>
      <c r="E22" s="407">
        <v>0.35</v>
      </c>
      <c r="F22" s="264">
        <f t="shared" si="2"/>
        <v>1</v>
      </c>
      <c r="P22" s="31" t="s">
        <v>21</v>
      </c>
      <c r="Q22" s="35">
        <f>Input!$B$30*$B$23</f>
        <v>0</v>
      </c>
      <c r="R22" s="37">
        <f>IF(Q22=0,0,References!$C$54)</f>
        <v>0</v>
      </c>
      <c r="S22" s="35">
        <f>Input!$B$30*$C$23</f>
        <v>0</v>
      </c>
      <c r="T22" s="37">
        <f>IF(S22=0,0,AVERAGE(References!$C$53,References!$C$54,References!$C$55,References!$C$56,References!$C$57))</f>
        <v>0</v>
      </c>
      <c r="U22" s="35">
        <f>Input!$B$30*$D$23</f>
        <v>0</v>
      </c>
      <c r="V22" s="37">
        <f>IF(U22=0,0,AVERAGE(References!$C$55,References!$C$56,References!$C$57))</f>
        <v>0</v>
      </c>
      <c r="W22" s="35">
        <f>Input!$B$30*$E$23</f>
        <v>0</v>
      </c>
      <c r="X22" s="37">
        <f>IF(W22=0,0,References!$C$53)</f>
        <v>0</v>
      </c>
      <c r="Y22" s="59">
        <f t="shared" si="3"/>
        <v>0</v>
      </c>
      <c r="Z22" s="59">
        <f t="shared" si="0"/>
        <v>0</v>
      </c>
      <c r="AB22" s="59">
        <f t="shared" si="4"/>
        <v>0</v>
      </c>
      <c r="AC22" s="59">
        <f t="shared" si="1"/>
        <v>0</v>
      </c>
    </row>
    <row r="23" spans="1:36" ht="13.5" thickBot="1" x14ac:dyDescent="0.25">
      <c r="A23" s="262" t="s">
        <v>21</v>
      </c>
      <c r="B23" s="408">
        <v>0.1</v>
      </c>
      <c r="C23" s="409">
        <v>0.15</v>
      </c>
      <c r="D23" s="409">
        <v>0.4</v>
      </c>
      <c r="E23" s="410">
        <v>0.35</v>
      </c>
      <c r="F23" s="265">
        <f t="shared" si="2"/>
        <v>1</v>
      </c>
    </row>
    <row r="24" spans="1:36" x14ac:dyDescent="0.2">
      <c r="A24" s="251"/>
      <c r="B24" s="250"/>
      <c r="C24" s="250"/>
      <c r="D24" s="250"/>
      <c r="E24" s="250"/>
      <c r="F24" s="251"/>
      <c r="P24" s="31"/>
      <c r="Q24" s="31"/>
      <c r="R24" s="50"/>
      <c r="S24" s="31"/>
      <c r="T24" s="50"/>
      <c r="U24" s="64"/>
      <c r="V24" s="50"/>
      <c r="W24" s="31"/>
      <c r="X24" s="50"/>
      <c r="Y24" s="31" t="s">
        <v>738</v>
      </c>
      <c r="Z24" s="50" t="s">
        <v>738</v>
      </c>
    </row>
    <row r="25" spans="1:36" x14ac:dyDescent="0.2">
      <c r="A25" s="251"/>
      <c r="B25" s="250"/>
      <c r="C25" s="250"/>
      <c r="D25" s="250"/>
      <c r="E25" s="250"/>
      <c r="F25" s="251"/>
      <c r="P25" s="31"/>
      <c r="Q25" s="65" t="s">
        <v>735</v>
      </c>
      <c r="R25" s="50" t="s">
        <v>736</v>
      </c>
      <c r="S25" s="50" t="s">
        <v>720</v>
      </c>
      <c r="T25" s="50" t="s">
        <v>248</v>
      </c>
      <c r="U25" s="256" t="s">
        <v>717</v>
      </c>
      <c r="V25" s="65" t="s">
        <v>938</v>
      </c>
      <c r="W25" s="50" t="s">
        <v>250</v>
      </c>
      <c r="X25" s="50" t="s">
        <v>719</v>
      </c>
      <c r="Y25" s="64"/>
      <c r="Z25" s="50"/>
    </row>
    <row r="26" spans="1:36" x14ac:dyDescent="0.2">
      <c r="A26" s="7" t="s">
        <v>721</v>
      </c>
      <c r="B26"/>
      <c r="C26"/>
      <c r="D26"/>
      <c r="E26"/>
      <c r="F26"/>
      <c r="G26"/>
      <c r="H26"/>
      <c r="I26"/>
      <c r="J26"/>
      <c r="K26"/>
      <c r="P26" s="31"/>
      <c r="Q26" s="32" t="s">
        <v>335</v>
      </c>
      <c r="R26" s="32" t="s">
        <v>335</v>
      </c>
      <c r="S26" s="32" t="s">
        <v>335</v>
      </c>
      <c r="T26" s="32" t="s">
        <v>335</v>
      </c>
      <c r="U26" s="32" t="s">
        <v>335</v>
      </c>
      <c r="V26" s="32" t="s">
        <v>335</v>
      </c>
      <c r="W26" s="32" t="s">
        <v>335</v>
      </c>
      <c r="X26" s="32" t="s">
        <v>335</v>
      </c>
      <c r="Y26" s="58" t="s">
        <v>335</v>
      </c>
      <c r="Z26" s="58" t="s">
        <v>701</v>
      </c>
    </row>
    <row r="27" spans="1:36" s="1" customFormat="1" x14ac:dyDescent="0.2">
      <c r="A27" s="42" t="s">
        <v>936</v>
      </c>
      <c r="B27"/>
      <c r="C27"/>
      <c r="D27"/>
      <c r="E27"/>
      <c r="F27"/>
      <c r="G27"/>
      <c r="H27"/>
      <c r="I27"/>
      <c r="J27"/>
      <c r="K27"/>
      <c r="L27"/>
      <c r="M27"/>
      <c r="N27"/>
      <c r="P27" s="57" t="s">
        <v>358</v>
      </c>
      <c r="Q27" s="34" t="s">
        <v>349</v>
      </c>
      <c r="R27" s="34" t="s">
        <v>349</v>
      </c>
      <c r="S27" s="34" t="s">
        <v>349</v>
      </c>
      <c r="T27" s="34" t="s">
        <v>349</v>
      </c>
      <c r="U27" s="34" t="s">
        <v>349</v>
      </c>
      <c r="V27" s="34" t="s">
        <v>349</v>
      </c>
      <c r="W27" s="34" t="s">
        <v>349</v>
      </c>
      <c r="X27" s="34" t="s">
        <v>349</v>
      </c>
      <c r="Y27" s="58" t="s">
        <v>349</v>
      </c>
      <c r="Z27" s="58" t="s">
        <v>349</v>
      </c>
      <c r="AA27"/>
      <c r="AB27"/>
      <c r="AC27"/>
      <c r="AD27"/>
      <c r="AE27"/>
      <c r="AF27"/>
      <c r="AG27"/>
      <c r="AH27"/>
    </row>
    <row r="28" spans="1:36" s="1" customFormat="1" x14ac:dyDescent="0.2">
      <c r="A28"/>
      <c r="B28" s="229" t="s">
        <v>258</v>
      </c>
      <c r="C28" s="229" t="s">
        <v>259</v>
      </c>
      <c r="D28" s="229" t="s">
        <v>260</v>
      </c>
      <c r="E28" s="229" t="s">
        <v>261</v>
      </c>
      <c r="F28" s="229" t="s">
        <v>262</v>
      </c>
      <c r="G28" s="229" t="s">
        <v>263</v>
      </c>
      <c r="H28" s="229" t="s">
        <v>264</v>
      </c>
      <c r="I28" s="229" t="s">
        <v>265</v>
      </c>
      <c r="J28" s="229" t="s">
        <v>266</v>
      </c>
      <c r="K28" s="229" t="s">
        <v>267</v>
      </c>
      <c r="L28" s="229" t="s">
        <v>268</v>
      </c>
      <c r="M28" s="229" t="s">
        <v>269</v>
      </c>
      <c r="N28"/>
      <c r="O28"/>
      <c r="P28" s="31" t="s">
        <v>12</v>
      </c>
      <c r="Q28" s="37">
        <f>SUM(D52,D66,D80,D94,D108,D122,D136,D150,D164,D178,D192,D206)*Input!$B21</f>
        <v>0</v>
      </c>
      <c r="R28" s="37">
        <f>SUM(G52,G66,G80,G94,G108,G122,G136,G150,G164,G178,G192,G206)*Input!$B21</f>
        <v>0</v>
      </c>
      <c r="S28" s="37">
        <f>SUM(J52,J66,J80,J94,J108,J122,J136,J150,J164,J178,J192,J206)*Input!$B21</f>
        <v>0</v>
      </c>
      <c r="T28" s="37">
        <f>SUM(M52,M66,M80,M94,M108,M122,M136,M150,M164,M178,M192,M206)*Input!$B21</f>
        <v>0</v>
      </c>
      <c r="U28" s="37">
        <f>SUM(P52,P66,P80,P94,P108,P122,P136,P150,P164,P178,P192,P206)*Input!$B21</f>
        <v>0</v>
      </c>
      <c r="V28" s="37">
        <f>SUM(S52,S66,S80,S94,S108,S122,S136,S150,S164,S178,S192,S206)*Input!$B21</f>
        <v>0</v>
      </c>
      <c r="W28" s="37">
        <f>SUM(V52,V66,V80,V94,V108,V122,V136,V150,V164,V178,V192,V206)*Input!$B21</f>
        <v>0</v>
      </c>
      <c r="X28" s="37">
        <f>SUM(Y52,Y66,Y80,Y94,Y108,Y122,Y136,Y150,Y164,Y178,Y192,Y206)*Input!$B21</f>
        <v>0</v>
      </c>
      <c r="Y28" s="59">
        <f>SUM(Q28:X28)</f>
        <v>0</v>
      </c>
      <c r="Z28" s="59">
        <f>0.403*(Y28)^1.028</f>
        <v>0</v>
      </c>
      <c r="AA28"/>
      <c r="AB28"/>
      <c r="AC28"/>
      <c r="AD28"/>
      <c r="AE28"/>
      <c r="AF28"/>
      <c r="AG28"/>
      <c r="AH28"/>
      <c r="AI28"/>
      <c r="AJ28"/>
    </row>
    <row r="29" spans="1:36" s="1" customFormat="1" x14ac:dyDescent="0.2">
      <c r="A29" s="186" t="s">
        <v>723</v>
      </c>
      <c r="B29" s="395">
        <v>0.05</v>
      </c>
      <c r="C29" s="395">
        <v>0.05</v>
      </c>
      <c r="D29" s="395">
        <v>0.1</v>
      </c>
      <c r="E29" s="395">
        <v>0.12</v>
      </c>
      <c r="F29" s="395">
        <v>0.12</v>
      </c>
      <c r="G29" s="395">
        <v>0.12</v>
      </c>
      <c r="H29" s="395">
        <v>0.12</v>
      </c>
      <c r="I29" s="395">
        <v>0.12</v>
      </c>
      <c r="J29" s="395">
        <v>0.05</v>
      </c>
      <c r="K29" s="395">
        <v>0.05</v>
      </c>
      <c r="L29" s="395">
        <v>0.05</v>
      </c>
      <c r="M29" s="395">
        <v>0.05</v>
      </c>
      <c r="N29" s="132">
        <f>SUM(B29:M29)</f>
        <v>1.0000000000000002</v>
      </c>
      <c r="O29"/>
      <c r="P29" s="31" t="s">
        <v>13</v>
      </c>
      <c r="Q29" s="37">
        <f>SUM(D53,D67,D81,D95,D109,D123,D137,D151,D165,D179,D193,D207)*Input!$B22</f>
        <v>0</v>
      </c>
      <c r="R29" s="37">
        <f>SUM(G53,G67,G81,G95,G109,G123,G137,G151,G165,G179,G193,G207)*Input!$B22</f>
        <v>0</v>
      </c>
      <c r="S29" s="37">
        <f>SUM(J53,J67,J81,J95,J109,J123,J137,J151,J165,J179,J193,J207)*Input!$B22</f>
        <v>0</v>
      </c>
      <c r="T29" s="37">
        <f>SUM(M53,M67,M81,M95,M109,M123,M137,M151,M165,M179,M193,M207)*Input!$B22</f>
        <v>0</v>
      </c>
      <c r="U29" s="37">
        <f>SUM(P53,P67,P81,P95,P109,P123,P137,P151,P165,P179,P193,P207)*Input!$B22</f>
        <v>0</v>
      </c>
      <c r="V29" s="37">
        <f>SUM(S53,S67,S81,S95,S109,S123,S137,S151,S165,S179,S193,S207)*Input!$B22</f>
        <v>0</v>
      </c>
      <c r="W29" s="37">
        <f>SUM(V53,V67,V81,V95,V109,V123,V137,V151,V165,V179,V193,V207)*Input!$B22</f>
        <v>0</v>
      </c>
      <c r="X29" s="37">
        <f>SUM(Y53,Y67,Y81,Y95,Y109,Y123,Y137,Y151,Y165,Y179,Y193,Y207)*Input!$B22</f>
        <v>0</v>
      </c>
      <c r="Y29" s="59">
        <f t="shared" ref="Y29:Y37" si="5">SUM(Q29:X29)</f>
        <v>0</v>
      </c>
      <c r="Z29" s="59">
        <f t="shared" ref="Z29:Z37" si="6">0.403*(Y29)^1.028</f>
        <v>0</v>
      </c>
      <c r="AA29"/>
      <c r="AB29"/>
      <c r="AC29"/>
      <c r="AD29"/>
      <c r="AE29"/>
      <c r="AF29"/>
      <c r="AG29"/>
      <c r="AH29"/>
      <c r="AI29"/>
      <c r="AJ29"/>
    </row>
    <row r="30" spans="1:36" s="1" customFormat="1" x14ac:dyDescent="0.2">
      <c r="A30"/>
      <c r="B30" s="69"/>
      <c r="C30" s="69"/>
      <c r="D30" s="69"/>
      <c r="E30" s="69"/>
      <c r="F30" s="69"/>
      <c r="G30" s="69"/>
      <c r="H30" s="69"/>
      <c r="I30" s="69"/>
      <c r="J30" s="69"/>
      <c r="K30" s="69"/>
      <c r="L30" s="69"/>
      <c r="M30" s="69"/>
      <c r="N30"/>
      <c r="P30" s="31" t="s">
        <v>14</v>
      </c>
      <c r="Q30" s="37">
        <f>SUM(D54,D68,D82,D96,D110,D124,D138,D152,D166,D180,D194,D208)*Input!$B23</f>
        <v>0</v>
      </c>
      <c r="R30" s="37">
        <f>SUM(G54,G68,G82,G96,G110,G124,G138,G152,G166,G180,G194,G208)*Input!$B23</f>
        <v>0</v>
      </c>
      <c r="S30" s="37">
        <f>SUM(J54,J68,J82,J96,J110,J124,J138,J152,J166,J180,J194,J208)*Input!$B23</f>
        <v>0</v>
      </c>
      <c r="T30" s="37">
        <f>SUM(M54,M68,M82,M96,M110,M124,M138,M152,M166,M180,M194,M208)*Input!$B23</f>
        <v>0</v>
      </c>
      <c r="U30" s="37">
        <f>SUM(P54,P68,P82,P96,P110,P124,P138,P152,P166,P180,P194,P208)*Input!$B23</f>
        <v>0</v>
      </c>
      <c r="V30" s="37">
        <f>SUM(S54,S68,S82,S96,S110,S124,S138,S152,S166,S180,S194,S208)*Input!$B23</f>
        <v>0</v>
      </c>
      <c r="W30" s="37">
        <f>SUM(V54,V68,V82,V96,V110,V124,V138,V152,V166,V180,V194,V208)*Input!$B23</f>
        <v>0</v>
      </c>
      <c r="X30" s="37">
        <f>SUM(Y54,Y68,Y82,Y96,Y110,Y124,Y138,Y152,Y166,Y180,Y194,Y208)*Input!$B23</f>
        <v>0</v>
      </c>
      <c r="Y30" s="59">
        <f t="shared" si="5"/>
        <v>0</v>
      </c>
      <c r="Z30" s="59">
        <f t="shared" si="6"/>
        <v>0</v>
      </c>
    </row>
    <row r="31" spans="1:36" s="1" customFormat="1" x14ac:dyDescent="0.2">
      <c r="A31" s="42" t="s">
        <v>725</v>
      </c>
      <c r="B31"/>
      <c r="C31"/>
      <c r="D31"/>
      <c r="E31"/>
      <c r="F31"/>
      <c r="G31"/>
      <c r="H31"/>
      <c r="I31"/>
      <c r="J31"/>
      <c r="K31"/>
      <c r="L31"/>
      <c r="M31"/>
      <c r="N31"/>
      <c r="P31" s="31" t="s">
        <v>15</v>
      </c>
      <c r="Q31" s="37">
        <f>SUM(D55,D69,D83,D97,D111,D125,D139,D153,D167,D181,D195,D209)*Input!$B24</f>
        <v>0</v>
      </c>
      <c r="R31" s="37">
        <f>SUM(G55,G69,G83,G97,G111,G125,G139,G153,G167,G181,G195,G209)*Input!$B24</f>
        <v>0</v>
      </c>
      <c r="S31" s="37">
        <f>SUM(J55,J69,J83,J97,J111,J125,J139,J153,J167,J181,J195,J209)*Input!$B24</f>
        <v>0</v>
      </c>
      <c r="T31" s="37">
        <f>SUM(M55,M69,M83,M97,M111,M125,M139,M153,M167,M181,M195,M209)*Input!$B24</f>
        <v>0</v>
      </c>
      <c r="U31" s="37">
        <f>SUM(P55,P69,P83,P97,P111,P125,P139,P153,P167,P181,P195,P209)*Input!$B24</f>
        <v>0</v>
      </c>
      <c r="V31" s="37">
        <f>SUM(S55,S69,S83,S97,S111,S125,S139,S153,S167,S181,S195,S209)*Input!$B24</f>
        <v>0</v>
      </c>
      <c r="W31" s="37">
        <f>SUM(V55,V69,V83,V97,V111,V125,V139,V153,V167,V181,V195,V209)*Input!$B24</f>
        <v>0</v>
      </c>
      <c r="X31" s="37">
        <f>SUM(Y55,Y69,Y83,Y97,Y111,Y125,Y139,Y153,Y167,Y181,Y195,Y209)*Input!$B24</f>
        <v>0</v>
      </c>
      <c r="Y31" s="59">
        <f t="shared" si="5"/>
        <v>0</v>
      </c>
      <c r="Z31" s="59">
        <f t="shared" si="6"/>
        <v>0</v>
      </c>
    </row>
    <row r="32" spans="1:36" s="1" customFormat="1" x14ac:dyDescent="0.2">
      <c r="A32"/>
      <c r="B32" s="229" t="s">
        <v>258</v>
      </c>
      <c r="C32" s="229" t="s">
        <v>259</v>
      </c>
      <c r="D32" s="229" t="s">
        <v>260</v>
      </c>
      <c r="E32" s="229" t="s">
        <v>261</v>
      </c>
      <c r="F32" s="229" t="s">
        <v>262</v>
      </c>
      <c r="G32" s="229" t="s">
        <v>263</v>
      </c>
      <c r="H32" s="229" t="s">
        <v>264</v>
      </c>
      <c r="I32" s="229" t="s">
        <v>265</v>
      </c>
      <c r="J32" s="229" t="s">
        <v>266</v>
      </c>
      <c r="K32" s="229" t="s">
        <v>267</v>
      </c>
      <c r="L32" s="229" t="s">
        <v>268</v>
      </c>
      <c r="M32" s="229" t="s">
        <v>269</v>
      </c>
      <c r="N32"/>
      <c r="P32" s="31" t="s">
        <v>16</v>
      </c>
      <c r="Q32" s="37">
        <f>SUM(D56,D70,D84,D98,D112,D126,D140,D154,D168,D182,D196,D210)*Input!$B25</f>
        <v>0</v>
      </c>
      <c r="R32" s="37">
        <f>SUM(G56,G70,G84,G98,G112,G126,G140,G154,G168,G182,G196,G210)*Input!$B25</f>
        <v>0</v>
      </c>
      <c r="S32" s="37">
        <f>SUM(J56,J70,J84,J98,J112,J126,J140,J154,J168,J182,J196,J210)*Input!$B25</f>
        <v>0</v>
      </c>
      <c r="T32" s="37">
        <f>SUM(M56,M70,M84,M98,M112,M126,M140,M154,M168,M182,M196,M210)*Input!$B25</f>
        <v>0</v>
      </c>
      <c r="U32" s="37">
        <f>SUM(P56,P70,P84,P98,P112,P126,P140,P154,P168,P182,P196,P210)*Input!$B25</f>
        <v>0</v>
      </c>
      <c r="V32" s="37">
        <f>SUM(S56,S70,S84,S98,S112,S126,S140,S154,S168,S182,S196,S210)*Input!$B25</f>
        <v>0</v>
      </c>
      <c r="W32" s="37">
        <f>SUM(V56,V70,V84,V98,V112,V126,V140,V154,V168,V182,V196,V210)*Input!$B25</f>
        <v>0</v>
      </c>
      <c r="X32" s="37">
        <f>SUM(Y56,Y70,Y84,Y98,Y112,Y126,Y140,Y154,Y168,Y182,Y196,Y210)*Input!$B25</f>
        <v>0</v>
      </c>
      <c r="Y32" s="59">
        <f t="shared" si="5"/>
        <v>0</v>
      </c>
      <c r="Z32" s="59">
        <f t="shared" si="6"/>
        <v>0</v>
      </c>
    </row>
    <row r="33" spans="1:28" s="1" customFormat="1" x14ac:dyDescent="0.2">
      <c r="A33" s="186" t="s">
        <v>724</v>
      </c>
      <c r="B33" s="395">
        <v>0</v>
      </c>
      <c r="C33" s="395">
        <v>0</v>
      </c>
      <c r="D33" s="395">
        <v>0.6</v>
      </c>
      <c r="E33" s="395">
        <v>0.4</v>
      </c>
      <c r="F33" s="395">
        <v>0.4</v>
      </c>
      <c r="G33" s="395">
        <v>0.2</v>
      </c>
      <c r="H33" s="395">
        <v>0.2</v>
      </c>
      <c r="I33" s="395">
        <v>0.2</v>
      </c>
      <c r="J33" s="395">
        <v>0.2</v>
      </c>
      <c r="K33" s="395">
        <v>0.2</v>
      </c>
      <c r="L33" s="395">
        <v>0.2</v>
      </c>
      <c r="M33" s="395">
        <v>0</v>
      </c>
      <c r="N33" s="24"/>
      <c r="P33" s="31" t="s">
        <v>17</v>
      </c>
      <c r="Q33" s="37">
        <f>SUM(D57,D71,D85,D99,D113,D127,D141,D155,D169,D183,D197,D211)*Input!$B26</f>
        <v>0</v>
      </c>
      <c r="R33" s="37">
        <f>SUM(G57,G71,G85,G99,G113,G127,G141,G155,G169,G183,G197,G211)*Input!$B26</f>
        <v>0</v>
      </c>
      <c r="S33" s="37">
        <f>SUM(J57,J71,J85,J99,J113,J127,J141,J155,J169,J183,J197,J211)*Input!$B26</f>
        <v>0</v>
      </c>
      <c r="T33" s="37">
        <f>SUM(M57,M71,M85,M99,M113,M127,M141,M155,M169,M183,M197,M211)*Input!$B26</f>
        <v>0</v>
      </c>
      <c r="U33" s="37">
        <f>SUM(P57,P71,P85,P99,P113,P127,P141,P155,P169,P183,P197,P211)*Input!$B26</f>
        <v>0</v>
      </c>
      <c r="V33" s="37">
        <f>SUM(S57,S71,S85,S99,S113,S127,S141,S155,S169,S183,S197,S211)*Input!$B26</f>
        <v>0</v>
      </c>
      <c r="W33" s="37">
        <f>SUM(V57,V71,V85,V99,V113,V127,V141,V155,V169,V183,V197,V211)*Input!$B26</f>
        <v>0</v>
      </c>
      <c r="X33" s="37">
        <f>SUM(Y57,Y71,Y85,Y99,Y113,Y127,Y141,Y155,Y169,Y183,Y197,Y211)*Input!$B26</f>
        <v>0</v>
      </c>
      <c r="Y33" s="59">
        <f t="shared" si="5"/>
        <v>0</v>
      </c>
      <c r="Z33" s="59">
        <f t="shared" si="6"/>
        <v>0</v>
      </c>
    </row>
    <row r="34" spans="1:28" s="1" customFormat="1" x14ac:dyDescent="0.2">
      <c r="A34"/>
      <c r="B34" s="69"/>
      <c r="C34" s="69"/>
      <c r="D34" s="69"/>
      <c r="E34" s="69"/>
      <c r="F34" s="69"/>
      <c r="G34" s="69"/>
      <c r="H34" s="69"/>
      <c r="I34" s="69"/>
      <c r="J34" s="69"/>
      <c r="K34" s="69"/>
      <c r="L34" s="69"/>
      <c r="M34" s="69"/>
      <c r="N34"/>
      <c r="P34" s="31" t="s">
        <v>18</v>
      </c>
      <c r="Q34" s="37">
        <f>SUM(D58,D72,D86,D100,D114,D128,D142,D156,D170,D184,D198,D212)*Input!$B27</f>
        <v>0</v>
      </c>
      <c r="R34" s="37">
        <f>SUM(G58,G72,G86,G100,G114,G128,G142,G156,G170,G184,G198,G212)*Input!$B27</f>
        <v>0</v>
      </c>
      <c r="S34" s="37">
        <f>SUM(J58,J72,J86,J100,J114,J128,J142,J156,J170,J184,J198,J212)*Input!$B27</f>
        <v>0</v>
      </c>
      <c r="T34" s="37">
        <f>SUM(M58,M72,M86,M100,M114,M128,M142,M156,M170,M184,M198,M212)*Input!$B27</f>
        <v>0</v>
      </c>
      <c r="U34" s="37">
        <f>SUM(P58,P72,P86,P100,P114,P128,P142,P156,P170,P184,P198,P212)*Input!$B27</f>
        <v>0</v>
      </c>
      <c r="V34" s="37">
        <f>SUM(S58,S72,S86,S100,S114,S128,S142,S156,S170,S184,S198,S212)*Input!$B27</f>
        <v>0</v>
      </c>
      <c r="W34" s="37">
        <f>SUM(V58,V72,V86,V100,V114,V128,V142,V156,V170,V184,V198,V212)*Input!$B27</f>
        <v>0</v>
      </c>
      <c r="X34" s="37">
        <f>SUM(Y58,Y72,Y86,Y100,Y114,Y128,Y142,Y156,Y170,Y184,Y198,Y212)*Input!$B27</f>
        <v>0</v>
      </c>
      <c r="Y34" s="59">
        <f t="shared" si="5"/>
        <v>0</v>
      </c>
      <c r="Z34" s="59">
        <f t="shared" si="6"/>
        <v>0</v>
      </c>
    </row>
    <row r="35" spans="1:28" x14ac:dyDescent="0.2">
      <c r="A35" s="42" t="s">
        <v>935</v>
      </c>
      <c r="B35"/>
      <c r="C35"/>
      <c r="D35"/>
      <c r="E35"/>
      <c r="F35"/>
      <c r="G35"/>
      <c r="H35"/>
      <c r="I35"/>
      <c r="J35"/>
      <c r="K35"/>
      <c r="P35" s="31" t="s">
        <v>19</v>
      </c>
      <c r="Q35" s="37">
        <f>SUM(D59,D73,D87,D101,D115,D129,D143,D157,D171,D185,D199,D213)*Input!$B28</f>
        <v>0</v>
      </c>
      <c r="R35" s="37">
        <f>SUM(G59,G73,G87,G101,G115,G129,G143,G157,G171,G185,G199,G213)*Input!$B28</f>
        <v>0</v>
      </c>
      <c r="S35" s="37">
        <f>SUM(J59,J73,J87,J101,J115,J129,J143,J157,J171,J185,J199,J213)*Input!$B28</f>
        <v>0</v>
      </c>
      <c r="T35" s="37">
        <f>SUM(M59,M73,M87,M101,M115,M129,M143,M157,M171,M185,M199,M213)*Input!$B28</f>
        <v>0</v>
      </c>
      <c r="U35" s="37">
        <f>SUM(P59,P73,P87,P101,P115,P129,P143,P157,P171,P185,P199,P213)*Input!$B28</f>
        <v>0</v>
      </c>
      <c r="V35" s="37">
        <f>SUM(S59,S73,S87,S101,S115,S129,S143,S157,S171,S185,S199,S213)*Input!$B28</f>
        <v>0</v>
      </c>
      <c r="W35" s="37">
        <f>SUM(V59,V73,V87,V101,V115,V129,V143,V157,V171,V185,V199,V213)*Input!$B28</f>
        <v>0</v>
      </c>
      <c r="X35" s="37">
        <f>SUM(Y59,Y73,Y87,Y101,Y115,Y129,Y143,Y157,Y171,Y185,Y199,Y213)*Input!$B28</f>
        <v>0</v>
      </c>
      <c r="Y35" s="59">
        <f t="shared" si="5"/>
        <v>0</v>
      </c>
      <c r="Z35" s="59">
        <f t="shared" si="6"/>
        <v>0</v>
      </c>
    </row>
    <row r="36" spans="1:28" ht="13.5" thickBot="1" x14ac:dyDescent="0.25">
      <c r="A36" s="146" t="s">
        <v>276</v>
      </c>
      <c r="B36" s="229" t="s">
        <v>258</v>
      </c>
      <c r="C36" s="229" t="s">
        <v>259</v>
      </c>
      <c r="D36" s="229" t="s">
        <v>260</v>
      </c>
      <c r="E36" s="229" t="s">
        <v>261</v>
      </c>
      <c r="F36" s="229" t="s">
        <v>262</v>
      </c>
      <c r="G36" s="229" t="s">
        <v>263</v>
      </c>
      <c r="H36" s="229" t="s">
        <v>264</v>
      </c>
      <c r="I36" s="229" t="s">
        <v>265</v>
      </c>
      <c r="J36" s="229" t="s">
        <v>266</v>
      </c>
      <c r="K36" s="229" t="s">
        <v>267</v>
      </c>
      <c r="L36" s="229" t="s">
        <v>268</v>
      </c>
      <c r="M36" s="229" t="s">
        <v>269</v>
      </c>
      <c r="P36" s="31" t="s">
        <v>20</v>
      </c>
      <c r="Q36" s="37">
        <f>SUM(D60,D74,D88,D102,D116,D130,D144,D158,D172,D186,D200,D214)*Input!$B29</f>
        <v>0</v>
      </c>
      <c r="R36" s="37">
        <f>SUM(G60,G74,G88,G102,G116,G130,G144,G158,G172,G186,G200,G214)*Input!$B29</f>
        <v>0</v>
      </c>
      <c r="S36" s="37">
        <f>SUM(J60,J74,J88,J102,J116,J130,J144,J158,J172,J186,J200,J214)*Input!$B29</f>
        <v>0</v>
      </c>
      <c r="T36" s="37">
        <f>SUM(M60,M74,M88,M102,M116,M130,M144,M158,M172,M186,M200,M214)*Input!$B29</f>
        <v>0</v>
      </c>
      <c r="U36" s="37">
        <f>SUM(P60,P74,P88,P102,P116,P130,P144,P158,P172,P186,P200,P214)*Input!$B29</f>
        <v>0</v>
      </c>
      <c r="V36" s="37">
        <f>SUM(S60,S74,S88,S102,S116,S130,S144,S158,S172,S186,S200,S214)*Input!$B29</f>
        <v>0</v>
      </c>
      <c r="W36" s="37">
        <f>SUM(V60,V74,V88,V102,V116,V130,V144,V158,V172,V186,V200,V214)*Input!$B29</f>
        <v>0</v>
      </c>
      <c r="X36" s="37">
        <f>SUM(Y60,Y74,Y88,Y102,Y116,Y130,Y144,Y158,Y172,Y186,Y200,Y214)*Input!$B29</f>
        <v>0</v>
      </c>
      <c r="Y36" s="59">
        <f t="shared" si="5"/>
        <v>0</v>
      </c>
      <c r="Z36" s="59">
        <f t="shared" si="6"/>
        <v>0</v>
      </c>
    </row>
    <row r="37" spans="1:28" x14ac:dyDescent="0.2">
      <c r="A37" s="231" t="s">
        <v>12</v>
      </c>
      <c r="B37" s="179">
        <f t="shared" ref="B37:M37" si="7">B$29*B$33</f>
        <v>0</v>
      </c>
      <c r="C37" s="179">
        <f t="shared" si="7"/>
        <v>0</v>
      </c>
      <c r="D37" s="179">
        <f t="shared" si="7"/>
        <v>0.06</v>
      </c>
      <c r="E37" s="179">
        <f t="shared" si="7"/>
        <v>4.8000000000000001E-2</v>
      </c>
      <c r="F37" s="179">
        <f t="shared" si="7"/>
        <v>4.8000000000000001E-2</v>
      </c>
      <c r="G37" s="179">
        <f t="shared" si="7"/>
        <v>2.4E-2</v>
      </c>
      <c r="H37" s="179">
        <f t="shared" si="7"/>
        <v>2.4E-2</v>
      </c>
      <c r="I37" s="179">
        <f t="shared" si="7"/>
        <v>2.4E-2</v>
      </c>
      <c r="J37" s="179">
        <f t="shared" si="7"/>
        <v>1.0000000000000002E-2</v>
      </c>
      <c r="K37" s="179">
        <f t="shared" si="7"/>
        <v>1.0000000000000002E-2</v>
      </c>
      <c r="L37" s="179">
        <f t="shared" si="7"/>
        <v>1.0000000000000002E-2</v>
      </c>
      <c r="M37" s="180">
        <f t="shared" si="7"/>
        <v>0</v>
      </c>
      <c r="P37" s="31" t="s">
        <v>21</v>
      </c>
      <c r="Q37" s="37">
        <f>SUM(D61,D75,D89,D103,D117,D131,D145,D159,D173,D187,D201,D215)*Input!$B30</f>
        <v>0</v>
      </c>
      <c r="R37" s="37">
        <f>SUM(G61,G75,G89,G103,G117,G131,G145,G159,G173,G187,G201,G215)*Input!$B30</f>
        <v>0</v>
      </c>
      <c r="S37" s="37">
        <f>SUM(J61,J75,J89,J103,J117,J131,J145,J159,J173,J187,J201,J215)*Input!$B30</f>
        <v>0</v>
      </c>
      <c r="T37" s="37">
        <f>SUM(M61,M75,M89,M103,M117,M131,M145,M159,M173,M187,M201,M215)*Input!$B30</f>
        <v>0</v>
      </c>
      <c r="U37" s="37">
        <f>SUM(P61,P75,P89,P103,P117,P131,P145,P159,P173,P187,P201,P215)*Input!$B30</f>
        <v>0</v>
      </c>
      <c r="V37" s="37">
        <f>SUM(S61,S75,S89,S103,S117,S131,S145,S159,S173,S187,S201,S215)*Input!$B30</f>
        <v>0</v>
      </c>
      <c r="W37" s="37">
        <f>SUM(V61,V75,V89,V103,V117,V131,V145,V159,V173,V187,V201,V215)*Input!$B30</f>
        <v>0</v>
      </c>
      <c r="X37" s="37">
        <f>SUM(Y61,Y75,Y89,Y103,Y117,Y131,Y145,Y159,Y173,Y187,Y201,Y215)*Input!$B30</f>
        <v>0</v>
      </c>
      <c r="Y37" s="59">
        <f t="shared" si="5"/>
        <v>0</v>
      </c>
      <c r="Z37" s="59">
        <f t="shared" si="6"/>
        <v>0</v>
      </c>
    </row>
    <row r="38" spans="1:28" x14ac:dyDescent="0.2">
      <c r="A38" s="232" t="s">
        <v>13</v>
      </c>
      <c r="B38" s="170">
        <f t="shared" ref="B38:I46" si="8">B$29*B$33</f>
        <v>0</v>
      </c>
      <c r="C38" s="170">
        <f t="shared" si="8"/>
        <v>0</v>
      </c>
      <c r="D38" s="170">
        <f t="shared" si="8"/>
        <v>0.06</v>
      </c>
      <c r="E38" s="170">
        <f t="shared" si="8"/>
        <v>4.8000000000000001E-2</v>
      </c>
      <c r="F38" s="170">
        <f t="shared" si="8"/>
        <v>4.8000000000000001E-2</v>
      </c>
      <c r="G38" s="170">
        <f t="shared" si="8"/>
        <v>2.4E-2</v>
      </c>
      <c r="H38" s="170">
        <f t="shared" si="8"/>
        <v>2.4E-2</v>
      </c>
      <c r="I38" s="170">
        <f t="shared" si="8"/>
        <v>2.4E-2</v>
      </c>
      <c r="J38" s="170">
        <f t="shared" ref="J38:M46" si="9">J$29*J$33</f>
        <v>1.0000000000000002E-2</v>
      </c>
      <c r="K38" s="170">
        <f t="shared" si="9"/>
        <v>1.0000000000000002E-2</v>
      </c>
      <c r="L38" s="170">
        <f t="shared" si="9"/>
        <v>1.0000000000000002E-2</v>
      </c>
      <c r="M38" s="182">
        <f t="shared" si="9"/>
        <v>0</v>
      </c>
    </row>
    <row r="39" spans="1:28" x14ac:dyDescent="0.2">
      <c r="A39" s="232" t="s">
        <v>14</v>
      </c>
      <c r="B39" s="170">
        <f t="shared" si="8"/>
        <v>0</v>
      </c>
      <c r="C39" s="170">
        <f t="shared" si="8"/>
        <v>0</v>
      </c>
      <c r="D39" s="170">
        <f t="shared" si="8"/>
        <v>0.06</v>
      </c>
      <c r="E39" s="170">
        <f t="shared" si="8"/>
        <v>4.8000000000000001E-2</v>
      </c>
      <c r="F39" s="170">
        <f t="shared" si="8"/>
        <v>4.8000000000000001E-2</v>
      </c>
      <c r="G39" s="170">
        <f t="shared" si="8"/>
        <v>2.4E-2</v>
      </c>
      <c r="H39" s="170">
        <f t="shared" si="8"/>
        <v>2.4E-2</v>
      </c>
      <c r="I39" s="170">
        <f t="shared" si="8"/>
        <v>2.4E-2</v>
      </c>
      <c r="J39" s="170">
        <f t="shared" si="9"/>
        <v>1.0000000000000002E-2</v>
      </c>
      <c r="K39" s="170">
        <f t="shared" si="9"/>
        <v>1.0000000000000002E-2</v>
      </c>
      <c r="L39" s="170">
        <f t="shared" si="9"/>
        <v>1.0000000000000002E-2</v>
      </c>
      <c r="M39" s="182">
        <f t="shared" si="9"/>
        <v>0</v>
      </c>
    </row>
    <row r="40" spans="1:28" x14ac:dyDescent="0.2">
      <c r="A40" s="232" t="s">
        <v>15</v>
      </c>
      <c r="B40" s="170">
        <f t="shared" si="8"/>
        <v>0</v>
      </c>
      <c r="C40" s="170">
        <f t="shared" si="8"/>
        <v>0</v>
      </c>
      <c r="D40" s="170">
        <f t="shared" si="8"/>
        <v>0.06</v>
      </c>
      <c r="E40" s="170">
        <f t="shared" si="8"/>
        <v>4.8000000000000001E-2</v>
      </c>
      <c r="F40" s="170">
        <f t="shared" si="8"/>
        <v>4.8000000000000001E-2</v>
      </c>
      <c r="G40" s="170">
        <f t="shared" si="8"/>
        <v>2.4E-2</v>
      </c>
      <c r="H40" s="170">
        <f t="shared" si="8"/>
        <v>2.4E-2</v>
      </c>
      <c r="I40" s="170">
        <f t="shared" si="8"/>
        <v>2.4E-2</v>
      </c>
      <c r="J40" s="170">
        <f t="shared" si="9"/>
        <v>1.0000000000000002E-2</v>
      </c>
      <c r="K40" s="170">
        <f t="shared" si="9"/>
        <v>1.0000000000000002E-2</v>
      </c>
      <c r="L40" s="170">
        <f t="shared" si="9"/>
        <v>1.0000000000000002E-2</v>
      </c>
      <c r="M40" s="182">
        <f t="shared" si="9"/>
        <v>0</v>
      </c>
    </row>
    <row r="41" spans="1:28" x14ac:dyDescent="0.2">
      <c r="A41" s="232" t="s">
        <v>16</v>
      </c>
      <c r="B41" s="170">
        <f t="shared" si="8"/>
        <v>0</v>
      </c>
      <c r="C41" s="170">
        <f t="shared" si="8"/>
        <v>0</v>
      </c>
      <c r="D41" s="170">
        <f t="shared" si="8"/>
        <v>0.06</v>
      </c>
      <c r="E41" s="170">
        <f t="shared" si="8"/>
        <v>4.8000000000000001E-2</v>
      </c>
      <c r="F41" s="170">
        <f t="shared" si="8"/>
        <v>4.8000000000000001E-2</v>
      </c>
      <c r="G41" s="170">
        <f t="shared" si="8"/>
        <v>2.4E-2</v>
      </c>
      <c r="H41" s="170">
        <f t="shared" si="8"/>
        <v>2.4E-2</v>
      </c>
      <c r="I41" s="170">
        <f t="shared" si="8"/>
        <v>2.4E-2</v>
      </c>
      <c r="J41" s="170">
        <f t="shared" si="9"/>
        <v>1.0000000000000002E-2</v>
      </c>
      <c r="K41" s="170">
        <f t="shared" si="9"/>
        <v>1.0000000000000002E-2</v>
      </c>
      <c r="L41" s="170">
        <f t="shared" si="9"/>
        <v>1.0000000000000002E-2</v>
      </c>
      <c r="M41" s="182">
        <f t="shared" si="9"/>
        <v>0</v>
      </c>
    </row>
    <row r="42" spans="1:28" x14ac:dyDescent="0.2">
      <c r="A42" s="232" t="s">
        <v>17</v>
      </c>
      <c r="B42" s="170">
        <f t="shared" si="8"/>
        <v>0</v>
      </c>
      <c r="C42" s="170">
        <f t="shared" si="8"/>
        <v>0</v>
      </c>
      <c r="D42" s="170">
        <f t="shared" si="8"/>
        <v>0.06</v>
      </c>
      <c r="E42" s="170">
        <f t="shared" si="8"/>
        <v>4.8000000000000001E-2</v>
      </c>
      <c r="F42" s="170">
        <f t="shared" si="8"/>
        <v>4.8000000000000001E-2</v>
      </c>
      <c r="G42" s="170">
        <f t="shared" si="8"/>
        <v>2.4E-2</v>
      </c>
      <c r="H42" s="170">
        <f t="shared" si="8"/>
        <v>2.4E-2</v>
      </c>
      <c r="I42" s="170">
        <f t="shared" si="8"/>
        <v>2.4E-2</v>
      </c>
      <c r="J42" s="170">
        <f t="shared" si="9"/>
        <v>1.0000000000000002E-2</v>
      </c>
      <c r="K42" s="170">
        <f t="shared" si="9"/>
        <v>1.0000000000000002E-2</v>
      </c>
      <c r="L42" s="170">
        <f t="shared" si="9"/>
        <v>1.0000000000000002E-2</v>
      </c>
      <c r="M42" s="182">
        <f t="shared" si="9"/>
        <v>0</v>
      </c>
    </row>
    <row r="43" spans="1:28" x14ac:dyDescent="0.2">
      <c r="A43" s="232" t="s">
        <v>18</v>
      </c>
      <c r="B43" s="170">
        <f t="shared" si="8"/>
        <v>0</v>
      </c>
      <c r="C43" s="170">
        <f t="shared" si="8"/>
        <v>0</v>
      </c>
      <c r="D43" s="170">
        <f t="shared" si="8"/>
        <v>0.06</v>
      </c>
      <c r="E43" s="170">
        <f t="shared" si="8"/>
        <v>4.8000000000000001E-2</v>
      </c>
      <c r="F43" s="170">
        <f t="shared" si="8"/>
        <v>4.8000000000000001E-2</v>
      </c>
      <c r="G43" s="170">
        <f t="shared" si="8"/>
        <v>2.4E-2</v>
      </c>
      <c r="H43" s="170">
        <f t="shared" si="8"/>
        <v>2.4E-2</v>
      </c>
      <c r="I43" s="170">
        <f t="shared" si="8"/>
        <v>2.4E-2</v>
      </c>
      <c r="J43" s="170">
        <f t="shared" si="9"/>
        <v>1.0000000000000002E-2</v>
      </c>
      <c r="K43" s="170">
        <f t="shared" si="9"/>
        <v>1.0000000000000002E-2</v>
      </c>
      <c r="L43" s="170">
        <f t="shared" si="9"/>
        <v>1.0000000000000002E-2</v>
      </c>
      <c r="M43" s="182">
        <f t="shared" si="9"/>
        <v>0</v>
      </c>
    </row>
    <row r="44" spans="1:28" x14ac:dyDescent="0.2">
      <c r="A44" s="232" t="s">
        <v>19</v>
      </c>
      <c r="B44" s="170">
        <f t="shared" si="8"/>
        <v>0</v>
      </c>
      <c r="C44" s="170">
        <f t="shared" si="8"/>
        <v>0</v>
      </c>
      <c r="D44" s="170">
        <f t="shared" si="8"/>
        <v>0.06</v>
      </c>
      <c r="E44" s="170">
        <f t="shared" si="8"/>
        <v>4.8000000000000001E-2</v>
      </c>
      <c r="F44" s="170">
        <f t="shared" si="8"/>
        <v>4.8000000000000001E-2</v>
      </c>
      <c r="G44" s="170">
        <f t="shared" si="8"/>
        <v>2.4E-2</v>
      </c>
      <c r="H44" s="170">
        <f t="shared" si="8"/>
        <v>2.4E-2</v>
      </c>
      <c r="I44" s="170">
        <f t="shared" si="8"/>
        <v>2.4E-2</v>
      </c>
      <c r="J44" s="170">
        <f t="shared" si="9"/>
        <v>1.0000000000000002E-2</v>
      </c>
      <c r="K44" s="170">
        <f t="shared" si="9"/>
        <v>1.0000000000000002E-2</v>
      </c>
      <c r="L44" s="170">
        <f t="shared" si="9"/>
        <v>1.0000000000000002E-2</v>
      </c>
      <c r="M44" s="182">
        <f t="shared" si="9"/>
        <v>0</v>
      </c>
    </row>
    <row r="45" spans="1:28" x14ac:dyDescent="0.2">
      <c r="A45" s="232" t="s">
        <v>20</v>
      </c>
      <c r="B45" s="170">
        <f t="shared" si="8"/>
        <v>0</v>
      </c>
      <c r="C45" s="170">
        <f t="shared" si="8"/>
        <v>0</v>
      </c>
      <c r="D45" s="170">
        <f t="shared" si="8"/>
        <v>0.06</v>
      </c>
      <c r="E45" s="170">
        <f t="shared" si="8"/>
        <v>4.8000000000000001E-2</v>
      </c>
      <c r="F45" s="170">
        <f t="shared" si="8"/>
        <v>4.8000000000000001E-2</v>
      </c>
      <c r="G45" s="170">
        <f t="shared" si="8"/>
        <v>2.4E-2</v>
      </c>
      <c r="H45" s="170">
        <f t="shared" si="8"/>
        <v>2.4E-2</v>
      </c>
      <c r="I45" s="170">
        <f t="shared" si="8"/>
        <v>2.4E-2</v>
      </c>
      <c r="J45" s="170">
        <f t="shared" si="9"/>
        <v>1.0000000000000002E-2</v>
      </c>
      <c r="K45" s="170">
        <f t="shared" si="9"/>
        <v>1.0000000000000002E-2</v>
      </c>
      <c r="L45" s="170">
        <f t="shared" si="9"/>
        <v>1.0000000000000002E-2</v>
      </c>
      <c r="M45" s="182">
        <f t="shared" si="9"/>
        <v>0</v>
      </c>
    </row>
    <row r="46" spans="1:28" x14ac:dyDescent="0.2">
      <c r="A46" s="253" t="s">
        <v>21</v>
      </c>
      <c r="B46" s="248">
        <f t="shared" si="8"/>
        <v>0</v>
      </c>
      <c r="C46" s="248">
        <f t="shared" si="8"/>
        <v>0</v>
      </c>
      <c r="D46" s="248">
        <f t="shared" si="8"/>
        <v>0.06</v>
      </c>
      <c r="E46" s="248">
        <f t="shared" si="8"/>
        <v>4.8000000000000001E-2</v>
      </c>
      <c r="F46" s="248">
        <f t="shared" si="8"/>
        <v>4.8000000000000001E-2</v>
      </c>
      <c r="G46" s="248">
        <f t="shared" si="8"/>
        <v>2.4E-2</v>
      </c>
      <c r="H46" s="248">
        <f t="shared" si="8"/>
        <v>2.4E-2</v>
      </c>
      <c r="I46" s="248">
        <f t="shared" si="8"/>
        <v>2.4E-2</v>
      </c>
      <c r="J46" s="248">
        <f t="shared" si="9"/>
        <v>1.0000000000000002E-2</v>
      </c>
      <c r="K46" s="248">
        <f t="shared" si="9"/>
        <v>1.0000000000000002E-2</v>
      </c>
      <c r="L46" s="248">
        <f t="shared" si="9"/>
        <v>1.0000000000000002E-2</v>
      </c>
      <c r="M46" s="249">
        <f t="shared" si="9"/>
        <v>0</v>
      </c>
    </row>
    <row r="47" spans="1:28" s="254" customFormat="1" x14ac:dyDescent="0.2"/>
    <row r="48" spans="1:28" x14ac:dyDescent="0.2">
      <c r="A48" s="7" t="s">
        <v>718</v>
      </c>
      <c r="B48" s="96"/>
      <c r="C48" s="3"/>
      <c r="D48"/>
      <c r="E48"/>
      <c r="AB48" s="50"/>
    </row>
    <row r="49" spans="1:30" x14ac:dyDescent="0.2">
      <c r="A49"/>
      <c r="B49" s="96"/>
      <c r="C49" s="76"/>
      <c r="D49" s="30" t="s">
        <v>246</v>
      </c>
      <c r="E49" s="20"/>
      <c r="F49" s="76"/>
      <c r="G49" s="30" t="s">
        <v>247</v>
      </c>
      <c r="H49" s="20"/>
      <c r="I49" s="76"/>
      <c r="J49" s="30" t="s">
        <v>720</v>
      </c>
      <c r="K49" s="20"/>
      <c r="L49" s="76"/>
      <c r="M49" s="30" t="s">
        <v>248</v>
      </c>
      <c r="N49" s="20"/>
      <c r="O49" s="76"/>
      <c r="P49" s="30" t="s">
        <v>717</v>
      </c>
      <c r="Q49" s="20"/>
      <c r="R49" s="76"/>
      <c r="S49" s="30" t="s">
        <v>938</v>
      </c>
      <c r="T49" s="20"/>
      <c r="U49" s="76"/>
      <c r="V49" s="30" t="s">
        <v>250</v>
      </c>
      <c r="W49" s="20"/>
      <c r="X49" s="76"/>
      <c r="Y49" s="30" t="s">
        <v>719</v>
      </c>
      <c r="Z49" s="20"/>
      <c r="AA49" s="31" t="s">
        <v>739</v>
      </c>
      <c r="AB49" s="50"/>
      <c r="AC49" s="31" t="s">
        <v>740</v>
      </c>
      <c r="AD49" s="50"/>
    </row>
    <row r="50" spans="1:30" x14ac:dyDescent="0.2">
      <c r="A50"/>
      <c r="B50" s="96"/>
      <c r="C50" s="77"/>
      <c r="D50" s="10" t="s">
        <v>334</v>
      </c>
      <c r="E50" s="11" t="s">
        <v>335</v>
      </c>
      <c r="F50" s="77"/>
      <c r="G50" s="10" t="s">
        <v>334</v>
      </c>
      <c r="H50" s="11" t="s">
        <v>335</v>
      </c>
      <c r="I50" s="77"/>
      <c r="J50" s="10" t="s">
        <v>334</v>
      </c>
      <c r="K50" s="11" t="s">
        <v>335</v>
      </c>
      <c r="L50" s="77"/>
      <c r="M50" s="10" t="s">
        <v>334</v>
      </c>
      <c r="N50" s="11" t="s">
        <v>335</v>
      </c>
      <c r="O50" s="77"/>
      <c r="P50" s="10" t="s">
        <v>334</v>
      </c>
      <c r="Q50" s="11" t="s">
        <v>335</v>
      </c>
      <c r="R50" s="77"/>
      <c r="S50" s="10" t="s">
        <v>334</v>
      </c>
      <c r="T50" s="11" t="s">
        <v>335</v>
      </c>
      <c r="U50" s="77"/>
      <c r="V50" s="10" t="s">
        <v>334</v>
      </c>
      <c r="W50" s="11" t="s">
        <v>335</v>
      </c>
      <c r="X50" s="77"/>
      <c r="Y50" s="10" t="s">
        <v>334</v>
      </c>
      <c r="Z50" s="11" t="s">
        <v>335</v>
      </c>
      <c r="AA50" s="58" t="s">
        <v>335</v>
      </c>
      <c r="AB50" s="58" t="s">
        <v>701</v>
      </c>
      <c r="AC50" s="58" t="s">
        <v>335</v>
      </c>
      <c r="AD50" s="58" t="s">
        <v>701</v>
      </c>
    </row>
    <row r="51" spans="1:30" x14ac:dyDescent="0.2">
      <c r="A51" s="21" t="s">
        <v>258</v>
      </c>
      <c r="B51" s="97" t="s">
        <v>346</v>
      </c>
      <c r="C51" s="78" t="s">
        <v>726</v>
      </c>
      <c r="D51" s="13" t="s">
        <v>348</v>
      </c>
      <c r="E51" s="14" t="s">
        <v>349</v>
      </c>
      <c r="F51" s="78" t="s">
        <v>727</v>
      </c>
      <c r="G51" s="13" t="s">
        <v>348</v>
      </c>
      <c r="H51" s="14" t="s">
        <v>349</v>
      </c>
      <c r="I51" s="78" t="s">
        <v>728</v>
      </c>
      <c r="J51" s="13" t="s">
        <v>348</v>
      </c>
      <c r="K51" s="14" t="s">
        <v>349</v>
      </c>
      <c r="L51" s="78" t="s">
        <v>729</v>
      </c>
      <c r="M51" s="13" t="s">
        <v>348</v>
      </c>
      <c r="N51" s="14" t="s">
        <v>349</v>
      </c>
      <c r="O51" s="78" t="s">
        <v>730</v>
      </c>
      <c r="P51" s="13" t="s">
        <v>348</v>
      </c>
      <c r="Q51" s="14" t="s">
        <v>349</v>
      </c>
      <c r="R51" s="78" t="s">
        <v>731</v>
      </c>
      <c r="S51" s="13" t="s">
        <v>348</v>
      </c>
      <c r="T51" s="14" t="s">
        <v>349</v>
      </c>
      <c r="U51" s="78" t="s">
        <v>733</v>
      </c>
      <c r="V51" s="13" t="s">
        <v>348</v>
      </c>
      <c r="W51" s="14" t="s">
        <v>349</v>
      </c>
      <c r="X51" s="78" t="s">
        <v>734</v>
      </c>
      <c r="Y51" s="13" t="s">
        <v>348</v>
      </c>
      <c r="Z51" s="14" t="s">
        <v>349</v>
      </c>
      <c r="AA51" s="58" t="s">
        <v>349</v>
      </c>
      <c r="AB51" s="58" t="s">
        <v>349</v>
      </c>
      <c r="AC51" s="58" t="s">
        <v>349</v>
      </c>
      <c r="AD51" s="58" t="s">
        <v>349</v>
      </c>
    </row>
    <row r="52" spans="1:30" x14ac:dyDescent="0.2">
      <c r="A52" t="s">
        <v>12</v>
      </c>
      <c r="B52" s="96">
        <f>+Input!$B$21</f>
        <v>0</v>
      </c>
      <c r="C52" s="79">
        <f>B52*Animals!$C$37</f>
        <v>0</v>
      </c>
      <c r="D52" s="22">
        <f>References!$I$16*Animals!$C$37*Input!$B21*Urban!B37</f>
        <v>0</v>
      </c>
      <c r="E52" s="23">
        <f>IF(B52=0,0,D52/B52)</f>
        <v>0</v>
      </c>
      <c r="F52" s="79">
        <f>B52*Animals!$C$38</f>
        <v>0</v>
      </c>
      <c r="G52" s="22">
        <f>References!$I$17*Animals!$C$38*Input!$B21*Urban!B37</f>
        <v>0</v>
      </c>
      <c r="H52" s="23">
        <f>IF(B52=0,0,G52/B52)</f>
        <v>0</v>
      </c>
      <c r="I52" s="79">
        <f>B52*Animals!$C$39</f>
        <v>0</v>
      </c>
      <c r="J52" s="22">
        <f>References!$H$22*Animals!$C$39*Input!$B21*Urban!B37</f>
        <v>0</v>
      </c>
      <c r="K52" s="23">
        <f>IF(E52=0,0,J52/B52)</f>
        <v>0</v>
      </c>
      <c r="L52" s="79">
        <f>B52*Animals!$C$40</f>
        <v>0</v>
      </c>
      <c r="M52" s="22">
        <f>References!$I$18*Animals!$C$40*Input!$B21*Urban!B37</f>
        <v>0</v>
      </c>
      <c r="N52" s="23">
        <f t="shared" ref="N52:N61" si="10">IF(H52=0,0,M52/B52)</f>
        <v>0</v>
      </c>
      <c r="O52" s="79">
        <f>B52*Animals!$C$41</f>
        <v>0</v>
      </c>
      <c r="P52" s="22">
        <f>References!$I$21*Animals!$C$41*Input!$B21*Urban!B37</f>
        <v>0</v>
      </c>
      <c r="Q52" s="23">
        <f t="shared" ref="Q52:Q61" si="11">IF(K52=0,0,P52/B52)</f>
        <v>0</v>
      </c>
      <c r="R52" s="79">
        <f>B52*Animals!$C$42</f>
        <v>0</v>
      </c>
      <c r="S52" s="22">
        <f>References!$I$23*Animals!$C$42*Input!$B21*Urban!B37</f>
        <v>0</v>
      </c>
      <c r="T52" s="23">
        <f t="shared" ref="T52:T61" si="12">IF(B52=0,0,S52/B52)</f>
        <v>0</v>
      </c>
      <c r="U52" s="79">
        <f>B52*Animals!$C$43</f>
        <v>0</v>
      </c>
      <c r="V52" s="22">
        <f>References!$I$20*Animals!$C$43*Input!$B21*Urban!B37</f>
        <v>0</v>
      </c>
      <c r="W52" s="23">
        <f>IF(B52=0,0,V52/B52)</f>
        <v>0</v>
      </c>
      <c r="X52" s="79">
        <f>B52*Animals!$C$44</f>
        <v>0</v>
      </c>
      <c r="Y52" s="22">
        <f>References!$H$24*Animals!$C$44*Input!$B21*Urban!B37</f>
        <v>0</v>
      </c>
      <c r="Z52" s="23">
        <f t="shared" ref="Z52:Z61" si="13">IF(B52=0,0,Y52/B52)</f>
        <v>0</v>
      </c>
      <c r="AA52" s="59">
        <f t="shared" ref="AA52:AA61" si="14">SUM(E52,H52,K52,N52,Q52,T52,W52,Z52)</f>
        <v>0</v>
      </c>
      <c r="AB52" s="59">
        <f>0.403*(AA52)^1.028</f>
        <v>0</v>
      </c>
      <c r="AC52" s="59">
        <f t="shared" ref="AC52:AC61" si="15">SUM(E52,H52,K52,N52,Q52,T52,W52,Z52)+Y13</f>
        <v>0</v>
      </c>
      <c r="AD52" s="59">
        <f>0.403*(AC52)^1.028</f>
        <v>0</v>
      </c>
    </row>
    <row r="53" spans="1:30" x14ac:dyDescent="0.2">
      <c r="A53" t="s">
        <v>13</v>
      </c>
      <c r="B53" s="96">
        <f>+Input!$B$22</f>
        <v>0</v>
      </c>
      <c r="C53" s="79">
        <f>B53*Animals!$C$37</f>
        <v>0</v>
      </c>
      <c r="D53" s="22">
        <f>References!$I$16*Animals!$C$37*Input!$B22*Urban!B38</f>
        <v>0</v>
      </c>
      <c r="E53" s="23">
        <f t="shared" ref="E53:E61" si="16">IF(B53=0,0,D53/B53)</f>
        <v>0</v>
      </c>
      <c r="F53" s="79">
        <f>B53*Animals!$C$38</f>
        <v>0</v>
      </c>
      <c r="G53" s="22">
        <f>References!$I$17*Animals!$C$38*Input!$B22*Urban!B38</f>
        <v>0</v>
      </c>
      <c r="H53" s="23">
        <f t="shared" ref="H53:H61" si="17">IF(B53=0,0,G53/B53)</f>
        <v>0</v>
      </c>
      <c r="I53" s="79">
        <f>B53*Animals!$C$39</f>
        <v>0</v>
      </c>
      <c r="J53" s="22">
        <f>References!$H$22*Animals!$C$39*Input!$B22*Urban!B38</f>
        <v>0</v>
      </c>
      <c r="K53" s="23">
        <f t="shared" ref="K53:K61" si="18">IF(E53=0,0,J53/B53)</f>
        <v>0</v>
      </c>
      <c r="L53" s="79">
        <f>B53*Animals!$C$40</f>
        <v>0</v>
      </c>
      <c r="M53" s="22">
        <f>References!$I$18*Animals!$C$40*Input!$B22*Urban!B38</f>
        <v>0</v>
      </c>
      <c r="N53" s="23">
        <f t="shared" si="10"/>
        <v>0</v>
      </c>
      <c r="O53" s="79">
        <f>B53*Animals!$C$41</f>
        <v>0</v>
      </c>
      <c r="P53" s="22">
        <f>References!$I$21*Animals!$C$41*Input!$B22*Urban!B38</f>
        <v>0</v>
      </c>
      <c r="Q53" s="23">
        <f t="shared" si="11"/>
        <v>0</v>
      </c>
      <c r="R53" s="79">
        <f>B53*Animals!$C$42</f>
        <v>0</v>
      </c>
      <c r="S53" s="22">
        <f>References!$I$23*Animals!$C$42*Input!$B22*Urban!B38</f>
        <v>0</v>
      </c>
      <c r="T53" s="23">
        <f t="shared" si="12"/>
        <v>0</v>
      </c>
      <c r="U53" s="79">
        <f>B53*Animals!$C$43</f>
        <v>0</v>
      </c>
      <c r="V53" s="22">
        <f>References!$I$20*Animals!$C$43*Input!$B22*Urban!B38</f>
        <v>0</v>
      </c>
      <c r="W53" s="23">
        <f t="shared" ref="W53:W61" si="19">IF(B53=0,0,V53/B53)</f>
        <v>0</v>
      </c>
      <c r="X53" s="79">
        <f>B53*Animals!$C$44</f>
        <v>0</v>
      </c>
      <c r="Y53" s="22">
        <f>References!$H$24*Animals!$C$44*Input!$B22*Urban!B38</f>
        <v>0</v>
      </c>
      <c r="Z53" s="23">
        <f t="shared" si="13"/>
        <v>0</v>
      </c>
      <c r="AA53" s="59">
        <f t="shared" si="14"/>
        <v>0</v>
      </c>
      <c r="AB53" s="59">
        <f t="shared" ref="AB53:AB61" si="20">0.403*(AA53)^1.028</f>
        <v>0</v>
      </c>
      <c r="AC53" s="59">
        <f t="shared" si="15"/>
        <v>0</v>
      </c>
      <c r="AD53" s="59">
        <f t="shared" ref="AD53:AD61" si="21">0.403*(AC53)^1.028</f>
        <v>0</v>
      </c>
    </row>
    <row r="54" spans="1:30" x14ac:dyDescent="0.2">
      <c r="A54" t="s">
        <v>14</v>
      </c>
      <c r="B54" s="96">
        <f>+Input!$B$23</f>
        <v>0</v>
      </c>
      <c r="C54" s="79">
        <f>B54*Animals!$C$37</f>
        <v>0</v>
      </c>
      <c r="D54" s="22">
        <f>References!$I$16*Animals!$C$37*Input!$B23*Urban!B39</f>
        <v>0</v>
      </c>
      <c r="E54" s="23">
        <f t="shared" si="16"/>
        <v>0</v>
      </c>
      <c r="F54" s="79">
        <f>B54*Animals!$C$38</f>
        <v>0</v>
      </c>
      <c r="G54" s="22">
        <f>References!$I$17*Animals!$C$38*Input!$B23*Urban!B39</f>
        <v>0</v>
      </c>
      <c r="H54" s="23">
        <f t="shared" si="17"/>
        <v>0</v>
      </c>
      <c r="I54" s="79">
        <f>B54*Animals!$C$39</f>
        <v>0</v>
      </c>
      <c r="J54" s="22">
        <f>References!$H$22*Animals!$C$39*Input!$B23*Urban!B39</f>
        <v>0</v>
      </c>
      <c r="K54" s="23">
        <f t="shared" si="18"/>
        <v>0</v>
      </c>
      <c r="L54" s="79">
        <f>B54*Animals!$C$40</f>
        <v>0</v>
      </c>
      <c r="M54" s="22">
        <f>References!$I$18*Animals!$C$40*Input!$B23*Urban!B39</f>
        <v>0</v>
      </c>
      <c r="N54" s="23">
        <f t="shared" si="10"/>
        <v>0</v>
      </c>
      <c r="O54" s="79">
        <f>B54*Animals!$C$41</f>
        <v>0</v>
      </c>
      <c r="P54" s="22">
        <f>References!$I$21*Animals!$C$41*Input!$B23*Urban!B39</f>
        <v>0</v>
      </c>
      <c r="Q54" s="23">
        <f t="shared" si="11"/>
        <v>0</v>
      </c>
      <c r="R54" s="79">
        <f>B54*Animals!$C$42</f>
        <v>0</v>
      </c>
      <c r="S54" s="22">
        <f>References!$I$23*Animals!$C$42*Input!$B23*Urban!B39</f>
        <v>0</v>
      </c>
      <c r="T54" s="23">
        <f t="shared" si="12"/>
        <v>0</v>
      </c>
      <c r="U54" s="79">
        <f>B54*Animals!$C$43</f>
        <v>0</v>
      </c>
      <c r="V54" s="22">
        <f>References!$I$20*Animals!$C$43*Input!$B23*Urban!B39</f>
        <v>0</v>
      </c>
      <c r="W54" s="23">
        <f t="shared" si="19"/>
        <v>0</v>
      </c>
      <c r="X54" s="79">
        <f>B54*Animals!$C$44</f>
        <v>0</v>
      </c>
      <c r="Y54" s="22">
        <f>References!$H$24*Animals!$C$44*Input!$B23*Urban!B39</f>
        <v>0</v>
      </c>
      <c r="Z54" s="23">
        <f t="shared" si="13"/>
        <v>0</v>
      </c>
      <c r="AA54" s="59">
        <f t="shared" si="14"/>
        <v>0</v>
      </c>
      <c r="AB54" s="59">
        <f t="shared" si="20"/>
        <v>0</v>
      </c>
      <c r="AC54" s="59">
        <f t="shared" si="15"/>
        <v>0</v>
      </c>
      <c r="AD54" s="59">
        <f t="shared" si="21"/>
        <v>0</v>
      </c>
    </row>
    <row r="55" spans="1:30" x14ac:dyDescent="0.2">
      <c r="A55" t="s">
        <v>15</v>
      </c>
      <c r="B55" s="96">
        <f>+Input!$B$24</f>
        <v>0</v>
      </c>
      <c r="C55" s="79">
        <f>B55*Animals!$C$37</f>
        <v>0</v>
      </c>
      <c r="D55" s="22">
        <f>References!$I$16*Animals!$C$37*Input!$B24*Urban!B40</f>
        <v>0</v>
      </c>
      <c r="E55" s="23">
        <f t="shared" si="16"/>
        <v>0</v>
      </c>
      <c r="F55" s="79">
        <f>B55*Animals!$C$38</f>
        <v>0</v>
      </c>
      <c r="G55" s="22">
        <f>References!$I$17*Animals!$C$38*Input!$B24*Urban!B40</f>
        <v>0</v>
      </c>
      <c r="H55" s="23">
        <f t="shared" si="17"/>
        <v>0</v>
      </c>
      <c r="I55" s="79">
        <f>B55*Animals!$C$39</f>
        <v>0</v>
      </c>
      <c r="J55" s="22">
        <f>References!$H$22*Animals!$C$39*Input!$B24*Urban!B40</f>
        <v>0</v>
      </c>
      <c r="K55" s="23">
        <f t="shared" si="18"/>
        <v>0</v>
      </c>
      <c r="L55" s="79">
        <f>B55*Animals!$C$40</f>
        <v>0</v>
      </c>
      <c r="M55" s="22">
        <f>References!$I$18*Animals!$C$40*Input!$B24*Urban!B40</f>
        <v>0</v>
      </c>
      <c r="N55" s="23">
        <f t="shared" si="10"/>
        <v>0</v>
      </c>
      <c r="O55" s="79">
        <f>B55*Animals!$C$41</f>
        <v>0</v>
      </c>
      <c r="P55" s="22">
        <f>References!$I$21*Animals!$C$41*Input!$B24*Urban!B40</f>
        <v>0</v>
      </c>
      <c r="Q55" s="23">
        <f t="shared" si="11"/>
        <v>0</v>
      </c>
      <c r="R55" s="79">
        <f>B55*Animals!$C$42</f>
        <v>0</v>
      </c>
      <c r="S55" s="22">
        <f>References!$I$23*Animals!$C$42*Input!$B24*Urban!B40</f>
        <v>0</v>
      </c>
      <c r="T55" s="23">
        <f t="shared" si="12"/>
        <v>0</v>
      </c>
      <c r="U55" s="79">
        <f>B55*Animals!$C$43</f>
        <v>0</v>
      </c>
      <c r="V55" s="22">
        <f>References!$I$20*Animals!$C$43*Input!$B24*Urban!B40</f>
        <v>0</v>
      </c>
      <c r="W55" s="23">
        <f t="shared" si="19"/>
        <v>0</v>
      </c>
      <c r="X55" s="79">
        <f>B55*Animals!$C$44</f>
        <v>0</v>
      </c>
      <c r="Y55" s="22">
        <f>References!$H$24*Animals!$C$44*Input!$B24*Urban!B40</f>
        <v>0</v>
      </c>
      <c r="Z55" s="23">
        <f t="shared" si="13"/>
        <v>0</v>
      </c>
      <c r="AA55" s="59">
        <f t="shared" si="14"/>
        <v>0</v>
      </c>
      <c r="AB55" s="59">
        <f t="shared" si="20"/>
        <v>0</v>
      </c>
      <c r="AC55" s="59">
        <f t="shared" si="15"/>
        <v>0</v>
      </c>
      <c r="AD55" s="59">
        <f t="shared" si="21"/>
        <v>0</v>
      </c>
    </row>
    <row r="56" spans="1:30" x14ac:dyDescent="0.2">
      <c r="A56" t="s">
        <v>16</v>
      </c>
      <c r="B56" s="96">
        <f>+Input!$B$25</f>
        <v>0</v>
      </c>
      <c r="C56" s="79">
        <f>B56*Animals!$C$37</f>
        <v>0</v>
      </c>
      <c r="D56" s="22">
        <f>References!$I$16*Animals!$C$37*Input!$B25*Urban!B41</f>
        <v>0</v>
      </c>
      <c r="E56" s="23">
        <f t="shared" si="16"/>
        <v>0</v>
      </c>
      <c r="F56" s="79">
        <f>B56*Animals!$C$38</f>
        <v>0</v>
      </c>
      <c r="G56" s="22">
        <f>References!$I$17*Animals!$C$38*Input!$B25*Urban!B41</f>
        <v>0</v>
      </c>
      <c r="H56" s="23">
        <f t="shared" si="17"/>
        <v>0</v>
      </c>
      <c r="I56" s="79">
        <f>B56*Animals!$C$39</f>
        <v>0</v>
      </c>
      <c r="J56" s="22">
        <f>References!$H$22*Animals!$C$39*Input!$B25*Urban!B41</f>
        <v>0</v>
      </c>
      <c r="K56" s="23">
        <f t="shared" si="18"/>
        <v>0</v>
      </c>
      <c r="L56" s="79">
        <f>B56*Animals!$C$40</f>
        <v>0</v>
      </c>
      <c r="M56" s="22">
        <f>References!$I$18*Animals!$C$40*Input!$B25*Urban!B41</f>
        <v>0</v>
      </c>
      <c r="N56" s="23">
        <f t="shared" si="10"/>
        <v>0</v>
      </c>
      <c r="O56" s="79">
        <f>B56*Animals!$C$41</f>
        <v>0</v>
      </c>
      <c r="P56" s="22">
        <f>References!$I$21*Animals!$C$41*Input!$B25*Urban!B41</f>
        <v>0</v>
      </c>
      <c r="Q56" s="23">
        <f t="shared" si="11"/>
        <v>0</v>
      </c>
      <c r="R56" s="79">
        <f>B56*Animals!$C$42</f>
        <v>0</v>
      </c>
      <c r="S56" s="22">
        <f>References!$I$23*Animals!$C$42*Input!$B25*Urban!B41</f>
        <v>0</v>
      </c>
      <c r="T56" s="23">
        <f t="shared" si="12"/>
        <v>0</v>
      </c>
      <c r="U56" s="79">
        <f>B56*Animals!$C$43</f>
        <v>0</v>
      </c>
      <c r="V56" s="22">
        <f>References!$I$20*Animals!$C$43*Input!$B25*Urban!B41</f>
        <v>0</v>
      </c>
      <c r="W56" s="23">
        <f t="shared" si="19"/>
        <v>0</v>
      </c>
      <c r="X56" s="79">
        <f>B56*Animals!$C$44</f>
        <v>0</v>
      </c>
      <c r="Y56" s="22">
        <f>References!$H$24*Animals!$C$44*Input!$B25*Urban!B41</f>
        <v>0</v>
      </c>
      <c r="Z56" s="23">
        <f t="shared" si="13"/>
        <v>0</v>
      </c>
      <c r="AA56" s="59">
        <f t="shared" si="14"/>
        <v>0</v>
      </c>
      <c r="AB56" s="59">
        <f t="shared" si="20"/>
        <v>0</v>
      </c>
      <c r="AC56" s="59">
        <f t="shared" si="15"/>
        <v>0</v>
      </c>
      <c r="AD56" s="59">
        <f t="shared" si="21"/>
        <v>0</v>
      </c>
    </row>
    <row r="57" spans="1:30" x14ac:dyDescent="0.2">
      <c r="A57" t="s">
        <v>17</v>
      </c>
      <c r="B57" s="96">
        <f>+Input!$B$26</f>
        <v>0</v>
      </c>
      <c r="C57" s="79">
        <f>B57*Animals!$C$37</f>
        <v>0</v>
      </c>
      <c r="D57" s="22">
        <f>References!$I$16*Animals!$C$37*Input!$B26*Urban!B42</f>
        <v>0</v>
      </c>
      <c r="E57" s="23">
        <f t="shared" si="16"/>
        <v>0</v>
      </c>
      <c r="F57" s="79">
        <f>B57*Animals!$C$38</f>
        <v>0</v>
      </c>
      <c r="G57" s="22">
        <f>References!$I$17*Animals!$C$38*Input!$B26*Urban!B42</f>
        <v>0</v>
      </c>
      <c r="H57" s="23">
        <f t="shared" si="17"/>
        <v>0</v>
      </c>
      <c r="I57" s="79">
        <f>B57*Animals!$C$39</f>
        <v>0</v>
      </c>
      <c r="J57" s="22">
        <f>References!$H$22*Animals!$C$39*Input!$B26*Urban!B42</f>
        <v>0</v>
      </c>
      <c r="K57" s="23">
        <f t="shared" si="18"/>
        <v>0</v>
      </c>
      <c r="L57" s="79">
        <f>B57*Animals!$C$40</f>
        <v>0</v>
      </c>
      <c r="M57" s="22">
        <f>References!$I$18*Animals!$C$40*Input!$B26*Urban!B42</f>
        <v>0</v>
      </c>
      <c r="N57" s="23">
        <f t="shared" si="10"/>
        <v>0</v>
      </c>
      <c r="O57" s="79">
        <f>B57*Animals!$C$41</f>
        <v>0</v>
      </c>
      <c r="P57" s="22">
        <f>References!$I$21*Animals!$C$41*Input!$B26*Urban!B42</f>
        <v>0</v>
      </c>
      <c r="Q57" s="23">
        <f t="shared" si="11"/>
        <v>0</v>
      </c>
      <c r="R57" s="79">
        <f>B57*Animals!$C$42</f>
        <v>0</v>
      </c>
      <c r="S57" s="22">
        <f>References!$I$23*Animals!$C$42*Input!$B26*Urban!B42</f>
        <v>0</v>
      </c>
      <c r="T57" s="23">
        <f t="shared" si="12"/>
        <v>0</v>
      </c>
      <c r="U57" s="79">
        <f>B57*Animals!$C$43</f>
        <v>0</v>
      </c>
      <c r="V57" s="22">
        <f>References!$I$20*Animals!$C$43*Input!$B26*Urban!B42</f>
        <v>0</v>
      </c>
      <c r="W57" s="23">
        <f t="shared" si="19"/>
        <v>0</v>
      </c>
      <c r="X57" s="79">
        <f>B57*Animals!$C$44</f>
        <v>0</v>
      </c>
      <c r="Y57" s="22">
        <f>References!$H$24*Animals!$C$44*Input!$B26*Urban!B42</f>
        <v>0</v>
      </c>
      <c r="Z57" s="23">
        <f t="shared" si="13"/>
        <v>0</v>
      </c>
      <c r="AA57" s="59">
        <f t="shared" si="14"/>
        <v>0</v>
      </c>
      <c r="AB57" s="59">
        <f t="shared" si="20"/>
        <v>0</v>
      </c>
      <c r="AC57" s="59">
        <f t="shared" si="15"/>
        <v>0</v>
      </c>
      <c r="AD57" s="59">
        <f t="shared" si="21"/>
        <v>0</v>
      </c>
    </row>
    <row r="58" spans="1:30" x14ac:dyDescent="0.2">
      <c r="A58" t="s">
        <v>18</v>
      </c>
      <c r="B58" s="96">
        <f>+Input!$B$27</f>
        <v>0</v>
      </c>
      <c r="C58" s="79">
        <f>B58*Animals!$C$37</f>
        <v>0</v>
      </c>
      <c r="D58" s="22">
        <f>References!$I$16*Animals!$C$37*Input!$B27*Urban!B43</f>
        <v>0</v>
      </c>
      <c r="E58" s="23">
        <f t="shared" si="16"/>
        <v>0</v>
      </c>
      <c r="F58" s="79">
        <f>B58*Animals!$C$38</f>
        <v>0</v>
      </c>
      <c r="G58" s="22">
        <f>References!$I$17*Animals!$C$38*Input!$B27*Urban!B43</f>
        <v>0</v>
      </c>
      <c r="H58" s="23">
        <f t="shared" si="17"/>
        <v>0</v>
      </c>
      <c r="I58" s="79">
        <f>B58*Animals!$C$39</f>
        <v>0</v>
      </c>
      <c r="J58" s="22">
        <f>References!$H$22*Animals!$C$39*Input!$B27*Urban!B43</f>
        <v>0</v>
      </c>
      <c r="K58" s="23">
        <f t="shared" si="18"/>
        <v>0</v>
      </c>
      <c r="L58" s="79">
        <f>B58*Animals!$C$40</f>
        <v>0</v>
      </c>
      <c r="M58" s="22">
        <f>References!$I$18*Animals!$C$40*Input!$B27*Urban!B43</f>
        <v>0</v>
      </c>
      <c r="N58" s="23">
        <f t="shared" si="10"/>
        <v>0</v>
      </c>
      <c r="O58" s="79">
        <f>B58*Animals!$C$41</f>
        <v>0</v>
      </c>
      <c r="P58" s="22">
        <f>References!$I$21*Animals!$C$41*Input!$B27*Urban!B43</f>
        <v>0</v>
      </c>
      <c r="Q58" s="23">
        <f t="shared" si="11"/>
        <v>0</v>
      </c>
      <c r="R58" s="79">
        <f>B58*Animals!$C$42</f>
        <v>0</v>
      </c>
      <c r="S58" s="22">
        <f>References!$I$23*Animals!$C$42*Input!$B27*Urban!B43</f>
        <v>0</v>
      </c>
      <c r="T58" s="23">
        <f t="shared" si="12"/>
        <v>0</v>
      </c>
      <c r="U58" s="79">
        <f>B58*Animals!$C$43</f>
        <v>0</v>
      </c>
      <c r="V58" s="22">
        <f>References!$I$20*Animals!$C$43*Input!$B27*Urban!B43</f>
        <v>0</v>
      </c>
      <c r="W58" s="23">
        <f t="shared" si="19"/>
        <v>0</v>
      </c>
      <c r="X58" s="79">
        <f>B58*Animals!$C$44</f>
        <v>0</v>
      </c>
      <c r="Y58" s="22">
        <f>References!$H$24*Animals!$C$44*Input!$B27*Urban!B43</f>
        <v>0</v>
      </c>
      <c r="Z58" s="23">
        <f t="shared" si="13"/>
        <v>0</v>
      </c>
      <c r="AA58" s="59">
        <f t="shared" si="14"/>
        <v>0</v>
      </c>
      <c r="AB58" s="59">
        <f t="shared" si="20"/>
        <v>0</v>
      </c>
      <c r="AC58" s="59">
        <f t="shared" si="15"/>
        <v>0</v>
      </c>
      <c r="AD58" s="59">
        <f t="shared" si="21"/>
        <v>0</v>
      </c>
    </row>
    <row r="59" spans="1:30" x14ac:dyDescent="0.2">
      <c r="A59" t="s">
        <v>19</v>
      </c>
      <c r="B59" s="96">
        <f>+Input!$B$28</f>
        <v>0</v>
      </c>
      <c r="C59" s="79">
        <f>B59*Animals!$C$37</f>
        <v>0</v>
      </c>
      <c r="D59" s="22">
        <f>References!$I$16*Animals!$C$37*Input!$B28*Urban!B44</f>
        <v>0</v>
      </c>
      <c r="E59" s="23">
        <f t="shared" si="16"/>
        <v>0</v>
      </c>
      <c r="F59" s="79">
        <f>B59*Animals!$C$38</f>
        <v>0</v>
      </c>
      <c r="G59" s="22">
        <f>References!$I$17*Animals!$C$38*Input!$B28*Urban!B44</f>
        <v>0</v>
      </c>
      <c r="H59" s="23">
        <f t="shared" si="17"/>
        <v>0</v>
      </c>
      <c r="I59" s="79">
        <f>B59*Animals!$C$39</f>
        <v>0</v>
      </c>
      <c r="J59" s="22">
        <f>References!$H$22*Animals!$C$39*Input!$B28*Urban!B44</f>
        <v>0</v>
      </c>
      <c r="K59" s="23">
        <f t="shared" si="18"/>
        <v>0</v>
      </c>
      <c r="L59" s="79">
        <f>B59*Animals!$C$40</f>
        <v>0</v>
      </c>
      <c r="M59" s="22">
        <f>References!$I$18*Animals!$C$40*Input!$B28*Urban!B44</f>
        <v>0</v>
      </c>
      <c r="N59" s="23">
        <f t="shared" si="10"/>
        <v>0</v>
      </c>
      <c r="O59" s="79">
        <f>B59*Animals!$C$41</f>
        <v>0</v>
      </c>
      <c r="P59" s="22">
        <f>References!$I$21*Animals!$C$41*Input!$B28*Urban!B44</f>
        <v>0</v>
      </c>
      <c r="Q59" s="23">
        <f t="shared" si="11"/>
        <v>0</v>
      </c>
      <c r="R59" s="79">
        <f>B59*Animals!$C$42</f>
        <v>0</v>
      </c>
      <c r="S59" s="22">
        <f>References!$I$23*Animals!$C$42*Input!$B28*Urban!B44</f>
        <v>0</v>
      </c>
      <c r="T59" s="23">
        <f t="shared" si="12"/>
        <v>0</v>
      </c>
      <c r="U59" s="79">
        <f>B59*Animals!$C$43</f>
        <v>0</v>
      </c>
      <c r="V59" s="22">
        <f>References!$I$20*Animals!$C$43*Input!$B28*Urban!B44</f>
        <v>0</v>
      </c>
      <c r="W59" s="23">
        <f t="shared" si="19"/>
        <v>0</v>
      </c>
      <c r="X59" s="79">
        <f>B59*Animals!$C$44</f>
        <v>0</v>
      </c>
      <c r="Y59" s="22">
        <f>References!$H$24*Animals!$C$44*Input!$B28*Urban!B44</f>
        <v>0</v>
      </c>
      <c r="Z59" s="23">
        <f t="shared" si="13"/>
        <v>0</v>
      </c>
      <c r="AA59" s="59">
        <f t="shared" si="14"/>
        <v>0</v>
      </c>
      <c r="AB59" s="59">
        <f t="shared" si="20"/>
        <v>0</v>
      </c>
      <c r="AC59" s="59">
        <f t="shared" si="15"/>
        <v>0</v>
      </c>
      <c r="AD59" s="59">
        <f t="shared" si="21"/>
        <v>0</v>
      </c>
    </row>
    <row r="60" spans="1:30" x14ac:dyDescent="0.2">
      <c r="A60" t="s">
        <v>20</v>
      </c>
      <c r="B60" s="96">
        <f>+Input!$B$29</f>
        <v>0</v>
      </c>
      <c r="C60" s="79">
        <f>B60*Animals!$C$37</f>
        <v>0</v>
      </c>
      <c r="D60" s="22">
        <f>References!$I$16*Animals!$C$37*Input!$B29*Urban!B45</f>
        <v>0</v>
      </c>
      <c r="E60" s="23">
        <f t="shared" si="16"/>
        <v>0</v>
      </c>
      <c r="F60" s="79">
        <f>B60*Animals!$C$38</f>
        <v>0</v>
      </c>
      <c r="G60" s="22">
        <f>References!$I$17*Animals!$C$38*Input!$B29*Urban!B45</f>
        <v>0</v>
      </c>
      <c r="H60" s="23">
        <f t="shared" si="17"/>
        <v>0</v>
      </c>
      <c r="I60" s="79">
        <f>B60*Animals!$C$39</f>
        <v>0</v>
      </c>
      <c r="J60" s="22">
        <f>References!$H$22*Animals!$C$39*Input!$B29*Urban!B45</f>
        <v>0</v>
      </c>
      <c r="K60" s="23">
        <f t="shared" si="18"/>
        <v>0</v>
      </c>
      <c r="L60" s="79">
        <f>B60*Animals!$C$40</f>
        <v>0</v>
      </c>
      <c r="M60" s="22">
        <f>References!$I$18*Animals!$C$40*Input!$B29*Urban!B45</f>
        <v>0</v>
      </c>
      <c r="N60" s="23">
        <f t="shared" si="10"/>
        <v>0</v>
      </c>
      <c r="O60" s="79">
        <f>B60*Animals!$C$41</f>
        <v>0</v>
      </c>
      <c r="P60" s="22">
        <f>References!$I$21*Animals!$C$41*Input!$B29*Urban!B45</f>
        <v>0</v>
      </c>
      <c r="Q60" s="23">
        <f t="shared" si="11"/>
        <v>0</v>
      </c>
      <c r="R60" s="79">
        <f>B60*Animals!$C$42</f>
        <v>0</v>
      </c>
      <c r="S60" s="22">
        <f>References!$I$23*Animals!$C$42*Input!$B29*Urban!B45</f>
        <v>0</v>
      </c>
      <c r="T60" s="23">
        <f t="shared" si="12"/>
        <v>0</v>
      </c>
      <c r="U60" s="79">
        <f>B60*Animals!$C$43</f>
        <v>0</v>
      </c>
      <c r="V60" s="22">
        <f>References!$I$20*Animals!$C$43*Input!$B29*Urban!B45</f>
        <v>0</v>
      </c>
      <c r="W60" s="23">
        <f t="shared" si="19"/>
        <v>0</v>
      </c>
      <c r="X60" s="79">
        <f>B60*Animals!$C$44</f>
        <v>0</v>
      </c>
      <c r="Y60" s="22">
        <f>References!$H$24*Animals!$C$44*Input!$B29*Urban!B45</f>
        <v>0</v>
      </c>
      <c r="Z60" s="23">
        <f t="shared" si="13"/>
        <v>0</v>
      </c>
      <c r="AA60" s="59">
        <f t="shared" si="14"/>
        <v>0</v>
      </c>
      <c r="AB60" s="59">
        <f t="shared" si="20"/>
        <v>0</v>
      </c>
      <c r="AC60" s="59">
        <f t="shared" si="15"/>
        <v>0</v>
      </c>
      <c r="AD60" s="59">
        <f t="shared" si="21"/>
        <v>0</v>
      </c>
    </row>
    <row r="61" spans="1:30" x14ac:dyDescent="0.2">
      <c r="A61" t="s">
        <v>21</v>
      </c>
      <c r="B61" s="96">
        <f>+Input!$B$30</f>
        <v>0</v>
      </c>
      <c r="C61" s="79">
        <f>B61*Animals!$C$37</f>
        <v>0</v>
      </c>
      <c r="D61" s="22">
        <f>References!$I$16*Animals!$C$37*Input!$B30*Urban!B46</f>
        <v>0</v>
      </c>
      <c r="E61" s="23">
        <f t="shared" si="16"/>
        <v>0</v>
      </c>
      <c r="F61" s="79">
        <f>B61*Animals!$C$38</f>
        <v>0</v>
      </c>
      <c r="G61" s="22">
        <f>References!$I$17*Animals!$C$38*Input!$B30*Urban!B46</f>
        <v>0</v>
      </c>
      <c r="H61" s="23">
        <f t="shared" si="17"/>
        <v>0</v>
      </c>
      <c r="I61" s="79">
        <f>B61*Animals!$C$39</f>
        <v>0</v>
      </c>
      <c r="J61" s="22">
        <f>References!$H$22*Animals!$C$39*Input!$B30*Urban!B46</f>
        <v>0</v>
      </c>
      <c r="K61" s="23">
        <f t="shared" si="18"/>
        <v>0</v>
      </c>
      <c r="L61" s="79">
        <f>B61*Animals!$C$40</f>
        <v>0</v>
      </c>
      <c r="M61" s="22">
        <f>References!$I$18*Animals!$C$40*Input!$B30*Urban!B46</f>
        <v>0</v>
      </c>
      <c r="N61" s="23">
        <f t="shared" si="10"/>
        <v>0</v>
      </c>
      <c r="O61" s="79">
        <f>B61*Animals!$C$41</f>
        <v>0</v>
      </c>
      <c r="P61" s="22">
        <f>References!$I$21*Animals!$C$41*Input!$B30*Urban!B46</f>
        <v>0</v>
      </c>
      <c r="Q61" s="23">
        <f t="shared" si="11"/>
        <v>0</v>
      </c>
      <c r="R61" s="79">
        <f>B61*Animals!$C$42</f>
        <v>0</v>
      </c>
      <c r="S61" s="22">
        <f>References!$I$23*Animals!$C$42*Input!$B30*Urban!B46</f>
        <v>0</v>
      </c>
      <c r="T61" s="23">
        <f t="shared" si="12"/>
        <v>0</v>
      </c>
      <c r="U61" s="79">
        <f>B61*Animals!$C$43</f>
        <v>0</v>
      </c>
      <c r="V61" s="22">
        <f>References!$I$20*Animals!$C$43*Input!$B30*Urban!B46</f>
        <v>0</v>
      </c>
      <c r="W61" s="23">
        <f t="shared" si="19"/>
        <v>0</v>
      </c>
      <c r="X61" s="79">
        <f>B61*Animals!$C$44</f>
        <v>0</v>
      </c>
      <c r="Y61" s="22">
        <f>References!$H$24*Animals!$C$44*Input!$B30*Urban!B46</f>
        <v>0</v>
      </c>
      <c r="Z61" s="23">
        <f t="shared" si="13"/>
        <v>0</v>
      </c>
      <c r="AA61" s="59">
        <f t="shared" si="14"/>
        <v>0</v>
      </c>
      <c r="AB61" s="59">
        <f t="shared" si="20"/>
        <v>0</v>
      </c>
      <c r="AC61" s="59">
        <f t="shared" si="15"/>
        <v>0</v>
      </c>
      <c r="AD61" s="59">
        <f t="shared" si="21"/>
        <v>0</v>
      </c>
    </row>
    <row r="62" spans="1:30" x14ac:dyDescent="0.2">
      <c r="A62"/>
      <c r="B62" s="96"/>
      <c r="C62" s="3"/>
      <c r="D62"/>
      <c r="E62"/>
      <c r="F62" s="3"/>
      <c r="G62"/>
      <c r="H62"/>
      <c r="I62" s="3"/>
      <c r="J62"/>
      <c r="K62"/>
      <c r="L62" s="3"/>
      <c r="O62" s="3"/>
      <c r="R62" s="3"/>
      <c r="U62" s="3"/>
      <c r="X62" s="3"/>
    </row>
    <row r="63" spans="1:30" x14ac:dyDescent="0.2">
      <c r="A63"/>
      <c r="B63" s="96"/>
      <c r="C63" s="76"/>
      <c r="D63" s="30" t="s">
        <v>246</v>
      </c>
      <c r="E63" s="20"/>
      <c r="F63" s="76"/>
      <c r="G63" s="30" t="s">
        <v>247</v>
      </c>
      <c r="H63" s="20"/>
      <c r="I63" s="76"/>
      <c r="J63" s="30" t="s">
        <v>720</v>
      </c>
      <c r="K63" s="20"/>
      <c r="L63" s="76"/>
      <c r="M63" s="30" t="s">
        <v>248</v>
      </c>
      <c r="N63" s="20"/>
      <c r="O63" s="76"/>
      <c r="P63" s="30" t="s">
        <v>717</v>
      </c>
      <c r="Q63" s="20"/>
      <c r="R63" s="76"/>
      <c r="S63" s="30" t="s">
        <v>938</v>
      </c>
      <c r="T63" s="20"/>
      <c r="U63" s="76"/>
      <c r="V63" s="30" t="s">
        <v>250</v>
      </c>
      <c r="W63" s="20"/>
      <c r="X63" s="76"/>
      <c r="Y63" s="30" t="s">
        <v>719</v>
      </c>
      <c r="Z63" s="20"/>
      <c r="AA63" s="31" t="s">
        <v>741</v>
      </c>
    </row>
    <row r="64" spans="1:30" x14ac:dyDescent="0.2">
      <c r="A64"/>
      <c r="B64" s="96"/>
      <c r="C64" s="77"/>
      <c r="D64" s="10" t="s">
        <v>334</v>
      </c>
      <c r="E64" s="11" t="s">
        <v>335</v>
      </c>
      <c r="F64" s="77"/>
      <c r="G64" s="10" t="s">
        <v>334</v>
      </c>
      <c r="H64" s="11" t="s">
        <v>335</v>
      </c>
      <c r="I64" s="77"/>
      <c r="J64" s="10" t="s">
        <v>334</v>
      </c>
      <c r="K64" s="11" t="s">
        <v>335</v>
      </c>
      <c r="L64" s="77"/>
      <c r="M64" s="10" t="s">
        <v>334</v>
      </c>
      <c r="N64" s="11" t="s">
        <v>335</v>
      </c>
      <c r="O64" s="77"/>
      <c r="P64" s="10" t="s">
        <v>334</v>
      </c>
      <c r="Q64" s="11" t="s">
        <v>335</v>
      </c>
      <c r="R64" s="77"/>
      <c r="S64" s="10" t="s">
        <v>334</v>
      </c>
      <c r="T64" s="11" t="s">
        <v>335</v>
      </c>
      <c r="U64" s="77"/>
      <c r="V64" s="10" t="s">
        <v>334</v>
      </c>
      <c r="W64" s="11" t="s">
        <v>335</v>
      </c>
      <c r="X64" s="77"/>
      <c r="Y64" s="10" t="s">
        <v>334</v>
      </c>
      <c r="Z64" s="11" t="s">
        <v>335</v>
      </c>
      <c r="AA64" s="58" t="s">
        <v>335</v>
      </c>
      <c r="AB64" s="58" t="s">
        <v>701</v>
      </c>
      <c r="AC64" s="58" t="s">
        <v>335</v>
      </c>
      <c r="AD64" s="58" t="s">
        <v>701</v>
      </c>
    </row>
    <row r="65" spans="1:30" x14ac:dyDescent="0.2">
      <c r="A65" s="21" t="s">
        <v>259</v>
      </c>
      <c r="B65" s="97" t="s">
        <v>346</v>
      </c>
      <c r="C65" s="78" t="s">
        <v>347</v>
      </c>
      <c r="D65" s="13" t="s">
        <v>348</v>
      </c>
      <c r="E65" s="14" t="s">
        <v>349</v>
      </c>
      <c r="F65" s="78" t="s">
        <v>347</v>
      </c>
      <c r="G65" s="13" t="s">
        <v>348</v>
      </c>
      <c r="H65" s="14" t="s">
        <v>349</v>
      </c>
      <c r="I65" s="78" t="s">
        <v>347</v>
      </c>
      <c r="J65" s="13" t="s">
        <v>348</v>
      </c>
      <c r="K65" s="14" t="s">
        <v>349</v>
      </c>
      <c r="L65" s="78" t="s">
        <v>347</v>
      </c>
      <c r="M65" s="13" t="s">
        <v>348</v>
      </c>
      <c r="N65" s="14" t="s">
        <v>349</v>
      </c>
      <c r="O65" s="78" t="s">
        <v>347</v>
      </c>
      <c r="P65" s="13" t="s">
        <v>348</v>
      </c>
      <c r="Q65" s="14" t="s">
        <v>349</v>
      </c>
      <c r="R65" s="78" t="s">
        <v>347</v>
      </c>
      <c r="S65" s="13" t="s">
        <v>348</v>
      </c>
      <c r="T65" s="14" t="s">
        <v>349</v>
      </c>
      <c r="U65" s="78" t="s">
        <v>347</v>
      </c>
      <c r="V65" s="13" t="s">
        <v>348</v>
      </c>
      <c r="W65" s="14" t="s">
        <v>349</v>
      </c>
      <c r="X65" s="78" t="s">
        <v>347</v>
      </c>
      <c r="Y65" s="13" t="s">
        <v>348</v>
      </c>
      <c r="Z65" s="14" t="s">
        <v>349</v>
      </c>
      <c r="AA65" s="58" t="s">
        <v>349</v>
      </c>
      <c r="AB65" s="58" t="s">
        <v>349</v>
      </c>
      <c r="AC65" s="58" t="s">
        <v>349</v>
      </c>
      <c r="AD65" s="58" t="s">
        <v>349</v>
      </c>
    </row>
    <row r="66" spans="1:30" x14ac:dyDescent="0.2">
      <c r="A66" t="s">
        <v>12</v>
      </c>
      <c r="B66" s="96">
        <f>+Input!$B$21</f>
        <v>0</v>
      </c>
      <c r="C66" s="79">
        <f>B66*Animals!$C$37</f>
        <v>0</v>
      </c>
      <c r="D66" s="22">
        <f>References!$I$16*Animals!$C$37*Input!$B21*Urban!C37</f>
        <v>0</v>
      </c>
      <c r="E66" s="23">
        <f>IF(B66=0,0,D66/B66)</f>
        <v>0</v>
      </c>
      <c r="F66" s="79">
        <f>B66*Animals!$C$38</f>
        <v>0</v>
      </c>
      <c r="G66" s="22">
        <f>References!$I$17*Animals!$C$38*Input!$B21*Urban!C37</f>
        <v>0</v>
      </c>
      <c r="H66" s="23">
        <f>IF(B66=0,0,G66/B66)</f>
        <v>0</v>
      </c>
      <c r="I66" s="79">
        <f>B66*Animals!$C$39</f>
        <v>0</v>
      </c>
      <c r="J66" s="22">
        <f>References!$H$22*Animals!$C$39*Input!$B21*Urban!C37</f>
        <v>0</v>
      </c>
      <c r="K66" s="23">
        <f>IF(E66=0,0,J66/B66)</f>
        <v>0</v>
      </c>
      <c r="L66" s="79">
        <f>B66*Animals!$C$40</f>
        <v>0</v>
      </c>
      <c r="M66" s="22">
        <f>References!$I$18*Animals!$C$40*Input!$B21*Urban!C37</f>
        <v>0</v>
      </c>
      <c r="N66" s="23">
        <f t="shared" ref="N66:N75" si="22">IF(H66=0,0,M66/B66)</f>
        <v>0</v>
      </c>
      <c r="O66" s="79">
        <f>B66*Animals!$C$41</f>
        <v>0</v>
      </c>
      <c r="P66" s="22">
        <f>References!$I$21*Animals!$C$41*Input!$B21*Urban!C37</f>
        <v>0</v>
      </c>
      <c r="Q66" s="23">
        <f t="shared" ref="Q66:Q75" si="23">IF(K66=0,0,P66/B66)</f>
        <v>0</v>
      </c>
      <c r="R66" s="79">
        <f>B66*Animals!$C$42</f>
        <v>0</v>
      </c>
      <c r="S66" s="22">
        <f>References!$I$23*Animals!$C$42*Input!$B21*Urban!C37</f>
        <v>0</v>
      </c>
      <c r="T66" s="23">
        <f t="shared" ref="T66:T75" si="24">IF(B66=0,0,S66/B66)</f>
        <v>0</v>
      </c>
      <c r="U66" s="79">
        <f>B66*Animals!$C$43</f>
        <v>0</v>
      </c>
      <c r="V66" s="22">
        <f>References!$I$20*Animals!$C$43*Input!$B21*Urban!C37</f>
        <v>0</v>
      </c>
      <c r="W66" s="23">
        <f>IF(B66=0,0,V66/B66)</f>
        <v>0</v>
      </c>
      <c r="X66" s="79">
        <f>B66*Animals!$C$44</f>
        <v>0</v>
      </c>
      <c r="Y66" s="22">
        <f>References!$H$24*Animals!$C$44*Input!$B21*Urban!C37</f>
        <v>0</v>
      </c>
      <c r="Z66" s="23">
        <f t="shared" ref="Z66:Z75" si="25">IF(B66=0,0,Y66/B66)</f>
        <v>0</v>
      </c>
      <c r="AA66" s="59">
        <f t="shared" ref="AA66:AA75" si="26">SUM(E66,H66,K66,N66,Q66,T66,W66,Z66)</f>
        <v>0</v>
      </c>
      <c r="AB66" s="59">
        <f>0.403*(AA66)^1.028</f>
        <v>0</v>
      </c>
      <c r="AC66" s="59">
        <f>SUM(E66,H66,K66,N66,Q66,T66,W66,Z66)+$Y$13</f>
        <v>0</v>
      </c>
      <c r="AD66" s="59">
        <f>0.403*(AC66)^1.028</f>
        <v>0</v>
      </c>
    </row>
    <row r="67" spans="1:30" x14ac:dyDescent="0.2">
      <c r="A67" t="s">
        <v>13</v>
      </c>
      <c r="B67" s="96">
        <f>+Input!$B$22</f>
        <v>0</v>
      </c>
      <c r="C67" s="79">
        <f>B67*Animals!$C$37</f>
        <v>0</v>
      </c>
      <c r="D67" s="22">
        <f>References!$I$16*Animals!$C$37*Input!$B22*Urban!C38</f>
        <v>0</v>
      </c>
      <c r="E67" s="23">
        <f t="shared" ref="E67:E75" si="27">IF(B67=0,0,D67/B67)</f>
        <v>0</v>
      </c>
      <c r="F67" s="79">
        <f>B67*Animals!$C$38</f>
        <v>0</v>
      </c>
      <c r="G67" s="22">
        <f>References!$I$17*Animals!$C$38*Input!$B22*Urban!C38</f>
        <v>0</v>
      </c>
      <c r="H67" s="23">
        <f t="shared" ref="H67:H75" si="28">IF(B67=0,0,G67/B67)</f>
        <v>0</v>
      </c>
      <c r="I67" s="79">
        <f>B67*Animals!$C$39</f>
        <v>0</v>
      </c>
      <c r="J67" s="22">
        <f>References!$H$22*Animals!$C$39*Input!$B22*Urban!C38</f>
        <v>0</v>
      </c>
      <c r="K67" s="23">
        <f t="shared" ref="K67:K75" si="29">IF(E67=0,0,J67/B67)</f>
        <v>0</v>
      </c>
      <c r="L67" s="79">
        <f>B67*Animals!$C$40</f>
        <v>0</v>
      </c>
      <c r="M67" s="22">
        <f>References!$I$18*Animals!$C$40*Input!$B22*Urban!C38</f>
        <v>0</v>
      </c>
      <c r="N67" s="23">
        <f t="shared" si="22"/>
        <v>0</v>
      </c>
      <c r="O67" s="79">
        <f>B67*Animals!$C$41</f>
        <v>0</v>
      </c>
      <c r="P67" s="22">
        <f>References!$I$21*Animals!$C$41*Input!$B22*Urban!C38</f>
        <v>0</v>
      </c>
      <c r="Q67" s="23">
        <f t="shared" si="23"/>
        <v>0</v>
      </c>
      <c r="R67" s="79">
        <f>B67*Animals!$C$42</f>
        <v>0</v>
      </c>
      <c r="S67" s="22">
        <f>References!$I$23*Animals!$C$42*Input!$B22*Urban!C38</f>
        <v>0</v>
      </c>
      <c r="T67" s="23">
        <f t="shared" si="24"/>
        <v>0</v>
      </c>
      <c r="U67" s="79">
        <f>B67*Animals!$C$43</f>
        <v>0</v>
      </c>
      <c r="V67" s="22">
        <f>References!$I$20*Animals!$C$43*Input!$B22*Urban!C38</f>
        <v>0</v>
      </c>
      <c r="W67" s="23">
        <f t="shared" ref="W67:W75" si="30">IF(B67=0,0,V67/B67)</f>
        <v>0</v>
      </c>
      <c r="X67" s="79">
        <f>B67*Animals!$C$44</f>
        <v>0</v>
      </c>
      <c r="Y67" s="22">
        <f>References!$H$24*Animals!$C$44*Input!$B22*Urban!C38</f>
        <v>0</v>
      </c>
      <c r="Z67" s="23">
        <f t="shared" si="25"/>
        <v>0</v>
      </c>
      <c r="AA67" s="59">
        <f t="shared" si="26"/>
        <v>0</v>
      </c>
      <c r="AB67" s="59">
        <f t="shared" ref="AB67:AB75" si="31">0.403*(AA67)^1.028</f>
        <v>0</v>
      </c>
      <c r="AC67" s="59">
        <f>SUM(E67,H67,K67,N67,Q67,T67,W67,Z67)+$Y$14</f>
        <v>0</v>
      </c>
      <c r="AD67" s="59">
        <f t="shared" ref="AD67:AD75" si="32">0.403*(AC67)^1.028</f>
        <v>0</v>
      </c>
    </row>
    <row r="68" spans="1:30" x14ac:dyDescent="0.2">
      <c r="A68" t="s">
        <v>14</v>
      </c>
      <c r="B68" s="96">
        <f>+Input!$B$23</f>
        <v>0</v>
      </c>
      <c r="C68" s="79">
        <f>B68*Animals!$C$37</f>
        <v>0</v>
      </c>
      <c r="D68" s="22">
        <f>References!$I$16*Animals!$C$37*Input!$B23*Urban!C39</f>
        <v>0</v>
      </c>
      <c r="E68" s="23">
        <f t="shared" si="27"/>
        <v>0</v>
      </c>
      <c r="F68" s="79">
        <f>B68*Animals!$C$38</f>
        <v>0</v>
      </c>
      <c r="G68" s="22">
        <f>References!$I$17*Animals!$C$38*Input!$B23*Urban!C39</f>
        <v>0</v>
      </c>
      <c r="H68" s="23">
        <f t="shared" si="28"/>
        <v>0</v>
      </c>
      <c r="I68" s="79">
        <f>B68*Animals!$C$39</f>
        <v>0</v>
      </c>
      <c r="J68" s="22">
        <f>References!$H$22*Animals!$C$39*Input!$B23*Urban!C39</f>
        <v>0</v>
      </c>
      <c r="K68" s="23">
        <f t="shared" si="29"/>
        <v>0</v>
      </c>
      <c r="L68" s="79">
        <f>B68*Animals!$C$40</f>
        <v>0</v>
      </c>
      <c r="M68" s="22">
        <f>References!$I$18*Animals!$C$40*Input!$B23*Urban!C39</f>
        <v>0</v>
      </c>
      <c r="N68" s="23">
        <f t="shared" si="22"/>
        <v>0</v>
      </c>
      <c r="O68" s="79">
        <f>B68*Animals!$C$41</f>
        <v>0</v>
      </c>
      <c r="P68" s="22">
        <f>References!$I$21*Animals!$C$41*Input!$B23*Urban!C39</f>
        <v>0</v>
      </c>
      <c r="Q68" s="23">
        <f t="shared" si="23"/>
        <v>0</v>
      </c>
      <c r="R68" s="79">
        <f>B68*Animals!$C$42</f>
        <v>0</v>
      </c>
      <c r="S68" s="22">
        <f>References!$I$23*Animals!$C$42*Input!$B23*Urban!C39</f>
        <v>0</v>
      </c>
      <c r="T68" s="23">
        <f t="shared" si="24"/>
        <v>0</v>
      </c>
      <c r="U68" s="79">
        <f>B68*Animals!$C$43</f>
        <v>0</v>
      </c>
      <c r="V68" s="22">
        <f>References!$I$20*Animals!$C$43*Input!$B23*Urban!C39</f>
        <v>0</v>
      </c>
      <c r="W68" s="23">
        <f t="shared" si="30"/>
        <v>0</v>
      </c>
      <c r="X68" s="79">
        <f>B68*Animals!$C$44</f>
        <v>0</v>
      </c>
      <c r="Y68" s="22">
        <f>References!$H$24*Animals!$C$44*Input!$B23*Urban!C39</f>
        <v>0</v>
      </c>
      <c r="Z68" s="23">
        <f t="shared" si="25"/>
        <v>0</v>
      </c>
      <c r="AA68" s="59">
        <f t="shared" si="26"/>
        <v>0</v>
      </c>
      <c r="AB68" s="59">
        <f t="shared" si="31"/>
        <v>0</v>
      </c>
      <c r="AC68" s="59">
        <f>SUM(E68,H68,K68,N68,Q68,T68,W68,Z68)+$Y$15</f>
        <v>0</v>
      </c>
      <c r="AD68" s="59">
        <f t="shared" si="32"/>
        <v>0</v>
      </c>
    </row>
    <row r="69" spans="1:30" x14ac:dyDescent="0.2">
      <c r="A69" t="s">
        <v>15</v>
      </c>
      <c r="B69" s="96">
        <f>+Input!$B$24</f>
        <v>0</v>
      </c>
      <c r="C69" s="79">
        <f>B69*Animals!$C$37</f>
        <v>0</v>
      </c>
      <c r="D69" s="22">
        <f>References!$I$16*Animals!$C$37*Input!$B24*Urban!C40</f>
        <v>0</v>
      </c>
      <c r="E69" s="23">
        <f t="shared" si="27"/>
        <v>0</v>
      </c>
      <c r="F69" s="79">
        <f>B69*Animals!$C$38</f>
        <v>0</v>
      </c>
      <c r="G69" s="22">
        <f>References!$I$17*Animals!$C$38*Input!$B24*Urban!C40</f>
        <v>0</v>
      </c>
      <c r="H69" s="23">
        <f t="shared" si="28"/>
        <v>0</v>
      </c>
      <c r="I69" s="79">
        <f>B69*Animals!$C$39</f>
        <v>0</v>
      </c>
      <c r="J69" s="22">
        <f>References!$H$22*Animals!$C$39*Input!$B24*Urban!C40</f>
        <v>0</v>
      </c>
      <c r="K69" s="23">
        <f t="shared" si="29"/>
        <v>0</v>
      </c>
      <c r="L69" s="79">
        <f>B69*Animals!$C$40</f>
        <v>0</v>
      </c>
      <c r="M69" s="22">
        <f>References!$I$18*Animals!$C$40*Input!$B24*Urban!C40</f>
        <v>0</v>
      </c>
      <c r="N69" s="23">
        <f t="shared" si="22"/>
        <v>0</v>
      </c>
      <c r="O69" s="79">
        <f>B69*Animals!$C$41</f>
        <v>0</v>
      </c>
      <c r="P69" s="22">
        <f>References!$I$21*Animals!$C$41*Input!$B24*Urban!C40</f>
        <v>0</v>
      </c>
      <c r="Q69" s="23">
        <f t="shared" si="23"/>
        <v>0</v>
      </c>
      <c r="R69" s="79">
        <f>B69*Animals!$C$42</f>
        <v>0</v>
      </c>
      <c r="S69" s="22">
        <f>References!$I$23*Animals!$C$42*Input!$B24*Urban!C40</f>
        <v>0</v>
      </c>
      <c r="T69" s="23">
        <f t="shared" si="24"/>
        <v>0</v>
      </c>
      <c r="U69" s="79">
        <f>B69*Animals!$C$43</f>
        <v>0</v>
      </c>
      <c r="V69" s="22">
        <f>References!$I$20*Animals!$C$43*Input!$B24*Urban!C40</f>
        <v>0</v>
      </c>
      <c r="W69" s="23">
        <f t="shared" si="30"/>
        <v>0</v>
      </c>
      <c r="X69" s="79">
        <f>B69*Animals!$C$44</f>
        <v>0</v>
      </c>
      <c r="Y69" s="22">
        <f>References!$H$24*Animals!$C$44*Input!$B24*Urban!C40</f>
        <v>0</v>
      </c>
      <c r="Z69" s="23">
        <f t="shared" si="25"/>
        <v>0</v>
      </c>
      <c r="AA69" s="59">
        <f t="shared" si="26"/>
        <v>0</v>
      </c>
      <c r="AB69" s="59">
        <f t="shared" si="31"/>
        <v>0</v>
      </c>
      <c r="AC69" s="59">
        <f>SUM(E69,H69,K69,N69,Q69,T69,W69,Z69)+$Y$16</f>
        <v>0</v>
      </c>
      <c r="AD69" s="59">
        <f t="shared" si="32"/>
        <v>0</v>
      </c>
    </row>
    <row r="70" spans="1:30" x14ac:dyDescent="0.2">
      <c r="A70" t="s">
        <v>16</v>
      </c>
      <c r="B70" s="96">
        <f>+Input!$B$25</f>
        <v>0</v>
      </c>
      <c r="C70" s="79">
        <f>B70*Animals!$C$37</f>
        <v>0</v>
      </c>
      <c r="D70" s="22">
        <f>References!$I$16*Animals!$C$37*Input!$B25*Urban!C41</f>
        <v>0</v>
      </c>
      <c r="E70" s="23">
        <f t="shared" si="27"/>
        <v>0</v>
      </c>
      <c r="F70" s="79">
        <f>B70*Animals!$C$38</f>
        <v>0</v>
      </c>
      <c r="G70" s="22">
        <f>References!$I$17*Animals!$C$38*Input!$B25*Urban!C41</f>
        <v>0</v>
      </c>
      <c r="H70" s="23">
        <f t="shared" si="28"/>
        <v>0</v>
      </c>
      <c r="I70" s="79">
        <f>B70*Animals!$C$39</f>
        <v>0</v>
      </c>
      <c r="J70" s="22">
        <f>References!$H$22*Animals!$C$39*Input!$B25*Urban!C41</f>
        <v>0</v>
      </c>
      <c r="K70" s="23">
        <f t="shared" si="29"/>
        <v>0</v>
      </c>
      <c r="L70" s="79">
        <f>B70*Animals!$C$40</f>
        <v>0</v>
      </c>
      <c r="M70" s="22">
        <f>References!$I$18*Animals!$C$40*Input!$B25*Urban!C41</f>
        <v>0</v>
      </c>
      <c r="N70" s="23">
        <f t="shared" si="22"/>
        <v>0</v>
      </c>
      <c r="O70" s="79">
        <f>B70*Animals!$C$41</f>
        <v>0</v>
      </c>
      <c r="P70" s="22">
        <f>References!$I$21*Animals!$C$41*Input!$B25*Urban!C41</f>
        <v>0</v>
      </c>
      <c r="Q70" s="23">
        <f t="shared" si="23"/>
        <v>0</v>
      </c>
      <c r="R70" s="79">
        <f>B70*Animals!$C$42</f>
        <v>0</v>
      </c>
      <c r="S70" s="22">
        <f>References!$I$23*Animals!$C$42*Input!$B25*Urban!C41</f>
        <v>0</v>
      </c>
      <c r="T70" s="23">
        <f t="shared" si="24"/>
        <v>0</v>
      </c>
      <c r="U70" s="79">
        <f>B70*Animals!$C$43</f>
        <v>0</v>
      </c>
      <c r="V70" s="22">
        <f>References!$I$20*Animals!$C$43*Input!$B25*Urban!C41</f>
        <v>0</v>
      </c>
      <c r="W70" s="23">
        <f t="shared" si="30"/>
        <v>0</v>
      </c>
      <c r="X70" s="79">
        <f>B70*Animals!$C$44</f>
        <v>0</v>
      </c>
      <c r="Y70" s="22">
        <f>References!$H$24*Animals!$C$44*Input!$B25*Urban!C41</f>
        <v>0</v>
      </c>
      <c r="Z70" s="23">
        <f t="shared" si="25"/>
        <v>0</v>
      </c>
      <c r="AA70" s="59">
        <f t="shared" si="26"/>
        <v>0</v>
      </c>
      <c r="AB70" s="59">
        <f t="shared" si="31"/>
        <v>0</v>
      </c>
      <c r="AC70" s="59">
        <f>SUM(E70,H70,K70,N70,Q70,T70,W70,Z70)+$Y$17</f>
        <v>0</v>
      </c>
      <c r="AD70" s="59">
        <f t="shared" si="32"/>
        <v>0</v>
      </c>
    </row>
    <row r="71" spans="1:30" x14ac:dyDescent="0.2">
      <c r="A71" t="s">
        <v>17</v>
      </c>
      <c r="B71" s="96">
        <f>+Input!$B$26</f>
        <v>0</v>
      </c>
      <c r="C71" s="79">
        <f>B71*Animals!$C$37</f>
        <v>0</v>
      </c>
      <c r="D71" s="22">
        <f>References!$I$16*Animals!$C$37*Input!$B26*Urban!C42</f>
        <v>0</v>
      </c>
      <c r="E71" s="23">
        <f t="shared" si="27"/>
        <v>0</v>
      </c>
      <c r="F71" s="79">
        <f>B71*Animals!$C$38</f>
        <v>0</v>
      </c>
      <c r="G71" s="22">
        <f>References!$I$17*Animals!$C$38*Input!$B26*Urban!C42</f>
        <v>0</v>
      </c>
      <c r="H71" s="23">
        <f t="shared" si="28"/>
        <v>0</v>
      </c>
      <c r="I71" s="79">
        <f>B71*Animals!$C$39</f>
        <v>0</v>
      </c>
      <c r="J71" s="22">
        <f>References!$H$22*Animals!$C$39*Input!$B26*Urban!C42</f>
        <v>0</v>
      </c>
      <c r="K71" s="23">
        <f t="shared" si="29"/>
        <v>0</v>
      </c>
      <c r="L71" s="79">
        <f>B71*Animals!$C$40</f>
        <v>0</v>
      </c>
      <c r="M71" s="22">
        <f>References!$I$18*Animals!$C$40*Input!$B26*Urban!C42</f>
        <v>0</v>
      </c>
      <c r="N71" s="23">
        <f t="shared" si="22"/>
        <v>0</v>
      </c>
      <c r="O71" s="79">
        <f>B71*Animals!$C$41</f>
        <v>0</v>
      </c>
      <c r="P71" s="22">
        <f>References!$I$21*Animals!$C$41*Input!$B26*Urban!C42</f>
        <v>0</v>
      </c>
      <c r="Q71" s="23">
        <f t="shared" si="23"/>
        <v>0</v>
      </c>
      <c r="R71" s="79">
        <f>B71*Animals!$C$42</f>
        <v>0</v>
      </c>
      <c r="S71" s="22">
        <f>References!$I$23*Animals!$C$42*Input!$B26*Urban!C42</f>
        <v>0</v>
      </c>
      <c r="T71" s="23">
        <f t="shared" si="24"/>
        <v>0</v>
      </c>
      <c r="U71" s="79">
        <f>B71*Animals!$C$43</f>
        <v>0</v>
      </c>
      <c r="V71" s="22">
        <f>References!$I$20*Animals!$C$43*Input!$B26*Urban!C42</f>
        <v>0</v>
      </c>
      <c r="W71" s="23">
        <f t="shared" si="30"/>
        <v>0</v>
      </c>
      <c r="X71" s="79">
        <f>B71*Animals!$C$44</f>
        <v>0</v>
      </c>
      <c r="Y71" s="22">
        <f>References!$H$24*Animals!$C$44*Input!$B26*Urban!C42</f>
        <v>0</v>
      </c>
      <c r="Z71" s="23">
        <f t="shared" si="25"/>
        <v>0</v>
      </c>
      <c r="AA71" s="59">
        <f t="shared" si="26"/>
        <v>0</v>
      </c>
      <c r="AB71" s="59">
        <f t="shared" si="31"/>
        <v>0</v>
      </c>
      <c r="AC71" s="59">
        <f>SUM(E71,H71,K71,N71,Q71,T71,W71,Z71)+$Y$18</f>
        <v>0</v>
      </c>
      <c r="AD71" s="59">
        <f t="shared" si="32"/>
        <v>0</v>
      </c>
    </row>
    <row r="72" spans="1:30" x14ac:dyDescent="0.2">
      <c r="A72" t="s">
        <v>18</v>
      </c>
      <c r="B72" s="96">
        <f>+Input!$B$27</f>
        <v>0</v>
      </c>
      <c r="C72" s="79">
        <f>B72*Animals!$C$37</f>
        <v>0</v>
      </c>
      <c r="D72" s="22">
        <f>References!$I$16*Animals!$C$37*Input!$B27*Urban!C43</f>
        <v>0</v>
      </c>
      <c r="E72" s="23">
        <f t="shared" si="27"/>
        <v>0</v>
      </c>
      <c r="F72" s="79">
        <f>B72*Animals!$C$38</f>
        <v>0</v>
      </c>
      <c r="G72" s="22">
        <f>References!$I$17*Animals!$C$38*Input!$B27*Urban!C43</f>
        <v>0</v>
      </c>
      <c r="H72" s="23">
        <f t="shared" si="28"/>
        <v>0</v>
      </c>
      <c r="I72" s="79">
        <f>B72*Animals!$C$39</f>
        <v>0</v>
      </c>
      <c r="J72" s="22">
        <f>References!$H$22*Animals!$C$39*Input!$B27*Urban!C43</f>
        <v>0</v>
      </c>
      <c r="K72" s="23">
        <f t="shared" si="29"/>
        <v>0</v>
      </c>
      <c r="L72" s="79">
        <f>B72*Animals!$C$40</f>
        <v>0</v>
      </c>
      <c r="M72" s="22">
        <f>References!$I$18*Animals!$C$40*Input!$B27*Urban!C43</f>
        <v>0</v>
      </c>
      <c r="N72" s="23">
        <f t="shared" si="22"/>
        <v>0</v>
      </c>
      <c r="O72" s="79">
        <f>B72*Animals!$C$41</f>
        <v>0</v>
      </c>
      <c r="P72" s="22">
        <f>References!$I$21*Animals!$C$41*Input!$B27*Urban!C43</f>
        <v>0</v>
      </c>
      <c r="Q72" s="23">
        <f t="shared" si="23"/>
        <v>0</v>
      </c>
      <c r="R72" s="79">
        <f>B72*Animals!$C$42</f>
        <v>0</v>
      </c>
      <c r="S72" s="22">
        <f>References!$I$23*Animals!$C$42*Input!$B27*Urban!C43</f>
        <v>0</v>
      </c>
      <c r="T72" s="23">
        <f t="shared" si="24"/>
        <v>0</v>
      </c>
      <c r="U72" s="79">
        <f>B72*Animals!$C$43</f>
        <v>0</v>
      </c>
      <c r="V72" s="22">
        <f>References!$I$20*Animals!$C$43*Input!$B27*Urban!C43</f>
        <v>0</v>
      </c>
      <c r="W72" s="23">
        <f t="shared" si="30"/>
        <v>0</v>
      </c>
      <c r="X72" s="79">
        <f>B72*Animals!$C$44</f>
        <v>0</v>
      </c>
      <c r="Y72" s="22">
        <f>References!$H$24*Animals!$C$44*Input!$B27*Urban!C43</f>
        <v>0</v>
      </c>
      <c r="Z72" s="23">
        <f t="shared" si="25"/>
        <v>0</v>
      </c>
      <c r="AA72" s="59">
        <f t="shared" si="26"/>
        <v>0</v>
      </c>
      <c r="AB72" s="59">
        <f t="shared" si="31"/>
        <v>0</v>
      </c>
      <c r="AC72" s="59">
        <f>SUM(E72,H72,K72,N72,Q72,T72,W72,Z72)+$Y$19</f>
        <v>0</v>
      </c>
      <c r="AD72" s="59">
        <f t="shared" si="32"/>
        <v>0</v>
      </c>
    </row>
    <row r="73" spans="1:30" x14ac:dyDescent="0.2">
      <c r="A73" t="s">
        <v>19</v>
      </c>
      <c r="B73" s="96">
        <f>+Input!$B$28</f>
        <v>0</v>
      </c>
      <c r="C73" s="79">
        <f>B73*Animals!$C$37</f>
        <v>0</v>
      </c>
      <c r="D73" s="22">
        <f>References!$I$16*Animals!$C$37*Input!$B28*Urban!C44</f>
        <v>0</v>
      </c>
      <c r="E73" s="23">
        <f t="shared" si="27"/>
        <v>0</v>
      </c>
      <c r="F73" s="79">
        <f>B73*Animals!$C$38</f>
        <v>0</v>
      </c>
      <c r="G73" s="22">
        <f>References!$I$17*Animals!$C$38*Input!$B28*Urban!C44</f>
        <v>0</v>
      </c>
      <c r="H73" s="23">
        <f t="shared" si="28"/>
        <v>0</v>
      </c>
      <c r="I73" s="79">
        <f>B73*Animals!$C$39</f>
        <v>0</v>
      </c>
      <c r="J73" s="22">
        <f>References!$H$22*Animals!$C$39*Input!$B28*Urban!C44</f>
        <v>0</v>
      </c>
      <c r="K73" s="23">
        <f t="shared" si="29"/>
        <v>0</v>
      </c>
      <c r="L73" s="79">
        <f>B73*Animals!$C$40</f>
        <v>0</v>
      </c>
      <c r="M73" s="22">
        <f>References!$I$18*Animals!$C$40*Input!$B28*Urban!C44</f>
        <v>0</v>
      </c>
      <c r="N73" s="23">
        <f t="shared" si="22"/>
        <v>0</v>
      </c>
      <c r="O73" s="79">
        <f>B73*Animals!$C$41</f>
        <v>0</v>
      </c>
      <c r="P73" s="22">
        <f>References!$I$21*Animals!$C$41*Input!$B28*Urban!C44</f>
        <v>0</v>
      </c>
      <c r="Q73" s="23">
        <f t="shared" si="23"/>
        <v>0</v>
      </c>
      <c r="R73" s="79">
        <f>B73*Animals!$C$42</f>
        <v>0</v>
      </c>
      <c r="S73" s="22">
        <f>References!$I$23*Animals!$C$42*Input!$B28*Urban!C44</f>
        <v>0</v>
      </c>
      <c r="T73" s="23">
        <f t="shared" si="24"/>
        <v>0</v>
      </c>
      <c r="U73" s="79">
        <f>B73*Animals!$C$43</f>
        <v>0</v>
      </c>
      <c r="V73" s="22">
        <f>References!$I$20*Animals!$C$43*Input!$B28*Urban!C44</f>
        <v>0</v>
      </c>
      <c r="W73" s="23">
        <f t="shared" si="30"/>
        <v>0</v>
      </c>
      <c r="X73" s="79">
        <f>B73*Animals!$C$44</f>
        <v>0</v>
      </c>
      <c r="Y73" s="22">
        <f>References!$H$24*Animals!$C$44*Input!$B28*Urban!C44</f>
        <v>0</v>
      </c>
      <c r="Z73" s="23">
        <f t="shared" si="25"/>
        <v>0</v>
      </c>
      <c r="AA73" s="59">
        <f t="shared" si="26"/>
        <v>0</v>
      </c>
      <c r="AB73" s="59">
        <f t="shared" si="31"/>
        <v>0</v>
      </c>
      <c r="AC73" s="59">
        <f>SUM(E73,H73,K73,N73,Q73,T73,W73,Z73)+$Y$20</f>
        <v>0</v>
      </c>
      <c r="AD73" s="59">
        <f t="shared" si="32"/>
        <v>0</v>
      </c>
    </row>
    <row r="74" spans="1:30" x14ac:dyDescent="0.2">
      <c r="A74" t="s">
        <v>20</v>
      </c>
      <c r="B74" s="96">
        <f>+Input!$B$29</f>
        <v>0</v>
      </c>
      <c r="C74" s="79">
        <f>B74*Animals!$C$37</f>
        <v>0</v>
      </c>
      <c r="D74" s="22">
        <f>References!$I$16*Animals!$C$37*Input!$B29*Urban!C45</f>
        <v>0</v>
      </c>
      <c r="E74" s="23">
        <f t="shared" si="27"/>
        <v>0</v>
      </c>
      <c r="F74" s="79">
        <f>B74*Animals!$C$38</f>
        <v>0</v>
      </c>
      <c r="G74" s="22">
        <f>References!$I$17*Animals!$C$38*Input!$B29*Urban!C45</f>
        <v>0</v>
      </c>
      <c r="H74" s="23">
        <f t="shared" si="28"/>
        <v>0</v>
      </c>
      <c r="I74" s="79">
        <f>B74*Animals!$C$39</f>
        <v>0</v>
      </c>
      <c r="J74" s="22">
        <f>References!$H$22*Animals!$C$39*Input!$B29*Urban!C45</f>
        <v>0</v>
      </c>
      <c r="K74" s="23">
        <f t="shared" si="29"/>
        <v>0</v>
      </c>
      <c r="L74" s="79">
        <f>B74*Animals!$C$40</f>
        <v>0</v>
      </c>
      <c r="M74" s="22">
        <f>References!$I$18*Animals!$C$40*Input!$B29*Urban!C45</f>
        <v>0</v>
      </c>
      <c r="N74" s="23">
        <f t="shared" si="22"/>
        <v>0</v>
      </c>
      <c r="O74" s="79">
        <f>B74*Animals!$C$41</f>
        <v>0</v>
      </c>
      <c r="P74" s="22">
        <f>References!$I$21*Animals!$C$41*Input!$B29*Urban!C45</f>
        <v>0</v>
      </c>
      <c r="Q74" s="23">
        <f t="shared" si="23"/>
        <v>0</v>
      </c>
      <c r="R74" s="79">
        <f>B74*Animals!$C$42</f>
        <v>0</v>
      </c>
      <c r="S74" s="22">
        <f>References!$I$23*Animals!$C$42*Input!$B29*Urban!C45</f>
        <v>0</v>
      </c>
      <c r="T74" s="23">
        <f t="shared" si="24"/>
        <v>0</v>
      </c>
      <c r="U74" s="79">
        <f>B74*Animals!$C$43</f>
        <v>0</v>
      </c>
      <c r="V74" s="22">
        <f>References!$I$20*Animals!$C$43*Input!$B29*Urban!C45</f>
        <v>0</v>
      </c>
      <c r="W74" s="23">
        <f t="shared" si="30"/>
        <v>0</v>
      </c>
      <c r="X74" s="79">
        <f>B74*Animals!$C$44</f>
        <v>0</v>
      </c>
      <c r="Y74" s="22">
        <f>References!$H$24*Animals!$C$44*Input!$B29*Urban!C45</f>
        <v>0</v>
      </c>
      <c r="Z74" s="23">
        <f t="shared" si="25"/>
        <v>0</v>
      </c>
      <c r="AA74" s="59">
        <f t="shared" si="26"/>
        <v>0</v>
      </c>
      <c r="AB74" s="59">
        <f t="shared" si="31"/>
        <v>0</v>
      </c>
      <c r="AC74" s="59">
        <f>SUM(E74,H74,K74,N74,Q74,T74,W74,Z74)+$Y$21</f>
        <v>0</v>
      </c>
      <c r="AD74" s="59">
        <f t="shared" si="32"/>
        <v>0</v>
      </c>
    </row>
    <row r="75" spans="1:30" x14ac:dyDescent="0.2">
      <c r="A75" t="s">
        <v>21</v>
      </c>
      <c r="B75" s="96">
        <f>+Input!$B$30</f>
        <v>0</v>
      </c>
      <c r="C75" s="79">
        <f>B75*Animals!$C$37</f>
        <v>0</v>
      </c>
      <c r="D75" s="22">
        <f>References!$I$16*Animals!$C$37*Input!$B30*Urban!C46</f>
        <v>0</v>
      </c>
      <c r="E75" s="23">
        <f t="shared" si="27"/>
        <v>0</v>
      </c>
      <c r="F75" s="79">
        <f>B75*Animals!$C$38</f>
        <v>0</v>
      </c>
      <c r="G75" s="22">
        <f>References!$I$17*Animals!$C$38*Input!$B30*Urban!C46</f>
        <v>0</v>
      </c>
      <c r="H75" s="23">
        <f t="shared" si="28"/>
        <v>0</v>
      </c>
      <c r="I75" s="79">
        <f>B75*Animals!$C$39</f>
        <v>0</v>
      </c>
      <c r="J75" s="22">
        <f>References!$H$22*Animals!$C$39*Input!$B30*Urban!C46</f>
        <v>0</v>
      </c>
      <c r="K75" s="23">
        <f t="shared" si="29"/>
        <v>0</v>
      </c>
      <c r="L75" s="79">
        <f>B75*Animals!$C$40</f>
        <v>0</v>
      </c>
      <c r="M75" s="22">
        <f>References!$I$18*Animals!$C$40*Input!$B30*Urban!C46</f>
        <v>0</v>
      </c>
      <c r="N75" s="23">
        <f t="shared" si="22"/>
        <v>0</v>
      </c>
      <c r="O75" s="79">
        <f>B75*Animals!$C$41</f>
        <v>0</v>
      </c>
      <c r="P75" s="22">
        <f>References!$I$21*Animals!$C$41*Input!$B30*Urban!C46</f>
        <v>0</v>
      </c>
      <c r="Q75" s="23">
        <f t="shared" si="23"/>
        <v>0</v>
      </c>
      <c r="R75" s="79">
        <f>B75*Animals!$C$42</f>
        <v>0</v>
      </c>
      <c r="S75" s="22">
        <f>References!$I$23*Animals!$C$42*Input!$B30*Urban!C46</f>
        <v>0</v>
      </c>
      <c r="T75" s="23">
        <f t="shared" si="24"/>
        <v>0</v>
      </c>
      <c r="U75" s="79">
        <f>B75*Animals!$C$43</f>
        <v>0</v>
      </c>
      <c r="V75" s="22">
        <f>References!$I$20*Animals!$C$43*Input!$B30*Urban!C46</f>
        <v>0</v>
      </c>
      <c r="W75" s="23">
        <f t="shared" si="30"/>
        <v>0</v>
      </c>
      <c r="X75" s="79">
        <f>B75*Animals!$C$44</f>
        <v>0</v>
      </c>
      <c r="Y75" s="22">
        <f>References!$H$24*Animals!$C$44*Input!$B30*Urban!C46</f>
        <v>0</v>
      </c>
      <c r="Z75" s="23">
        <f t="shared" si="25"/>
        <v>0</v>
      </c>
      <c r="AA75" s="59">
        <f t="shared" si="26"/>
        <v>0</v>
      </c>
      <c r="AB75" s="59">
        <f t="shared" si="31"/>
        <v>0</v>
      </c>
      <c r="AC75" s="59">
        <f>SUM(E75,H75,K75,N75,Q75,T75,W75,Z75)+$Y$22</f>
        <v>0</v>
      </c>
      <c r="AD75" s="59">
        <f t="shared" si="32"/>
        <v>0</v>
      </c>
    </row>
    <row r="76" spans="1:30" x14ac:dyDescent="0.2">
      <c r="A76"/>
      <c r="B76" s="98"/>
      <c r="C76" s="26"/>
      <c r="D76" s="24"/>
      <c r="E76" s="24"/>
      <c r="F76" s="26"/>
      <c r="G76" s="24"/>
      <c r="H76" s="24"/>
      <c r="I76" s="26"/>
      <c r="J76" s="24"/>
      <c r="K76" s="24"/>
      <c r="L76" s="26"/>
      <c r="M76" s="24"/>
      <c r="N76" s="24"/>
      <c r="O76" s="26"/>
      <c r="P76" s="24"/>
      <c r="Q76" s="24"/>
      <c r="R76" s="26"/>
      <c r="S76" s="24"/>
      <c r="T76" s="24"/>
      <c r="U76" s="26"/>
      <c r="V76" s="24"/>
      <c r="W76" s="24"/>
      <c r="X76" s="26"/>
      <c r="Y76" s="24"/>
      <c r="Z76" s="24"/>
    </row>
    <row r="77" spans="1:30" x14ac:dyDescent="0.2">
      <c r="A77"/>
      <c r="B77" s="96"/>
      <c r="C77" s="76"/>
      <c r="D77" s="30" t="s">
        <v>246</v>
      </c>
      <c r="E77" s="20"/>
      <c r="F77" s="76"/>
      <c r="G77" s="30" t="s">
        <v>247</v>
      </c>
      <c r="H77" s="20"/>
      <c r="I77" s="76"/>
      <c r="J77" s="30" t="s">
        <v>720</v>
      </c>
      <c r="K77" s="20"/>
      <c r="L77" s="76"/>
      <c r="M77" s="30" t="s">
        <v>248</v>
      </c>
      <c r="N77" s="20"/>
      <c r="O77" s="76"/>
      <c r="P77" s="30" t="s">
        <v>717</v>
      </c>
      <c r="Q77" s="20"/>
      <c r="R77" s="76"/>
      <c r="S77" s="30" t="s">
        <v>938</v>
      </c>
      <c r="T77" s="20"/>
      <c r="U77" s="76"/>
      <c r="V77" s="30" t="s">
        <v>250</v>
      </c>
      <c r="W77" s="20"/>
      <c r="X77" s="76"/>
      <c r="Y77" s="30" t="s">
        <v>719</v>
      </c>
      <c r="Z77" s="20"/>
    </row>
    <row r="78" spans="1:30" x14ac:dyDescent="0.2">
      <c r="A78"/>
      <c r="B78" s="96"/>
      <c r="C78" s="77"/>
      <c r="D78" s="10" t="s">
        <v>334</v>
      </c>
      <c r="E78" s="11" t="s">
        <v>335</v>
      </c>
      <c r="F78" s="77"/>
      <c r="G78" s="10" t="s">
        <v>334</v>
      </c>
      <c r="H78" s="11" t="s">
        <v>335</v>
      </c>
      <c r="I78" s="77"/>
      <c r="J78" s="10" t="s">
        <v>334</v>
      </c>
      <c r="K78" s="11" t="s">
        <v>335</v>
      </c>
      <c r="L78" s="77"/>
      <c r="M78" s="10" t="s">
        <v>334</v>
      </c>
      <c r="N78" s="11" t="s">
        <v>335</v>
      </c>
      <c r="O78" s="77"/>
      <c r="P78" s="10" t="s">
        <v>334</v>
      </c>
      <c r="Q78" s="11" t="s">
        <v>335</v>
      </c>
      <c r="R78" s="77"/>
      <c r="S78" s="10" t="s">
        <v>334</v>
      </c>
      <c r="T78" s="11" t="s">
        <v>335</v>
      </c>
      <c r="U78" s="77"/>
      <c r="V78" s="10" t="s">
        <v>334</v>
      </c>
      <c r="W78" s="11" t="s">
        <v>335</v>
      </c>
      <c r="X78" s="77"/>
      <c r="Y78" s="10" t="s">
        <v>334</v>
      </c>
      <c r="Z78" s="11" t="s">
        <v>335</v>
      </c>
      <c r="AA78" s="58" t="s">
        <v>335</v>
      </c>
      <c r="AB78" s="58" t="s">
        <v>701</v>
      </c>
      <c r="AC78" s="58" t="s">
        <v>335</v>
      </c>
      <c r="AD78" s="58" t="s">
        <v>701</v>
      </c>
    </row>
    <row r="79" spans="1:30" x14ac:dyDescent="0.2">
      <c r="A79" s="21" t="s">
        <v>260</v>
      </c>
      <c r="B79" s="97" t="s">
        <v>346</v>
      </c>
      <c r="C79" s="78" t="s">
        <v>347</v>
      </c>
      <c r="D79" s="13" t="s">
        <v>348</v>
      </c>
      <c r="E79" s="14" t="s">
        <v>349</v>
      </c>
      <c r="F79" s="78" t="s">
        <v>347</v>
      </c>
      <c r="G79" s="13" t="s">
        <v>348</v>
      </c>
      <c r="H79" s="14" t="s">
        <v>349</v>
      </c>
      <c r="I79" s="78" t="s">
        <v>347</v>
      </c>
      <c r="J79" s="13" t="s">
        <v>348</v>
      </c>
      <c r="K79" s="14" t="s">
        <v>349</v>
      </c>
      <c r="L79" s="78" t="s">
        <v>347</v>
      </c>
      <c r="M79" s="13" t="s">
        <v>348</v>
      </c>
      <c r="N79" s="14" t="s">
        <v>349</v>
      </c>
      <c r="O79" s="78" t="s">
        <v>347</v>
      </c>
      <c r="P79" s="13" t="s">
        <v>348</v>
      </c>
      <c r="Q79" s="14" t="s">
        <v>349</v>
      </c>
      <c r="R79" s="78" t="s">
        <v>347</v>
      </c>
      <c r="S79" s="13" t="s">
        <v>348</v>
      </c>
      <c r="T79" s="14" t="s">
        <v>349</v>
      </c>
      <c r="U79" s="78" t="s">
        <v>347</v>
      </c>
      <c r="V79" s="13" t="s">
        <v>348</v>
      </c>
      <c r="W79" s="14" t="s">
        <v>349</v>
      </c>
      <c r="X79" s="78" t="s">
        <v>347</v>
      </c>
      <c r="Y79" s="13" t="s">
        <v>348</v>
      </c>
      <c r="Z79" s="14" t="s">
        <v>349</v>
      </c>
      <c r="AA79" s="58" t="s">
        <v>349</v>
      </c>
      <c r="AB79" s="58" t="s">
        <v>349</v>
      </c>
      <c r="AC79" s="58" t="s">
        <v>349</v>
      </c>
      <c r="AD79" s="58" t="s">
        <v>349</v>
      </c>
    </row>
    <row r="80" spans="1:30" x14ac:dyDescent="0.2">
      <c r="A80" t="s">
        <v>12</v>
      </c>
      <c r="B80" s="96">
        <f>+Input!$B$21</f>
        <v>0</v>
      </c>
      <c r="C80" s="79">
        <f>B80*Animals!$C$37</f>
        <v>0</v>
      </c>
      <c r="D80" s="22">
        <f>References!$I$16*Animals!$C$37*Input!$B21*Urban!D37</f>
        <v>0</v>
      </c>
      <c r="E80" s="23">
        <f>IF(B80=0,0,D80/B80)</f>
        <v>0</v>
      </c>
      <c r="F80" s="79">
        <f>B80*Animals!$C$38</f>
        <v>0</v>
      </c>
      <c r="G80" s="22">
        <f>References!$I$17*Animals!$C$38*Input!$B21*Urban!D37</f>
        <v>0</v>
      </c>
      <c r="H80" s="23">
        <f>IF(B80=0,0,G80/B80)</f>
        <v>0</v>
      </c>
      <c r="I80" s="79">
        <f>B80*Animals!$C$39</f>
        <v>0</v>
      </c>
      <c r="J80" s="22">
        <f>References!$H$22*Animals!$C$39*Input!$B21*Urban!D37</f>
        <v>0</v>
      </c>
      <c r="K80" s="23">
        <f>IF(E80=0,0,J80/B80)</f>
        <v>0</v>
      </c>
      <c r="L80" s="79">
        <f>B80*Animals!$C$40</f>
        <v>0</v>
      </c>
      <c r="M80" s="22">
        <f>References!$I$18*Animals!$C$40*Input!$B21*Urban!D37</f>
        <v>0</v>
      </c>
      <c r="N80" s="23">
        <f t="shared" ref="N80:N89" si="33">IF(H80=0,0,M80/B80)</f>
        <v>0</v>
      </c>
      <c r="O80" s="79">
        <f>B80*Animals!$C$41</f>
        <v>0</v>
      </c>
      <c r="P80" s="22">
        <f>References!$I$21*Animals!$C$41*Input!$B21*Urban!D37</f>
        <v>0</v>
      </c>
      <c r="Q80" s="23">
        <f t="shared" ref="Q80:Q89" si="34">IF(K80=0,0,P80/B80)</f>
        <v>0</v>
      </c>
      <c r="R80" s="79">
        <f>B80*Animals!$C$42</f>
        <v>0</v>
      </c>
      <c r="S80" s="22">
        <f>References!$I$23*Animals!$C$42*Input!$B21*Urban!D37</f>
        <v>0</v>
      </c>
      <c r="T80" s="23">
        <f t="shared" ref="T80:T89" si="35">IF(B80=0,0,S80/B80)</f>
        <v>0</v>
      </c>
      <c r="U80" s="79">
        <f>B80*Animals!$C$43</f>
        <v>0</v>
      </c>
      <c r="V80" s="22">
        <f>References!$I$20*Animals!$C$43*Input!$B21*Urban!D37</f>
        <v>0</v>
      </c>
      <c r="W80" s="23">
        <f>IF(B80=0,0,V80/B80)</f>
        <v>0</v>
      </c>
      <c r="X80" s="79">
        <f>B80*Animals!$C$44</f>
        <v>0</v>
      </c>
      <c r="Y80" s="22">
        <f>References!$H$24*Animals!$C$44*Input!$B21*Urban!D37</f>
        <v>0</v>
      </c>
      <c r="Z80" s="23">
        <f t="shared" ref="Z80:Z89" si="36">IF(B80=0,0,Y80/B80)</f>
        <v>0</v>
      </c>
      <c r="AA80" s="59">
        <f t="shared" ref="AA80:AA89" si="37">SUM(E80,H80,K80,N80,Q80,T80,W80,Z80)</f>
        <v>0</v>
      </c>
      <c r="AB80" s="59">
        <f>0.403*(AA80)^1.028</f>
        <v>0</v>
      </c>
      <c r="AC80" s="59">
        <f>SUM(E80,H80,K80,N80,Q80,T80,W80,Z80)+$Y$13</f>
        <v>0</v>
      </c>
      <c r="AD80" s="59">
        <f>0.403*(AC80)^1.028</f>
        <v>0</v>
      </c>
    </row>
    <row r="81" spans="1:30" x14ac:dyDescent="0.2">
      <c r="A81" t="s">
        <v>13</v>
      </c>
      <c r="B81" s="96">
        <f>+Input!$B$22</f>
        <v>0</v>
      </c>
      <c r="C81" s="79">
        <f>B81*Animals!$C$37</f>
        <v>0</v>
      </c>
      <c r="D81" s="22">
        <f>References!$I$16*Animals!$C$37*Input!$B22*Urban!D38</f>
        <v>0</v>
      </c>
      <c r="E81" s="23">
        <f t="shared" ref="E81:E89" si="38">IF(B81=0,0,D81/B81)</f>
        <v>0</v>
      </c>
      <c r="F81" s="79">
        <f>B81*Animals!$C$38</f>
        <v>0</v>
      </c>
      <c r="G81" s="22">
        <f>References!$I$17*Animals!$C$38*Input!$B22*Urban!D38</f>
        <v>0</v>
      </c>
      <c r="H81" s="23">
        <f t="shared" ref="H81:H89" si="39">IF(B81=0,0,G81/B81)</f>
        <v>0</v>
      </c>
      <c r="I81" s="79">
        <f>B81*Animals!$C$39</f>
        <v>0</v>
      </c>
      <c r="J81" s="22">
        <f>References!$H$22*Animals!$C$39*Input!$B22*Urban!D38</f>
        <v>0</v>
      </c>
      <c r="K81" s="23">
        <f t="shared" ref="K81:K89" si="40">IF(E81=0,0,J81/B81)</f>
        <v>0</v>
      </c>
      <c r="L81" s="79">
        <f>B81*Animals!$C$40</f>
        <v>0</v>
      </c>
      <c r="M81" s="22">
        <f>References!$I$18*Animals!$C$40*Input!$B22*Urban!D38</f>
        <v>0</v>
      </c>
      <c r="N81" s="23">
        <f t="shared" si="33"/>
        <v>0</v>
      </c>
      <c r="O81" s="79">
        <f>B81*Animals!$C$41</f>
        <v>0</v>
      </c>
      <c r="P81" s="22">
        <f>References!$I$21*Animals!$C$41*Input!$B22*Urban!D38</f>
        <v>0</v>
      </c>
      <c r="Q81" s="23">
        <f t="shared" si="34"/>
        <v>0</v>
      </c>
      <c r="R81" s="79">
        <f>B81*Animals!$C$42</f>
        <v>0</v>
      </c>
      <c r="S81" s="22">
        <f>References!$I$23*Animals!$C$42*Input!$B22*Urban!D38</f>
        <v>0</v>
      </c>
      <c r="T81" s="23">
        <f t="shared" si="35"/>
        <v>0</v>
      </c>
      <c r="U81" s="79">
        <f>B81*Animals!$C$43</f>
        <v>0</v>
      </c>
      <c r="V81" s="22">
        <f>References!$I$20*Animals!$C$43*Input!$B22*Urban!D38</f>
        <v>0</v>
      </c>
      <c r="W81" s="23">
        <f t="shared" ref="W81:W89" si="41">IF(B81=0,0,V81/B81)</f>
        <v>0</v>
      </c>
      <c r="X81" s="79">
        <f>B81*Animals!$C$44</f>
        <v>0</v>
      </c>
      <c r="Y81" s="22">
        <f>References!$H$24*Animals!$C$44*Input!$B22*Urban!D38</f>
        <v>0</v>
      </c>
      <c r="Z81" s="23">
        <f t="shared" si="36"/>
        <v>0</v>
      </c>
      <c r="AA81" s="59">
        <f t="shared" si="37"/>
        <v>0</v>
      </c>
      <c r="AB81" s="59">
        <f t="shared" ref="AB81:AB89" si="42">0.403*(AA81)^1.028</f>
        <v>0</v>
      </c>
      <c r="AC81" s="59">
        <f>SUM(E81,H81,K81,N81,Q81,T81,W81,Z81)+$Y$14</f>
        <v>0</v>
      </c>
      <c r="AD81" s="59">
        <f t="shared" ref="AD81:AD89" si="43">0.403*(AC81)^1.028</f>
        <v>0</v>
      </c>
    </row>
    <row r="82" spans="1:30" x14ac:dyDescent="0.2">
      <c r="A82" t="s">
        <v>14</v>
      </c>
      <c r="B82" s="96">
        <f>+Input!$B$23</f>
        <v>0</v>
      </c>
      <c r="C82" s="79">
        <f>B82*Animals!$C$37</f>
        <v>0</v>
      </c>
      <c r="D82" s="22">
        <f>References!$I$16*Animals!$C$37*Input!$B23*Urban!D39</f>
        <v>0</v>
      </c>
      <c r="E82" s="23">
        <f t="shared" si="38"/>
        <v>0</v>
      </c>
      <c r="F82" s="79">
        <f>B82*Animals!$C$38</f>
        <v>0</v>
      </c>
      <c r="G82" s="22">
        <f>References!$I$17*Animals!$C$38*Input!$B23*Urban!D39</f>
        <v>0</v>
      </c>
      <c r="H82" s="23">
        <f t="shared" si="39"/>
        <v>0</v>
      </c>
      <c r="I82" s="79">
        <f>B82*Animals!$C$39</f>
        <v>0</v>
      </c>
      <c r="J82" s="22">
        <f>References!$H$22*Animals!$C$39*Input!$B23*Urban!D39</f>
        <v>0</v>
      </c>
      <c r="K82" s="23">
        <f t="shared" si="40"/>
        <v>0</v>
      </c>
      <c r="L82" s="79">
        <f>B82*Animals!$C$40</f>
        <v>0</v>
      </c>
      <c r="M82" s="22">
        <f>References!$I$18*Animals!$C$40*Input!$B23*Urban!D39</f>
        <v>0</v>
      </c>
      <c r="N82" s="23">
        <f t="shared" si="33"/>
        <v>0</v>
      </c>
      <c r="O82" s="79">
        <f>B82*Animals!$C$41</f>
        <v>0</v>
      </c>
      <c r="P82" s="22">
        <f>References!$I$21*Animals!$C$41*Input!$B23*Urban!D39</f>
        <v>0</v>
      </c>
      <c r="Q82" s="23">
        <f t="shared" si="34"/>
        <v>0</v>
      </c>
      <c r="R82" s="79">
        <f>B82*Animals!$C$42</f>
        <v>0</v>
      </c>
      <c r="S82" s="22">
        <f>References!$I$23*Animals!$C$42*Input!$B23*Urban!D39</f>
        <v>0</v>
      </c>
      <c r="T82" s="23">
        <f t="shared" si="35"/>
        <v>0</v>
      </c>
      <c r="U82" s="79">
        <f>B82*Animals!$C$43</f>
        <v>0</v>
      </c>
      <c r="V82" s="22">
        <f>References!$I$20*Animals!$C$43*Input!$B23*Urban!D39</f>
        <v>0</v>
      </c>
      <c r="W82" s="23">
        <f t="shared" si="41"/>
        <v>0</v>
      </c>
      <c r="X82" s="79">
        <f>B82*Animals!$C$44</f>
        <v>0</v>
      </c>
      <c r="Y82" s="22">
        <f>References!$H$24*Animals!$C$44*Input!$B23*Urban!D39</f>
        <v>0</v>
      </c>
      <c r="Z82" s="23">
        <f t="shared" si="36"/>
        <v>0</v>
      </c>
      <c r="AA82" s="59">
        <f t="shared" si="37"/>
        <v>0</v>
      </c>
      <c r="AB82" s="59">
        <f t="shared" si="42"/>
        <v>0</v>
      </c>
      <c r="AC82" s="59">
        <f>SUM(E82,H82,K82,N82,Q82,T82,W82,Z82)+$Y$15</f>
        <v>0</v>
      </c>
      <c r="AD82" s="59">
        <f t="shared" si="43"/>
        <v>0</v>
      </c>
    </row>
    <row r="83" spans="1:30" x14ac:dyDescent="0.2">
      <c r="A83" t="s">
        <v>15</v>
      </c>
      <c r="B83" s="96">
        <f>+Input!$B$24</f>
        <v>0</v>
      </c>
      <c r="C83" s="79">
        <f>B83*Animals!$C$37</f>
        <v>0</v>
      </c>
      <c r="D83" s="22">
        <f>References!$I$16*Animals!$C$37*Input!$B24*Urban!D40</f>
        <v>0</v>
      </c>
      <c r="E83" s="23">
        <f t="shared" si="38"/>
        <v>0</v>
      </c>
      <c r="F83" s="79">
        <f>B83*Animals!$C$38</f>
        <v>0</v>
      </c>
      <c r="G83" s="22">
        <f>References!$I$17*Animals!$C$38*Input!$B24*Urban!D40</f>
        <v>0</v>
      </c>
      <c r="H83" s="23">
        <f t="shared" si="39"/>
        <v>0</v>
      </c>
      <c r="I83" s="79">
        <f>B83*Animals!$C$39</f>
        <v>0</v>
      </c>
      <c r="J83" s="22">
        <f>References!$H$22*Animals!$C$39*Input!$B24*Urban!D40</f>
        <v>0</v>
      </c>
      <c r="K83" s="23">
        <f t="shared" si="40"/>
        <v>0</v>
      </c>
      <c r="L83" s="79">
        <f>B83*Animals!$C$40</f>
        <v>0</v>
      </c>
      <c r="M83" s="22">
        <f>References!$I$18*Animals!$C$40*Input!$B24*Urban!D40</f>
        <v>0</v>
      </c>
      <c r="N83" s="23">
        <f t="shared" si="33"/>
        <v>0</v>
      </c>
      <c r="O83" s="79">
        <f>B83*Animals!$C$41</f>
        <v>0</v>
      </c>
      <c r="P83" s="22">
        <f>References!$I$21*Animals!$C$41*Input!$B24*Urban!D40</f>
        <v>0</v>
      </c>
      <c r="Q83" s="23">
        <f t="shared" si="34"/>
        <v>0</v>
      </c>
      <c r="R83" s="79">
        <f>B83*Animals!$C$42</f>
        <v>0</v>
      </c>
      <c r="S83" s="22">
        <f>References!$I$23*Animals!$C$42*Input!$B24*Urban!D40</f>
        <v>0</v>
      </c>
      <c r="T83" s="23">
        <f t="shared" si="35"/>
        <v>0</v>
      </c>
      <c r="U83" s="79">
        <f>B83*Animals!$C$43</f>
        <v>0</v>
      </c>
      <c r="V83" s="22">
        <f>References!$I$20*Animals!$C$43*Input!$B24*Urban!D40</f>
        <v>0</v>
      </c>
      <c r="W83" s="23">
        <f t="shared" si="41"/>
        <v>0</v>
      </c>
      <c r="X83" s="79">
        <f>B83*Animals!$C$44</f>
        <v>0</v>
      </c>
      <c r="Y83" s="22">
        <f>References!$H$24*Animals!$C$44*Input!$B24*Urban!D40</f>
        <v>0</v>
      </c>
      <c r="Z83" s="23">
        <f t="shared" si="36"/>
        <v>0</v>
      </c>
      <c r="AA83" s="59">
        <f t="shared" si="37"/>
        <v>0</v>
      </c>
      <c r="AB83" s="59">
        <f t="shared" si="42"/>
        <v>0</v>
      </c>
      <c r="AC83" s="59">
        <f>SUM(E83,H83,K83,N83,Q83,T83,W83,Z83)+$Y$16</f>
        <v>0</v>
      </c>
      <c r="AD83" s="59">
        <f t="shared" si="43"/>
        <v>0</v>
      </c>
    </row>
    <row r="84" spans="1:30" x14ac:dyDescent="0.2">
      <c r="A84" t="s">
        <v>16</v>
      </c>
      <c r="B84" s="96">
        <f>+Input!$B$25</f>
        <v>0</v>
      </c>
      <c r="C84" s="79">
        <f>B84*Animals!$C$37</f>
        <v>0</v>
      </c>
      <c r="D84" s="22">
        <f>References!$I$16*Animals!$C$37*Input!$B25*Urban!D41</f>
        <v>0</v>
      </c>
      <c r="E84" s="23">
        <f t="shared" si="38"/>
        <v>0</v>
      </c>
      <c r="F84" s="79">
        <f>B84*Animals!$C$38</f>
        <v>0</v>
      </c>
      <c r="G84" s="22">
        <f>References!$I$17*Animals!$C$38*Input!$B25*Urban!D41</f>
        <v>0</v>
      </c>
      <c r="H84" s="23">
        <f t="shared" si="39"/>
        <v>0</v>
      </c>
      <c r="I84" s="79">
        <f>B84*Animals!$C$39</f>
        <v>0</v>
      </c>
      <c r="J84" s="22">
        <f>References!$H$22*Animals!$C$39*Input!$B25*Urban!D41</f>
        <v>0</v>
      </c>
      <c r="K84" s="23">
        <f t="shared" si="40"/>
        <v>0</v>
      </c>
      <c r="L84" s="79">
        <f>B84*Animals!$C$40</f>
        <v>0</v>
      </c>
      <c r="M84" s="22">
        <f>References!$I$18*Animals!$C$40*Input!$B25*Urban!D41</f>
        <v>0</v>
      </c>
      <c r="N84" s="23">
        <f t="shared" si="33"/>
        <v>0</v>
      </c>
      <c r="O84" s="79">
        <f>B84*Animals!$C$41</f>
        <v>0</v>
      </c>
      <c r="P84" s="22">
        <f>References!$I$21*Animals!$C$41*Input!$B25*Urban!D41</f>
        <v>0</v>
      </c>
      <c r="Q84" s="23">
        <f t="shared" si="34"/>
        <v>0</v>
      </c>
      <c r="R84" s="79">
        <f>B84*Animals!$C$42</f>
        <v>0</v>
      </c>
      <c r="S84" s="22">
        <f>References!$I$23*Animals!$C$42*Input!$B25*Urban!D41</f>
        <v>0</v>
      </c>
      <c r="T84" s="23">
        <f t="shared" si="35"/>
        <v>0</v>
      </c>
      <c r="U84" s="79">
        <f>B84*Animals!$C$43</f>
        <v>0</v>
      </c>
      <c r="V84" s="22">
        <f>References!$I$20*Animals!$C$43*Input!$B25*Urban!D41</f>
        <v>0</v>
      </c>
      <c r="W84" s="23">
        <f t="shared" si="41"/>
        <v>0</v>
      </c>
      <c r="X84" s="79">
        <f>B84*Animals!$C$44</f>
        <v>0</v>
      </c>
      <c r="Y84" s="22">
        <f>References!$H$24*Animals!$C$44*Input!$B25*Urban!D41</f>
        <v>0</v>
      </c>
      <c r="Z84" s="23">
        <f t="shared" si="36"/>
        <v>0</v>
      </c>
      <c r="AA84" s="59">
        <f t="shared" si="37"/>
        <v>0</v>
      </c>
      <c r="AB84" s="59">
        <f t="shared" si="42"/>
        <v>0</v>
      </c>
      <c r="AC84" s="59">
        <f>SUM(E84,H84,K84,N84,Q84,T84,W84,Z84)+$Y$17</f>
        <v>0</v>
      </c>
      <c r="AD84" s="59">
        <f t="shared" si="43"/>
        <v>0</v>
      </c>
    </row>
    <row r="85" spans="1:30" x14ac:dyDescent="0.2">
      <c r="A85" t="s">
        <v>17</v>
      </c>
      <c r="B85" s="96">
        <f>+Input!$B$26</f>
        <v>0</v>
      </c>
      <c r="C85" s="79">
        <f>B85*Animals!$C$37</f>
        <v>0</v>
      </c>
      <c r="D85" s="22">
        <f>References!$I$16*Animals!$C$37*Input!$B26*Urban!D42</f>
        <v>0</v>
      </c>
      <c r="E85" s="23">
        <f t="shared" si="38"/>
        <v>0</v>
      </c>
      <c r="F85" s="79">
        <f>B85*Animals!$C$38</f>
        <v>0</v>
      </c>
      <c r="G85" s="22">
        <f>References!$I$17*Animals!$C$38*Input!$B26*Urban!D42</f>
        <v>0</v>
      </c>
      <c r="H85" s="23">
        <f t="shared" si="39"/>
        <v>0</v>
      </c>
      <c r="I85" s="79">
        <f>B85*Animals!$C$39</f>
        <v>0</v>
      </c>
      <c r="J85" s="22">
        <f>References!$H$22*Animals!$C$39*Input!$B26*Urban!D42</f>
        <v>0</v>
      </c>
      <c r="K85" s="23">
        <f t="shared" si="40"/>
        <v>0</v>
      </c>
      <c r="L85" s="79">
        <f>B85*Animals!$C$40</f>
        <v>0</v>
      </c>
      <c r="M85" s="22">
        <f>References!$I$18*Animals!$C$40*Input!$B26*Urban!D42</f>
        <v>0</v>
      </c>
      <c r="N85" s="23">
        <f t="shared" si="33"/>
        <v>0</v>
      </c>
      <c r="O85" s="79">
        <f>B85*Animals!$C$41</f>
        <v>0</v>
      </c>
      <c r="P85" s="22">
        <f>References!$I$21*Animals!$C$41*Input!$B26*Urban!D42</f>
        <v>0</v>
      </c>
      <c r="Q85" s="23">
        <f t="shared" si="34"/>
        <v>0</v>
      </c>
      <c r="R85" s="79">
        <f>B85*Animals!$C$42</f>
        <v>0</v>
      </c>
      <c r="S85" s="22">
        <f>References!$I$23*Animals!$C$42*Input!$B26*Urban!D42</f>
        <v>0</v>
      </c>
      <c r="T85" s="23">
        <f t="shared" si="35"/>
        <v>0</v>
      </c>
      <c r="U85" s="79">
        <f>B85*Animals!$C$43</f>
        <v>0</v>
      </c>
      <c r="V85" s="22">
        <f>References!$I$20*Animals!$C$43*Input!$B26*Urban!D42</f>
        <v>0</v>
      </c>
      <c r="W85" s="23">
        <f t="shared" si="41"/>
        <v>0</v>
      </c>
      <c r="X85" s="79">
        <f>B85*Animals!$C$44</f>
        <v>0</v>
      </c>
      <c r="Y85" s="22">
        <f>References!$H$24*Animals!$C$44*Input!$B26*Urban!D42</f>
        <v>0</v>
      </c>
      <c r="Z85" s="23">
        <f t="shared" si="36"/>
        <v>0</v>
      </c>
      <c r="AA85" s="59">
        <f t="shared" si="37"/>
        <v>0</v>
      </c>
      <c r="AB85" s="59">
        <f t="shared" si="42"/>
        <v>0</v>
      </c>
      <c r="AC85" s="59">
        <f>SUM(E85,H85,K85,N85,Q85,T85,W85,Z85)+$Y$18</f>
        <v>0</v>
      </c>
      <c r="AD85" s="59">
        <f t="shared" si="43"/>
        <v>0</v>
      </c>
    </row>
    <row r="86" spans="1:30" x14ac:dyDescent="0.2">
      <c r="A86" t="s">
        <v>18</v>
      </c>
      <c r="B86" s="96">
        <f>+Input!$B$27</f>
        <v>0</v>
      </c>
      <c r="C86" s="79">
        <f>B86*Animals!$C$37</f>
        <v>0</v>
      </c>
      <c r="D86" s="22">
        <f>References!$I$16*Animals!$C$37*Input!$B27*Urban!D43</f>
        <v>0</v>
      </c>
      <c r="E86" s="23">
        <f t="shared" si="38"/>
        <v>0</v>
      </c>
      <c r="F86" s="79">
        <f>B86*Animals!$C$38</f>
        <v>0</v>
      </c>
      <c r="G86" s="22">
        <f>References!$I$17*Animals!$C$38*Input!$B27*Urban!D43</f>
        <v>0</v>
      </c>
      <c r="H86" s="23">
        <f t="shared" si="39"/>
        <v>0</v>
      </c>
      <c r="I86" s="79">
        <f>B86*Animals!$C$39</f>
        <v>0</v>
      </c>
      <c r="J86" s="22">
        <f>References!$H$22*Animals!$C$39*Input!$B27*Urban!D43</f>
        <v>0</v>
      </c>
      <c r="K86" s="23">
        <f t="shared" si="40"/>
        <v>0</v>
      </c>
      <c r="L86" s="79">
        <f>B86*Animals!$C$40</f>
        <v>0</v>
      </c>
      <c r="M86" s="22">
        <f>References!$I$18*Animals!$C$40*Input!$B27*Urban!D43</f>
        <v>0</v>
      </c>
      <c r="N86" s="23">
        <f t="shared" si="33"/>
        <v>0</v>
      </c>
      <c r="O86" s="79">
        <f>B86*Animals!$C$41</f>
        <v>0</v>
      </c>
      <c r="P86" s="22">
        <f>References!$I$21*Animals!$C$41*Input!$B27*Urban!D43</f>
        <v>0</v>
      </c>
      <c r="Q86" s="23">
        <f t="shared" si="34"/>
        <v>0</v>
      </c>
      <c r="R86" s="79">
        <f>B86*Animals!$C$42</f>
        <v>0</v>
      </c>
      <c r="S86" s="22">
        <f>References!$I$23*Animals!$C$42*Input!$B27*Urban!D43</f>
        <v>0</v>
      </c>
      <c r="T86" s="23">
        <f t="shared" si="35"/>
        <v>0</v>
      </c>
      <c r="U86" s="79">
        <f>B86*Animals!$C$43</f>
        <v>0</v>
      </c>
      <c r="V86" s="22">
        <f>References!$I$20*Animals!$C$43*Input!$B27*Urban!D43</f>
        <v>0</v>
      </c>
      <c r="W86" s="23">
        <f t="shared" si="41"/>
        <v>0</v>
      </c>
      <c r="X86" s="79">
        <f>B86*Animals!$C$44</f>
        <v>0</v>
      </c>
      <c r="Y86" s="22">
        <f>References!$H$24*Animals!$C$44*Input!$B27*Urban!D43</f>
        <v>0</v>
      </c>
      <c r="Z86" s="23">
        <f t="shared" si="36"/>
        <v>0</v>
      </c>
      <c r="AA86" s="59">
        <f t="shared" si="37"/>
        <v>0</v>
      </c>
      <c r="AB86" s="59">
        <f t="shared" si="42"/>
        <v>0</v>
      </c>
      <c r="AC86" s="59">
        <f>SUM(E86,H86,K86,N86,Q86,T86,W86,Z86)+$Y$19</f>
        <v>0</v>
      </c>
      <c r="AD86" s="59">
        <f t="shared" si="43"/>
        <v>0</v>
      </c>
    </row>
    <row r="87" spans="1:30" x14ac:dyDescent="0.2">
      <c r="A87" t="s">
        <v>19</v>
      </c>
      <c r="B87" s="96">
        <f>+Input!$B$28</f>
        <v>0</v>
      </c>
      <c r="C87" s="79">
        <f>B87*Animals!$C$37</f>
        <v>0</v>
      </c>
      <c r="D87" s="22">
        <f>References!$I$16*Animals!$C$37*Input!$B28*Urban!D44</f>
        <v>0</v>
      </c>
      <c r="E87" s="23">
        <f t="shared" si="38"/>
        <v>0</v>
      </c>
      <c r="F87" s="79">
        <f>B87*Animals!$C$38</f>
        <v>0</v>
      </c>
      <c r="G87" s="22">
        <f>References!$I$17*Animals!$C$38*Input!$B28*Urban!D44</f>
        <v>0</v>
      </c>
      <c r="H87" s="23">
        <f t="shared" si="39"/>
        <v>0</v>
      </c>
      <c r="I87" s="79">
        <f>B87*Animals!$C$39</f>
        <v>0</v>
      </c>
      <c r="J87" s="22">
        <f>References!$H$22*Animals!$C$39*Input!$B28*Urban!D44</f>
        <v>0</v>
      </c>
      <c r="K87" s="23">
        <f t="shared" si="40"/>
        <v>0</v>
      </c>
      <c r="L87" s="79">
        <f>B87*Animals!$C$40</f>
        <v>0</v>
      </c>
      <c r="M87" s="22">
        <f>References!$I$18*Animals!$C$40*Input!$B28*Urban!D44</f>
        <v>0</v>
      </c>
      <c r="N87" s="23">
        <f t="shared" si="33"/>
        <v>0</v>
      </c>
      <c r="O87" s="79">
        <f>B87*Animals!$C$41</f>
        <v>0</v>
      </c>
      <c r="P87" s="22">
        <f>References!$I$21*Animals!$C$41*Input!$B28*Urban!D44</f>
        <v>0</v>
      </c>
      <c r="Q87" s="23">
        <f t="shared" si="34"/>
        <v>0</v>
      </c>
      <c r="R87" s="79">
        <f>B87*Animals!$C$42</f>
        <v>0</v>
      </c>
      <c r="S87" s="22">
        <f>References!$I$23*Animals!$C$42*Input!$B28*Urban!D44</f>
        <v>0</v>
      </c>
      <c r="T87" s="23">
        <f t="shared" si="35"/>
        <v>0</v>
      </c>
      <c r="U87" s="79">
        <f>B87*Animals!$C$43</f>
        <v>0</v>
      </c>
      <c r="V87" s="22">
        <f>References!$I$20*Animals!$C$43*Input!$B28*Urban!D44</f>
        <v>0</v>
      </c>
      <c r="W87" s="23">
        <f t="shared" si="41"/>
        <v>0</v>
      </c>
      <c r="X87" s="79">
        <f>B87*Animals!$C$44</f>
        <v>0</v>
      </c>
      <c r="Y87" s="22">
        <f>References!$H$24*Animals!$C$44*Input!$B28*Urban!D44</f>
        <v>0</v>
      </c>
      <c r="Z87" s="23">
        <f t="shared" si="36"/>
        <v>0</v>
      </c>
      <c r="AA87" s="59">
        <f t="shared" si="37"/>
        <v>0</v>
      </c>
      <c r="AB87" s="59">
        <f t="shared" si="42"/>
        <v>0</v>
      </c>
      <c r="AC87" s="59">
        <f>SUM(E87,H87,K87,N87,Q87,T87,W87,Z87)+$Y$20</f>
        <v>0</v>
      </c>
      <c r="AD87" s="59">
        <f t="shared" si="43"/>
        <v>0</v>
      </c>
    </row>
    <row r="88" spans="1:30" x14ac:dyDescent="0.2">
      <c r="A88" t="s">
        <v>20</v>
      </c>
      <c r="B88" s="96">
        <f>+Input!$B$29</f>
        <v>0</v>
      </c>
      <c r="C88" s="79">
        <f>B88*Animals!$C$37</f>
        <v>0</v>
      </c>
      <c r="D88" s="22">
        <f>References!$I$16*Animals!$C$37*Input!$B29*Urban!D45</f>
        <v>0</v>
      </c>
      <c r="E88" s="23">
        <f t="shared" si="38"/>
        <v>0</v>
      </c>
      <c r="F88" s="79">
        <f>B88*Animals!$C$38</f>
        <v>0</v>
      </c>
      <c r="G88" s="22">
        <f>References!$I$17*Animals!$C$38*Input!$B29*Urban!D45</f>
        <v>0</v>
      </c>
      <c r="H88" s="23">
        <f t="shared" si="39"/>
        <v>0</v>
      </c>
      <c r="I88" s="79">
        <f>B88*Animals!$C$39</f>
        <v>0</v>
      </c>
      <c r="J88" s="22">
        <f>References!$H$22*Animals!$C$39*Input!$B29*Urban!D45</f>
        <v>0</v>
      </c>
      <c r="K88" s="23">
        <f t="shared" si="40"/>
        <v>0</v>
      </c>
      <c r="L88" s="79">
        <f>B88*Animals!$C$40</f>
        <v>0</v>
      </c>
      <c r="M88" s="22">
        <f>References!$I$18*Animals!$C$40*Input!$B29*Urban!D45</f>
        <v>0</v>
      </c>
      <c r="N88" s="23">
        <f t="shared" si="33"/>
        <v>0</v>
      </c>
      <c r="O88" s="79">
        <f>B88*Animals!$C$41</f>
        <v>0</v>
      </c>
      <c r="P88" s="22">
        <f>References!$I$21*Animals!$C$41*Input!$B29*Urban!D45</f>
        <v>0</v>
      </c>
      <c r="Q88" s="23">
        <f t="shared" si="34"/>
        <v>0</v>
      </c>
      <c r="R88" s="79">
        <f>B88*Animals!$C$42</f>
        <v>0</v>
      </c>
      <c r="S88" s="22">
        <f>References!$I$23*Animals!$C$42*Input!$B29*Urban!D45</f>
        <v>0</v>
      </c>
      <c r="T88" s="23">
        <f t="shared" si="35"/>
        <v>0</v>
      </c>
      <c r="U88" s="79">
        <f>B88*Animals!$C$43</f>
        <v>0</v>
      </c>
      <c r="V88" s="22">
        <f>References!$I$20*Animals!$C$43*Input!$B29*Urban!D45</f>
        <v>0</v>
      </c>
      <c r="W88" s="23">
        <f t="shared" si="41"/>
        <v>0</v>
      </c>
      <c r="X88" s="79">
        <f>B88*Animals!$C$44</f>
        <v>0</v>
      </c>
      <c r="Y88" s="22">
        <f>References!$H$24*Animals!$C$44*Input!$B29*Urban!D45</f>
        <v>0</v>
      </c>
      <c r="Z88" s="23">
        <f t="shared" si="36"/>
        <v>0</v>
      </c>
      <c r="AA88" s="59">
        <f t="shared" si="37"/>
        <v>0</v>
      </c>
      <c r="AB88" s="59">
        <f t="shared" si="42"/>
        <v>0</v>
      </c>
      <c r="AC88" s="59">
        <f>SUM(E88,H88,K88,N88,Q88,T88,W88,Z88)+$Y$21</f>
        <v>0</v>
      </c>
      <c r="AD88" s="59">
        <f t="shared" si="43"/>
        <v>0</v>
      </c>
    </row>
    <row r="89" spans="1:30" x14ac:dyDescent="0.2">
      <c r="A89" t="s">
        <v>21</v>
      </c>
      <c r="B89" s="96">
        <f>+Input!$B$30</f>
        <v>0</v>
      </c>
      <c r="C89" s="79">
        <f>B89*Animals!$C$37</f>
        <v>0</v>
      </c>
      <c r="D89" s="22">
        <f>References!$I$16*Animals!$C$37*Input!$B30*Urban!D46</f>
        <v>0</v>
      </c>
      <c r="E89" s="23">
        <f t="shared" si="38"/>
        <v>0</v>
      </c>
      <c r="F89" s="79">
        <f>B89*Animals!$C$38</f>
        <v>0</v>
      </c>
      <c r="G89" s="22">
        <f>References!$I$17*Animals!$C$38*Input!$B30*Urban!D46</f>
        <v>0</v>
      </c>
      <c r="H89" s="23">
        <f t="shared" si="39"/>
        <v>0</v>
      </c>
      <c r="I89" s="79">
        <f>B89*Animals!$C$39</f>
        <v>0</v>
      </c>
      <c r="J89" s="22">
        <f>References!$H$22*Animals!$C$39*Input!$B30*Urban!D46</f>
        <v>0</v>
      </c>
      <c r="K89" s="23">
        <f t="shared" si="40"/>
        <v>0</v>
      </c>
      <c r="L89" s="79">
        <f>B89*Animals!$C$40</f>
        <v>0</v>
      </c>
      <c r="M89" s="22">
        <f>References!$I$18*Animals!$C$40*Input!$B30*Urban!D46</f>
        <v>0</v>
      </c>
      <c r="N89" s="23">
        <f t="shared" si="33"/>
        <v>0</v>
      </c>
      <c r="O89" s="79">
        <f>B89*Animals!$C$41</f>
        <v>0</v>
      </c>
      <c r="P89" s="22">
        <f>References!$I$21*Animals!$C$41*Input!$B30*Urban!D46</f>
        <v>0</v>
      </c>
      <c r="Q89" s="23">
        <f t="shared" si="34"/>
        <v>0</v>
      </c>
      <c r="R89" s="79">
        <f>B89*Animals!$C$42</f>
        <v>0</v>
      </c>
      <c r="S89" s="22">
        <f>References!$I$23*Animals!$C$42*Input!$B30*Urban!D46</f>
        <v>0</v>
      </c>
      <c r="T89" s="23">
        <f t="shared" si="35"/>
        <v>0</v>
      </c>
      <c r="U89" s="79">
        <f>B89*Animals!$C$43</f>
        <v>0</v>
      </c>
      <c r="V89" s="22">
        <f>References!$I$20*Animals!$C$43*Input!$B30*Urban!D46</f>
        <v>0</v>
      </c>
      <c r="W89" s="23">
        <f t="shared" si="41"/>
        <v>0</v>
      </c>
      <c r="X89" s="79">
        <f>B89*Animals!$C$44</f>
        <v>0</v>
      </c>
      <c r="Y89" s="22">
        <f>References!$H$24*Animals!$C$44*Input!$B30*Urban!D46</f>
        <v>0</v>
      </c>
      <c r="Z89" s="23">
        <f t="shared" si="36"/>
        <v>0</v>
      </c>
      <c r="AA89" s="59">
        <f t="shared" si="37"/>
        <v>0</v>
      </c>
      <c r="AB89" s="59">
        <f t="shared" si="42"/>
        <v>0</v>
      </c>
      <c r="AC89" s="59">
        <f>SUM(E89,H89,K89,N89,Q89,T89,W89,Z89)+$Y$22</f>
        <v>0</v>
      </c>
      <c r="AD89" s="59">
        <f t="shared" si="43"/>
        <v>0</v>
      </c>
    </row>
    <row r="90" spans="1:30" x14ac:dyDescent="0.2">
      <c r="A90"/>
      <c r="B90" s="98"/>
      <c r="C90" s="26"/>
      <c r="D90" s="24"/>
      <c r="E90" s="24"/>
      <c r="F90" s="26"/>
      <c r="G90" s="24"/>
      <c r="H90" s="24"/>
      <c r="I90" s="26"/>
      <c r="J90" s="24"/>
      <c r="K90" s="24"/>
      <c r="L90" s="26"/>
      <c r="M90" s="24"/>
      <c r="N90" s="24"/>
      <c r="O90" s="26"/>
      <c r="P90" s="24"/>
      <c r="Q90" s="24"/>
      <c r="R90" s="26"/>
      <c r="S90" s="24"/>
      <c r="T90" s="24"/>
      <c r="U90" s="26"/>
      <c r="V90" s="24"/>
      <c r="W90" s="24"/>
      <c r="X90" s="26"/>
      <c r="Y90" s="24"/>
      <c r="Z90" s="24"/>
    </row>
    <row r="91" spans="1:30" x14ac:dyDescent="0.2">
      <c r="A91"/>
      <c r="B91" s="96"/>
      <c r="C91" s="76"/>
      <c r="D91" s="30" t="s">
        <v>246</v>
      </c>
      <c r="E91" s="20"/>
      <c r="F91" s="76"/>
      <c r="G91" s="30" t="s">
        <v>247</v>
      </c>
      <c r="H91" s="20"/>
      <c r="I91" s="76"/>
      <c r="J91" s="30" t="s">
        <v>720</v>
      </c>
      <c r="K91" s="20"/>
      <c r="L91" s="76"/>
      <c r="M91" s="30" t="s">
        <v>248</v>
      </c>
      <c r="N91" s="20"/>
      <c r="O91" s="76"/>
      <c r="P91" s="30" t="s">
        <v>717</v>
      </c>
      <c r="Q91" s="20"/>
      <c r="R91" s="76"/>
      <c r="S91" s="30" t="s">
        <v>938</v>
      </c>
      <c r="T91" s="20"/>
      <c r="U91" s="76"/>
      <c r="V91" s="30" t="s">
        <v>250</v>
      </c>
      <c r="W91" s="20"/>
      <c r="X91" s="76"/>
      <c r="Y91" s="30" t="s">
        <v>719</v>
      </c>
      <c r="Z91" s="20"/>
    </row>
    <row r="92" spans="1:30" x14ac:dyDescent="0.2">
      <c r="A92"/>
      <c r="B92" s="96"/>
      <c r="C92" s="77"/>
      <c r="D92" s="10" t="s">
        <v>334</v>
      </c>
      <c r="E92" s="11" t="s">
        <v>335</v>
      </c>
      <c r="F92" s="77"/>
      <c r="G92" s="10" t="s">
        <v>334</v>
      </c>
      <c r="H92" s="11" t="s">
        <v>335</v>
      </c>
      <c r="I92" s="77"/>
      <c r="J92" s="10" t="s">
        <v>334</v>
      </c>
      <c r="K92" s="11" t="s">
        <v>335</v>
      </c>
      <c r="L92" s="77"/>
      <c r="M92" s="10" t="s">
        <v>334</v>
      </c>
      <c r="N92" s="11" t="s">
        <v>335</v>
      </c>
      <c r="O92" s="77"/>
      <c r="P92" s="10" t="s">
        <v>334</v>
      </c>
      <c r="Q92" s="11" t="s">
        <v>335</v>
      </c>
      <c r="R92" s="77"/>
      <c r="S92" s="10" t="s">
        <v>334</v>
      </c>
      <c r="T92" s="11" t="s">
        <v>335</v>
      </c>
      <c r="U92" s="77"/>
      <c r="V92" s="10" t="s">
        <v>334</v>
      </c>
      <c r="W92" s="11" t="s">
        <v>335</v>
      </c>
      <c r="X92" s="77"/>
      <c r="Y92" s="10" t="s">
        <v>334</v>
      </c>
      <c r="Z92" s="11" t="s">
        <v>335</v>
      </c>
      <c r="AA92" s="58" t="s">
        <v>335</v>
      </c>
      <c r="AB92" s="58" t="s">
        <v>701</v>
      </c>
      <c r="AC92" s="58" t="s">
        <v>335</v>
      </c>
      <c r="AD92" s="58" t="s">
        <v>701</v>
      </c>
    </row>
    <row r="93" spans="1:30" x14ac:dyDescent="0.2">
      <c r="A93" s="21" t="s">
        <v>261</v>
      </c>
      <c r="B93" s="97" t="s">
        <v>346</v>
      </c>
      <c r="C93" s="78" t="s">
        <v>347</v>
      </c>
      <c r="D93" s="13" t="s">
        <v>348</v>
      </c>
      <c r="E93" s="14" t="s">
        <v>349</v>
      </c>
      <c r="F93" s="78" t="s">
        <v>347</v>
      </c>
      <c r="G93" s="13" t="s">
        <v>348</v>
      </c>
      <c r="H93" s="14" t="s">
        <v>349</v>
      </c>
      <c r="I93" s="78" t="s">
        <v>347</v>
      </c>
      <c r="J93" s="13" t="s">
        <v>348</v>
      </c>
      <c r="K93" s="14" t="s">
        <v>349</v>
      </c>
      <c r="L93" s="78" t="s">
        <v>347</v>
      </c>
      <c r="M93" s="13" t="s">
        <v>348</v>
      </c>
      <c r="N93" s="14" t="s">
        <v>349</v>
      </c>
      <c r="O93" s="78" t="s">
        <v>347</v>
      </c>
      <c r="P93" s="13" t="s">
        <v>348</v>
      </c>
      <c r="Q93" s="14" t="s">
        <v>349</v>
      </c>
      <c r="R93" s="78" t="s">
        <v>347</v>
      </c>
      <c r="S93" s="13" t="s">
        <v>348</v>
      </c>
      <c r="T93" s="14" t="s">
        <v>349</v>
      </c>
      <c r="U93" s="78" t="s">
        <v>347</v>
      </c>
      <c r="V93" s="13" t="s">
        <v>348</v>
      </c>
      <c r="W93" s="14" t="s">
        <v>349</v>
      </c>
      <c r="X93" s="78" t="s">
        <v>347</v>
      </c>
      <c r="Y93" s="13" t="s">
        <v>348</v>
      </c>
      <c r="Z93" s="14" t="s">
        <v>349</v>
      </c>
      <c r="AA93" s="58" t="s">
        <v>349</v>
      </c>
      <c r="AB93" s="58" t="s">
        <v>349</v>
      </c>
      <c r="AC93" s="58" t="s">
        <v>349</v>
      </c>
      <c r="AD93" s="58" t="s">
        <v>349</v>
      </c>
    </row>
    <row r="94" spans="1:30" x14ac:dyDescent="0.2">
      <c r="A94" t="s">
        <v>12</v>
      </c>
      <c r="B94" s="96">
        <f>+Input!$B$21</f>
        <v>0</v>
      </c>
      <c r="C94" s="79">
        <f>B94*Animals!$C$37</f>
        <v>0</v>
      </c>
      <c r="D94" s="22">
        <f>References!$I$16*Animals!$C$37*Input!$B21*Urban!E37</f>
        <v>0</v>
      </c>
      <c r="E94" s="23">
        <f>IF(B94=0,0,D94/B94)</f>
        <v>0</v>
      </c>
      <c r="F94" s="79">
        <f>B94*Animals!$C$38</f>
        <v>0</v>
      </c>
      <c r="G94" s="22">
        <f>References!$I$17*Animals!$C$38*Input!$B21*Urban!E37</f>
        <v>0</v>
      </c>
      <c r="H94" s="23">
        <f>IF(B94=0,0,G94/B94)</f>
        <v>0</v>
      </c>
      <c r="I94" s="79">
        <f>B94*Animals!$C$39</f>
        <v>0</v>
      </c>
      <c r="J94" s="22">
        <f>References!$H$22*Animals!$C$39*Input!$B21*Urban!E37</f>
        <v>0</v>
      </c>
      <c r="K94" s="23">
        <f>IF(E94=0,0,J94/B94)</f>
        <v>0</v>
      </c>
      <c r="L94" s="79">
        <f>B94*Animals!$C$40</f>
        <v>0</v>
      </c>
      <c r="M94" s="22">
        <f>References!$I$18*Animals!$C$40*Input!$B21*Urban!E37</f>
        <v>0</v>
      </c>
      <c r="N94" s="23">
        <f t="shared" ref="N94:N103" si="44">IF(H94=0,0,M94/B94)</f>
        <v>0</v>
      </c>
      <c r="O94" s="79">
        <f>B94*Animals!$C$41</f>
        <v>0</v>
      </c>
      <c r="P94" s="22">
        <f>References!$I$21*Animals!$C$41*Input!$B21*Urban!E37</f>
        <v>0</v>
      </c>
      <c r="Q94" s="23">
        <f t="shared" ref="Q94:Q103" si="45">IF(K94=0,0,P94/B94)</f>
        <v>0</v>
      </c>
      <c r="R94" s="79">
        <f>B94*Animals!$C$42</f>
        <v>0</v>
      </c>
      <c r="S94" s="22">
        <f>References!$I$23*Animals!$C$42*Input!$B21*Urban!E37</f>
        <v>0</v>
      </c>
      <c r="T94" s="23">
        <f t="shared" ref="T94:T103" si="46">IF(B94=0,0,S94/B94)</f>
        <v>0</v>
      </c>
      <c r="U94" s="79">
        <f>B94*Animals!$C$43</f>
        <v>0</v>
      </c>
      <c r="V94" s="22">
        <f>References!$I$20*Animals!$C$43*Input!$B21*Urban!E37</f>
        <v>0</v>
      </c>
      <c r="W94" s="23">
        <f>IF(B94=0,0,V94/B94)</f>
        <v>0</v>
      </c>
      <c r="X94" s="79">
        <f>B94*Animals!$C$44</f>
        <v>0</v>
      </c>
      <c r="Y94" s="22">
        <f>References!$H$24*Animals!$C$43*Input!$B21*Urban!E37</f>
        <v>0</v>
      </c>
      <c r="Z94" s="23">
        <f t="shared" ref="Z94:Z103" si="47">IF(B94=0,0,Y94/B94)</f>
        <v>0</v>
      </c>
      <c r="AA94" s="59">
        <f t="shared" ref="AA94:AA103" si="48">SUM(E94,H94,K94,N94,Q94,T94,W94,Z94)</f>
        <v>0</v>
      </c>
      <c r="AB94" s="59">
        <f>0.403*(AA94)^1.028</f>
        <v>0</v>
      </c>
      <c r="AC94" s="59">
        <f>SUM(E94,H94,K94,N94,Q94,T94,W94,Z94)+$Y$13</f>
        <v>0</v>
      </c>
      <c r="AD94" s="59">
        <f>0.403*(AC94)^1.028</f>
        <v>0</v>
      </c>
    </row>
    <row r="95" spans="1:30" x14ac:dyDescent="0.2">
      <c r="A95" t="s">
        <v>13</v>
      </c>
      <c r="B95" s="96">
        <f>+Input!$B$22</f>
        <v>0</v>
      </c>
      <c r="C95" s="79">
        <f>B95*Animals!$C$37</f>
        <v>0</v>
      </c>
      <c r="D95" s="22">
        <f>References!$I$16*Animals!$C$37*Input!$B22*Urban!E38</f>
        <v>0</v>
      </c>
      <c r="E95" s="23">
        <f t="shared" ref="E95:E103" si="49">IF(B95=0,0,D95/B95)</f>
        <v>0</v>
      </c>
      <c r="F95" s="79">
        <f>B95*Animals!$C$38</f>
        <v>0</v>
      </c>
      <c r="G95" s="22">
        <f>References!$I$17*Animals!$C$38*Input!$B22*Urban!E38</f>
        <v>0</v>
      </c>
      <c r="H95" s="23">
        <f t="shared" ref="H95:H103" si="50">IF(B95=0,0,G95/B95)</f>
        <v>0</v>
      </c>
      <c r="I95" s="79">
        <f>B95*Animals!$C$39</f>
        <v>0</v>
      </c>
      <c r="J95" s="22">
        <f>References!$H$22*Animals!$C$39*Input!$B22*Urban!E38</f>
        <v>0</v>
      </c>
      <c r="K95" s="23">
        <f t="shared" ref="K95:K103" si="51">IF(E95=0,0,J95/B95)</f>
        <v>0</v>
      </c>
      <c r="L95" s="79">
        <f>B95*Animals!$C$40</f>
        <v>0</v>
      </c>
      <c r="M95" s="22">
        <f>References!$I$18*Animals!$C$40*Input!$B22*Urban!E38</f>
        <v>0</v>
      </c>
      <c r="N95" s="23">
        <f t="shared" si="44"/>
        <v>0</v>
      </c>
      <c r="O95" s="79">
        <f>B95*Animals!$C$41</f>
        <v>0</v>
      </c>
      <c r="P95" s="22">
        <f>References!$I$21*Animals!$C$41*Input!$B22*Urban!E38</f>
        <v>0</v>
      </c>
      <c r="Q95" s="23">
        <f t="shared" si="45"/>
        <v>0</v>
      </c>
      <c r="R95" s="79">
        <f>B95*Animals!$C$42</f>
        <v>0</v>
      </c>
      <c r="S95" s="22">
        <f>References!$I$23*Animals!$C$42*Input!$B22*Urban!E38</f>
        <v>0</v>
      </c>
      <c r="T95" s="23">
        <f t="shared" si="46"/>
        <v>0</v>
      </c>
      <c r="U95" s="79">
        <f>B95*Animals!$C$43</f>
        <v>0</v>
      </c>
      <c r="V95" s="22">
        <f>References!$I$20*Animals!$C$43*Input!$B22*Urban!E38</f>
        <v>0</v>
      </c>
      <c r="W95" s="23">
        <f t="shared" ref="W95:W103" si="52">IF(B95=0,0,V95/B95)</f>
        <v>0</v>
      </c>
      <c r="X95" s="79">
        <f>B95*Animals!$C$44</f>
        <v>0</v>
      </c>
      <c r="Y95" s="22">
        <f>References!$H$24*Animals!$C$43*Input!$B22*Urban!E38</f>
        <v>0</v>
      </c>
      <c r="Z95" s="23">
        <f t="shared" si="47"/>
        <v>0</v>
      </c>
      <c r="AA95" s="59">
        <f t="shared" si="48"/>
        <v>0</v>
      </c>
      <c r="AB95" s="59">
        <f t="shared" ref="AB95:AB103" si="53">0.403*(AA95)^1.028</f>
        <v>0</v>
      </c>
      <c r="AC95" s="59">
        <f>SUM(E95,H95,K95,N95,Q95,T95,W95,Z95)+$Y$14</f>
        <v>0</v>
      </c>
      <c r="AD95" s="59">
        <f t="shared" ref="AD95:AD103" si="54">0.403*(AC95)^1.028</f>
        <v>0</v>
      </c>
    </row>
    <row r="96" spans="1:30" x14ac:dyDescent="0.2">
      <c r="A96" t="s">
        <v>14</v>
      </c>
      <c r="B96" s="96">
        <f>+Input!$B$23</f>
        <v>0</v>
      </c>
      <c r="C96" s="79">
        <f>B96*Animals!$C$37</f>
        <v>0</v>
      </c>
      <c r="D96" s="22">
        <f>References!$I$16*Animals!$C$37*Input!$B23*Urban!E39</f>
        <v>0</v>
      </c>
      <c r="E96" s="23">
        <f t="shared" si="49"/>
        <v>0</v>
      </c>
      <c r="F96" s="79">
        <f>B96*Animals!$C$38</f>
        <v>0</v>
      </c>
      <c r="G96" s="22">
        <f>References!$I$17*Animals!$C$38*Input!$B23*Urban!E39</f>
        <v>0</v>
      </c>
      <c r="H96" s="23">
        <f t="shared" si="50"/>
        <v>0</v>
      </c>
      <c r="I96" s="79">
        <f>B96*Animals!$C$39</f>
        <v>0</v>
      </c>
      <c r="J96" s="22">
        <f>References!$H$22*Animals!$C$39*Input!$B23*Urban!E39</f>
        <v>0</v>
      </c>
      <c r="K96" s="23">
        <f t="shared" si="51"/>
        <v>0</v>
      </c>
      <c r="L96" s="79">
        <f>B96*Animals!$C$40</f>
        <v>0</v>
      </c>
      <c r="M96" s="22">
        <f>References!$I$18*Animals!$C$40*Input!$B23*Urban!E39</f>
        <v>0</v>
      </c>
      <c r="N96" s="23">
        <f t="shared" si="44"/>
        <v>0</v>
      </c>
      <c r="O96" s="79">
        <f>B96*Animals!$C$41</f>
        <v>0</v>
      </c>
      <c r="P96" s="22">
        <f>References!$I$21*Animals!$C$41*Input!$B23*Urban!E39</f>
        <v>0</v>
      </c>
      <c r="Q96" s="23">
        <f t="shared" si="45"/>
        <v>0</v>
      </c>
      <c r="R96" s="79">
        <f>B96*Animals!$C$42</f>
        <v>0</v>
      </c>
      <c r="S96" s="22">
        <f>References!$I$23*Animals!$C$42*Input!$B23*Urban!E39</f>
        <v>0</v>
      </c>
      <c r="T96" s="23">
        <f t="shared" si="46"/>
        <v>0</v>
      </c>
      <c r="U96" s="79">
        <f>B96*Animals!$C$43</f>
        <v>0</v>
      </c>
      <c r="V96" s="22">
        <f>References!$I$20*Animals!$C$43*Input!$B23*Urban!E39</f>
        <v>0</v>
      </c>
      <c r="W96" s="23">
        <f t="shared" si="52"/>
        <v>0</v>
      </c>
      <c r="X96" s="79">
        <f>B96*Animals!$C$44</f>
        <v>0</v>
      </c>
      <c r="Y96" s="22">
        <f>References!$H$24*Animals!$C$43*Input!$B23*Urban!E39</f>
        <v>0</v>
      </c>
      <c r="Z96" s="23">
        <f t="shared" si="47"/>
        <v>0</v>
      </c>
      <c r="AA96" s="59">
        <f t="shared" si="48"/>
        <v>0</v>
      </c>
      <c r="AB96" s="59">
        <f t="shared" si="53"/>
        <v>0</v>
      </c>
      <c r="AC96" s="59">
        <f>SUM(E96,H96,K96,N96,Q96,T96,W96,Z96)+$Y$15</f>
        <v>0</v>
      </c>
      <c r="AD96" s="59">
        <f t="shared" si="54"/>
        <v>0</v>
      </c>
    </row>
    <row r="97" spans="1:30" x14ac:dyDescent="0.2">
      <c r="A97" t="s">
        <v>15</v>
      </c>
      <c r="B97" s="96">
        <f>+Input!$B$24</f>
        <v>0</v>
      </c>
      <c r="C97" s="79">
        <f>B97*Animals!$C$37</f>
        <v>0</v>
      </c>
      <c r="D97" s="22">
        <f>References!$I$16*Animals!$C$37*Input!$B24*Urban!E40</f>
        <v>0</v>
      </c>
      <c r="E97" s="23">
        <f t="shared" si="49"/>
        <v>0</v>
      </c>
      <c r="F97" s="79">
        <f>B97*Animals!$C$38</f>
        <v>0</v>
      </c>
      <c r="G97" s="22">
        <f>References!$I$17*Animals!$C$38*Input!$B24*Urban!E40</f>
        <v>0</v>
      </c>
      <c r="H97" s="23">
        <f t="shared" si="50"/>
        <v>0</v>
      </c>
      <c r="I97" s="79">
        <f>B97*Animals!$C$39</f>
        <v>0</v>
      </c>
      <c r="J97" s="22">
        <f>References!$H$22*Animals!$C$39*Input!$B24*Urban!E40</f>
        <v>0</v>
      </c>
      <c r="K97" s="23">
        <f t="shared" si="51"/>
        <v>0</v>
      </c>
      <c r="L97" s="79">
        <f>B97*Animals!$C$40</f>
        <v>0</v>
      </c>
      <c r="M97" s="22">
        <f>References!$I$18*Animals!$C$40*Input!$B24*Urban!E40</f>
        <v>0</v>
      </c>
      <c r="N97" s="23">
        <f t="shared" si="44"/>
        <v>0</v>
      </c>
      <c r="O97" s="79">
        <f>B97*Animals!$C$41</f>
        <v>0</v>
      </c>
      <c r="P97" s="22">
        <f>References!$I$21*Animals!$C$41*Input!$B24*Urban!E40</f>
        <v>0</v>
      </c>
      <c r="Q97" s="23">
        <f t="shared" si="45"/>
        <v>0</v>
      </c>
      <c r="R97" s="79">
        <f>B97*Animals!$C$42</f>
        <v>0</v>
      </c>
      <c r="S97" s="22">
        <f>References!$I$23*Animals!$C$42*Input!$B24*Urban!E40</f>
        <v>0</v>
      </c>
      <c r="T97" s="23">
        <f t="shared" si="46"/>
        <v>0</v>
      </c>
      <c r="U97" s="79">
        <f>B97*Animals!$C$43</f>
        <v>0</v>
      </c>
      <c r="V97" s="22">
        <f>References!$I$20*Animals!$C$43*Input!$B24*Urban!E40</f>
        <v>0</v>
      </c>
      <c r="W97" s="23">
        <f t="shared" si="52"/>
        <v>0</v>
      </c>
      <c r="X97" s="79">
        <f>B97*Animals!$C$44</f>
        <v>0</v>
      </c>
      <c r="Y97" s="22">
        <f>References!$H$24*Animals!$C$43*Input!$B24*Urban!E40</f>
        <v>0</v>
      </c>
      <c r="Z97" s="23">
        <f t="shared" si="47"/>
        <v>0</v>
      </c>
      <c r="AA97" s="59">
        <f t="shared" si="48"/>
        <v>0</v>
      </c>
      <c r="AB97" s="59">
        <f t="shared" si="53"/>
        <v>0</v>
      </c>
      <c r="AC97" s="59">
        <f>SUM(E97,H97,K97,N97,Q97,T97,W97,Z97)+$Y$16</f>
        <v>0</v>
      </c>
      <c r="AD97" s="59">
        <f t="shared" si="54"/>
        <v>0</v>
      </c>
    </row>
    <row r="98" spans="1:30" x14ac:dyDescent="0.2">
      <c r="A98" t="s">
        <v>16</v>
      </c>
      <c r="B98" s="96">
        <f>+Input!$B$25</f>
        <v>0</v>
      </c>
      <c r="C98" s="79">
        <f>B98*Animals!$C$37</f>
        <v>0</v>
      </c>
      <c r="D98" s="22">
        <f>References!$I$16*Animals!$C$37*Input!$B25*Urban!E41</f>
        <v>0</v>
      </c>
      <c r="E98" s="23">
        <f t="shared" si="49"/>
        <v>0</v>
      </c>
      <c r="F98" s="79">
        <f>B98*Animals!$C$38</f>
        <v>0</v>
      </c>
      <c r="G98" s="22">
        <f>References!$I$17*Animals!$C$38*Input!$B25*Urban!E41</f>
        <v>0</v>
      </c>
      <c r="H98" s="23">
        <f t="shared" si="50"/>
        <v>0</v>
      </c>
      <c r="I98" s="79">
        <f>B98*Animals!$C$39</f>
        <v>0</v>
      </c>
      <c r="J98" s="22">
        <f>References!$H$22*Animals!$C$39*Input!$B25*Urban!E41</f>
        <v>0</v>
      </c>
      <c r="K98" s="23">
        <f t="shared" si="51"/>
        <v>0</v>
      </c>
      <c r="L98" s="79">
        <f>B98*Animals!$C$40</f>
        <v>0</v>
      </c>
      <c r="M98" s="22">
        <f>References!$I$18*Animals!$C$40*Input!$B25*Urban!E41</f>
        <v>0</v>
      </c>
      <c r="N98" s="23">
        <f t="shared" si="44"/>
        <v>0</v>
      </c>
      <c r="O98" s="79">
        <f>B98*Animals!$C$41</f>
        <v>0</v>
      </c>
      <c r="P98" s="22">
        <f>References!$I$21*Animals!$C$41*Input!$B25*Urban!E41</f>
        <v>0</v>
      </c>
      <c r="Q98" s="23">
        <f t="shared" si="45"/>
        <v>0</v>
      </c>
      <c r="R98" s="79">
        <f>B98*Animals!$C$42</f>
        <v>0</v>
      </c>
      <c r="S98" s="22">
        <f>References!$I$23*Animals!$C$42*Input!$B25*Urban!E41</f>
        <v>0</v>
      </c>
      <c r="T98" s="23">
        <f t="shared" si="46"/>
        <v>0</v>
      </c>
      <c r="U98" s="79">
        <f>B98*Animals!$C$43</f>
        <v>0</v>
      </c>
      <c r="V98" s="22">
        <f>References!$I$20*Animals!$C$43*Input!$B25*Urban!E41</f>
        <v>0</v>
      </c>
      <c r="W98" s="23">
        <f t="shared" si="52"/>
        <v>0</v>
      </c>
      <c r="X98" s="79">
        <f>B98*Animals!$C$44</f>
        <v>0</v>
      </c>
      <c r="Y98" s="22">
        <f>References!$H$24*Animals!$C$43*Input!$B25*Urban!E41</f>
        <v>0</v>
      </c>
      <c r="Z98" s="23">
        <f t="shared" si="47"/>
        <v>0</v>
      </c>
      <c r="AA98" s="59">
        <f t="shared" si="48"/>
        <v>0</v>
      </c>
      <c r="AB98" s="59">
        <f t="shared" si="53"/>
        <v>0</v>
      </c>
      <c r="AC98" s="59">
        <f>SUM(E98,H98,K98,N98,Q98,T98,W98,Z98)+$Y$17</f>
        <v>0</v>
      </c>
      <c r="AD98" s="59">
        <f t="shared" si="54"/>
        <v>0</v>
      </c>
    </row>
    <row r="99" spans="1:30" x14ac:dyDescent="0.2">
      <c r="A99" t="s">
        <v>17</v>
      </c>
      <c r="B99" s="96">
        <f>+Input!$B$26</f>
        <v>0</v>
      </c>
      <c r="C99" s="79">
        <f>B99*Animals!$C$37</f>
        <v>0</v>
      </c>
      <c r="D99" s="22">
        <f>References!$I$16*Animals!$C$37*Input!$B26*Urban!E42</f>
        <v>0</v>
      </c>
      <c r="E99" s="23">
        <f t="shared" si="49"/>
        <v>0</v>
      </c>
      <c r="F99" s="79">
        <f>B99*Animals!$C$38</f>
        <v>0</v>
      </c>
      <c r="G99" s="22">
        <f>References!$I$17*Animals!$C$38*Input!$B26*Urban!E42</f>
        <v>0</v>
      </c>
      <c r="H99" s="23">
        <f t="shared" si="50"/>
        <v>0</v>
      </c>
      <c r="I99" s="79">
        <f>B99*Animals!$C$39</f>
        <v>0</v>
      </c>
      <c r="J99" s="22">
        <f>References!$H$22*Animals!$C$39*Input!$B26*Urban!E42</f>
        <v>0</v>
      </c>
      <c r="K99" s="23">
        <f t="shared" si="51"/>
        <v>0</v>
      </c>
      <c r="L99" s="79">
        <f>B99*Animals!$C$40</f>
        <v>0</v>
      </c>
      <c r="M99" s="22">
        <f>References!$I$18*Animals!$C$40*Input!$B26*Urban!E42</f>
        <v>0</v>
      </c>
      <c r="N99" s="23">
        <f t="shared" si="44"/>
        <v>0</v>
      </c>
      <c r="O99" s="79">
        <f>B99*Animals!$C$41</f>
        <v>0</v>
      </c>
      <c r="P99" s="22">
        <f>References!$I$21*Animals!$C$41*Input!$B26*Urban!E42</f>
        <v>0</v>
      </c>
      <c r="Q99" s="23">
        <f t="shared" si="45"/>
        <v>0</v>
      </c>
      <c r="R99" s="79">
        <f>B99*Animals!$C$42</f>
        <v>0</v>
      </c>
      <c r="S99" s="22">
        <f>References!$I$23*Animals!$C$42*Input!$B26*Urban!E42</f>
        <v>0</v>
      </c>
      <c r="T99" s="23">
        <f t="shared" si="46"/>
        <v>0</v>
      </c>
      <c r="U99" s="79">
        <f>B99*Animals!$C$43</f>
        <v>0</v>
      </c>
      <c r="V99" s="22">
        <f>References!$I$20*Animals!$C$43*Input!$B26*Urban!E42</f>
        <v>0</v>
      </c>
      <c r="W99" s="23">
        <f t="shared" si="52"/>
        <v>0</v>
      </c>
      <c r="X99" s="79">
        <f>B99*Animals!$C$44</f>
        <v>0</v>
      </c>
      <c r="Y99" s="22">
        <f>References!$H$24*Animals!$C$43*Input!$B26*Urban!E42</f>
        <v>0</v>
      </c>
      <c r="Z99" s="23">
        <f t="shared" si="47"/>
        <v>0</v>
      </c>
      <c r="AA99" s="59">
        <f t="shared" si="48"/>
        <v>0</v>
      </c>
      <c r="AB99" s="59">
        <f t="shared" si="53"/>
        <v>0</v>
      </c>
      <c r="AC99" s="59">
        <f>SUM(E99,H99,K99,N99,Q99,T99,W99,Z99)+$Y$18</f>
        <v>0</v>
      </c>
      <c r="AD99" s="59">
        <f t="shared" si="54"/>
        <v>0</v>
      </c>
    </row>
    <row r="100" spans="1:30" x14ac:dyDescent="0.2">
      <c r="A100" t="s">
        <v>18</v>
      </c>
      <c r="B100" s="96">
        <f>+Input!$B$27</f>
        <v>0</v>
      </c>
      <c r="C100" s="79">
        <f>B100*Animals!$C$37</f>
        <v>0</v>
      </c>
      <c r="D100" s="22">
        <f>References!$I$16*Animals!$C$37*Input!$B27*Urban!E43</f>
        <v>0</v>
      </c>
      <c r="E100" s="23">
        <f t="shared" si="49"/>
        <v>0</v>
      </c>
      <c r="F100" s="79">
        <f>B100*Animals!$C$38</f>
        <v>0</v>
      </c>
      <c r="G100" s="22">
        <f>References!$I$17*Animals!$C$38*Input!$B27*Urban!E43</f>
        <v>0</v>
      </c>
      <c r="H100" s="23">
        <f t="shared" si="50"/>
        <v>0</v>
      </c>
      <c r="I100" s="79">
        <f>B100*Animals!$C$39</f>
        <v>0</v>
      </c>
      <c r="J100" s="22">
        <f>References!$H$22*Animals!$C$39*Input!$B27*Urban!E43</f>
        <v>0</v>
      </c>
      <c r="K100" s="23">
        <f t="shared" si="51"/>
        <v>0</v>
      </c>
      <c r="L100" s="79">
        <f>B100*Animals!$C$40</f>
        <v>0</v>
      </c>
      <c r="M100" s="22">
        <f>References!$I$18*Animals!$C$40*Input!$B27*Urban!E43</f>
        <v>0</v>
      </c>
      <c r="N100" s="23">
        <f t="shared" si="44"/>
        <v>0</v>
      </c>
      <c r="O100" s="79">
        <f>B100*Animals!$C$41</f>
        <v>0</v>
      </c>
      <c r="P100" s="22">
        <f>References!$I$21*Animals!$C$41*Input!$B27*Urban!E43</f>
        <v>0</v>
      </c>
      <c r="Q100" s="23">
        <f t="shared" si="45"/>
        <v>0</v>
      </c>
      <c r="R100" s="79">
        <f>B100*Animals!$C$42</f>
        <v>0</v>
      </c>
      <c r="S100" s="22">
        <f>References!$I$23*Animals!$C$42*Input!$B27*Urban!E43</f>
        <v>0</v>
      </c>
      <c r="T100" s="23">
        <f t="shared" si="46"/>
        <v>0</v>
      </c>
      <c r="U100" s="79">
        <f>B100*Animals!$C$43</f>
        <v>0</v>
      </c>
      <c r="V100" s="22">
        <f>References!$I$20*Animals!$C$43*Input!$B27*Urban!E43</f>
        <v>0</v>
      </c>
      <c r="W100" s="23">
        <f t="shared" si="52"/>
        <v>0</v>
      </c>
      <c r="X100" s="79">
        <f>B100*Animals!$C$44</f>
        <v>0</v>
      </c>
      <c r="Y100" s="22">
        <f>References!$H$24*Animals!$C$43*Input!$B27*Urban!E43</f>
        <v>0</v>
      </c>
      <c r="Z100" s="23">
        <f t="shared" si="47"/>
        <v>0</v>
      </c>
      <c r="AA100" s="59">
        <f t="shared" si="48"/>
        <v>0</v>
      </c>
      <c r="AB100" s="59">
        <f t="shared" si="53"/>
        <v>0</v>
      </c>
      <c r="AC100" s="59">
        <f>SUM(E100,H100,K100,N100,Q100,T100,W100,Z100)+$Y$19</f>
        <v>0</v>
      </c>
      <c r="AD100" s="59">
        <f t="shared" si="54"/>
        <v>0</v>
      </c>
    </row>
    <row r="101" spans="1:30" x14ac:dyDescent="0.2">
      <c r="A101" t="s">
        <v>19</v>
      </c>
      <c r="B101" s="96">
        <f>+Input!$B$28</f>
        <v>0</v>
      </c>
      <c r="C101" s="79">
        <f>B101*Animals!$C$37</f>
        <v>0</v>
      </c>
      <c r="D101" s="22">
        <f>References!$I$16*Animals!$C$37*Input!$B28*Urban!E44</f>
        <v>0</v>
      </c>
      <c r="E101" s="23">
        <f t="shared" si="49"/>
        <v>0</v>
      </c>
      <c r="F101" s="79">
        <f>B101*Animals!$C$38</f>
        <v>0</v>
      </c>
      <c r="G101" s="22">
        <f>References!$I$17*Animals!$C$38*Input!$B28*Urban!E44</f>
        <v>0</v>
      </c>
      <c r="H101" s="23">
        <f t="shared" si="50"/>
        <v>0</v>
      </c>
      <c r="I101" s="79">
        <f>B101*Animals!$C$39</f>
        <v>0</v>
      </c>
      <c r="J101" s="22">
        <f>References!$H$22*Animals!$C$39*Input!$B28*Urban!E44</f>
        <v>0</v>
      </c>
      <c r="K101" s="23">
        <f t="shared" si="51"/>
        <v>0</v>
      </c>
      <c r="L101" s="79">
        <f>B101*Animals!$C$40</f>
        <v>0</v>
      </c>
      <c r="M101" s="22">
        <f>References!$I$18*Animals!$C$40*Input!$B28*Urban!E44</f>
        <v>0</v>
      </c>
      <c r="N101" s="23">
        <f t="shared" si="44"/>
        <v>0</v>
      </c>
      <c r="O101" s="79">
        <f>B101*Animals!$C$41</f>
        <v>0</v>
      </c>
      <c r="P101" s="22">
        <f>References!$I$21*Animals!$C$41*Input!$B28*Urban!E44</f>
        <v>0</v>
      </c>
      <c r="Q101" s="23">
        <f t="shared" si="45"/>
        <v>0</v>
      </c>
      <c r="R101" s="79">
        <f>B101*Animals!$C$42</f>
        <v>0</v>
      </c>
      <c r="S101" s="22">
        <f>References!$I$23*Animals!$C$42*Input!$B28*Urban!E44</f>
        <v>0</v>
      </c>
      <c r="T101" s="23">
        <f t="shared" si="46"/>
        <v>0</v>
      </c>
      <c r="U101" s="79">
        <f>B101*Animals!$C$43</f>
        <v>0</v>
      </c>
      <c r="V101" s="22">
        <f>References!$I$20*Animals!$C$43*Input!$B28*Urban!E44</f>
        <v>0</v>
      </c>
      <c r="W101" s="23">
        <f t="shared" si="52"/>
        <v>0</v>
      </c>
      <c r="X101" s="79">
        <f>B101*Animals!$C$44</f>
        <v>0</v>
      </c>
      <c r="Y101" s="22">
        <f>References!$H$24*Animals!$C$43*Input!$B28*Urban!E44</f>
        <v>0</v>
      </c>
      <c r="Z101" s="23">
        <f t="shared" si="47"/>
        <v>0</v>
      </c>
      <c r="AA101" s="59">
        <f t="shared" si="48"/>
        <v>0</v>
      </c>
      <c r="AB101" s="59">
        <f t="shared" si="53"/>
        <v>0</v>
      </c>
      <c r="AC101" s="59">
        <f>SUM(E101,H101,K101,N101,Q101,T101,W101,Z101)+$Y$20</f>
        <v>0</v>
      </c>
      <c r="AD101" s="59">
        <f t="shared" si="54"/>
        <v>0</v>
      </c>
    </row>
    <row r="102" spans="1:30" x14ac:dyDescent="0.2">
      <c r="A102" t="s">
        <v>20</v>
      </c>
      <c r="B102" s="96">
        <f>+Input!$B$29</f>
        <v>0</v>
      </c>
      <c r="C102" s="79">
        <f>B102*Animals!$C$37</f>
        <v>0</v>
      </c>
      <c r="D102" s="22">
        <f>References!$I$16*Animals!$C$37*Input!$B29*Urban!E45</f>
        <v>0</v>
      </c>
      <c r="E102" s="23">
        <f t="shared" si="49"/>
        <v>0</v>
      </c>
      <c r="F102" s="79">
        <f>B102*Animals!$C$38</f>
        <v>0</v>
      </c>
      <c r="G102" s="22">
        <f>References!$I$17*Animals!$C$38*Input!$B29*Urban!E45</f>
        <v>0</v>
      </c>
      <c r="H102" s="23">
        <f t="shared" si="50"/>
        <v>0</v>
      </c>
      <c r="I102" s="79">
        <f>B102*Animals!$C$39</f>
        <v>0</v>
      </c>
      <c r="J102" s="22">
        <f>References!$H$22*Animals!$C$39*Input!$B29*Urban!E45</f>
        <v>0</v>
      </c>
      <c r="K102" s="23">
        <f t="shared" si="51"/>
        <v>0</v>
      </c>
      <c r="L102" s="79">
        <f>B102*Animals!$C$40</f>
        <v>0</v>
      </c>
      <c r="M102" s="22">
        <f>References!$I$18*Animals!$C$40*Input!$B29*Urban!E45</f>
        <v>0</v>
      </c>
      <c r="N102" s="23">
        <f t="shared" si="44"/>
        <v>0</v>
      </c>
      <c r="O102" s="79">
        <f>B102*Animals!$C$41</f>
        <v>0</v>
      </c>
      <c r="P102" s="22">
        <f>References!$I$21*Animals!$C$41*Input!$B29*Urban!E45</f>
        <v>0</v>
      </c>
      <c r="Q102" s="23">
        <f t="shared" si="45"/>
        <v>0</v>
      </c>
      <c r="R102" s="79">
        <f>B102*Animals!$C$42</f>
        <v>0</v>
      </c>
      <c r="S102" s="22">
        <f>References!$I$23*Animals!$C$42*Input!$B29*Urban!E45</f>
        <v>0</v>
      </c>
      <c r="T102" s="23">
        <f t="shared" si="46"/>
        <v>0</v>
      </c>
      <c r="U102" s="79">
        <f>B102*Animals!$C$43</f>
        <v>0</v>
      </c>
      <c r="V102" s="22">
        <f>References!$I$20*Animals!$C$43*Input!$B29*Urban!E45</f>
        <v>0</v>
      </c>
      <c r="W102" s="23">
        <f t="shared" si="52"/>
        <v>0</v>
      </c>
      <c r="X102" s="79">
        <f>B102*Animals!$C$44</f>
        <v>0</v>
      </c>
      <c r="Y102" s="22">
        <f>References!$H$24*Animals!$C$43*Input!$B29*Urban!E45</f>
        <v>0</v>
      </c>
      <c r="Z102" s="23">
        <f t="shared" si="47"/>
        <v>0</v>
      </c>
      <c r="AA102" s="59">
        <f t="shared" si="48"/>
        <v>0</v>
      </c>
      <c r="AB102" s="59">
        <f t="shared" si="53"/>
        <v>0</v>
      </c>
      <c r="AC102" s="59">
        <f>SUM(E102,H102,K102,N102,Q102,T102,W102,Z102)+$Y$21</f>
        <v>0</v>
      </c>
      <c r="AD102" s="59">
        <f t="shared" si="54"/>
        <v>0</v>
      </c>
    </row>
    <row r="103" spans="1:30" x14ac:dyDescent="0.2">
      <c r="A103" t="s">
        <v>21</v>
      </c>
      <c r="B103" s="96">
        <f>+Input!$B$30</f>
        <v>0</v>
      </c>
      <c r="C103" s="79">
        <f>B103*Animals!$C$37</f>
        <v>0</v>
      </c>
      <c r="D103" s="22">
        <f>References!$I$16*Animals!$C$37*Input!$B30*Urban!E46</f>
        <v>0</v>
      </c>
      <c r="E103" s="23">
        <f t="shared" si="49"/>
        <v>0</v>
      </c>
      <c r="F103" s="79">
        <f>B103*Animals!$C$38</f>
        <v>0</v>
      </c>
      <c r="G103" s="22">
        <f>References!$I$17*Animals!$C$38*Input!$B30*Urban!E46</f>
        <v>0</v>
      </c>
      <c r="H103" s="23">
        <f t="shared" si="50"/>
        <v>0</v>
      </c>
      <c r="I103" s="79">
        <f>B103*Animals!$C$39</f>
        <v>0</v>
      </c>
      <c r="J103" s="22">
        <f>References!$H$22*Animals!$C$39*Input!$B30*Urban!E46</f>
        <v>0</v>
      </c>
      <c r="K103" s="23">
        <f t="shared" si="51"/>
        <v>0</v>
      </c>
      <c r="L103" s="79">
        <f>B103*Animals!$C$40</f>
        <v>0</v>
      </c>
      <c r="M103" s="22">
        <f>References!$I$18*Animals!$C$40*Input!$B30*Urban!E46</f>
        <v>0</v>
      </c>
      <c r="N103" s="23">
        <f t="shared" si="44"/>
        <v>0</v>
      </c>
      <c r="O103" s="79">
        <f>B103*Animals!$C$41</f>
        <v>0</v>
      </c>
      <c r="P103" s="22">
        <f>References!$I$21*Animals!$C$41*Input!$B30*Urban!E46</f>
        <v>0</v>
      </c>
      <c r="Q103" s="23">
        <f t="shared" si="45"/>
        <v>0</v>
      </c>
      <c r="R103" s="79">
        <f>B103*Animals!$C$42</f>
        <v>0</v>
      </c>
      <c r="S103" s="22">
        <f>References!$I$23*Animals!$C$42*Input!$B30*Urban!E46</f>
        <v>0</v>
      </c>
      <c r="T103" s="23">
        <f t="shared" si="46"/>
        <v>0</v>
      </c>
      <c r="U103" s="79">
        <f>B103*Animals!$C$43</f>
        <v>0</v>
      </c>
      <c r="V103" s="22">
        <f>References!$I$20*Animals!$C$43*Input!$B30*Urban!E46</f>
        <v>0</v>
      </c>
      <c r="W103" s="23">
        <f t="shared" si="52"/>
        <v>0</v>
      </c>
      <c r="X103" s="79">
        <f>B103*Animals!$C$44</f>
        <v>0</v>
      </c>
      <c r="Y103" s="22">
        <f>References!$H$24*Animals!$C$43*Input!$B30*Urban!E46</f>
        <v>0</v>
      </c>
      <c r="Z103" s="23">
        <f t="shared" si="47"/>
        <v>0</v>
      </c>
      <c r="AA103" s="59">
        <f t="shared" si="48"/>
        <v>0</v>
      </c>
      <c r="AB103" s="59">
        <f t="shared" si="53"/>
        <v>0</v>
      </c>
      <c r="AC103" s="59">
        <f>SUM(E103,H103,K103,N103,Q103,T103,W103,Z103)+$Y$22</f>
        <v>0</v>
      </c>
      <c r="AD103" s="59">
        <f t="shared" si="54"/>
        <v>0</v>
      </c>
    </row>
    <row r="104" spans="1:30" x14ac:dyDescent="0.2">
      <c r="A104"/>
      <c r="B104" s="96"/>
      <c r="C104" s="3"/>
      <c r="D104"/>
      <c r="E104"/>
      <c r="F104" s="3"/>
      <c r="G104"/>
      <c r="H104"/>
      <c r="I104" s="3"/>
      <c r="J104"/>
      <c r="K104"/>
      <c r="L104" s="3"/>
      <c r="O104" s="3"/>
      <c r="R104" s="3"/>
      <c r="U104" s="3"/>
      <c r="X104" s="3"/>
    </row>
    <row r="105" spans="1:30" x14ac:dyDescent="0.2">
      <c r="A105"/>
      <c r="B105" s="96"/>
      <c r="C105" s="76"/>
      <c r="D105" s="30" t="s">
        <v>246</v>
      </c>
      <c r="E105" s="20"/>
      <c r="F105" s="76"/>
      <c r="G105" s="30" t="s">
        <v>247</v>
      </c>
      <c r="H105" s="20"/>
      <c r="I105" s="76"/>
      <c r="J105" s="30" t="s">
        <v>720</v>
      </c>
      <c r="K105" s="20"/>
      <c r="L105" s="76"/>
      <c r="M105" s="30" t="s">
        <v>248</v>
      </c>
      <c r="N105" s="20"/>
      <c r="O105" s="76"/>
      <c r="P105" s="30" t="s">
        <v>717</v>
      </c>
      <c r="Q105" s="20"/>
      <c r="R105" s="76"/>
      <c r="S105" s="30" t="s">
        <v>938</v>
      </c>
      <c r="T105" s="20"/>
      <c r="U105" s="76"/>
      <c r="V105" s="30" t="s">
        <v>250</v>
      </c>
      <c r="W105" s="20"/>
      <c r="X105" s="76"/>
      <c r="Y105" s="30" t="s">
        <v>719</v>
      </c>
      <c r="Z105" s="20"/>
    </row>
    <row r="106" spans="1:30" x14ac:dyDescent="0.2">
      <c r="A106"/>
      <c r="B106" s="96"/>
      <c r="C106" s="77"/>
      <c r="D106" s="10" t="s">
        <v>334</v>
      </c>
      <c r="E106" s="11" t="s">
        <v>335</v>
      </c>
      <c r="F106" s="77"/>
      <c r="G106" s="10" t="s">
        <v>334</v>
      </c>
      <c r="H106" s="11" t="s">
        <v>335</v>
      </c>
      <c r="I106" s="77"/>
      <c r="J106" s="10" t="s">
        <v>334</v>
      </c>
      <c r="K106" s="11" t="s">
        <v>335</v>
      </c>
      <c r="L106" s="77"/>
      <c r="M106" s="10" t="s">
        <v>334</v>
      </c>
      <c r="N106" s="11" t="s">
        <v>335</v>
      </c>
      <c r="O106" s="77"/>
      <c r="P106" s="10" t="s">
        <v>334</v>
      </c>
      <c r="Q106" s="11" t="s">
        <v>335</v>
      </c>
      <c r="R106" s="77"/>
      <c r="S106" s="10" t="s">
        <v>334</v>
      </c>
      <c r="T106" s="11" t="s">
        <v>335</v>
      </c>
      <c r="U106" s="77"/>
      <c r="V106" s="10" t="s">
        <v>334</v>
      </c>
      <c r="W106" s="11" t="s">
        <v>335</v>
      </c>
      <c r="X106" s="77"/>
      <c r="Y106" s="10" t="s">
        <v>334</v>
      </c>
      <c r="Z106" s="11" t="s">
        <v>335</v>
      </c>
      <c r="AA106" s="58" t="s">
        <v>335</v>
      </c>
      <c r="AB106" s="58" t="s">
        <v>701</v>
      </c>
      <c r="AC106" s="58" t="s">
        <v>335</v>
      </c>
      <c r="AD106" s="58" t="s">
        <v>701</v>
      </c>
    </row>
    <row r="107" spans="1:30" x14ac:dyDescent="0.2">
      <c r="A107" s="21" t="s">
        <v>262</v>
      </c>
      <c r="B107" s="97" t="s">
        <v>346</v>
      </c>
      <c r="C107" s="78" t="s">
        <v>347</v>
      </c>
      <c r="D107" s="13" t="s">
        <v>348</v>
      </c>
      <c r="E107" s="14" t="s">
        <v>349</v>
      </c>
      <c r="F107" s="78" t="s">
        <v>347</v>
      </c>
      <c r="G107" s="13" t="s">
        <v>348</v>
      </c>
      <c r="H107" s="14" t="s">
        <v>349</v>
      </c>
      <c r="I107" s="78" t="s">
        <v>347</v>
      </c>
      <c r="J107" s="13" t="s">
        <v>348</v>
      </c>
      <c r="K107" s="14" t="s">
        <v>349</v>
      </c>
      <c r="L107" s="78" t="s">
        <v>347</v>
      </c>
      <c r="M107" s="13" t="s">
        <v>348</v>
      </c>
      <c r="N107" s="14" t="s">
        <v>349</v>
      </c>
      <c r="O107" s="78" t="s">
        <v>347</v>
      </c>
      <c r="P107" s="13" t="s">
        <v>348</v>
      </c>
      <c r="Q107" s="14" t="s">
        <v>349</v>
      </c>
      <c r="R107" s="78" t="s">
        <v>347</v>
      </c>
      <c r="S107" s="13" t="s">
        <v>348</v>
      </c>
      <c r="T107" s="14" t="s">
        <v>349</v>
      </c>
      <c r="U107" s="78" t="s">
        <v>347</v>
      </c>
      <c r="V107" s="13" t="s">
        <v>348</v>
      </c>
      <c r="W107" s="14" t="s">
        <v>349</v>
      </c>
      <c r="X107" s="78" t="s">
        <v>347</v>
      </c>
      <c r="Y107" s="13" t="s">
        <v>348</v>
      </c>
      <c r="Z107" s="14" t="s">
        <v>349</v>
      </c>
      <c r="AA107" s="58" t="s">
        <v>349</v>
      </c>
      <c r="AB107" s="58" t="s">
        <v>349</v>
      </c>
      <c r="AC107" s="58" t="s">
        <v>349</v>
      </c>
      <c r="AD107" s="58" t="s">
        <v>349</v>
      </c>
    </row>
    <row r="108" spans="1:30" x14ac:dyDescent="0.2">
      <c r="A108" t="s">
        <v>12</v>
      </c>
      <c r="B108" s="96">
        <f>+Input!$B$21</f>
        <v>0</v>
      </c>
      <c r="C108" s="79">
        <f>B108*Animals!$C$37</f>
        <v>0</v>
      </c>
      <c r="D108" s="22">
        <f>References!$I$16*Animals!$C$37*Input!$B21*Urban!F37</f>
        <v>0</v>
      </c>
      <c r="E108" s="23">
        <f>IF(B108=0,0,D108/B108)</f>
        <v>0</v>
      </c>
      <c r="F108" s="79">
        <f>B108*Animals!$C$38</f>
        <v>0</v>
      </c>
      <c r="G108" s="22">
        <f>References!$I$17*Animals!$C$38*Input!$B21*Urban!F37</f>
        <v>0</v>
      </c>
      <c r="H108" s="23">
        <f>IF(B108=0,0,G108/B108)</f>
        <v>0</v>
      </c>
      <c r="I108" s="79">
        <f>B108*Animals!$C$39</f>
        <v>0</v>
      </c>
      <c r="J108" s="22">
        <f>References!$H$22*Animals!$C$39*Input!$B21*Urban!F37</f>
        <v>0</v>
      </c>
      <c r="K108" s="23">
        <f>IF(E108=0,0,J108/B108)</f>
        <v>0</v>
      </c>
      <c r="L108" s="79">
        <f>B108*Animals!$C$40</f>
        <v>0</v>
      </c>
      <c r="M108" s="22">
        <f>References!$I$18*Animals!$C$40*Input!$B21*Urban!F37</f>
        <v>0</v>
      </c>
      <c r="N108" s="23">
        <f t="shared" ref="N108:N117" si="55">IF(H108=0,0,M108/B108)</f>
        <v>0</v>
      </c>
      <c r="O108" s="79">
        <f>B108*Animals!$C$41</f>
        <v>0</v>
      </c>
      <c r="P108" s="22">
        <f>References!$I$21*Animals!$C$41*Input!$B21*Urban!F37</f>
        <v>0</v>
      </c>
      <c r="Q108" s="23">
        <f t="shared" ref="Q108:Q117" si="56">IF(K108=0,0,P108/B108)</f>
        <v>0</v>
      </c>
      <c r="R108" s="79">
        <f>B108*Animals!$C$42</f>
        <v>0</v>
      </c>
      <c r="S108" s="22">
        <f>References!$I$23*Animals!$C$42*Input!$B21*Urban!F37</f>
        <v>0</v>
      </c>
      <c r="T108" s="23">
        <f t="shared" ref="T108:T117" si="57">IF(B108=0,0,S108/B108)</f>
        <v>0</v>
      </c>
      <c r="U108" s="79">
        <f>B108*Animals!$C$43</f>
        <v>0</v>
      </c>
      <c r="V108" s="22">
        <f>References!$I$20*Animals!$C$43*Input!$B21*Urban!F37</f>
        <v>0</v>
      </c>
      <c r="W108" s="23">
        <f>IF(B108=0,0,V108/B108)</f>
        <v>0</v>
      </c>
      <c r="X108" s="79">
        <f>B108*Animals!$C$44</f>
        <v>0</v>
      </c>
      <c r="Y108" s="22">
        <f>References!$H$24*Animals!$C$44*Input!$B21*Urban!F37</f>
        <v>0</v>
      </c>
      <c r="Z108" s="23">
        <f t="shared" ref="Z108:Z117" si="58">IF(B108=0,0,Y108/B108)</f>
        <v>0</v>
      </c>
      <c r="AA108" s="59">
        <f t="shared" ref="AA108:AA117" si="59">SUM(E108,H108,K108,N108,Q108,T108,W108,Z108)</f>
        <v>0</v>
      </c>
      <c r="AB108" s="59">
        <f>0.403*(AA108)^1.028</f>
        <v>0</v>
      </c>
      <c r="AC108" s="59">
        <f>SUM(E108,H108,K108,N108,Q108,T108,W108,Z108)+$Y$13</f>
        <v>0</v>
      </c>
      <c r="AD108" s="59">
        <f>0.403*(AC108)^1.028</f>
        <v>0</v>
      </c>
    </row>
    <row r="109" spans="1:30" x14ac:dyDescent="0.2">
      <c r="A109" t="s">
        <v>13</v>
      </c>
      <c r="B109" s="96">
        <f>+Input!$B$22</f>
        <v>0</v>
      </c>
      <c r="C109" s="79">
        <f>B109*Animals!$C$37</f>
        <v>0</v>
      </c>
      <c r="D109" s="22">
        <f>References!$I$16*Animals!$C$37*Input!$B22*Urban!F38</f>
        <v>0</v>
      </c>
      <c r="E109" s="23">
        <f t="shared" ref="E109:E117" si="60">IF(B109=0,0,D109/B109)</f>
        <v>0</v>
      </c>
      <c r="F109" s="79">
        <f>B109*Animals!$C$38</f>
        <v>0</v>
      </c>
      <c r="G109" s="22">
        <f>References!$I$17*Animals!$C$38*Input!$B22*Urban!F38</f>
        <v>0</v>
      </c>
      <c r="H109" s="23">
        <f t="shared" ref="H109:H117" si="61">IF(B109=0,0,G109/B109)</f>
        <v>0</v>
      </c>
      <c r="I109" s="79">
        <f>B109*Animals!$C$39</f>
        <v>0</v>
      </c>
      <c r="J109" s="22">
        <f>References!$H$22*Animals!$C$39*Input!$B22*Urban!F38</f>
        <v>0</v>
      </c>
      <c r="K109" s="23">
        <f t="shared" ref="K109:K117" si="62">IF(E109=0,0,J109/B109)</f>
        <v>0</v>
      </c>
      <c r="L109" s="79">
        <f>B109*Animals!$C$40</f>
        <v>0</v>
      </c>
      <c r="M109" s="22">
        <f>References!$I$18*Animals!$C$40*Input!$B22*Urban!F38</f>
        <v>0</v>
      </c>
      <c r="N109" s="23">
        <f t="shared" si="55"/>
        <v>0</v>
      </c>
      <c r="O109" s="79">
        <f>B109*Animals!$C$41</f>
        <v>0</v>
      </c>
      <c r="P109" s="22">
        <f>References!$I$21*Animals!$C$41*Input!$B22*Urban!F38</f>
        <v>0</v>
      </c>
      <c r="Q109" s="23">
        <f t="shared" si="56"/>
        <v>0</v>
      </c>
      <c r="R109" s="79">
        <f>B109*Animals!$C$42</f>
        <v>0</v>
      </c>
      <c r="S109" s="22">
        <f>References!$I$23*Animals!$C$42*Input!$B22*Urban!F38</f>
        <v>0</v>
      </c>
      <c r="T109" s="23">
        <f t="shared" si="57"/>
        <v>0</v>
      </c>
      <c r="U109" s="79">
        <f>B109*Animals!$C$43</f>
        <v>0</v>
      </c>
      <c r="V109" s="22">
        <f>References!$I$20*Animals!$C$43*Input!$B22*Urban!F38</f>
        <v>0</v>
      </c>
      <c r="W109" s="23">
        <f t="shared" ref="W109:W117" si="63">IF(B109=0,0,V109/B109)</f>
        <v>0</v>
      </c>
      <c r="X109" s="79">
        <f>B109*Animals!$C$44</f>
        <v>0</v>
      </c>
      <c r="Y109" s="22">
        <f>References!$H$24*Animals!$C$44*Input!$B22*Urban!F38</f>
        <v>0</v>
      </c>
      <c r="Z109" s="23">
        <f t="shared" si="58"/>
        <v>0</v>
      </c>
      <c r="AA109" s="59">
        <f t="shared" si="59"/>
        <v>0</v>
      </c>
      <c r="AB109" s="59">
        <f t="shared" ref="AB109:AB117" si="64">0.403*(AA109)^1.028</f>
        <v>0</v>
      </c>
      <c r="AC109" s="59">
        <f>SUM(E109,H109,K109,N109,Q109,T109,W109,Z109)+$Y$14</f>
        <v>0</v>
      </c>
      <c r="AD109" s="59">
        <f t="shared" ref="AD109:AD117" si="65">0.403*(AC109)^1.028</f>
        <v>0</v>
      </c>
    </row>
    <row r="110" spans="1:30" x14ac:dyDescent="0.2">
      <c r="A110" t="s">
        <v>14</v>
      </c>
      <c r="B110" s="96">
        <f>+Input!$B$23</f>
        <v>0</v>
      </c>
      <c r="C110" s="79">
        <f>B110*Animals!$C$37</f>
        <v>0</v>
      </c>
      <c r="D110" s="22">
        <f>References!$I$16*Animals!$C$37*Input!$B23*Urban!F39</f>
        <v>0</v>
      </c>
      <c r="E110" s="23">
        <f t="shared" si="60"/>
        <v>0</v>
      </c>
      <c r="F110" s="79">
        <f>B110*Animals!$C$38</f>
        <v>0</v>
      </c>
      <c r="G110" s="22">
        <f>References!$I$17*Animals!$C$38*Input!$B23*Urban!F39</f>
        <v>0</v>
      </c>
      <c r="H110" s="23">
        <f t="shared" si="61"/>
        <v>0</v>
      </c>
      <c r="I110" s="79">
        <f>B110*Animals!$C$39</f>
        <v>0</v>
      </c>
      <c r="J110" s="22">
        <f>References!$H$22*Animals!$C$39*Input!$B23*Urban!F39</f>
        <v>0</v>
      </c>
      <c r="K110" s="23">
        <f t="shared" si="62"/>
        <v>0</v>
      </c>
      <c r="L110" s="79">
        <f>B110*Animals!$C$40</f>
        <v>0</v>
      </c>
      <c r="M110" s="22">
        <f>References!$I$18*Animals!$C$40*Input!$B23*Urban!F39</f>
        <v>0</v>
      </c>
      <c r="N110" s="23">
        <f t="shared" si="55"/>
        <v>0</v>
      </c>
      <c r="O110" s="79">
        <f>B110*Animals!$C$41</f>
        <v>0</v>
      </c>
      <c r="P110" s="22">
        <f>References!$I$21*Animals!$C$41*Input!$B23*Urban!F39</f>
        <v>0</v>
      </c>
      <c r="Q110" s="23">
        <f t="shared" si="56"/>
        <v>0</v>
      </c>
      <c r="R110" s="79">
        <f>B110*Animals!$C$42</f>
        <v>0</v>
      </c>
      <c r="S110" s="22">
        <f>References!$I$23*Animals!$C$42*Input!$B23*Urban!F39</f>
        <v>0</v>
      </c>
      <c r="T110" s="23">
        <f t="shared" si="57"/>
        <v>0</v>
      </c>
      <c r="U110" s="79">
        <f>B110*Animals!$C$43</f>
        <v>0</v>
      </c>
      <c r="V110" s="22">
        <f>References!$I$20*Animals!$C$43*Input!$B23*Urban!F39</f>
        <v>0</v>
      </c>
      <c r="W110" s="23">
        <f t="shared" si="63"/>
        <v>0</v>
      </c>
      <c r="X110" s="79">
        <f>B110*Animals!$C$44</f>
        <v>0</v>
      </c>
      <c r="Y110" s="22">
        <f>References!$H$24*Animals!$C$44*Input!$B23*Urban!F39</f>
        <v>0</v>
      </c>
      <c r="Z110" s="23">
        <f t="shared" si="58"/>
        <v>0</v>
      </c>
      <c r="AA110" s="59">
        <f t="shared" si="59"/>
        <v>0</v>
      </c>
      <c r="AB110" s="59">
        <f t="shared" si="64"/>
        <v>0</v>
      </c>
      <c r="AC110" s="59">
        <f>SUM(E110,H110,K110,N110,Q110,T110,W110,Z110)+$Y$15</f>
        <v>0</v>
      </c>
      <c r="AD110" s="59">
        <f t="shared" si="65"/>
        <v>0</v>
      </c>
    </row>
    <row r="111" spans="1:30" x14ac:dyDescent="0.2">
      <c r="A111" t="s">
        <v>15</v>
      </c>
      <c r="B111" s="96">
        <f>+Input!$B$24</f>
        <v>0</v>
      </c>
      <c r="C111" s="79">
        <f>B111*Animals!$C$37</f>
        <v>0</v>
      </c>
      <c r="D111" s="22">
        <f>References!$I$16*Animals!$C$37*Input!$B24*Urban!F40</f>
        <v>0</v>
      </c>
      <c r="E111" s="23">
        <f t="shared" si="60"/>
        <v>0</v>
      </c>
      <c r="F111" s="79">
        <f>B111*Animals!$C$38</f>
        <v>0</v>
      </c>
      <c r="G111" s="22">
        <f>References!$I$17*Animals!$C$38*Input!$B24*Urban!F40</f>
        <v>0</v>
      </c>
      <c r="H111" s="23">
        <f t="shared" si="61"/>
        <v>0</v>
      </c>
      <c r="I111" s="79">
        <f>B111*Animals!$C$39</f>
        <v>0</v>
      </c>
      <c r="J111" s="22">
        <f>References!$H$22*Animals!$C$39*Input!$B24*Urban!F40</f>
        <v>0</v>
      </c>
      <c r="K111" s="23">
        <f t="shared" si="62"/>
        <v>0</v>
      </c>
      <c r="L111" s="79">
        <f>B111*Animals!$C$40</f>
        <v>0</v>
      </c>
      <c r="M111" s="22">
        <f>References!$I$18*Animals!$C$40*Input!$B24*Urban!F40</f>
        <v>0</v>
      </c>
      <c r="N111" s="23">
        <f t="shared" si="55"/>
        <v>0</v>
      </c>
      <c r="O111" s="79">
        <f>B111*Animals!$C$41</f>
        <v>0</v>
      </c>
      <c r="P111" s="22">
        <f>References!$I$21*Animals!$C$41*Input!$B24*Urban!F40</f>
        <v>0</v>
      </c>
      <c r="Q111" s="23">
        <f t="shared" si="56"/>
        <v>0</v>
      </c>
      <c r="R111" s="79">
        <f>B111*Animals!$C$42</f>
        <v>0</v>
      </c>
      <c r="S111" s="22">
        <f>References!$I$23*Animals!$C$42*Input!$B24*Urban!F40</f>
        <v>0</v>
      </c>
      <c r="T111" s="23">
        <f t="shared" si="57"/>
        <v>0</v>
      </c>
      <c r="U111" s="79">
        <f>B111*Animals!$C$43</f>
        <v>0</v>
      </c>
      <c r="V111" s="22">
        <f>References!$I$20*Animals!$C$43*Input!$B24*Urban!F40</f>
        <v>0</v>
      </c>
      <c r="W111" s="23">
        <f t="shared" si="63"/>
        <v>0</v>
      </c>
      <c r="X111" s="79">
        <f>B111*Animals!$C$44</f>
        <v>0</v>
      </c>
      <c r="Y111" s="22">
        <f>References!$H$24*Animals!$C$44*Input!$B24*Urban!F40</f>
        <v>0</v>
      </c>
      <c r="Z111" s="23">
        <f t="shared" si="58"/>
        <v>0</v>
      </c>
      <c r="AA111" s="59">
        <f t="shared" si="59"/>
        <v>0</v>
      </c>
      <c r="AB111" s="59">
        <f t="shared" si="64"/>
        <v>0</v>
      </c>
      <c r="AC111" s="59">
        <f>SUM(E111,H111,K111,N111,Q111,T111,W111,Z111)+$Y$16</f>
        <v>0</v>
      </c>
      <c r="AD111" s="59">
        <f t="shared" si="65"/>
        <v>0</v>
      </c>
    </row>
    <row r="112" spans="1:30" x14ac:dyDescent="0.2">
      <c r="A112" t="s">
        <v>16</v>
      </c>
      <c r="B112" s="96">
        <f>+Input!$B$25</f>
        <v>0</v>
      </c>
      <c r="C112" s="79">
        <f>B112*Animals!$C$37</f>
        <v>0</v>
      </c>
      <c r="D112" s="22">
        <f>References!$I$16*Animals!$C$37*Input!$B25*Urban!F41</f>
        <v>0</v>
      </c>
      <c r="E112" s="23">
        <f t="shared" si="60"/>
        <v>0</v>
      </c>
      <c r="F112" s="79">
        <f>B112*Animals!$C$38</f>
        <v>0</v>
      </c>
      <c r="G112" s="22">
        <f>References!$I$17*Animals!$C$38*Input!$B25*Urban!F41</f>
        <v>0</v>
      </c>
      <c r="H112" s="23">
        <f t="shared" si="61"/>
        <v>0</v>
      </c>
      <c r="I112" s="79">
        <f>B112*Animals!$C$39</f>
        <v>0</v>
      </c>
      <c r="J112" s="22">
        <f>References!$H$22*Animals!$C$39*Input!$B25*Urban!F41</f>
        <v>0</v>
      </c>
      <c r="K112" s="23">
        <f t="shared" si="62"/>
        <v>0</v>
      </c>
      <c r="L112" s="79">
        <f>B112*Animals!$C$40</f>
        <v>0</v>
      </c>
      <c r="M112" s="22">
        <f>References!$I$18*Animals!$C$40*Input!$B25*Urban!F41</f>
        <v>0</v>
      </c>
      <c r="N112" s="23">
        <f t="shared" si="55"/>
        <v>0</v>
      </c>
      <c r="O112" s="79">
        <f>B112*Animals!$C$41</f>
        <v>0</v>
      </c>
      <c r="P112" s="22">
        <f>References!$I$21*Animals!$C$41*Input!$B25*Urban!F41</f>
        <v>0</v>
      </c>
      <c r="Q112" s="23">
        <f t="shared" si="56"/>
        <v>0</v>
      </c>
      <c r="R112" s="79">
        <f>B112*Animals!$C$42</f>
        <v>0</v>
      </c>
      <c r="S112" s="22">
        <f>References!$I$23*Animals!$C$42*Input!$B25*Urban!F41</f>
        <v>0</v>
      </c>
      <c r="T112" s="23">
        <f t="shared" si="57"/>
        <v>0</v>
      </c>
      <c r="U112" s="79">
        <f>B112*Animals!$C$43</f>
        <v>0</v>
      </c>
      <c r="V112" s="22">
        <f>References!$I$20*Animals!$C$43*Input!$B25*Urban!F41</f>
        <v>0</v>
      </c>
      <c r="W112" s="23">
        <f t="shared" si="63"/>
        <v>0</v>
      </c>
      <c r="X112" s="79">
        <f>B112*Animals!$C$44</f>
        <v>0</v>
      </c>
      <c r="Y112" s="22">
        <f>References!$H$24*Animals!$C$44*Input!$B25*Urban!F41</f>
        <v>0</v>
      </c>
      <c r="Z112" s="23">
        <f t="shared" si="58"/>
        <v>0</v>
      </c>
      <c r="AA112" s="59">
        <f t="shared" si="59"/>
        <v>0</v>
      </c>
      <c r="AB112" s="59">
        <f t="shared" si="64"/>
        <v>0</v>
      </c>
      <c r="AC112" s="59">
        <f>SUM(E112,H112,K112,N112,Q112,T112,W112,Z112)+$Y$17</f>
        <v>0</v>
      </c>
      <c r="AD112" s="59">
        <f t="shared" si="65"/>
        <v>0</v>
      </c>
    </row>
    <row r="113" spans="1:30" x14ac:dyDescent="0.2">
      <c r="A113" t="s">
        <v>17</v>
      </c>
      <c r="B113" s="96">
        <f>+Input!$B$26</f>
        <v>0</v>
      </c>
      <c r="C113" s="79">
        <f>B113*Animals!$C$37</f>
        <v>0</v>
      </c>
      <c r="D113" s="22">
        <f>References!$I$16*Animals!$C$37*Input!$B26*Urban!F42</f>
        <v>0</v>
      </c>
      <c r="E113" s="23">
        <f t="shared" si="60"/>
        <v>0</v>
      </c>
      <c r="F113" s="79">
        <f>B113*Animals!$C$38</f>
        <v>0</v>
      </c>
      <c r="G113" s="22">
        <f>References!$I$17*Animals!$C$38*Input!$B26*Urban!F42</f>
        <v>0</v>
      </c>
      <c r="H113" s="23">
        <f t="shared" si="61"/>
        <v>0</v>
      </c>
      <c r="I113" s="79">
        <f>B113*Animals!$C$39</f>
        <v>0</v>
      </c>
      <c r="J113" s="22">
        <f>References!$H$22*Animals!$C$39*Input!$B26*Urban!F42</f>
        <v>0</v>
      </c>
      <c r="K113" s="23">
        <f t="shared" si="62"/>
        <v>0</v>
      </c>
      <c r="L113" s="79">
        <f>B113*Animals!$C$40</f>
        <v>0</v>
      </c>
      <c r="M113" s="22">
        <f>References!$I$18*Animals!$C$40*Input!$B26*Urban!F42</f>
        <v>0</v>
      </c>
      <c r="N113" s="23">
        <f t="shared" si="55"/>
        <v>0</v>
      </c>
      <c r="O113" s="79">
        <f>B113*Animals!$C$41</f>
        <v>0</v>
      </c>
      <c r="P113" s="22">
        <f>References!$I$21*Animals!$C$41*Input!$B26*Urban!F42</f>
        <v>0</v>
      </c>
      <c r="Q113" s="23">
        <f t="shared" si="56"/>
        <v>0</v>
      </c>
      <c r="R113" s="79">
        <f>B113*Animals!$C$42</f>
        <v>0</v>
      </c>
      <c r="S113" s="22">
        <f>References!$I$23*Animals!$C$42*Input!$B26*Urban!F42</f>
        <v>0</v>
      </c>
      <c r="T113" s="23">
        <f t="shared" si="57"/>
        <v>0</v>
      </c>
      <c r="U113" s="79">
        <f>B113*Animals!$C$43</f>
        <v>0</v>
      </c>
      <c r="V113" s="22">
        <f>References!$I$20*Animals!$C$43*Input!$B26*Urban!F42</f>
        <v>0</v>
      </c>
      <c r="W113" s="23">
        <f t="shared" si="63"/>
        <v>0</v>
      </c>
      <c r="X113" s="79">
        <f>B113*Animals!$C$44</f>
        <v>0</v>
      </c>
      <c r="Y113" s="22">
        <f>References!$H$24*Animals!$C$44*Input!$B26*Urban!F42</f>
        <v>0</v>
      </c>
      <c r="Z113" s="23">
        <f t="shared" si="58"/>
        <v>0</v>
      </c>
      <c r="AA113" s="59">
        <f t="shared" si="59"/>
        <v>0</v>
      </c>
      <c r="AB113" s="59">
        <f t="shared" si="64"/>
        <v>0</v>
      </c>
      <c r="AC113" s="59">
        <f>SUM(E113,H113,K113,N113,Q113,T113,W113,Z113)+$Y$18</f>
        <v>0</v>
      </c>
      <c r="AD113" s="59">
        <f t="shared" si="65"/>
        <v>0</v>
      </c>
    </row>
    <row r="114" spans="1:30" x14ac:dyDescent="0.2">
      <c r="A114" t="s">
        <v>18</v>
      </c>
      <c r="B114" s="96">
        <f>+Input!$B$27</f>
        <v>0</v>
      </c>
      <c r="C114" s="79">
        <f>B114*Animals!$C$37</f>
        <v>0</v>
      </c>
      <c r="D114" s="22">
        <f>References!$I$16*Animals!$C$37*Input!$B27*Urban!F43</f>
        <v>0</v>
      </c>
      <c r="E114" s="23">
        <f t="shared" si="60"/>
        <v>0</v>
      </c>
      <c r="F114" s="79">
        <f>B114*Animals!$C$38</f>
        <v>0</v>
      </c>
      <c r="G114" s="22">
        <f>References!$I$17*Animals!$C$38*Input!$B27*Urban!F43</f>
        <v>0</v>
      </c>
      <c r="H114" s="23">
        <f t="shared" si="61"/>
        <v>0</v>
      </c>
      <c r="I114" s="79">
        <f>B114*Animals!$C$39</f>
        <v>0</v>
      </c>
      <c r="J114" s="22">
        <f>References!$H$22*Animals!$C$39*Input!$B27*Urban!F43</f>
        <v>0</v>
      </c>
      <c r="K114" s="23">
        <f t="shared" si="62"/>
        <v>0</v>
      </c>
      <c r="L114" s="79">
        <f>B114*Animals!$C$40</f>
        <v>0</v>
      </c>
      <c r="M114" s="22">
        <f>References!$I$18*Animals!$C$40*Input!$B27*Urban!F43</f>
        <v>0</v>
      </c>
      <c r="N114" s="23">
        <f t="shared" si="55"/>
        <v>0</v>
      </c>
      <c r="O114" s="79">
        <f>B114*Animals!$C$41</f>
        <v>0</v>
      </c>
      <c r="P114" s="22">
        <f>References!$I$21*Animals!$C$41*Input!$B27*Urban!F43</f>
        <v>0</v>
      </c>
      <c r="Q114" s="23">
        <f t="shared" si="56"/>
        <v>0</v>
      </c>
      <c r="R114" s="79">
        <f>B114*Animals!$C$42</f>
        <v>0</v>
      </c>
      <c r="S114" s="22">
        <f>References!$I$23*Animals!$C$42*Input!$B27*Urban!F43</f>
        <v>0</v>
      </c>
      <c r="T114" s="23">
        <f t="shared" si="57"/>
        <v>0</v>
      </c>
      <c r="U114" s="79">
        <f>B114*Animals!$C$43</f>
        <v>0</v>
      </c>
      <c r="V114" s="22">
        <f>References!$I$20*Animals!$C$43*Input!$B27*Urban!F43</f>
        <v>0</v>
      </c>
      <c r="W114" s="23">
        <f t="shared" si="63"/>
        <v>0</v>
      </c>
      <c r="X114" s="79">
        <f>B114*Animals!$C$44</f>
        <v>0</v>
      </c>
      <c r="Y114" s="22">
        <f>References!$H$24*Animals!$C$44*Input!$B27*Urban!F43</f>
        <v>0</v>
      </c>
      <c r="Z114" s="23">
        <f t="shared" si="58"/>
        <v>0</v>
      </c>
      <c r="AA114" s="59">
        <f t="shared" si="59"/>
        <v>0</v>
      </c>
      <c r="AB114" s="59">
        <f t="shared" si="64"/>
        <v>0</v>
      </c>
      <c r="AC114" s="59">
        <f>SUM(E114,H114,K114,N114,Q114,T114,W114,Z114)+$Y$19</f>
        <v>0</v>
      </c>
      <c r="AD114" s="59">
        <f t="shared" si="65"/>
        <v>0</v>
      </c>
    </row>
    <row r="115" spans="1:30" x14ac:dyDescent="0.2">
      <c r="A115" t="s">
        <v>19</v>
      </c>
      <c r="B115" s="96">
        <f>+Input!$B$28</f>
        <v>0</v>
      </c>
      <c r="C115" s="79">
        <f>B115*Animals!$C$37</f>
        <v>0</v>
      </c>
      <c r="D115" s="22">
        <f>References!$I$16*Animals!$C$37*Input!$B28*Urban!F44</f>
        <v>0</v>
      </c>
      <c r="E115" s="23">
        <f t="shared" si="60"/>
        <v>0</v>
      </c>
      <c r="F115" s="79">
        <f>B115*Animals!$C$38</f>
        <v>0</v>
      </c>
      <c r="G115" s="22">
        <f>References!$I$17*Animals!$C$38*Input!$B28*Urban!F44</f>
        <v>0</v>
      </c>
      <c r="H115" s="23">
        <f t="shared" si="61"/>
        <v>0</v>
      </c>
      <c r="I115" s="79">
        <f>B115*Animals!$C$39</f>
        <v>0</v>
      </c>
      <c r="J115" s="22">
        <f>References!$H$22*Animals!$C$39*Input!$B28*Urban!F44</f>
        <v>0</v>
      </c>
      <c r="K115" s="23">
        <f t="shared" si="62"/>
        <v>0</v>
      </c>
      <c r="L115" s="79">
        <f>B115*Animals!$C$40</f>
        <v>0</v>
      </c>
      <c r="M115" s="22">
        <f>References!$I$18*Animals!$C$40*Input!$B28*Urban!F44</f>
        <v>0</v>
      </c>
      <c r="N115" s="23">
        <f t="shared" si="55"/>
        <v>0</v>
      </c>
      <c r="O115" s="79">
        <f>B115*Animals!$C$41</f>
        <v>0</v>
      </c>
      <c r="P115" s="22">
        <f>References!$I$21*Animals!$C$41*Input!$B28*Urban!F44</f>
        <v>0</v>
      </c>
      <c r="Q115" s="23">
        <f t="shared" si="56"/>
        <v>0</v>
      </c>
      <c r="R115" s="79">
        <f>B115*Animals!$C$42</f>
        <v>0</v>
      </c>
      <c r="S115" s="22">
        <f>References!$I$23*Animals!$C$42*Input!$B28*Urban!F44</f>
        <v>0</v>
      </c>
      <c r="T115" s="23">
        <f t="shared" si="57"/>
        <v>0</v>
      </c>
      <c r="U115" s="79">
        <f>B115*Animals!$C$43</f>
        <v>0</v>
      </c>
      <c r="V115" s="22">
        <f>References!$I$20*Animals!$C$43*Input!$B28*Urban!F44</f>
        <v>0</v>
      </c>
      <c r="W115" s="23">
        <f t="shared" si="63"/>
        <v>0</v>
      </c>
      <c r="X115" s="79">
        <f>B115*Animals!$C$44</f>
        <v>0</v>
      </c>
      <c r="Y115" s="22">
        <f>References!$H$24*Animals!$C$44*Input!$B28*Urban!F44</f>
        <v>0</v>
      </c>
      <c r="Z115" s="23">
        <f t="shared" si="58"/>
        <v>0</v>
      </c>
      <c r="AA115" s="59">
        <f t="shared" si="59"/>
        <v>0</v>
      </c>
      <c r="AB115" s="59">
        <f t="shared" si="64"/>
        <v>0</v>
      </c>
      <c r="AC115" s="59">
        <f>SUM(E115,H115,K115,N115,Q115,T115,W115,Z115)+$Y$20</f>
        <v>0</v>
      </c>
      <c r="AD115" s="59">
        <f t="shared" si="65"/>
        <v>0</v>
      </c>
    </row>
    <row r="116" spans="1:30" x14ac:dyDescent="0.2">
      <c r="A116" t="s">
        <v>20</v>
      </c>
      <c r="B116" s="96">
        <f>+Input!$B$29</f>
        <v>0</v>
      </c>
      <c r="C116" s="79">
        <f>B116*Animals!$C$37</f>
        <v>0</v>
      </c>
      <c r="D116" s="22">
        <f>References!$I$16*Animals!$C$37*Input!$B29*Urban!F45</f>
        <v>0</v>
      </c>
      <c r="E116" s="23">
        <f t="shared" si="60"/>
        <v>0</v>
      </c>
      <c r="F116" s="79">
        <f>B116*Animals!$C$38</f>
        <v>0</v>
      </c>
      <c r="G116" s="22">
        <f>References!$I$17*Animals!$C$38*Input!$B29*Urban!F45</f>
        <v>0</v>
      </c>
      <c r="H116" s="23">
        <f t="shared" si="61"/>
        <v>0</v>
      </c>
      <c r="I116" s="79">
        <f>B116*Animals!$C$39</f>
        <v>0</v>
      </c>
      <c r="J116" s="22">
        <f>References!$H$22*Animals!$C$39*Input!$B29*Urban!F45</f>
        <v>0</v>
      </c>
      <c r="K116" s="23">
        <f t="shared" si="62"/>
        <v>0</v>
      </c>
      <c r="L116" s="79">
        <f>B116*Animals!$C$40</f>
        <v>0</v>
      </c>
      <c r="M116" s="22">
        <f>References!$I$18*Animals!$C$40*Input!$B29*Urban!F45</f>
        <v>0</v>
      </c>
      <c r="N116" s="23">
        <f t="shared" si="55"/>
        <v>0</v>
      </c>
      <c r="O116" s="79">
        <f>B116*Animals!$C$41</f>
        <v>0</v>
      </c>
      <c r="P116" s="22">
        <f>References!$I$21*Animals!$C$41*Input!$B29*Urban!F45</f>
        <v>0</v>
      </c>
      <c r="Q116" s="23">
        <f t="shared" si="56"/>
        <v>0</v>
      </c>
      <c r="R116" s="79">
        <f>B116*Animals!$C$42</f>
        <v>0</v>
      </c>
      <c r="S116" s="22">
        <f>References!$I$23*Animals!$C$42*Input!$B29*Urban!F45</f>
        <v>0</v>
      </c>
      <c r="T116" s="23">
        <f t="shared" si="57"/>
        <v>0</v>
      </c>
      <c r="U116" s="79">
        <f>B116*Animals!$C$43</f>
        <v>0</v>
      </c>
      <c r="V116" s="22">
        <f>References!$I$20*Animals!$C$43*Input!$B29*Urban!F45</f>
        <v>0</v>
      </c>
      <c r="W116" s="23">
        <f t="shared" si="63"/>
        <v>0</v>
      </c>
      <c r="X116" s="79">
        <f>B116*Animals!$C$44</f>
        <v>0</v>
      </c>
      <c r="Y116" s="22">
        <f>References!$H$24*Animals!$C$44*Input!$B29*Urban!F45</f>
        <v>0</v>
      </c>
      <c r="Z116" s="23">
        <f t="shared" si="58"/>
        <v>0</v>
      </c>
      <c r="AA116" s="59">
        <f t="shared" si="59"/>
        <v>0</v>
      </c>
      <c r="AB116" s="59">
        <f t="shared" si="64"/>
        <v>0</v>
      </c>
      <c r="AC116" s="59">
        <f>SUM(E116,H116,K116,N116,Q116,T116,W116,Z116)+$Y$21</f>
        <v>0</v>
      </c>
      <c r="AD116" s="59">
        <f t="shared" si="65"/>
        <v>0</v>
      </c>
    </row>
    <row r="117" spans="1:30" x14ac:dyDescent="0.2">
      <c r="A117" t="s">
        <v>21</v>
      </c>
      <c r="B117" s="96">
        <f>+Input!$B$30</f>
        <v>0</v>
      </c>
      <c r="C117" s="79">
        <f>B117*Animals!$C$37</f>
        <v>0</v>
      </c>
      <c r="D117" s="22">
        <f>References!$I$16*Animals!$C$37*Input!$B30*Urban!F46</f>
        <v>0</v>
      </c>
      <c r="E117" s="23">
        <f t="shared" si="60"/>
        <v>0</v>
      </c>
      <c r="F117" s="79">
        <f>B117*Animals!$C$38</f>
        <v>0</v>
      </c>
      <c r="G117" s="22">
        <f>References!$I$17*Animals!$C$38*Input!$B30*Urban!F46</f>
        <v>0</v>
      </c>
      <c r="H117" s="23">
        <f t="shared" si="61"/>
        <v>0</v>
      </c>
      <c r="I117" s="79">
        <f>B117*Animals!$C$39</f>
        <v>0</v>
      </c>
      <c r="J117" s="22">
        <f>References!$H$22*Animals!$C$39*Input!$B30*Urban!F46</f>
        <v>0</v>
      </c>
      <c r="K117" s="23">
        <f t="shared" si="62"/>
        <v>0</v>
      </c>
      <c r="L117" s="79">
        <f>B117*Animals!$C$40</f>
        <v>0</v>
      </c>
      <c r="M117" s="22">
        <f>References!$I$18*Animals!$C$40*Input!$B30*Urban!F46</f>
        <v>0</v>
      </c>
      <c r="N117" s="23">
        <f t="shared" si="55"/>
        <v>0</v>
      </c>
      <c r="O117" s="79">
        <f>B117*Animals!$C$41</f>
        <v>0</v>
      </c>
      <c r="P117" s="22">
        <f>References!$I$21*Animals!$C$41*Input!$B30*Urban!F46</f>
        <v>0</v>
      </c>
      <c r="Q117" s="23">
        <f t="shared" si="56"/>
        <v>0</v>
      </c>
      <c r="R117" s="79">
        <f>B117*Animals!$C$42</f>
        <v>0</v>
      </c>
      <c r="S117" s="22">
        <f>References!$I$23*Animals!$C$42*Input!$B30*Urban!F46</f>
        <v>0</v>
      </c>
      <c r="T117" s="23">
        <f t="shared" si="57"/>
        <v>0</v>
      </c>
      <c r="U117" s="79">
        <f>B117*Animals!$C$43</f>
        <v>0</v>
      </c>
      <c r="V117" s="22">
        <f>References!$I$20*Animals!$C$43*Input!$B30*Urban!F46</f>
        <v>0</v>
      </c>
      <c r="W117" s="23">
        <f t="shared" si="63"/>
        <v>0</v>
      </c>
      <c r="X117" s="79">
        <f>B117*Animals!$C$44</f>
        <v>0</v>
      </c>
      <c r="Y117" s="22">
        <f>References!$H$24*Animals!$C$44*Input!$B30*Urban!F46</f>
        <v>0</v>
      </c>
      <c r="Z117" s="23">
        <f t="shared" si="58"/>
        <v>0</v>
      </c>
      <c r="AA117" s="59">
        <f t="shared" si="59"/>
        <v>0</v>
      </c>
      <c r="AB117" s="59">
        <f t="shared" si="64"/>
        <v>0</v>
      </c>
      <c r="AC117" s="59">
        <f>SUM(E117,H117,K117,N117,Q117,T117,W117,Z117)+$Y$22</f>
        <v>0</v>
      </c>
      <c r="AD117" s="59">
        <f t="shared" si="65"/>
        <v>0</v>
      </c>
    </row>
    <row r="118" spans="1:30" x14ac:dyDescent="0.2">
      <c r="A118"/>
      <c r="B118" s="96"/>
      <c r="C118" s="3"/>
      <c r="D118"/>
      <c r="E118"/>
      <c r="F118" s="3"/>
      <c r="G118"/>
      <c r="H118"/>
      <c r="I118" s="3"/>
      <c r="J118"/>
      <c r="K118"/>
      <c r="L118" s="3"/>
      <c r="O118" s="3"/>
      <c r="R118" s="3"/>
      <c r="U118" s="3"/>
      <c r="X118" s="3"/>
    </row>
    <row r="119" spans="1:30" x14ac:dyDescent="0.2">
      <c r="A119"/>
      <c r="B119" s="96"/>
      <c r="C119" s="76"/>
      <c r="D119" s="30" t="s">
        <v>246</v>
      </c>
      <c r="E119" s="20"/>
      <c r="F119" s="76"/>
      <c r="G119" s="30" t="s">
        <v>247</v>
      </c>
      <c r="H119" s="20"/>
      <c r="I119" s="76"/>
      <c r="J119" s="30" t="s">
        <v>720</v>
      </c>
      <c r="K119" s="20"/>
      <c r="L119" s="76"/>
      <c r="M119" s="30" t="s">
        <v>248</v>
      </c>
      <c r="N119" s="20"/>
      <c r="O119" s="76"/>
      <c r="P119" s="30" t="s">
        <v>717</v>
      </c>
      <c r="Q119" s="20"/>
      <c r="R119" s="76"/>
      <c r="S119" s="30" t="s">
        <v>938</v>
      </c>
      <c r="T119" s="20"/>
      <c r="U119" s="76"/>
      <c r="V119" s="30" t="s">
        <v>250</v>
      </c>
      <c r="W119" s="20"/>
      <c r="X119" s="76"/>
      <c r="Y119" s="30" t="s">
        <v>719</v>
      </c>
      <c r="Z119" s="20"/>
    </row>
    <row r="120" spans="1:30" x14ac:dyDescent="0.2">
      <c r="A120"/>
      <c r="B120" s="96"/>
      <c r="C120" s="77"/>
      <c r="D120" s="10" t="s">
        <v>334</v>
      </c>
      <c r="E120" s="11" t="s">
        <v>335</v>
      </c>
      <c r="F120" s="77"/>
      <c r="G120" s="10" t="s">
        <v>334</v>
      </c>
      <c r="H120" s="11" t="s">
        <v>335</v>
      </c>
      <c r="I120" s="77"/>
      <c r="J120" s="10" t="s">
        <v>334</v>
      </c>
      <c r="K120" s="11" t="s">
        <v>335</v>
      </c>
      <c r="L120" s="77"/>
      <c r="M120" s="10" t="s">
        <v>334</v>
      </c>
      <c r="N120" s="11" t="s">
        <v>335</v>
      </c>
      <c r="O120" s="77"/>
      <c r="P120" s="10" t="s">
        <v>334</v>
      </c>
      <c r="Q120" s="11" t="s">
        <v>335</v>
      </c>
      <c r="R120" s="77"/>
      <c r="S120" s="10" t="s">
        <v>334</v>
      </c>
      <c r="T120" s="11" t="s">
        <v>335</v>
      </c>
      <c r="U120" s="77"/>
      <c r="V120" s="10" t="s">
        <v>334</v>
      </c>
      <c r="W120" s="11" t="s">
        <v>335</v>
      </c>
      <c r="X120" s="77"/>
      <c r="Y120" s="10" t="s">
        <v>334</v>
      </c>
      <c r="Z120" s="11" t="s">
        <v>335</v>
      </c>
      <c r="AA120" s="58" t="s">
        <v>335</v>
      </c>
      <c r="AB120" s="58" t="s">
        <v>701</v>
      </c>
      <c r="AC120" s="58" t="s">
        <v>335</v>
      </c>
      <c r="AD120" s="58" t="s">
        <v>701</v>
      </c>
    </row>
    <row r="121" spans="1:30" x14ac:dyDescent="0.2">
      <c r="A121" s="21" t="s">
        <v>263</v>
      </c>
      <c r="B121" s="97" t="s">
        <v>346</v>
      </c>
      <c r="C121" s="78" t="s">
        <v>347</v>
      </c>
      <c r="D121" s="13" t="s">
        <v>348</v>
      </c>
      <c r="E121" s="14" t="s">
        <v>349</v>
      </c>
      <c r="F121" s="78" t="s">
        <v>347</v>
      </c>
      <c r="G121" s="13" t="s">
        <v>348</v>
      </c>
      <c r="H121" s="14" t="s">
        <v>349</v>
      </c>
      <c r="I121" s="78" t="s">
        <v>347</v>
      </c>
      <c r="J121" s="13" t="s">
        <v>348</v>
      </c>
      <c r="K121" s="14" t="s">
        <v>349</v>
      </c>
      <c r="L121" s="78" t="s">
        <v>347</v>
      </c>
      <c r="M121" s="13" t="s">
        <v>348</v>
      </c>
      <c r="N121" s="14" t="s">
        <v>349</v>
      </c>
      <c r="O121" s="78" t="s">
        <v>347</v>
      </c>
      <c r="P121" s="13" t="s">
        <v>348</v>
      </c>
      <c r="Q121" s="14" t="s">
        <v>349</v>
      </c>
      <c r="R121" s="78" t="s">
        <v>347</v>
      </c>
      <c r="S121" s="13" t="s">
        <v>348</v>
      </c>
      <c r="T121" s="14" t="s">
        <v>349</v>
      </c>
      <c r="U121" s="78" t="s">
        <v>347</v>
      </c>
      <c r="V121" s="13" t="s">
        <v>348</v>
      </c>
      <c r="W121" s="14" t="s">
        <v>349</v>
      </c>
      <c r="X121" s="78" t="s">
        <v>347</v>
      </c>
      <c r="Y121" s="13" t="s">
        <v>348</v>
      </c>
      <c r="Z121" s="14" t="s">
        <v>349</v>
      </c>
      <c r="AA121" s="58" t="s">
        <v>349</v>
      </c>
      <c r="AB121" s="58" t="s">
        <v>349</v>
      </c>
      <c r="AC121" s="58" t="s">
        <v>349</v>
      </c>
      <c r="AD121" s="58" t="s">
        <v>349</v>
      </c>
    </row>
    <row r="122" spans="1:30" x14ac:dyDescent="0.2">
      <c r="A122" t="s">
        <v>12</v>
      </c>
      <c r="B122" s="96">
        <f>+Input!$B$21</f>
        <v>0</v>
      </c>
      <c r="C122" s="79">
        <f>B122*Animals!$C$37</f>
        <v>0</v>
      </c>
      <c r="D122" s="22">
        <f>References!$I$16*Animals!$C$37*Input!$B21*Urban!G37</f>
        <v>0</v>
      </c>
      <c r="E122" s="23">
        <f>IF(B122=0,0,D122/B122)</f>
        <v>0</v>
      </c>
      <c r="F122" s="79">
        <f>B122*Animals!$C$38</f>
        <v>0</v>
      </c>
      <c r="G122" s="22">
        <f>References!$I$17*Animals!$C$38*Input!$B21*Urban!G37</f>
        <v>0</v>
      </c>
      <c r="H122" s="23">
        <f>IF(B122=0,0,G122/B122)</f>
        <v>0</v>
      </c>
      <c r="I122" s="79">
        <f>B122*Animals!$C$39</f>
        <v>0</v>
      </c>
      <c r="J122" s="22">
        <f>References!$H$22*Animals!$C$39*Input!$B21*Urban!G37</f>
        <v>0</v>
      </c>
      <c r="K122" s="23">
        <f>IF(E122=0,0,J122/B122)</f>
        <v>0</v>
      </c>
      <c r="L122" s="79">
        <f>B122*Animals!$C$40</f>
        <v>0</v>
      </c>
      <c r="M122" s="22">
        <f>References!$I$18*Animals!$C$40*Input!$B21*Urban!G37</f>
        <v>0</v>
      </c>
      <c r="N122" s="23">
        <f t="shared" ref="N122:N131" si="66">IF(H122=0,0,M122/B122)</f>
        <v>0</v>
      </c>
      <c r="O122" s="79">
        <f>B122*Animals!$C$41</f>
        <v>0</v>
      </c>
      <c r="P122" s="22">
        <f>References!$I$21*Animals!$C$41*Input!$B21*Urban!G37</f>
        <v>0</v>
      </c>
      <c r="Q122" s="23">
        <f t="shared" ref="Q122:Q131" si="67">IF(K122=0,0,P122/B122)</f>
        <v>0</v>
      </c>
      <c r="R122" s="79">
        <f>B122*Animals!$C$42</f>
        <v>0</v>
      </c>
      <c r="S122" s="22">
        <f>References!$I$23*Animals!$C$42*Input!$B21*Urban!G37</f>
        <v>0</v>
      </c>
      <c r="T122" s="23">
        <f t="shared" ref="T122:T131" si="68">IF(B122=0,0,S122/B122)</f>
        <v>0</v>
      </c>
      <c r="U122" s="79">
        <f>B122*Animals!$C$43</f>
        <v>0</v>
      </c>
      <c r="V122" s="22">
        <f>References!$I$20*Animals!$C$43*Input!$B21*Urban!G37</f>
        <v>0</v>
      </c>
      <c r="W122" s="23">
        <f>IF(B122=0,0,V122/B122)</f>
        <v>0</v>
      </c>
      <c r="X122" s="79">
        <f>B122*Animals!$C$44</f>
        <v>0</v>
      </c>
      <c r="Y122" s="22">
        <f>References!$H$24*Animals!$C$44*Input!$B21*Urban!G37</f>
        <v>0</v>
      </c>
      <c r="Z122" s="23">
        <f t="shared" ref="Z122:Z131" si="69">IF(B122=0,0,Y122/B122)</f>
        <v>0</v>
      </c>
      <c r="AA122" s="59">
        <f t="shared" ref="AA122:AA131" si="70">SUM(E122,H122,K122,N122,Q122,T122,W122,Z122)</f>
        <v>0</v>
      </c>
      <c r="AB122" s="59">
        <f>0.403*(AA122)^1.028</f>
        <v>0</v>
      </c>
      <c r="AC122" s="59">
        <f>SUM(E122,H122,K122,N122,Q122,T122,W122,Z122)+$Y$13</f>
        <v>0</v>
      </c>
      <c r="AD122" s="59">
        <f>0.403*(AC122)^1.028</f>
        <v>0</v>
      </c>
    </row>
    <row r="123" spans="1:30" x14ac:dyDescent="0.2">
      <c r="A123" t="s">
        <v>13</v>
      </c>
      <c r="B123" s="96">
        <f>+Input!$B$22</f>
        <v>0</v>
      </c>
      <c r="C123" s="79">
        <f>B123*Animals!$C$37</f>
        <v>0</v>
      </c>
      <c r="D123" s="22">
        <f>References!$I$16*Animals!$C$37*Input!$B22*Urban!G38</f>
        <v>0</v>
      </c>
      <c r="E123" s="23">
        <f t="shared" ref="E123:E131" si="71">IF(B123=0,0,D123/B123)</f>
        <v>0</v>
      </c>
      <c r="F123" s="79">
        <f>B123*Animals!$C$38</f>
        <v>0</v>
      </c>
      <c r="G123" s="22">
        <f>References!$I$17*Animals!$C$38*Input!$B22*Urban!G38</f>
        <v>0</v>
      </c>
      <c r="H123" s="23">
        <f t="shared" ref="H123:H131" si="72">IF(B123=0,0,G123/B123)</f>
        <v>0</v>
      </c>
      <c r="I123" s="79">
        <f>B123*Animals!$C$39</f>
        <v>0</v>
      </c>
      <c r="J123" s="22">
        <f>References!$H$22*Animals!$C$39*Input!$B22*Urban!G38</f>
        <v>0</v>
      </c>
      <c r="K123" s="23">
        <f t="shared" ref="K123:K131" si="73">IF(E123=0,0,J123/B123)</f>
        <v>0</v>
      </c>
      <c r="L123" s="79">
        <f>B123*Animals!$C$40</f>
        <v>0</v>
      </c>
      <c r="M123" s="22">
        <f>References!$I$18*Animals!$C$40*Input!$B22*Urban!G38</f>
        <v>0</v>
      </c>
      <c r="N123" s="23">
        <f t="shared" si="66"/>
        <v>0</v>
      </c>
      <c r="O123" s="79">
        <f>B123*Animals!$C$41</f>
        <v>0</v>
      </c>
      <c r="P123" s="22">
        <f>References!$I$21*Animals!$C$41*Input!$B22*Urban!G38</f>
        <v>0</v>
      </c>
      <c r="Q123" s="23">
        <f t="shared" si="67"/>
        <v>0</v>
      </c>
      <c r="R123" s="79">
        <f>B123*Animals!$C$42</f>
        <v>0</v>
      </c>
      <c r="S123" s="22">
        <f>References!$I$23*Animals!$C$42*Input!$B22*Urban!G38</f>
        <v>0</v>
      </c>
      <c r="T123" s="23">
        <f t="shared" si="68"/>
        <v>0</v>
      </c>
      <c r="U123" s="79">
        <f>B123*Animals!$C$43</f>
        <v>0</v>
      </c>
      <c r="V123" s="22">
        <f>References!$I$20*Animals!$C$43*Input!$B22*Urban!G38</f>
        <v>0</v>
      </c>
      <c r="W123" s="23">
        <f t="shared" ref="W123:W131" si="74">IF(B123=0,0,V123/B123)</f>
        <v>0</v>
      </c>
      <c r="X123" s="79">
        <f>B123*Animals!$C$44</f>
        <v>0</v>
      </c>
      <c r="Y123" s="22">
        <f>References!$H$24*Animals!$C$44*Input!$B22*Urban!G38</f>
        <v>0</v>
      </c>
      <c r="Z123" s="23">
        <f t="shared" si="69"/>
        <v>0</v>
      </c>
      <c r="AA123" s="59">
        <f t="shared" si="70"/>
        <v>0</v>
      </c>
      <c r="AB123" s="59">
        <f t="shared" ref="AB123:AB131" si="75">0.403*(AA123)^1.028</f>
        <v>0</v>
      </c>
      <c r="AC123" s="59">
        <f>SUM(E123,H123,K123,N123,Q123,T123,W123,Z123)+$Y$14</f>
        <v>0</v>
      </c>
      <c r="AD123" s="59">
        <f t="shared" ref="AD123:AD131" si="76">0.403*(AC123)^1.028</f>
        <v>0</v>
      </c>
    </row>
    <row r="124" spans="1:30" x14ac:dyDescent="0.2">
      <c r="A124" t="s">
        <v>14</v>
      </c>
      <c r="B124" s="96">
        <f>+Input!$B$23</f>
        <v>0</v>
      </c>
      <c r="C124" s="79">
        <f>B124*Animals!$C$37</f>
        <v>0</v>
      </c>
      <c r="D124" s="22">
        <f>References!$I$16*Animals!$C$37*Input!$B23*Urban!G39</f>
        <v>0</v>
      </c>
      <c r="E124" s="23">
        <f t="shared" si="71"/>
        <v>0</v>
      </c>
      <c r="F124" s="79">
        <f>B124*Animals!$C$38</f>
        <v>0</v>
      </c>
      <c r="G124" s="22">
        <f>References!$I$17*Animals!$C$38*Input!$B23*Urban!G39</f>
        <v>0</v>
      </c>
      <c r="H124" s="23">
        <f t="shared" si="72"/>
        <v>0</v>
      </c>
      <c r="I124" s="79">
        <f>B124*Animals!$C$39</f>
        <v>0</v>
      </c>
      <c r="J124" s="22">
        <f>References!$H$22*Animals!$C$39*Input!$B23*Urban!G39</f>
        <v>0</v>
      </c>
      <c r="K124" s="23">
        <f t="shared" si="73"/>
        <v>0</v>
      </c>
      <c r="L124" s="79">
        <f>B124*Animals!$C$40</f>
        <v>0</v>
      </c>
      <c r="M124" s="22">
        <f>References!$I$18*Animals!$C$40*Input!$B23*Urban!G39</f>
        <v>0</v>
      </c>
      <c r="N124" s="23">
        <f t="shared" si="66"/>
        <v>0</v>
      </c>
      <c r="O124" s="79">
        <f>B124*Animals!$C$41</f>
        <v>0</v>
      </c>
      <c r="P124" s="22">
        <f>References!$I$21*Animals!$C$41*Input!$B23*Urban!G39</f>
        <v>0</v>
      </c>
      <c r="Q124" s="23">
        <f t="shared" si="67"/>
        <v>0</v>
      </c>
      <c r="R124" s="79">
        <f>B124*Animals!$C$42</f>
        <v>0</v>
      </c>
      <c r="S124" s="22">
        <f>References!$I$23*Animals!$C$42*Input!$B23*Urban!G39</f>
        <v>0</v>
      </c>
      <c r="T124" s="23">
        <f t="shared" si="68"/>
        <v>0</v>
      </c>
      <c r="U124" s="79">
        <f>B124*Animals!$C$43</f>
        <v>0</v>
      </c>
      <c r="V124" s="22">
        <f>References!$I$20*Animals!$C$43*Input!$B23*Urban!G39</f>
        <v>0</v>
      </c>
      <c r="W124" s="23">
        <f t="shared" si="74"/>
        <v>0</v>
      </c>
      <c r="X124" s="79">
        <f>B124*Animals!$C$44</f>
        <v>0</v>
      </c>
      <c r="Y124" s="22">
        <f>References!$H$24*Animals!$C$44*Input!$B23*Urban!G39</f>
        <v>0</v>
      </c>
      <c r="Z124" s="23">
        <f t="shared" si="69"/>
        <v>0</v>
      </c>
      <c r="AA124" s="59">
        <f t="shared" si="70"/>
        <v>0</v>
      </c>
      <c r="AB124" s="59">
        <f t="shared" si="75"/>
        <v>0</v>
      </c>
      <c r="AC124" s="59">
        <f>SUM(E124,H124,K124,N124,Q124,T124,W124,Z124)+$Y$15</f>
        <v>0</v>
      </c>
      <c r="AD124" s="59">
        <f t="shared" si="76"/>
        <v>0</v>
      </c>
    </row>
    <row r="125" spans="1:30" x14ac:dyDescent="0.2">
      <c r="A125" t="s">
        <v>15</v>
      </c>
      <c r="B125" s="96">
        <f>+Input!$B$24</f>
        <v>0</v>
      </c>
      <c r="C125" s="79">
        <f>B125*Animals!$C$37</f>
        <v>0</v>
      </c>
      <c r="D125" s="22">
        <f>References!$I$16*Animals!$C$37*Input!$B24*Urban!G40</f>
        <v>0</v>
      </c>
      <c r="E125" s="23">
        <f t="shared" si="71"/>
        <v>0</v>
      </c>
      <c r="F125" s="79">
        <f>B125*Animals!$C$38</f>
        <v>0</v>
      </c>
      <c r="G125" s="22">
        <f>References!$I$17*Animals!$C$38*Input!$B24*Urban!G40</f>
        <v>0</v>
      </c>
      <c r="H125" s="23">
        <f t="shared" si="72"/>
        <v>0</v>
      </c>
      <c r="I125" s="79">
        <f>B125*Animals!$C$39</f>
        <v>0</v>
      </c>
      <c r="J125" s="22">
        <f>References!$H$22*Animals!$C$39*Input!$B24*Urban!G40</f>
        <v>0</v>
      </c>
      <c r="K125" s="23">
        <f t="shared" si="73"/>
        <v>0</v>
      </c>
      <c r="L125" s="79">
        <f>B125*Animals!$C$40</f>
        <v>0</v>
      </c>
      <c r="M125" s="22">
        <f>References!$I$18*Animals!$C$40*Input!$B24*Urban!G40</f>
        <v>0</v>
      </c>
      <c r="N125" s="23">
        <f t="shared" si="66"/>
        <v>0</v>
      </c>
      <c r="O125" s="79">
        <f>B125*Animals!$C$41</f>
        <v>0</v>
      </c>
      <c r="P125" s="22">
        <f>References!$I$21*Animals!$C$41*Input!$B24*Urban!G40</f>
        <v>0</v>
      </c>
      <c r="Q125" s="23">
        <f t="shared" si="67"/>
        <v>0</v>
      </c>
      <c r="R125" s="79">
        <f>B125*Animals!$C$42</f>
        <v>0</v>
      </c>
      <c r="S125" s="22">
        <f>References!$I$23*Animals!$C$42*Input!$B24*Urban!G40</f>
        <v>0</v>
      </c>
      <c r="T125" s="23">
        <f t="shared" si="68"/>
        <v>0</v>
      </c>
      <c r="U125" s="79">
        <f>B125*Animals!$C$43</f>
        <v>0</v>
      </c>
      <c r="V125" s="22">
        <f>References!$I$20*Animals!$C$43*Input!$B24*Urban!G40</f>
        <v>0</v>
      </c>
      <c r="W125" s="23">
        <f t="shared" si="74"/>
        <v>0</v>
      </c>
      <c r="X125" s="79">
        <f>B125*Animals!$C$44</f>
        <v>0</v>
      </c>
      <c r="Y125" s="22">
        <f>References!$H$24*Animals!$C$44*Input!$B24*Urban!G40</f>
        <v>0</v>
      </c>
      <c r="Z125" s="23">
        <f t="shared" si="69"/>
        <v>0</v>
      </c>
      <c r="AA125" s="59">
        <f t="shared" si="70"/>
        <v>0</v>
      </c>
      <c r="AB125" s="59">
        <f t="shared" si="75"/>
        <v>0</v>
      </c>
      <c r="AC125" s="59">
        <f>SUM(E125,H125,K125,N125,Q125,T125,W125,Z125)+$Y$16</f>
        <v>0</v>
      </c>
      <c r="AD125" s="59">
        <f t="shared" si="76"/>
        <v>0</v>
      </c>
    </row>
    <row r="126" spans="1:30" x14ac:dyDescent="0.2">
      <c r="A126" t="s">
        <v>16</v>
      </c>
      <c r="B126" s="96">
        <f>+Input!$B$25</f>
        <v>0</v>
      </c>
      <c r="C126" s="79">
        <f>B126*Animals!$C$37</f>
        <v>0</v>
      </c>
      <c r="D126" s="22">
        <f>References!$I$16*Animals!$C$37*Input!$B25*Urban!G41</f>
        <v>0</v>
      </c>
      <c r="E126" s="23">
        <f t="shared" si="71"/>
        <v>0</v>
      </c>
      <c r="F126" s="79">
        <f>B126*Animals!$C$38</f>
        <v>0</v>
      </c>
      <c r="G126" s="22">
        <f>References!$I$17*Animals!$C$38*Input!$B25*Urban!G41</f>
        <v>0</v>
      </c>
      <c r="H126" s="23">
        <f t="shared" si="72"/>
        <v>0</v>
      </c>
      <c r="I126" s="79">
        <f>B126*Animals!$C$39</f>
        <v>0</v>
      </c>
      <c r="J126" s="22">
        <f>References!$H$22*Animals!$C$39*Input!$B25*Urban!G41</f>
        <v>0</v>
      </c>
      <c r="K126" s="23">
        <f t="shared" si="73"/>
        <v>0</v>
      </c>
      <c r="L126" s="79">
        <f>B126*Animals!$C$40</f>
        <v>0</v>
      </c>
      <c r="M126" s="22">
        <f>References!$I$18*Animals!$C$40*Input!$B25*Urban!G41</f>
        <v>0</v>
      </c>
      <c r="N126" s="23">
        <f t="shared" si="66"/>
        <v>0</v>
      </c>
      <c r="O126" s="79">
        <f>B126*Animals!$C$41</f>
        <v>0</v>
      </c>
      <c r="P126" s="22">
        <f>References!$I$21*Animals!$C$41*Input!$B25*Urban!G41</f>
        <v>0</v>
      </c>
      <c r="Q126" s="23">
        <f t="shared" si="67"/>
        <v>0</v>
      </c>
      <c r="R126" s="79">
        <f>B126*Animals!$C$42</f>
        <v>0</v>
      </c>
      <c r="S126" s="22">
        <f>References!$I$23*Animals!$C$42*Input!$B25*Urban!G41</f>
        <v>0</v>
      </c>
      <c r="T126" s="23">
        <f t="shared" si="68"/>
        <v>0</v>
      </c>
      <c r="U126" s="79">
        <f>B126*Animals!$C$43</f>
        <v>0</v>
      </c>
      <c r="V126" s="22">
        <f>References!$I$20*Animals!$C$43*Input!$B25*Urban!G41</f>
        <v>0</v>
      </c>
      <c r="W126" s="23">
        <f t="shared" si="74"/>
        <v>0</v>
      </c>
      <c r="X126" s="79">
        <f>B126*Animals!$C$44</f>
        <v>0</v>
      </c>
      <c r="Y126" s="22">
        <f>References!$H$24*Animals!$C$44*Input!$B25*Urban!G41</f>
        <v>0</v>
      </c>
      <c r="Z126" s="23">
        <f t="shared" si="69"/>
        <v>0</v>
      </c>
      <c r="AA126" s="59">
        <f t="shared" si="70"/>
        <v>0</v>
      </c>
      <c r="AB126" s="59">
        <f t="shared" si="75"/>
        <v>0</v>
      </c>
      <c r="AC126" s="59">
        <f>SUM(E126,H126,K126,N126,Q126,T126,W126,Z126)+$Y$17</f>
        <v>0</v>
      </c>
      <c r="AD126" s="59">
        <f t="shared" si="76"/>
        <v>0</v>
      </c>
    </row>
    <row r="127" spans="1:30" x14ac:dyDescent="0.2">
      <c r="A127" t="s">
        <v>17</v>
      </c>
      <c r="B127" s="96">
        <f>+Input!$B$26</f>
        <v>0</v>
      </c>
      <c r="C127" s="79">
        <f>B127*Animals!$C$37</f>
        <v>0</v>
      </c>
      <c r="D127" s="22">
        <f>References!$I$16*Animals!$C$37*Input!$B26*Urban!G42</f>
        <v>0</v>
      </c>
      <c r="E127" s="23">
        <f t="shared" si="71"/>
        <v>0</v>
      </c>
      <c r="F127" s="79">
        <f>B127*Animals!$C$38</f>
        <v>0</v>
      </c>
      <c r="G127" s="22">
        <f>References!$I$17*Animals!$C$38*Input!$B26*Urban!G42</f>
        <v>0</v>
      </c>
      <c r="H127" s="23">
        <f t="shared" si="72"/>
        <v>0</v>
      </c>
      <c r="I127" s="79">
        <f>B127*Animals!$C$39</f>
        <v>0</v>
      </c>
      <c r="J127" s="22">
        <f>References!$H$22*Animals!$C$39*Input!$B26*Urban!G42</f>
        <v>0</v>
      </c>
      <c r="K127" s="23">
        <f t="shared" si="73"/>
        <v>0</v>
      </c>
      <c r="L127" s="79">
        <f>B127*Animals!$C$40</f>
        <v>0</v>
      </c>
      <c r="M127" s="22">
        <f>References!$I$18*Animals!$C$40*Input!$B26*Urban!G42</f>
        <v>0</v>
      </c>
      <c r="N127" s="23">
        <f t="shared" si="66"/>
        <v>0</v>
      </c>
      <c r="O127" s="79">
        <f>B127*Animals!$C$41</f>
        <v>0</v>
      </c>
      <c r="P127" s="22">
        <f>References!$I$21*Animals!$C$41*Input!$B26*Urban!G42</f>
        <v>0</v>
      </c>
      <c r="Q127" s="23">
        <f t="shared" si="67"/>
        <v>0</v>
      </c>
      <c r="R127" s="79">
        <f>B127*Animals!$C$42</f>
        <v>0</v>
      </c>
      <c r="S127" s="22">
        <f>References!$I$23*Animals!$C$42*Input!$B26*Urban!G42</f>
        <v>0</v>
      </c>
      <c r="T127" s="23">
        <f t="shared" si="68"/>
        <v>0</v>
      </c>
      <c r="U127" s="79">
        <f>B127*Animals!$C$43</f>
        <v>0</v>
      </c>
      <c r="V127" s="22">
        <f>References!$I$20*Animals!$C$43*Input!$B26*Urban!G42</f>
        <v>0</v>
      </c>
      <c r="W127" s="23">
        <f t="shared" si="74"/>
        <v>0</v>
      </c>
      <c r="X127" s="79">
        <f>B127*Animals!$C$44</f>
        <v>0</v>
      </c>
      <c r="Y127" s="22">
        <f>References!$H$24*Animals!$C$44*Input!$B26*Urban!G42</f>
        <v>0</v>
      </c>
      <c r="Z127" s="23">
        <f t="shared" si="69"/>
        <v>0</v>
      </c>
      <c r="AA127" s="59">
        <f t="shared" si="70"/>
        <v>0</v>
      </c>
      <c r="AB127" s="59">
        <f t="shared" si="75"/>
        <v>0</v>
      </c>
      <c r="AC127" s="59">
        <f>SUM(E127,H127,K127,N127,Q127,T127,W127,Z127)+$Y$18</f>
        <v>0</v>
      </c>
      <c r="AD127" s="59">
        <f t="shared" si="76"/>
        <v>0</v>
      </c>
    </row>
    <row r="128" spans="1:30" x14ac:dyDescent="0.2">
      <c r="A128" t="s">
        <v>18</v>
      </c>
      <c r="B128" s="96">
        <f>+Input!$B$27</f>
        <v>0</v>
      </c>
      <c r="C128" s="79">
        <f>B128*Animals!$C$37</f>
        <v>0</v>
      </c>
      <c r="D128" s="22">
        <f>References!$I$16*Animals!$C$37*Input!$B27*Urban!G43</f>
        <v>0</v>
      </c>
      <c r="E128" s="23">
        <f t="shared" si="71"/>
        <v>0</v>
      </c>
      <c r="F128" s="79">
        <f>B128*Animals!$C$38</f>
        <v>0</v>
      </c>
      <c r="G128" s="22">
        <f>References!$I$17*Animals!$C$38*Input!$B27*Urban!G43</f>
        <v>0</v>
      </c>
      <c r="H128" s="23">
        <f t="shared" si="72"/>
        <v>0</v>
      </c>
      <c r="I128" s="79">
        <f>B128*Animals!$C$39</f>
        <v>0</v>
      </c>
      <c r="J128" s="22">
        <f>References!$H$22*Animals!$C$39*Input!$B27*Urban!G43</f>
        <v>0</v>
      </c>
      <c r="K128" s="23">
        <f t="shared" si="73"/>
        <v>0</v>
      </c>
      <c r="L128" s="79">
        <f>B128*Animals!$C$40</f>
        <v>0</v>
      </c>
      <c r="M128" s="22">
        <f>References!$I$18*Animals!$C$40*Input!$B27*Urban!G43</f>
        <v>0</v>
      </c>
      <c r="N128" s="23">
        <f t="shared" si="66"/>
        <v>0</v>
      </c>
      <c r="O128" s="79">
        <f>B128*Animals!$C$41</f>
        <v>0</v>
      </c>
      <c r="P128" s="22">
        <f>References!$I$21*Animals!$C$41*Input!$B27*Urban!G43</f>
        <v>0</v>
      </c>
      <c r="Q128" s="23">
        <f t="shared" si="67"/>
        <v>0</v>
      </c>
      <c r="R128" s="79">
        <f>B128*Animals!$C$42</f>
        <v>0</v>
      </c>
      <c r="S128" s="22">
        <f>References!$I$23*Animals!$C$42*Input!$B27*Urban!G43</f>
        <v>0</v>
      </c>
      <c r="T128" s="23">
        <f t="shared" si="68"/>
        <v>0</v>
      </c>
      <c r="U128" s="79">
        <f>B128*Animals!$C$43</f>
        <v>0</v>
      </c>
      <c r="V128" s="22">
        <f>References!$I$20*Animals!$C$43*Input!$B27*Urban!G43</f>
        <v>0</v>
      </c>
      <c r="W128" s="23">
        <f t="shared" si="74"/>
        <v>0</v>
      </c>
      <c r="X128" s="79">
        <f>B128*Animals!$C$44</f>
        <v>0</v>
      </c>
      <c r="Y128" s="22">
        <f>References!$H$24*Animals!$C$44*Input!$B27*Urban!G43</f>
        <v>0</v>
      </c>
      <c r="Z128" s="23">
        <f t="shared" si="69"/>
        <v>0</v>
      </c>
      <c r="AA128" s="59">
        <f t="shared" si="70"/>
        <v>0</v>
      </c>
      <c r="AB128" s="59">
        <f t="shared" si="75"/>
        <v>0</v>
      </c>
      <c r="AC128" s="59">
        <f>SUM(E128,H128,K128,N128,Q128,T128,W128,Z128)+$Y$19</f>
        <v>0</v>
      </c>
      <c r="AD128" s="59">
        <f t="shared" si="76"/>
        <v>0</v>
      </c>
    </row>
    <row r="129" spans="1:30" x14ac:dyDescent="0.2">
      <c r="A129" t="s">
        <v>19</v>
      </c>
      <c r="B129" s="96">
        <f>+Input!$B$28</f>
        <v>0</v>
      </c>
      <c r="C129" s="79">
        <f>B129*Animals!$C$37</f>
        <v>0</v>
      </c>
      <c r="D129" s="22">
        <f>References!$I$16*Animals!$C$37*Input!$B28*Urban!G44</f>
        <v>0</v>
      </c>
      <c r="E129" s="23">
        <f t="shared" si="71"/>
        <v>0</v>
      </c>
      <c r="F129" s="79">
        <f>B129*Animals!$C$38</f>
        <v>0</v>
      </c>
      <c r="G129" s="22">
        <f>References!$I$17*Animals!$C$38*Input!$B28*Urban!G44</f>
        <v>0</v>
      </c>
      <c r="H129" s="23">
        <f t="shared" si="72"/>
        <v>0</v>
      </c>
      <c r="I129" s="79">
        <f>B129*Animals!$C$39</f>
        <v>0</v>
      </c>
      <c r="J129" s="22">
        <f>References!$H$22*Animals!$C$39*Input!$B28*Urban!G44</f>
        <v>0</v>
      </c>
      <c r="K129" s="23">
        <f t="shared" si="73"/>
        <v>0</v>
      </c>
      <c r="L129" s="79">
        <f>B129*Animals!$C$40</f>
        <v>0</v>
      </c>
      <c r="M129" s="22">
        <f>References!$I$18*Animals!$C$40*Input!$B28*Urban!G44</f>
        <v>0</v>
      </c>
      <c r="N129" s="23">
        <f t="shared" si="66"/>
        <v>0</v>
      </c>
      <c r="O129" s="79">
        <f>B129*Animals!$C$41</f>
        <v>0</v>
      </c>
      <c r="P129" s="22">
        <f>References!$I$21*Animals!$C$41*Input!$B28*Urban!G44</f>
        <v>0</v>
      </c>
      <c r="Q129" s="23">
        <f t="shared" si="67"/>
        <v>0</v>
      </c>
      <c r="R129" s="79">
        <f>B129*Animals!$C$42</f>
        <v>0</v>
      </c>
      <c r="S129" s="22">
        <f>References!$I$23*Animals!$C$42*Input!$B28*Urban!G44</f>
        <v>0</v>
      </c>
      <c r="T129" s="23">
        <f t="shared" si="68"/>
        <v>0</v>
      </c>
      <c r="U129" s="79">
        <f>B129*Animals!$C$43</f>
        <v>0</v>
      </c>
      <c r="V129" s="22">
        <f>References!$I$20*Animals!$C$43*Input!$B28*Urban!G44</f>
        <v>0</v>
      </c>
      <c r="W129" s="23">
        <f t="shared" si="74"/>
        <v>0</v>
      </c>
      <c r="X129" s="79">
        <f>B129*Animals!$C$44</f>
        <v>0</v>
      </c>
      <c r="Y129" s="22">
        <f>References!$H$24*Animals!$C$44*Input!$B28*Urban!G44</f>
        <v>0</v>
      </c>
      <c r="Z129" s="23">
        <f t="shared" si="69"/>
        <v>0</v>
      </c>
      <c r="AA129" s="59">
        <f t="shared" si="70"/>
        <v>0</v>
      </c>
      <c r="AB129" s="59">
        <f t="shared" si="75"/>
        <v>0</v>
      </c>
      <c r="AC129" s="59">
        <f>SUM(E129,H129,K129,N129,Q129,T129,W129,Z129)+$Y$20</f>
        <v>0</v>
      </c>
      <c r="AD129" s="59">
        <f t="shared" si="76"/>
        <v>0</v>
      </c>
    </row>
    <row r="130" spans="1:30" x14ac:dyDescent="0.2">
      <c r="A130" t="s">
        <v>20</v>
      </c>
      <c r="B130" s="96">
        <f>+Input!$B$29</f>
        <v>0</v>
      </c>
      <c r="C130" s="79">
        <f>B130*Animals!$C$37</f>
        <v>0</v>
      </c>
      <c r="D130" s="22">
        <f>References!$I$16*Animals!$C$37*Input!$B29*Urban!G45</f>
        <v>0</v>
      </c>
      <c r="E130" s="23">
        <f t="shared" si="71"/>
        <v>0</v>
      </c>
      <c r="F130" s="79">
        <f>B130*Animals!$C$38</f>
        <v>0</v>
      </c>
      <c r="G130" s="22">
        <f>References!$I$17*Animals!$C$38*Input!$B29*Urban!G45</f>
        <v>0</v>
      </c>
      <c r="H130" s="23">
        <f t="shared" si="72"/>
        <v>0</v>
      </c>
      <c r="I130" s="79">
        <f>B130*Animals!$C$39</f>
        <v>0</v>
      </c>
      <c r="J130" s="22">
        <f>References!$H$22*Animals!$C$39*Input!$B29*Urban!G45</f>
        <v>0</v>
      </c>
      <c r="K130" s="23">
        <f t="shared" si="73"/>
        <v>0</v>
      </c>
      <c r="L130" s="79">
        <f>B130*Animals!$C$40</f>
        <v>0</v>
      </c>
      <c r="M130" s="22">
        <f>References!$I$18*Animals!$C$40*Input!$B29*Urban!G45</f>
        <v>0</v>
      </c>
      <c r="N130" s="23">
        <f t="shared" si="66"/>
        <v>0</v>
      </c>
      <c r="O130" s="79">
        <f>B130*Animals!$C$41</f>
        <v>0</v>
      </c>
      <c r="P130" s="22">
        <f>References!$I$21*Animals!$C$41*Input!$B29*Urban!G45</f>
        <v>0</v>
      </c>
      <c r="Q130" s="23">
        <f t="shared" si="67"/>
        <v>0</v>
      </c>
      <c r="R130" s="79">
        <f>B130*Animals!$C$42</f>
        <v>0</v>
      </c>
      <c r="S130" s="22">
        <f>References!$I$23*Animals!$C$42*Input!$B29*Urban!G45</f>
        <v>0</v>
      </c>
      <c r="T130" s="23">
        <f t="shared" si="68"/>
        <v>0</v>
      </c>
      <c r="U130" s="79">
        <f>B130*Animals!$C$43</f>
        <v>0</v>
      </c>
      <c r="V130" s="22">
        <f>References!$I$20*Animals!$C$43*Input!$B29*Urban!G45</f>
        <v>0</v>
      </c>
      <c r="W130" s="23">
        <f t="shared" si="74"/>
        <v>0</v>
      </c>
      <c r="X130" s="79">
        <f>B130*Animals!$C$44</f>
        <v>0</v>
      </c>
      <c r="Y130" s="22">
        <f>References!$H$24*Animals!$C$44*Input!$B29*Urban!G45</f>
        <v>0</v>
      </c>
      <c r="Z130" s="23">
        <f t="shared" si="69"/>
        <v>0</v>
      </c>
      <c r="AA130" s="59">
        <f t="shared" si="70"/>
        <v>0</v>
      </c>
      <c r="AB130" s="59">
        <f t="shared" si="75"/>
        <v>0</v>
      </c>
      <c r="AC130" s="59">
        <f>SUM(E130,H130,K130,N130,Q130,T130,W130,Z130)+$Y$21</f>
        <v>0</v>
      </c>
      <c r="AD130" s="59">
        <f t="shared" si="76"/>
        <v>0</v>
      </c>
    </row>
    <row r="131" spans="1:30" x14ac:dyDescent="0.2">
      <c r="A131" t="s">
        <v>21</v>
      </c>
      <c r="B131" s="96">
        <f>+Input!$B$30</f>
        <v>0</v>
      </c>
      <c r="C131" s="79">
        <f>B131*Animals!$C$37</f>
        <v>0</v>
      </c>
      <c r="D131" s="22">
        <f>References!$I$16*Animals!$C$37*Input!$B30*Urban!G46</f>
        <v>0</v>
      </c>
      <c r="E131" s="23">
        <f t="shared" si="71"/>
        <v>0</v>
      </c>
      <c r="F131" s="79">
        <f>B131*Animals!$C$38</f>
        <v>0</v>
      </c>
      <c r="G131" s="22">
        <f>References!$I$17*Animals!$C$38*Input!$B30*Urban!G46</f>
        <v>0</v>
      </c>
      <c r="H131" s="23">
        <f t="shared" si="72"/>
        <v>0</v>
      </c>
      <c r="I131" s="79">
        <f>B131*Animals!$C$39</f>
        <v>0</v>
      </c>
      <c r="J131" s="22">
        <f>References!$H$22*Animals!$C$39*Input!$B30*Urban!G46</f>
        <v>0</v>
      </c>
      <c r="K131" s="23">
        <f t="shared" si="73"/>
        <v>0</v>
      </c>
      <c r="L131" s="79">
        <f>B131*Animals!$C$40</f>
        <v>0</v>
      </c>
      <c r="M131" s="22">
        <f>References!$I$18*Animals!$C$40*Input!$B30*Urban!G46</f>
        <v>0</v>
      </c>
      <c r="N131" s="23">
        <f t="shared" si="66"/>
        <v>0</v>
      </c>
      <c r="O131" s="79">
        <f>B131*Animals!$C$41</f>
        <v>0</v>
      </c>
      <c r="P131" s="22">
        <f>References!$I$21*Animals!$C$41*Input!$B30*Urban!G46</f>
        <v>0</v>
      </c>
      <c r="Q131" s="23">
        <f t="shared" si="67"/>
        <v>0</v>
      </c>
      <c r="R131" s="79">
        <f>B131*Animals!$C$42</f>
        <v>0</v>
      </c>
      <c r="S131" s="22">
        <f>References!$I$23*Animals!$C$42*Input!$B30*Urban!G46</f>
        <v>0</v>
      </c>
      <c r="T131" s="23">
        <f t="shared" si="68"/>
        <v>0</v>
      </c>
      <c r="U131" s="79">
        <f>B131*Animals!$C$43</f>
        <v>0</v>
      </c>
      <c r="V131" s="22">
        <f>References!$I$20*Animals!$C$43*Input!$B30*Urban!G46</f>
        <v>0</v>
      </c>
      <c r="W131" s="23">
        <f t="shared" si="74"/>
        <v>0</v>
      </c>
      <c r="X131" s="79">
        <f>B131*Animals!$C$44</f>
        <v>0</v>
      </c>
      <c r="Y131" s="22">
        <f>References!$H$24*Animals!$C$44*Input!$B30*Urban!G46</f>
        <v>0</v>
      </c>
      <c r="Z131" s="23">
        <f t="shared" si="69"/>
        <v>0</v>
      </c>
      <c r="AA131" s="59">
        <f t="shared" si="70"/>
        <v>0</v>
      </c>
      <c r="AB131" s="59">
        <f t="shared" si="75"/>
        <v>0</v>
      </c>
      <c r="AC131" s="59">
        <f>SUM(E131,H131,K131,N131,Q131,T131,W131,Z131)+$Y$22</f>
        <v>0</v>
      </c>
      <c r="AD131" s="59">
        <f t="shared" si="76"/>
        <v>0</v>
      </c>
    </row>
    <row r="132" spans="1:30" x14ac:dyDescent="0.2">
      <c r="A132"/>
      <c r="B132" s="96"/>
      <c r="C132" s="3"/>
      <c r="D132"/>
      <c r="E132"/>
      <c r="F132" s="3"/>
      <c r="G132"/>
      <c r="H132"/>
      <c r="I132" s="3"/>
      <c r="J132"/>
      <c r="K132"/>
      <c r="L132" s="3"/>
      <c r="O132" s="3"/>
      <c r="R132" s="3"/>
      <c r="U132" s="3"/>
      <c r="X132" s="3"/>
    </row>
    <row r="133" spans="1:30" x14ac:dyDescent="0.2">
      <c r="A133"/>
      <c r="B133" s="96"/>
      <c r="C133" s="76"/>
      <c r="D133" s="30" t="s">
        <v>246</v>
      </c>
      <c r="E133" s="20"/>
      <c r="F133" s="76"/>
      <c r="G133" s="30" t="s">
        <v>247</v>
      </c>
      <c r="H133" s="20"/>
      <c r="I133" s="76"/>
      <c r="J133" s="30" t="s">
        <v>720</v>
      </c>
      <c r="K133" s="20"/>
      <c r="L133" s="76"/>
      <c r="M133" s="30" t="s">
        <v>248</v>
      </c>
      <c r="N133" s="20"/>
      <c r="O133" s="76"/>
      <c r="P133" s="30" t="s">
        <v>717</v>
      </c>
      <c r="Q133" s="20"/>
      <c r="R133" s="76"/>
      <c r="S133" s="30" t="s">
        <v>938</v>
      </c>
      <c r="T133" s="20"/>
      <c r="U133" s="76"/>
      <c r="V133" s="30" t="s">
        <v>250</v>
      </c>
      <c r="W133" s="20"/>
      <c r="X133" s="76"/>
      <c r="Y133" s="30" t="s">
        <v>719</v>
      </c>
      <c r="Z133" s="20"/>
    </row>
    <row r="134" spans="1:30" x14ac:dyDescent="0.2">
      <c r="A134"/>
      <c r="B134" s="96"/>
      <c r="C134" s="77"/>
      <c r="D134" s="10" t="s">
        <v>334</v>
      </c>
      <c r="E134" s="11" t="s">
        <v>335</v>
      </c>
      <c r="F134" s="77"/>
      <c r="G134" s="10" t="s">
        <v>334</v>
      </c>
      <c r="H134" s="11" t="s">
        <v>335</v>
      </c>
      <c r="I134" s="77"/>
      <c r="J134" s="10" t="s">
        <v>334</v>
      </c>
      <c r="K134" s="11" t="s">
        <v>335</v>
      </c>
      <c r="L134" s="77"/>
      <c r="M134" s="10" t="s">
        <v>334</v>
      </c>
      <c r="N134" s="11" t="s">
        <v>335</v>
      </c>
      <c r="O134" s="77"/>
      <c r="P134" s="10" t="s">
        <v>334</v>
      </c>
      <c r="Q134" s="11" t="s">
        <v>335</v>
      </c>
      <c r="R134" s="77"/>
      <c r="S134" s="10" t="s">
        <v>334</v>
      </c>
      <c r="T134" s="11" t="s">
        <v>335</v>
      </c>
      <c r="U134" s="77"/>
      <c r="V134" s="10" t="s">
        <v>334</v>
      </c>
      <c r="W134" s="11" t="s">
        <v>335</v>
      </c>
      <c r="X134" s="77"/>
      <c r="Y134" s="10" t="s">
        <v>334</v>
      </c>
      <c r="Z134" s="11" t="s">
        <v>335</v>
      </c>
      <c r="AA134" s="58" t="s">
        <v>335</v>
      </c>
      <c r="AB134" s="58" t="s">
        <v>701</v>
      </c>
      <c r="AC134" s="58" t="s">
        <v>335</v>
      </c>
      <c r="AD134" s="58" t="s">
        <v>701</v>
      </c>
    </row>
    <row r="135" spans="1:30" x14ac:dyDescent="0.2">
      <c r="A135" s="21" t="s">
        <v>264</v>
      </c>
      <c r="B135" s="97" t="s">
        <v>346</v>
      </c>
      <c r="C135" s="78" t="s">
        <v>347</v>
      </c>
      <c r="D135" s="13" t="s">
        <v>348</v>
      </c>
      <c r="E135" s="14" t="s">
        <v>349</v>
      </c>
      <c r="F135" s="78" t="s">
        <v>347</v>
      </c>
      <c r="G135" s="13" t="s">
        <v>348</v>
      </c>
      <c r="H135" s="14" t="s">
        <v>349</v>
      </c>
      <c r="I135" s="78" t="s">
        <v>347</v>
      </c>
      <c r="J135" s="13" t="s">
        <v>348</v>
      </c>
      <c r="K135" s="14" t="s">
        <v>349</v>
      </c>
      <c r="L135" s="78" t="s">
        <v>347</v>
      </c>
      <c r="M135" s="13" t="s">
        <v>348</v>
      </c>
      <c r="N135" s="14" t="s">
        <v>349</v>
      </c>
      <c r="O135" s="78" t="s">
        <v>347</v>
      </c>
      <c r="P135" s="13" t="s">
        <v>348</v>
      </c>
      <c r="Q135" s="14" t="s">
        <v>349</v>
      </c>
      <c r="R135" s="78" t="s">
        <v>347</v>
      </c>
      <c r="S135" s="13" t="s">
        <v>348</v>
      </c>
      <c r="T135" s="14" t="s">
        <v>349</v>
      </c>
      <c r="U135" s="78" t="s">
        <v>347</v>
      </c>
      <c r="V135" s="13" t="s">
        <v>348</v>
      </c>
      <c r="W135" s="14" t="s">
        <v>349</v>
      </c>
      <c r="X135" s="78" t="s">
        <v>347</v>
      </c>
      <c r="Y135" s="13" t="s">
        <v>348</v>
      </c>
      <c r="Z135" s="14" t="s">
        <v>349</v>
      </c>
      <c r="AA135" s="58" t="s">
        <v>349</v>
      </c>
      <c r="AB135" s="58" t="s">
        <v>349</v>
      </c>
      <c r="AC135" s="58" t="s">
        <v>349</v>
      </c>
      <c r="AD135" s="58" t="s">
        <v>349</v>
      </c>
    </row>
    <row r="136" spans="1:30" x14ac:dyDescent="0.2">
      <c r="A136" t="s">
        <v>12</v>
      </c>
      <c r="B136" s="96">
        <f>+Input!$B$21</f>
        <v>0</v>
      </c>
      <c r="C136" s="79">
        <f>B136*Animals!$C$37</f>
        <v>0</v>
      </c>
      <c r="D136" s="22">
        <f>References!$I$16*Animals!$C$37*Input!$B21*Urban!H37</f>
        <v>0</v>
      </c>
      <c r="E136" s="23">
        <f>IF(B136=0,0,D136/B136)</f>
        <v>0</v>
      </c>
      <c r="F136" s="79">
        <f>B136*Animals!$C$38</f>
        <v>0</v>
      </c>
      <c r="G136" s="22">
        <f>References!$I$17*Animals!$C$38*Input!$B21*Urban!H37</f>
        <v>0</v>
      </c>
      <c r="H136" s="23">
        <f>IF(B136=0,0,G136/B136)</f>
        <v>0</v>
      </c>
      <c r="I136" s="79">
        <f>B136*Animals!$C$39</f>
        <v>0</v>
      </c>
      <c r="J136" s="22">
        <f>References!$H$22*Animals!$C$39*Input!$B21*Urban!H37</f>
        <v>0</v>
      </c>
      <c r="K136" s="23">
        <f>IF(E136=0,0,J136/B136)</f>
        <v>0</v>
      </c>
      <c r="L136" s="79">
        <f>B136*Animals!$C$40</f>
        <v>0</v>
      </c>
      <c r="M136" s="22">
        <f>References!$I$18*Animals!$C$40*Input!$B21*Urban!H37</f>
        <v>0</v>
      </c>
      <c r="N136" s="23">
        <f t="shared" ref="N136:N145" si="77">IF(H136=0,0,M136/B136)</f>
        <v>0</v>
      </c>
      <c r="O136" s="79">
        <f>B136*Animals!$C$41</f>
        <v>0</v>
      </c>
      <c r="P136" s="22">
        <f>References!$I$21*Animals!$C$41*Input!$B21*Urban!H37</f>
        <v>0</v>
      </c>
      <c r="Q136" s="23">
        <f t="shared" ref="Q136:Q145" si="78">IF(K136=0,0,P136/B136)</f>
        <v>0</v>
      </c>
      <c r="R136" s="79">
        <f>B136*Animals!$C$42</f>
        <v>0</v>
      </c>
      <c r="S136" s="22">
        <f>References!$I$23*Animals!$C$42*Input!$B21*Urban!H37</f>
        <v>0</v>
      </c>
      <c r="T136" s="23">
        <f t="shared" ref="T136:T145" si="79">IF(B136=0,0,S136/B136)</f>
        <v>0</v>
      </c>
      <c r="U136" s="79">
        <f>B136*Animals!$C$43</f>
        <v>0</v>
      </c>
      <c r="V136" s="22">
        <f>References!$I$20*Animals!$C$43*Input!$B21*Urban!H37</f>
        <v>0</v>
      </c>
      <c r="W136" s="23">
        <f>IF(B136=0,0,V136/B136)</f>
        <v>0</v>
      </c>
      <c r="X136" s="79">
        <f>B136*Animals!$C$44</f>
        <v>0</v>
      </c>
      <c r="Y136" s="22">
        <f>References!$H$24*Animals!$C$44*Input!$B21*Urban!H37</f>
        <v>0</v>
      </c>
      <c r="Z136" s="23">
        <f t="shared" ref="Z136:Z145" si="80">IF(B136=0,0,Y136/B136)</f>
        <v>0</v>
      </c>
      <c r="AA136" s="59">
        <f t="shared" ref="AA136:AA145" si="81">SUM(E136,H136,K136,N136,Q136,T136,W136,Z136)</f>
        <v>0</v>
      </c>
      <c r="AB136" s="59">
        <f>0.403*(AA136)^1.028</f>
        <v>0</v>
      </c>
      <c r="AC136" s="59">
        <f>SUM(E136,H136,K136,N136,Q136,T136,W136,Z136)+$Y$13</f>
        <v>0</v>
      </c>
      <c r="AD136" s="59">
        <f>0.403*(AC136)^1.028</f>
        <v>0</v>
      </c>
    </row>
    <row r="137" spans="1:30" x14ac:dyDescent="0.2">
      <c r="A137" t="s">
        <v>13</v>
      </c>
      <c r="B137" s="96">
        <f>+Input!$B$22</f>
        <v>0</v>
      </c>
      <c r="C137" s="79">
        <f>B137*Animals!$C$37</f>
        <v>0</v>
      </c>
      <c r="D137" s="22">
        <f>References!$I$16*Animals!$C$37*Input!$B22*Urban!H38</f>
        <v>0</v>
      </c>
      <c r="E137" s="23">
        <f t="shared" ref="E137:E145" si="82">IF(B137=0,0,D137/B137)</f>
        <v>0</v>
      </c>
      <c r="F137" s="79">
        <f>B137*Animals!$C$38</f>
        <v>0</v>
      </c>
      <c r="G137" s="22">
        <f>References!$I$17*Animals!$C$38*Input!$B22*Urban!H38</f>
        <v>0</v>
      </c>
      <c r="H137" s="23">
        <f t="shared" ref="H137:H145" si="83">IF(B137=0,0,G137/B137)</f>
        <v>0</v>
      </c>
      <c r="I137" s="79">
        <f>B137*Animals!$C$39</f>
        <v>0</v>
      </c>
      <c r="J137" s="22">
        <f>References!$H$22*Animals!$C$39*Input!$B22*Urban!H38</f>
        <v>0</v>
      </c>
      <c r="K137" s="23">
        <f t="shared" ref="K137:K145" si="84">IF(E137=0,0,J137/B137)</f>
        <v>0</v>
      </c>
      <c r="L137" s="79">
        <f>B137*Animals!$C$40</f>
        <v>0</v>
      </c>
      <c r="M137" s="22">
        <f>References!$I$18*Animals!$C$40*Input!$B22*Urban!H38</f>
        <v>0</v>
      </c>
      <c r="N137" s="23">
        <f t="shared" si="77"/>
        <v>0</v>
      </c>
      <c r="O137" s="79">
        <f>B137*Animals!$C$41</f>
        <v>0</v>
      </c>
      <c r="P137" s="22">
        <f>References!$I$21*Animals!$C$41*Input!$B22*Urban!H38</f>
        <v>0</v>
      </c>
      <c r="Q137" s="23">
        <f t="shared" si="78"/>
        <v>0</v>
      </c>
      <c r="R137" s="79">
        <f>B137*Animals!$C$42</f>
        <v>0</v>
      </c>
      <c r="S137" s="22">
        <f>References!$I$23*Animals!$C$42*Input!$B22*Urban!H38</f>
        <v>0</v>
      </c>
      <c r="T137" s="23">
        <f t="shared" si="79"/>
        <v>0</v>
      </c>
      <c r="U137" s="79">
        <f>B137*Animals!$C$43</f>
        <v>0</v>
      </c>
      <c r="V137" s="22">
        <f>References!$I$20*Animals!$C$43*Input!$B22*Urban!H38</f>
        <v>0</v>
      </c>
      <c r="W137" s="23">
        <f t="shared" ref="W137:W145" si="85">IF(B137=0,0,V137/B137)</f>
        <v>0</v>
      </c>
      <c r="X137" s="79">
        <f>B137*Animals!$C$44</f>
        <v>0</v>
      </c>
      <c r="Y137" s="22">
        <f>References!$H$24*Animals!$C$44*Input!$B22*Urban!H38</f>
        <v>0</v>
      </c>
      <c r="Z137" s="23">
        <f t="shared" si="80"/>
        <v>0</v>
      </c>
      <c r="AA137" s="59">
        <f t="shared" si="81"/>
        <v>0</v>
      </c>
      <c r="AB137" s="59">
        <f t="shared" ref="AB137:AB145" si="86">0.403*(AA137)^1.028</f>
        <v>0</v>
      </c>
      <c r="AC137" s="59">
        <f>SUM(E137,H137,K137,N137,Q137,T137,W137,Z137)+$Y$14</f>
        <v>0</v>
      </c>
      <c r="AD137" s="59">
        <f t="shared" ref="AD137:AD145" si="87">0.403*(AC137)^1.028</f>
        <v>0</v>
      </c>
    </row>
    <row r="138" spans="1:30" x14ac:dyDescent="0.2">
      <c r="A138" t="s">
        <v>14</v>
      </c>
      <c r="B138" s="96">
        <f>+Input!$B$23</f>
        <v>0</v>
      </c>
      <c r="C138" s="79">
        <f>B138*Animals!$C$37</f>
        <v>0</v>
      </c>
      <c r="D138" s="22">
        <f>References!$I$16*Animals!$C$37*Input!$B23*Urban!H39</f>
        <v>0</v>
      </c>
      <c r="E138" s="23">
        <f t="shared" si="82"/>
        <v>0</v>
      </c>
      <c r="F138" s="79">
        <f>B138*Animals!$C$38</f>
        <v>0</v>
      </c>
      <c r="G138" s="22">
        <f>References!$I$17*Animals!$C$38*Input!$B23*Urban!H39</f>
        <v>0</v>
      </c>
      <c r="H138" s="23">
        <f t="shared" si="83"/>
        <v>0</v>
      </c>
      <c r="I138" s="79">
        <f>B138*Animals!$C$39</f>
        <v>0</v>
      </c>
      <c r="J138" s="22">
        <f>References!$H$22*Animals!$C$39*Input!$B23*Urban!H39</f>
        <v>0</v>
      </c>
      <c r="K138" s="23">
        <f t="shared" si="84"/>
        <v>0</v>
      </c>
      <c r="L138" s="79">
        <f>B138*Animals!$C$40</f>
        <v>0</v>
      </c>
      <c r="M138" s="22">
        <f>References!$I$18*Animals!$C$40*Input!$B23*Urban!H39</f>
        <v>0</v>
      </c>
      <c r="N138" s="23">
        <f t="shared" si="77"/>
        <v>0</v>
      </c>
      <c r="O138" s="79">
        <f>B138*Animals!$C$41</f>
        <v>0</v>
      </c>
      <c r="P138" s="22">
        <f>References!$I$21*Animals!$C$41*Input!$B23*Urban!H39</f>
        <v>0</v>
      </c>
      <c r="Q138" s="23">
        <f t="shared" si="78"/>
        <v>0</v>
      </c>
      <c r="R138" s="79">
        <f>B138*Animals!$C$42</f>
        <v>0</v>
      </c>
      <c r="S138" s="22">
        <f>References!$I$23*Animals!$C$42*Input!$B23*Urban!H39</f>
        <v>0</v>
      </c>
      <c r="T138" s="23">
        <f t="shared" si="79"/>
        <v>0</v>
      </c>
      <c r="U138" s="79">
        <f>B138*Animals!$C$43</f>
        <v>0</v>
      </c>
      <c r="V138" s="22">
        <f>References!$I$20*Animals!$C$43*Input!$B23*Urban!H39</f>
        <v>0</v>
      </c>
      <c r="W138" s="23">
        <f t="shared" si="85"/>
        <v>0</v>
      </c>
      <c r="X138" s="79">
        <f>B138*Animals!$C$44</f>
        <v>0</v>
      </c>
      <c r="Y138" s="22">
        <f>References!$H$24*Animals!$C$44*Input!$B23*Urban!H39</f>
        <v>0</v>
      </c>
      <c r="Z138" s="23">
        <f t="shared" si="80"/>
        <v>0</v>
      </c>
      <c r="AA138" s="59">
        <f t="shared" si="81"/>
        <v>0</v>
      </c>
      <c r="AB138" s="59">
        <f t="shared" si="86"/>
        <v>0</v>
      </c>
      <c r="AC138" s="59">
        <f>SUM(E138,H138,K138,N138,Q138,T138,W138,Z138)+$Y$15</f>
        <v>0</v>
      </c>
      <c r="AD138" s="59">
        <f t="shared" si="87"/>
        <v>0</v>
      </c>
    </row>
    <row r="139" spans="1:30" x14ac:dyDescent="0.2">
      <c r="A139" t="s">
        <v>15</v>
      </c>
      <c r="B139" s="96">
        <f>+Input!$B$24</f>
        <v>0</v>
      </c>
      <c r="C139" s="79">
        <f>B139*Animals!$C$37</f>
        <v>0</v>
      </c>
      <c r="D139" s="22">
        <f>References!$I$16*Animals!$C$37*Input!$B24*Urban!H40</f>
        <v>0</v>
      </c>
      <c r="E139" s="23">
        <f t="shared" si="82"/>
        <v>0</v>
      </c>
      <c r="F139" s="79">
        <f>B139*Animals!$C$38</f>
        <v>0</v>
      </c>
      <c r="G139" s="22">
        <f>References!$I$17*Animals!$C$38*Input!$B24*Urban!H40</f>
        <v>0</v>
      </c>
      <c r="H139" s="23">
        <f t="shared" si="83"/>
        <v>0</v>
      </c>
      <c r="I139" s="79">
        <f>B139*Animals!$C$39</f>
        <v>0</v>
      </c>
      <c r="J139" s="22">
        <f>References!$H$22*Animals!$C$39*Input!$B24*Urban!H40</f>
        <v>0</v>
      </c>
      <c r="K139" s="23">
        <f t="shared" si="84"/>
        <v>0</v>
      </c>
      <c r="L139" s="79">
        <f>B139*Animals!$C$40</f>
        <v>0</v>
      </c>
      <c r="M139" s="22">
        <f>References!$I$18*Animals!$C$40*Input!$B24*Urban!H40</f>
        <v>0</v>
      </c>
      <c r="N139" s="23">
        <f t="shared" si="77"/>
        <v>0</v>
      </c>
      <c r="O139" s="79">
        <f>B139*Animals!$C$41</f>
        <v>0</v>
      </c>
      <c r="P139" s="22">
        <f>References!$I$21*Animals!$C$41*Input!$B24*Urban!H40</f>
        <v>0</v>
      </c>
      <c r="Q139" s="23">
        <f t="shared" si="78"/>
        <v>0</v>
      </c>
      <c r="R139" s="79">
        <f>B139*Animals!$C$42</f>
        <v>0</v>
      </c>
      <c r="S139" s="22">
        <f>References!$I$23*Animals!$C$42*Input!$B24*Urban!H40</f>
        <v>0</v>
      </c>
      <c r="T139" s="23">
        <f t="shared" si="79"/>
        <v>0</v>
      </c>
      <c r="U139" s="79">
        <f>B139*Animals!$C$43</f>
        <v>0</v>
      </c>
      <c r="V139" s="22">
        <f>References!$I$20*Animals!$C$43*Input!$B24*Urban!H40</f>
        <v>0</v>
      </c>
      <c r="W139" s="23">
        <f t="shared" si="85"/>
        <v>0</v>
      </c>
      <c r="X139" s="79">
        <f>B139*Animals!$C$44</f>
        <v>0</v>
      </c>
      <c r="Y139" s="22">
        <f>References!$H$24*Animals!$C$44*Input!$B24*Urban!H40</f>
        <v>0</v>
      </c>
      <c r="Z139" s="23">
        <f t="shared" si="80"/>
        <v>0</v>
      </c>
      <c r="AA139" s="59">
        <f t="shared" si="81"/>
        <v>0</v>
      </c>
      <c r="AB139" s="59">
        <f t="shared" si="86"/>
        <v>0</v>
      </c>
      <c r="AC139" s="59">
        <f>SUM(E139,H139,K139,N139,Q139,T139,W139,Z139)+$Y$16</f>
        <v>0</v>
      </c>
      <c r="AD139" s="59">
        <f t="shared" si="87"/>
        <v>0</v>
      </c>
    </row>
    <row r="140" spans="1:30" x14ac:dyDescent="0.2">
      <c r="A140" t="s">
        <v>16</v>
      </c>
      <c r="B140" s="96">
        <f>+Input!$B$25</f>
        <v>0</v>
      </c>
      <c r="C140" s="79">
        <f>B140*Animals!$C$37</f>
        <v>0</v>
      </c>
      <c r="D140" s="22">
        <f>References!$I$16*Animals!$C$37*Input!$B25*Urban!H41</f>
        <v>0</v>
      </c>
      <c r="E140" s="23">
        <f t="shared" si="82"/>
        <v>0</v>
      </c>
      <c r="F140" s="79">
        <f>B140*Animals!$C$38</f>
        <v>0</v>
      </c>
      <c r="G140" s="22">
        <f>References!$I$17*Animals!$C$38*Input!$B25*Urban!H41</f>
        <v>0</v>
      </c>
      <c r="H140" s="23">
        <f t="shared" si="83"/>
        <v>0</v>
      </c>
      <c r="I140" s="79">
        <f>B140*Animals!$C$39</f>
        <v>0</v>
      </c>
      <c r="J140" s="22">
        <f>References!$H$22*Animals!$C$39*Input!$B25*Urban!H41</f>
        <v>0</v>
      </c>
      <c r="K140" s="23">
        <f t="shared" si="84"/>
        <v>0</v>
      </c>
      <c r="L140" s="79">
        <f>B140*Animals!$C$40</f>
        <v>0</v>
      </c>
      <c r="M140" s="22">
        <f>References!$I$18*Animals!$C$40*Input!$B25*Urban!H41</f>
        <v>0</v>
      </c>
      <c r="N140" s="23">
        <f t="shared" si="77"/>
        <v>0</v>
      </c>
      <c r="O140" s="79">
        <f>B140*Animals!$C$41</f>
        <v>0</v>
      </c>
      <c r="P140" s="22">
        <f>References!$I$21*Animals!$C$41*Input!$B25*Urban!H41</f>
        <v>0</v>
      </c>
      <c r="Q140" s="23">
        <f t="shared" si="78"/>
        <v>0</v>
      </c>
      <c r="R140" s="79">
        <f>B140*Animals!$C$42</f>
        <v>0</v>
      </c>
      <c r="S140" s="22">
        <f>References!$I$23*Animals!$C$42*Input!$B25*Urban!H41</f>
        <v>0</v>
      </c>
      <c r="T140" s="23">
        <f t="shared" si="79"/>
        <v>0</v>
      </c>
      <c r="U140" s="79">
        <f>B140*Animals!$C$43</f>
        <v>0</v>
      </c>
      <c r="V140" s="22">
        <f>References!$I$20*Animals!$C$43*Input!$B25*Urban!H41</f>
        <v>0</v>
      </c>
      <c r="W140" s="23">
        <f t="shared" si="85"/>
        <v>0</v>
      </c>
      <c r="X140" s="79">
        <f>B140*Animals!$C$44</f>
        <v>0</v>
      </c>
      <c r="Y140" s="22">
        <f>References!$H$24*Animals!$C$44*Input!$B25*Urban!H41</f>
        <v>0</v>
      </c>
      <c r="Z140" s="23">
        <f t="shared" si="80"/>
        <v>0</v>
      </c>
      <c r="AA140" s="59">
        <f t="shared" si="81"/>
        <v>0</v>
      </c>
      <c r="AB140" s="59">
        <f t="shared" si="86"/>
        <v>0</v>
      </c>
      <c r="AC140" s="59">
        <f>SUM(E140,H140,K140,N140,Q140,T140,W140,Z140)+$Y$17</f>
        <v>0</v>
      </c>
      <c r="AD140" s="59">
        <f t="shared" si="87"/>
        <v>0</v>
      </c>
    </row>
    <row r="141" spans="1:30" x14ac:dyDescent="0.2">
      <c r="A141" t="s">
        <v>17</v>
      </c>
      <c r="B141" s="96">
        <f>+Input!$B$26</f>
        <v>0</v>
      </c>
      <c r="C141" s="79">
        <f>B141*Animals!$C$37</f>
        <v>0</v>
      </c>
      <c r="D141" s="22">
        <f>References!$I$16*Animals!$C$37*Input!$B26*Urban!H42</f>
        <v>0</v>
      </c>
      <c r="E141" s="23">
        <f t="shared" si="82"/>
        <v>0</v>
      </c>
      <c r="F141" s="79">
        <f>B141*Animals!$C$38</f>
        <v>0</v>
      </c>
      <c r="G141" s="22">
        <f>References!$I$17*Animals!$C$38*Input!$B26*Urban!H42</f>
        <v>0</v>
      </c>
      <c r="H141" s="23">
        <f t="shared" si="83"/>
        <v>0</v>
      </c>
      <c r="I141" s="79">
        <f>B141*Animals!$C$39</f>
        <v>0</v>
      </c>
      <c r="J141" s="22">
        <f>References!$H$22*Animals!$C$39*Input!$B26*Urban!H42</f>
        <v>0</v>
      </c>
      <c r="K141" s="23">
        <f t="shared" si="84"/>
        <v>0</v>
      </c>
      <c r="L141" s="79">
        <f>B141*Animals!$C$40</f>
        <v>0</v>
      </c>
      <c r="M141" s="22">
        <f>References!$I$18*Animals!$C$40*Input!$B26*Urban!H42</f>
        <v>0</v>
      </c>
      <c r="N141" s="23">
        <f t="shared" si="77"/>
        <v>0</v>
      </c>
      <c r="O141" s="79">
        <f>B141*Animals!$C$41</f>
        <v>0</v>
      </c>
      <c r="P141" s="22">
        <f>References!$I$21*Animals!$C$41*Input!$B26*Urban!H42</f>
        <v>0</v>
      </c>
      <c r="Q141" s="23">
        <f t="shared" si="78"/>
        <v>0</v>
      </c>
      <c r="R141" s="79">
        <f>B141*Animals!$C$42</f>
        <v>0</v>
      </c>
      <c r="S141" s="22">
        <f>References!$I$23*Animals!$C$42*Input!$B26*Urban!H42</f>
        <v>0</v>
      </c>
      <c r="T141" s="23">
        <f t="shared" si="79"/>
        <v>0</v>
      </c>
      <c r="U141" s="79">
        <f>B141*Animals!$C$43</f>
        <v>0</v>
      </c>
      <c r="V141" s="22">
        <f>References!$I$20*Animals!$C$43*Input!$B26*Urban!H42</f>
        <v>0</v>
      </c>
      <c r="W141" s="23">
        <f t="shared" si="85"/>
        <v>0</v>
      </c>
      <c r="X141" s="79">
        <f>B141*Animals!$C$44</f>
        <v>0</v>
      </c>
      <c r="Y141" s="22">
        <f>References!$H$24*Animals!$C$44*Input!$B26*Urban!H42</f>
        <v>0</v>
      </c>
      <c r="Z141" s="23">
        <f t="shared" si="80"/>
        <v>0</v>
      </c>
      <c r="AA141" s="59">
        <f t="shared" si="81"/>
        <v>0</v>
      </c>
      <c r="AB141" s="59">
        <f t="shared" si="86"/>
        <v>0</v>
      </c>
      <c r="AC141" s="59">
        <f>SUM(E141,H141,K141,N141,Q141,T141,W141,Z141)+$Y$18</f>
        <v>0</v>
      </c>
      <c r="AD141" s="59">
        <f t="shared" si="87"/>
        <v>0</v>
      </c>
    </row>
    <row r="142" spans="1:30" x14ac:dyDescent="0.2">
      <c r="A142" t="s">
        <v>18</v>
      </c>
      <c r="B142" s="96">
        <f>+Input!$B$27</f>
        <v>0</v>
      </c>
      <c r="C142" s="79">
        <f>B142*Animals!$C$37</f>
        <v>0</v>
      </c>
      <c r="D142" s="22">
        <f>References!$I$16*Animals!$C$37*Input!$B27*Urban!H43</f>
        <v>0</v>
      </c>
      <c r="E142" s="23">
        <f t="shared" si="82"/>
        <v>0</v>
      </c>
      <c r="F142" s="79">
        <f>B142*Animals!$C$38</f>
        <v>0</v>
      </c>
      <c r="G142" s="22">
        <f>References!$I$17*Animals!$C$38*Input!$B27*Urban!H43</f>
        <v>0</v>
      </c>
      <c r="H142" s="23">
        <f t="shared" si="83"/>
        <v>0</v>
      </c>
      <c r="I142" s="79">
        <f>B142*Animals!$C$39</f>
        <v>0</v>
      </c>
      <c r="J142" s="22">
        <f>References!$H$22*Animals!$C$39*Input!$B27*Urban!H43</f>
        <v>0</v>
      </c>
      <c r="K142" s="23">
        <f t="shared" si="84"/>
        <v>0</v>
      </c>
      <c r="L142" s="79">
        <f>B142*Animals!$C$40</f>
        <v>0</v>
      </c>
      <c r="M142" s="22">
        <f>References!$I$18*Animals!$C$40*Input!$B27*Urban!H43</f>
        <v>0</v>
      </c>
      <c r="N142" s="23">
        <f t="shared" si="77"/>
        <v>0</v>
      </c>
      <c r="O142" s="79">
        <f>B142*Animals!$C$41</f>
        <v>0</v>
      </c>
      <c r="P142" s="22">
        <f>References!$I$21*Animals!$C$41*Input!$B27*Urban!H43</f>
        <v>0</v>
      </c>
      <c r="Q142" s="23">
        <f t="shared" si="78"/>
        <v>0</v>
      </c>
      <c r="R142" s="79">
        <f>B142*Animals!$C$42</f>
        <v>0</v>
      </c>
      <c r="S142" s="22">
        <f>References!$I$23*Animals!$C$42*Input!$B27*Urban!H43</f>
        <v>0</v>
      </c>
      <c r="T142" s="23">
        <f t="shared" si="79"/>
        <v>0</v>
      </c>
      <c r="U142" s="79">
        <f>B142*Animals!$C$43</f>
        <v>0</v>
      </c>
      <c r="V142" s="22">
        <f>References!$I$20*Animals!$C$43*Input!$B27*Urban!H43</f>
        <v>0</v>
      </c>
      <c r="W142" s="23">
        <f t="shared" si="85"/>
        <v>0</v>
      </c>
      <c r="X142" s="79">
        <f>B142*Animals!$C$44</f>
        <v>0</v>
      </c>
      <c r="Y142" s="22">
        <f>References!$H$24*Animals!$C$44*Input!$B27*Urban!H43</f>
        <v>0</v>
      </c>
      <c r="Z142" s="23">
        <f t="shared" si="80"/>
        <v>0</v>
      </c>
      <c r="AA142" s="59">
        <f t="shared" si="81"/>
        <v>0</v>
      </c>
      <c r="AB142" s="59">
        <f t="shared" si="86"/>
        <v>0</v>
      </c>
      <c r="AC142" s="59">
        <f>SUM(E142,H142,K142,N142,Q142,T142,W142,Z142)+$Y$19</f>
        <v>0</v>
      </c>
      <c r="AD142" s="59">
        <f t="shared" si="87"/>
        <v>0</v>
      </c>
    </row>
    <row r="143" spans="1:30" x14ac:dyDescent="0.2">
      <c r="A143" t="s">
        <v>19</v>
      </c>
      <c r="B143" s="96">
        <f>+Input!$B$28</f>
        <v>0</v>
      </c>
      <c r="C143" s="79">
        <f>B143*Animals!$C$37</f>
        <v>0</v>
      </c>
      <c r="D143" s="22">
        <f>References!$I$16*Animals!$C$37*Input!$B28*Urban!H44</f>
        <v>0</v>
      </c>
      <c r="E143" s="23">
        <f t="shared" si="82"/>
        <v>0</v>
      </c>
      <c r="F143" s="79">
        <f>B143*Animals!$C$38</f>
        <v>0</v>
      </c>
      <c r="G143" s="22">
        <f>References!$I$17*Animals!$C$38*Input!$B28*Urban!H44</f>
        <v>0</v>
      </c>
      <c r="H143" s="23">
        <f t="shared" si="83"/>
        <v>0</v>
      </c>
      <c r="I143" s="79">
        <f>B143*Animals!$C$39</f>
        <v>0</v>
      </c>
      <c r="J143" s="22">
        <f>References!$H$22*Animals!$C$39*Input!$B28*Urban!H44</f>
        <v>0</v>
      </c>
      <c r="K143" s="23">
        <f t="shared" si="84"/>
        <v>0</v>
      </c>
      <c r="L143" s="79">
        <f>B143*Animals!$C$40</f>
        <v>0</v>
      </c>
      <c r="M143" s="22">
        <f>References!$I$18*Animals!$C$40*Input!$B28*Urban!H44</f>
        <v>0</v>
      </c>
      <c r="N143" s="23">
        <f t="shared" si="77"/>
        <v>0</v>
      </c>
      <c r="O143" s="79">
        <f>B143*Animals!$C$41</f>
        <v>0</v>
      </c>
      <c r="P143" s="22">
        <f>References!$I$21*Animals!$C$41*Input!$B28*Urban!H44</f>
        <v>0</v>
      </c>
      <c r="Q143" s="23">
        <f t="shared" si="78"/>
        <v>0</v>
      </c>
      <c r="R143" s="79">
        <f>B143*Animals!$C$42</f>
        <v>0</v>
      </c>
      <c r="S143" s="22">
        <f>References!$I$23*Animals!$C$42*Input!$B28*Urban!H44</f>
        <v>0</v>
      </c>
      <c r="T143" s="23">
        <f t="shared" si="79"/>
        <v>0</v>
      </c>
      <c r="U143" s="79">
        <f>B143*Animals!$C$43</f>
        <v>0</v>
      </c>
      <c r="V143" s="22">
        <f>References!$I$20*Animals!$C$43*Input!$B28*Urban!H44</f>
        <v>0</v>
      </c>
      <c r="W143" s="23">
        <f t="shared" si="85"/>
        <v>0</v>
      </c>
      <c r="X143" s="79">
        <f>B143*Animals!$C$44</f>
        <v>0</v>
      </c>
      <c r="Y143" s="22">
        <f>References!$H$24*Animals!$C$44*Input!$B28*Urban!H44</f>
        <v>0</v>
      </c>
      <c r="Z143" s="23">
        <f t="shared" si="80"/>
        <v>0</v>
      </c>
      <c r="AA143" s="59">
        <f t="shared" si="81"/>
        <v>0</v>
      </c>
      <c r="AB143" s="59">
        <f t="shared" si="86"/>
        <v>0</v>
      </c>
      <c r="AC143" s="59">
        <f>SUM(E143,H143,K143,N143,Q143,T143,W143,Z143)+$Y$20</f>
        <v>0</v>
      </c>
      <c r="AD143" s="59">
        <f t="shared" si="87"/>
        <v>0</v>
      </c>
    </row>
    <row r="144" spans="1:30" x14ac:dyDescent="0.2">
      <c r="A144" t="s">
        <v>20</v>
      </c>
      <c r="B144" s="96">
        <f>+Input!$B$29</f>
        <v>0</v>
      </c>
      <c r="C144" s="79">
        <f>B144*Animals!$C$37</f>
        <v>0</v>
      </c>
      <c r="D144" s="22">
        <f>References!$I$16*Animals!$C$37*Input!$B29*Urban!H45</f>
        <v>0</v>
      </c>
      <c r="E144" s="23">
        <f t="shared" si="82"/>
        <v>0</v>
      </c>
      <c r="F144" s="79">
        <f>B144*Animals!$C$38</f>
        <v>0</v>
      </c>
      <c r="G144" s="22">
        <f>References!$I$17*Animals!$C$38*Input!$B29*Urban!H45</f>
        <v>0</v>
      </c>
      <c r="H144" s="23">
        <f t="shared" si="83"/>
        <v>0</v>
      </c>
      <c r="I144" s="79">
        <f>B144*Animals!$C$39</f>
        <v>0</v>
      </c>
      <c r="J144" s="22">
        <f>References!$H$22*Animals!$C$39*Input!$B29*Urban!H45</f>
        <v>0</v>
      </c>
      <c r="K144" s="23">
        <f t="shared" si="84"/>
        <v>0</v>
      </c>
      <c r="L144" s="79">
        <f>B144*Animals!$C$40</f>
        <v>0</v>
      </c>
      <c r="M144" s="22">
        <f>References!$I$18*Animals!$C$40*Input!$B29*Urban!H45</f>
        <v>0</v>
      </c>
      <c r="N144" s="23">
        <f t="shared" si="77"/>
        <v>0</v>
      </c>
      <c r="O144" s="79">
        <f>B144*Animals!$C$41</f>
        <v>0</v>
      </c>
      <c r="P144" s="22">
        <f>References!$I$21*Animals!$C$41*Input!$B29*Urban!H45</f>
        <v>0</v>
      </c>
      <c r="Q144" s="23">
        <f t="shared" si="78"/>
        <v>0</v>
      </c>
      <c r="R144" s="79">
        <f>B144*Animals!$C$42</f>
        <v>0</v>
      </c>
      <c r="S144" s="22">
        <f>References!$I$23*Animals!$C$42*Input!$B29*Urban!H45</f>
        <v>0</v>
      </c>
      <c r="T144" s="23">
        <f t="shared" si="79"/>
        <v>0</v>
      </c>
      <c r="U144" s="79">
        <f>B144*Animals!$C$43</f>
        <v>0</v>
      </c>
      <c r="V144" s="22">
        <f>References!$I$20*Animals!$C$43*Input!$B29*Urban!H45</f>
        <v>0</v>
      </c>
      <c r="W144" s="23">
        <f t="shared" si="85"/>
        <v>0</v>
      </c>
      <c r="X144" s="79">
        <f>B144*Animals!$C$44</f>
        <v>0</v>
      </c>
      <c r="Y144" s="22">
        <f>References!$H$24*Animals!$C$44*Input!$B29*Urban!H45</f>
        <v>0</v>
      </c>
      <c r="Z144" s="23">
        <f t="shared" si="80"/>
        <v>0</v>
      </c>
      <c r="AA144" s="59">
        <f t="shared" si="81"/>
        <v>0</v>
      </c>
      <c r="AB144" s="59">
        <f t="shared" si="86"/>
        <v>0</v>
      </c>
      <c r="AC144" s="59">
        <f>SUM(E144,H144,K144,N144,Q144,T144,W144,Z144)+$Y$21</f>
        <v>0</v>
      </c>
      <c r="AD144" s="59">
        <f t="shared" si="87"/>
        <v>0</v>
      </c>
    </row>
    <row r="145" spans="1:30" x14ac:dyDescent="0.2">
      <c r="A145" t="s">
        <v>21</v>
      </c>
      <c r="B145" s="96">
        <f>+Input!$B$30</f>
        <v>0</v>
      </c>
      <c r="C145" s="79">
        <f>B145*Animals!$C$37</f>
        <v>0</v>
      </c>
      <c r="D145" s="22">
        <f>References!$I$16*Animals!$C$37*Input!$B30*Urban!H46</f>
        <v>0</v>
      </c>
      <c r="E145" s="23">
        <f t="shared" si="82"/>
        <v>0</v>
      </c>
      <c r="F145" s="79">
        <f>B145*Animals!$C$38</f>
        <v>0</v>
      </c>
      <c r="G145" s="22">
        <f>References!$I$17*Animals!$C$38*Input!$B30*Urban!H46</f>
        <v>0</v>
      </c>
      <c r="H145" s="23">
        <f t="shared" si="83"/>
        <v>0</v>
      </c>
      <c r="I145" s="79">
        <f>B145*Animals!$C$39</f>
        <v>0</v>
      </c>
      <c r="J145" s="22">
        <f>References!$H$22*Animals!$C$39*Input!$B30*Urban!H46</f>
        <v>0</v>
      </c>
      <c r="K145" s="23">
        <f t="shared" si="84"/>
        <v>0</v>
      </c>
      <c r="L145" s="79">
        <f>B145*Animals!$C$40</f>
        <v>0</v>
      </c>
      <c r="M145" s="22">
        <f>References!$I$18*Animals!$C$40*Input!$B30*Urban!H46</f>
        <v>0</v>
      </c>
      <c r="N145" s="23">
        <f t="shared" si="77"/>
        <v>0</v>
      </c>
      <c r="O145" s="79">
        <f>B145*Animals!$C$41</f>
        <v>0</v>
      </c>
      <c r="P145" s="22">
        <f>References!$I$21*Animals!$C$41*Input!$B30*Urban!H46</f>
        <v>0</v>
      </c>
      <c r="Q145" s="23">
        <f t="shared" si="78"/>
        <v>0</v>
      </c>
      <c r="R145" s="79">
        <f>B145*Animals!$C$42</f>
        <v>0</v>
      </c>
      <c r="S145" s="22">
        <f>References!$I$23*Animals!$C$42*Input!$B30*Urban!H46</f>
        <v>0</v>
      </c>
      <c r="T145" s="23">
        <f t="shared" si="79"/>
        <v>0</v>
      </c>
      <c r="U145" s="79">
        <f>B145*Animals!$C$43</f>
        <v>0</v>
      </c>
      <c r="V145" s="22">
        <f>References!$I$20*Animals!$C$43*Input!$B30*Urban!H46</f>
        <v>0</v>
      </c>
      <c r="W145" s="23">
        <f t="shared" si="85"/>
        <v>0</v>
      </c>
      <c r="X145" s="79">
        <f>B145*Animals!$C$44</f>
        <v>0</v>
      </c>
      <c r="Y145" s="22">
        <f>References!$H$24*Animals!$C$44*Input!$B30*Urban!H46</f>
        <v>0</v>
      </c>
      <c r="Z145" s="23">
        <f t="shared" si="80"/>
        <v>0</v>
      </c>
      <c r="AA145" s="59">
        <f t="shared" si="81"/>
        <v>0</v>
      </c>
      <c r="AB145" s="59">
        <f t="shared" si="86"/>
        <v>0</v>
      </c>
      <c r="AC145" s="59">
        <f>SUM(E145,H145,K145,N145,Q145,T145,W145,Z145)+$Y$22</f>
        <v>0</v>
      </c>
      <c r="AD145" s="59">
        <f t="shared" si="87"/>
        <v>0</v>
      </c>
    </row>
    <row r="146" spans="1:30" x14ac:dyDescent="0.2">
      <c r="A146"/>
      <c r="B146" s="96"/>
      <c r="C146" s="3"/>
      <c r="D146"/>
      <c r="E146"/>
      <c r="F146" s="3"/>
      <c r="G146"/>
      <c r="H146"/>
      <c r="I146" s="3"/>
      <c r="J146"/>
      <c r="K146"/>
      <c r="L146" s="3"/>
      <c r="O146" s="3"/>
      <c r="R146" s="3"/>
      <c r="U146" s="3"/>
      <c r="X146" s="3"/>
    </row>
    <row r="147" spans="1:30" x14ac:dyDescent="0.2">
      <c r="A147"/>
      <c r="B147" s="96"/>
      <c r="C147" s="76"/>
      <c r="D147" s="30" t="s">
        <v>246</v>
      </c>
      <c r="E147" s="20"/>
      <c r="F147" s="76"/>
      <c r="G147" s="30" t="s">
        <v>247</v>
      </c>
      <c r="H147" s="20"/>
      <c r="I147" s="76"/>
      <c r="J147" s="30" t="s">
        <v>720</v>
      </c>
      <c r="K147" s="20"/>
      <c r="L147" s="76"/>
      <c r="M147" s="30" t="s">
        <v>248</v>
      </c>
      <c r="N147" s="20"/>
      <c r="O147" s="76"/>
      <c r="P147" s="30" t="s">
        <v>717</v>
      </c>
      <c r="Q147" s="20"/>
      <c r="R147" s="76"/>
      <c r="S147" s="30" t="s">
        <v>938</v>
      </c>
      <c r="T147" s="20"/>
      <c r="U147" s="76"/>
      <c r="V147" s="30" t="s">
        <v>250</v>
      </c>
      <c r="W147" s="20"/>
      <c r="X147" s="76"/>
      <c r="Y147" s="30" t="s">
        <v>719</v>
      </c>
      <c r="Z147" s="20"/>
    </row>
    <row r="148" spans="1:30" x14ac:dyDescent="0.2">
      <c r="A148"/>
      <c r="B148" s="96"/>
      <c r="C148" s="77"/>
      <c r="D148" s="10" t="s">
        <v>334</v>
      </c>
      <c r="E148" s="11" t="s">
        <v>335</v>
      </c>
      <c r="F148" s="77"/>
      <c r="G148" s="10" t="s">
        <v>334</v>
      </c>
      <c r="H148" s="11" t="s">
        <v>335</v>
      </c>
      <c r="I148" s="77"/>
      <c r="J148" s="10" t="s">
        <v>334</v>
      </c>
      <c r="K148" s="11" t="s">
        <v>335</v>
      </c>
      <c r="L148" s="77"/>
      <c r="M148" s="10" t="s">
        <v>334</v>
      </c>
      <c r="N148" s="11" t="s">
        <v>335</v>
      </c>
      <c r="O148" s="77"/>
      <c r="P148" s="10" t="s">
        <v>334</v>
      </c>
      <c r="Q148" s="11" t="s">
        <v>335</v>
      </c>
      <c r="R148" s="77"/>
      <c r="S148" s="10" t="s">
        <v>334</v>
      </c>
      <c r="T148" s="11" t="s">
        <v>335</v>
      </c>
      <c r="U148" s="77"/>
      <c r="V148" s="10" t="s">
        <v>334</v>
      </c>
      <c r="W148" s="11" t="s">
        <v>335</v>
      </c>
      <c r="X148" s="77"/>
      <c r="Y148" s="10" t="s">
        <v>334</v>
      </c>
      <c r="Z148" s="11" t="s">
        <v>335</v>
      </c>
      <c r="AA148" s="58" t="s">
        <v>335</v>
      </c>
      <c r="AB148" s="58" t="s">
        <v>701</v>
      </c>
      <c r="AC148" s="58" t="s">
        <v>335</v>
      </c>
      <c r="AD148" s="58" t="s">
        <v>701</v>
      </c>
    </row>
    <row r="149" spans="1:30" x14ac:dyDescent="0.2">
      <c r="A149" s="21" t="s">
        <v>265</v>
      </c>
      <c r="B149" s="97" t="s">
        <v>346</v>
      </c>
      <c r="C149" s="78" t="s">
        <v>347</v>
      </c>
      <c r="D149" s="13" t="s">
        <v>348</v>
      </c>
      <c r="E149" s="14" t="s">
        <v>349</v>
      </c>
      <c r="F149" s="78" t="s">
        <v>347</v>
      </c>
      <c r="G149" s="13" t="s">
        <v>348</v>
      </c>
      <c r="H149" s="14" t="s">
        <v>349</v>
      </c>
      <c r="I149" s="78" t="s">
        <v>347</v>
      </c>
      <c r="J149" s="13" t="s">
        <v>348</v>
      </c>
      <c r="K149" s="14" t="s">
        <v>349</v>
      </c>
      <c r="L149" s="78" t="s">
        <v>347</v>
      </c>
      <c r="M149" s="13" t="s">
        <v>348</v>
      </c>
      <c r="N149" s="14" t="s">
        <v>349</v>
      </c>
      <c r="O149" s="78" t="s">
        <v>347</v>
      </c>
      <c r="P149" s="13" t="s">
        <v>348</v>
      </c>
      <c r="Q149" s="14" t="s">
        <v>349</v>
      </c>
      <c r="R149" s="78" t="s">
        <v>347</v>
      </c>
      <c r="S149" s="13" t="s">
        <v>348</v>
      </c>
      <c r="T149" s="14" t="s">
        <v>349</v>
      </c>
      <c r="U149" s="78" t="s">
        <v>347</v>
      </c>
      <c r="V149" s="13" t="s">
        <v>348</v>
      </c>
      <c r="W149" s="14" t="s">
        <v>349</v>
      </c>
      <c r="X149" s="78" t="s">
        <v>347</v>
      </c>
      <c r="Y149" s="13" t="s">
        <v>348</v>
      </c>
      <c r="Z149" s="14" t="s">
        <v>349</v>
      </c>
      <c r="AA149" s="58" t="s">
        <v>349</v>
      </c>
      <c r="AB149" s="58" t="s">
        <v>349</v>
      </c>
      <c r="AC149" s="58" t="s">
        <v>349</v>
      </c>
      <c r="AD149" s="58" t="s">
        <v>349</v>
      </c>
    </row>
    <row r="150" spans="1:30" x14ac:dyDescent="0.2">
      <c r="A150" t="s">
        <v>12</v>
      </c>
      <c r="B150" s="96">
        <f>+Input!$B$21</f>
        <v>0</v>
      </c>
      <c r="C150" s="79">
        <f>B150*Animals!$C$37</f>
        <v>0</v>
      </c>
      <c r="D150" s="22">
        <f>References!$I$16*Animals!$C$37*Input!$B21*Urban!I37</f>
        <v>0</v>
      </c>
      <c r="E150" s="23">
        <f>IF(B150=0,0,D150/B150)</f>
        <v>0</v>
      </c>
      <c r="F150" s="79">
        <f>B150*Animals!$C$38</f>
        <v>0</v>
      </c>
      <c r="G150" s="22">
        <f>References!$I$17*Animals!$C$38*Input!$B21*Urban!I37</f>
        <v>0</v>
      </c>
      <c r="H150" s="23">
        <f>IF(B150=0,0,G150/B150)</f>
        <v>0</v>
      </c>
      <c r="I150" s="79">
        <f>B150*Animals!$C$39</f>
        <v>0</v>
      </c>
      <c r="J150" s="22">
        <f>References!$H$22*Animals!$C$39*Input!$B21*Urban!I37</f>
        <v>0</v>
      </c>
      <c r="K150" s="23">
        <f>IF(E150=0,0,J150/B150)</f>
        <v>0</v>
      </c>
      <c r="L150" s="79">
        <f>B150*Animals!$C$40</f>
        <v>0</v>
      </c>
      <c r="M150" s="22">
        <f>References!$I$18*Animals!$C$40*Input!$B21*Urban!I37</f>
        <v>0</v>
      </c>
      <c r="N150" s="23">
        <f t="shared" ref="N150:N159" si="88">IF(H150=0,0,M150/B150)</f>
        <v>0</v>
      </c>
      <c r="O150" s="79">
        <f>B150*Animals!$C$41</f>
        <v>0</v>
      </c>
      <c r="P150" s="22">
        <f>References!$I$21*Animals!$C$41*Input!$B21*Urban!I37</f>
        <v>0</v>
      </c>
      <c r="Q150" s="23">
        <f t="shared" ref="Q150:Q159" si="89">IF(K150=0,0,P150/B150)</f>
        <v>0</v>
      </c>
      <c r="R150" s="79">
        <f>B150*Animals!$C$42</f>
        <v>0</v>
      </c>
      <c r="S150" s="22">
        <f>References!$I$23*Animals!$C$42*Input!$B21*Urban!I37</f>
        <v>0</v>
      </c>
      <c r="T150" s="23">
        <f t="shared" ref="T150:T159" si="90">IF(B150=0,0,S150/B150)</f>
        <v>0</v>
      </c>
      <c r="U150" s="79">
        <f>B150*Animals!$C$43</f>
        <v>0</v>
      </c>
      <c r="V150" s="22">
        <f>References!$I$20*Animals!$C$43*Input!$B21*Urban!I37</f>
        <v>0</v>
      </c>
      <c r="W150" s="23">
        <f>IF(B150=0,0,V150/B150)</f>
        <v>0</v>
      </c>
      <c r="X150" s="79">
        <f>B150*Animals!$C$44</f>
        <v>0</v>
      </c>
      <c r="Y150" s="22">
        <f>References!$H$24*Animals!$C$44*Input!$B21*Urban!I37</f>
        <v>0</v>
      </c>
      <c r="Z150" s="23">
        <f t="shared" ref="Z150:Z159" si="91">IF(B150=0,0,Y150/B150)</f>
        <v>0</v>
      </c>
      <c r="AA150" s="59">
        <f t="shared" ref="AA150:AA159" si="92">SUM(E150,H150,K150,N150,Q150,T150,W150,Z150)</f>
        <v>0</v>
      </c>
      <c r="AB150" s="59">
        <f>0.403*(AA150)^1.028</f>
        <v>0</v>
      </c>
      <c r="AC150" s="59">
        <f>SUM(E150,H150,K150,N150,Q150,T150,W150,Z150)+$Y$13</f>
        <v>0</v>
      </c>
      <c r="AD150" s="59">
        <f>0.403*(AC150)^1.028</f>
        <v>0</v>
      </c>
    </row>
    <row r="151" spans="1:30" x14ac:dyDescent="0.2">
      <c r="A151" t="s">
        <v>13</v>
      </c>
      <c r="B151" s="96">
        <f>+Input!$B$22</f>
        <v>0</v>
      </c>
      <c r="C151" s="79">
        <f>B151*Animals!$C$37</f>
        <v>0</v>
      </c>
      <c r="D151" s="22">
        <f>References!$I$16*Animals!$C$37*Input!$B22*Urban!I38</f>
        <v>0</v>
      </c>
      <c r="E151" s="23">
        <f t="shared" ref="E151:E159" si="93">IF(B151=0,0,D151/B151)</f>
        <v>0</v>
      </c>
      <c r="F151" s="79">
        <f>B151*Animals!$C$38</f>
        <v>0</v>
      </c>
      <c r="G151" s="22">
        <f>References!$I$17*Animals!$C$38*Input!$B22*Urban!I38</f>
        <v>0</v>
      </c>
      <c r="H151" s="23">
        <f t="shared" ref="H151:H159" si="94">IF(B151=0,0,G151/B151)</f>
        <v>0</v>
      </c>
      <c r="I151" s="79">
        <f>B151*Animals!$C$39</f>
        <v>0</v>
      </c>
      <c r="J151" s="22">
        <f>References!$H$22*Animals!$C$39*Input!$B22*Urban!I38</f>
        <v>0</v>
      </c>
      <c r="K151" s="23">
        <f t="shared" ref="K151:K159" si="95">IF(E151=0,0,J151/B151)</f>
        <v>0</v>
      </c>
      <c r="L151" s="79">
        <f>B151*Animals!$C$40</f>
        <v>0</v>
      </c>
      <c r="M151" s="22">
        <f>References!$I$18*Animals!$C$40*Input!$B22*Urban!I38</f>
        <v>0</v>
      </c>
      <c r="N151" s="23">
        <f t="shared" si="88"/>
        <v>0</v>
      </c>
      <c r="O151" s="79">
        <f>B151*Animals!$C$41</f>
        <v>0</v>
      </c>
      <c r="P151" s="22">
        <f>References!$I$21*Animals!$C$41*Input!$B22*Urban!I38</f>
        <v>0</v>
      </c>
      <c r="Q151" s="23">
        <f t="shared" si="89"/>
        <v>0</v>
      </c>
      <c r="R151" s="79">
        <f>B151*Animals!$C$42</f>
        <v>0</v>
      </c>
      <c r="S151" s="22">
        <f>References!$I$23*Animals!$C$42*Input!$B22*Urban!I38</f>
        <v>0</v>
      </c>
      <c r="T151" s="23">
        <f t="shared" si="90"/>
        <v>0</v>
      </c>
      <c r="U151" s="79">
        <f>B151*Animals!$C$43</f>
        <v>0</v>
      </c>
      <c r="V151" s="22">
        <f>References!$I$20*Animals!$C$43*Input!$B22*Urban!I38</f>
        <v>0</v>
      </c>
      <c r="W151" s="23">
        <f t="shared" ref="W151:W159" si="96">IF(B151=0,0,V151/B151)</f>
        <v>0</v>
      </c>
      <c r="X151" s="79">
        <f>B151*Animals!$C$44</f>
        <v>0</v>
      </c>
      <c r="Y151" s="22">
        <f>References!$H$24*Animals!$C$44*Input!$B22*Urban!I38</f>
        <v>0</v>
      </c>
      <c r="Z151" s="23">
        <f t="shared" si="91"/>
        <v>0</v>
      </c>
      <c r="AA151" s="59">
        <f t="shared" si="92"/>
        <v>0</v>
      </c>
      <c r="AB151" s="59">
        <f t="shared" ref="AB151:AB159" si="97">0.403*(AA151)^1.028</f>
        <v>0</v>
      </c>
      <c r="AC151" s="59">
        <f>SUM(E151,H151,K151,N151,Q151,T151,W151,Z151)+$Y$14</f>
        <v>0</v>
      </c>
      <c r="AD151" s="59">
        <f t="shared" ref="AD151:AD159" si="98">0.403*(AC151)^1.028</f>
        <v>0</v>
      </c>
    </row>
    <row r="152" spans="1:30" x14ac:dyDescent="0.2">
      <c r="A152" t="s">
        <v>14</v>
      </c>
      <c r="B152" s="96">
        <f>+Input!$B$23</f>
        <v>0</v>
      </c>
      <c r="C152" s="79">
        <f>B152*Animals!$C$37</f>
        <v>0</v>
      </c>
      <c r="D152" s="22">
        <f>References!$I$16*Animals!$C$37*Input!$B23*Urban!I39</f>
        <v>0</v>
      </c>
      <c r="E152" s="23">
        <f t="shared" si="93"/>
        <v>0</v>
      </c>
      <c r="F152" s="79">
        <f>B152*Animals!$C$38</f>
        <v>0</v>
      </c>
      <c r="G152" s="22">
        <f>References!$I$17*Animals!$C$38*Input!$B23*Urban!I39</f>
        <v>0</v>
      </c>
      <c r="H152" s="23">
        <f t="shared" si="94"/>
        <v>0</v>
      </c>
      <c r="I152" s="79">
        <f>B152*Animals!$C$39</f>
        <v>0</v>
      </c>
      <c r="J152" s="22">
        <f>References!$H$22*Animals!$C$39*Input!$B23*Urban!I39</f>
        <v>0</v>
      </c>
      <c r="K152" s="23">
        <f t="shared" si="95"/>
        <v>0</v>
      </c>
      <c r="L152" s="79">
        <f>B152*Animals!$C$40</f>
        <v>0</v>
      </c>
      <c r="M152" s="22">
        <f>References!$I$18*Animals!$C$40*Input!$B23*Urban!I39</f>
        <v>0</v>
      </c>
      <c r="N152" s="23">
        <f t="shared" si="88"/>
        <v>0</v>
      </c>
      <c r="O152" s="79">
        <f>B152*Animals!$C$41</f>
        <v>0</v>
      </c>
      <c r="P152" s="22">
        <f>References!$I$21*Animals!$C$41*Input!$B23*Urban!I39</f>
        <v>0</v>
      </c>
      <c r="Q152" s="23">
        <f t="shared" si="89"/>
        <v>0</v>
      </c>
      <c r="R152" s="79">
        <f>B152*Animals!$C$42</f>
        <v>0</v>
      </c>
      <c r="S152" s="22">
        <f>References!$I$23*Animals!$C$42*Input!$B23*Urban!I39</f>
        <v>0</v>
      </c>
      <c r="T152" s="23">
        <f t="shared" si="90"/>
        <v>0</v>
      </c>
      <c r="U152" s="79">
        <f>B152*Animals!$C$43</f>
        <v>0</v>
      </c>
      <c r="V152" s="22">
        <f>References!$I$20*Animals!$C$43*Input!$B23*Urban!I39</f>
        <v>0</v>
      </c>
      <c r="W152" s="23">
        <f t="shared" si="96"/>
        <v>0</v>
      </c>
      <c r="X152" s="79">
        <f>B152*Animals!$C$44</f>
        <v>0</v>
      </c>
      <c r="Y152" s="22">
        <f>References!$H$24*Animals!$C$44*Input!$B23*Urban!I39</f>
        <v>0</v>
      </c>
      <c r="Z152" s="23">
        <f t="shared" si="91"/>
        <v>0</v>
      </c>
      <c r="AA152" s="59">
        <f t="shared" si="92"/>
        <v>0</v>
      </c>
      <c r="AB152" s="59">
        <f t="shared" si="97"/>
        <v>0</v>
      </c>
      <c r="AC152" s="59">
        <f>SUM(E152,H152,K152,N152,Q152,T152,W152,Z152)+$Y$15</f>
        <v>0</v>
      </c>
      <c r="AD152" s="59">
        <f t="shared" si="98"/>
        <v>0</v>
      </c>
    </row>
    <row r="153" spans="1:30" x14ac:dyDescent="0.2">
      <c r="A153" t="s">
        <v>15</v>
      </c>
      <c r="B153" s="96">
        <f>+Input!$B$24</f>
        <v>0</v>
      </c>
      <c r="C153" s="79">
        <f>B153*Animals!$C$37</f>
        <v>0</v>
      </c>
      <c r="D153" s="22">
        <f>References!$I$16*Animals!$C$37*Input!$B24*Urban!I40</f>
        <v>0</v>
      </c>
      <c r="E153" s="23">
        <f t="shared" si="93"/>
        <v>0</v>
      </c>
      <c r="F153" s="79">
        <f>B153*Animals!$C$38</f>
        <v>0</v>
      </c>
      <c r="G153" s="22">
        <f>References!$I$17*Animals!$C$38*Input!$B24*Urban!I40</f>
        <v>0</v>
      </c>
      <c r="H153" s="23">
        <f t="shared" si="94"/>
        <v>0</v>
      </c>
      <c r="I153" s="79">
        <f>B153*Animals!$C$39</f>
        <v>0</v>
      </c>
      <c r="J153" s="22">
        <f>References!$H$22*Animals!$C$39*Input!$B24*Urban!I40</f>
        <v>0</v>
      </c>
      <c r="K153" s="23">
        <f t="shared" si="95"/>
        <v>0</v>
      </c>
      <c r="L153" s="79">
        <f>B153*Animals!$C$40</f>
        <v>0</v>
      </c>
      <c r="M153" s="22">
        <f>References!$I$18*Animals!$C$40*Input!$B24*Urban!I40</f>
        <v>0</v>
      </c>
      <c r="N153" s="23">
        <f t="shared" si="88"/>
        <v>0</v>
      </c>
      <c r="O153" s="79">
        <f>B153*Animals!$C$41</f>
        <v>0</v>
      </c>
      <c r="P153" s="22">
        <f>References!$I$21*Animals!$C$41*Input!$B24*Urban!I40</f>
        <v>0</v>
      </c>
      <c r="Q153" s="23">
        <f t="shared" si="89"/>
        <v>0</v>
      </c>
      <c r="R153" s="79">
        <f>B153*Animals!$C$42</f>
        <v>0</v>
      </c>
      <c r="S153" s="22">
        <f>References!$I$23*Animals!$C$42*Input!$B24*Urban!I40</f>
        <v>0</v>
      </c>
      <c r="T153" s="23">
        <f t="shared" si="90"/>
        <v>0</v>
      </c>
      <c r="U153" s="79">
        <f>B153*Animals!$C$43</f>
        <v>0</v>
      </c>
      <c r="V153" s="22">
        <f>References!$I$20*Animals!$C$43*Input!$B24*Urban!I40</f>
        <v>0</v>
      </c>
      <c r="W153" s="23">
        <f t="shared" si="96"/>
        <v>0</v>
      </c>
      <c r="X153" s="79">
        <f>B153*Animals!$C$44</f>
        <v>0</v>
      </c>
      <c r="Y153" s="22">
        <f>References!$H$24*Animals!$C$44*Input!$B24*Urban!I40</f>
        <v>0</v>
      </c>
      <c r="Z153" s="23">
        <f t="shared" si="91"/>
        <v>0</v>
      </c>
      <c r="AA153" s="59">
        <f t="shared" si="92"/>
        <v>0</v>
      </c>
      <c r="AB153" s="59">
        <f t="shared" si="97"/>
        <v>0</v>
      </c>
      <c r="AC153" s="59">
        <f>SUM(E153,H153,K153,N153,Q153,T153,W153,Z153)+$Y$16</f>
        <v>0</v>
      </c>
      <c r="AD153" s="59">
        <f t="shared" si="98"/>
        <v>0</v>
      </c>
    </row>
    <row r="154" spans="1:30" x14ac:dyDescent="0.2">
      <c r="A154" t="s">
        <v>16</v>
      </c>
      <c r="B154" s="96">
        <f>+Input!$B$25</f>
        <v>0</v>
      </c>
      <c r="C154" s="79">
        <f>B154*Animals!$C$37</f>
        <v>0</v>
      </c>
      <c r="D154" s="22">
        <f>References!$I$16*Animals!$C$37*Input!$B25*Urban!I41</f>
        <v>0</v>
      </c>
      <c r="E154" s="23">
        <f t="shared" si="93"/>
        <v>0</v>
      </c>
      <c r="F154" s="79">
        <f>B154*Animals!$C$38</f>
        <v>0</v>
      </c>
      <c r="G154" s="22">
        <f>References!$I$17*Animals!$C$38*Input!$B25*Urban!I41</f>
        <v>0</v>
      </c>
      <c r="H154" s="23">
        <f t="shared" si="94"/>
        <v>0</v>
      </c>
      <c r="I154" s="79">
        <f>B154*Animals!$C$39</f>
        <v>0</v>
      </c>
      <c r="J154" s="22">
        <f>References!$H$22*Animals!$C$39*Input!$B25*Urban!I41</f>
        <v>0</v>
      </c>
      <c r="K154" s="23">
        <f t="shared" si="95"/>
        <v>0</v>
      </c>
      <c r="L154" s="79">
        <f>B154*Animals!$C$40</f>
        <v>0</v>
      </c>
      <c r="M154" s="22">
        <f>References!$I$18*Animals!$C$40*Input!$B25*Urban!I41</f>
        <v>0</v>
      </c>
      <c r="N154" s="23">
        <f t="shared" si="88"/>
        <v>0</v>
      </c>
      <c r="O154" s="79">
        <f>B154*Animals!$C$41</f>
        <v>0</v>
      </c>
      <c r="P154" s="22">
        <f>References!$I$21*Animals!$C$41*Input!$B25*Urban!I41</f>
        <v>0</v>
      </c>
      <c r="Q154" s="23">
        <f t="shared" si="89"/>
        <v>0</v>
      </c>
      <c r="R154" s="79">
        <f>B154*Animals!$C$42</f>
        <v>0</v>
      </c>
      <c r="S154" s="22">
        <f>References!$I$23*Animals!$C$42*Input!$B25*Urban!I41</f>
        <v>0</v>
      </c>
      <c r="T154" s="23">
        <f t="shared" si="90"/>
        <v>0</v>
      </c>
      <c r="U154" s="79">
        <f>B154*Animals!$C$43</f>
        <v>0</v>
      </c>
      <c r="V154" s="22">
        <f>References!$I$20*Animals!$C$43*Input!$B25*Urban!I41</f>
        <v>0</v>
      </c>
      <c r="W154" s="23">
        <f t="shared" si="96"/>
        <v>0</v>
      </c>
      <c r="X154" s="79">
        <f>B154*Animals!$C$44</f>
        <v>0</v>
      </c>
      <c r="Y154" s="22">
        <f>References!$H$24*Animals!$C$44*Input!$B25*Urban!I41</f>
        <v>0</v>
      </c>
      <c r="Z154" s="23">
        <f t="shared" si="91"/>
        <v>0</v>
      </c>
      <c r="AA154" s="59">
        <f t="shared" si="92"/>
        <v>0</v>
      </c>
      <c r="AB154" s="59">
        <f t="shared" si="97"/>
        <v>0</v>
      </c>
      <c r="AC154" s="59">
        <f>SUM(E154,H154,K154,N154,Q154,T154,W154,Z154)+$Y$17</f>
        <v>0</v>
      </c>
      <c r="AD154" s="59">
        <f t="shared" si="98"/>
        <v>0</v>
      </c>
    </row>
    <row r="155" spans="1:30" x14ac:dyDescent="0.2">
      <c r="A155" t="s">
        <v>17</v>
      </c>
      <c r="B155" s="96">
        <f>+Input!$B$26</f>
        <v>0</v>
      </c>
      <c r="C155" s="79">
        <f>B155*Animals!$C$37</f>
        <v>0</v>
      </c>
      <c r="D155" s="22">
        <f>References!$I$16*Animals!$C$37*Input!$B26*Urban!I42</f>
        <v>0</v>
      </c>
      <c r="E155" s="23">
        <f t="shared" si="93"/>
        <v>0</v>
      </c>
      <c r="F155" s="79">
        <f>B155*Animals!$C$38</f>
        <v>0</v>
      </c>
      <c r="G155" s="22">
        <f>References!$I$17*Animals!$C$38*Input!$B26*Urban!I42</f>
        <v>0</v>
      </c>
      <c r="H155" s="23">
        <f t="shared" si="94"/>
        <v>0</v>
      </c>
      <c r="I155" s="79">
        <f>B155*Animals!$C$39</f>
        <v>0</v>
      </c>
      <c r="J155" s="22">
        <f>References!$H$22*Animals!$C$39*Input!$B26*Urban!I42</f>
        <v>0</v>
      </c>
      <c r="K155" s="23">
        <f t="shared" si="95"/>
        <v>0</v>
      </c>
      <c r="L155" s="79">
        <f>B155*Animals!$C$40</f>
        <v>0</v>
      </c>
      <c r="M155" s="22">
        <f>References!$I$18*Animals!$C$40*Input!$B26*Urban!I42</f>
        <v>0</v>
      </c>
      <c r="N155" s="23">
        <f t="shared" si="88"/>
        <v>0</v>
      </c>
      <c r="O155" s="79">
        <f>B155*Animals!$C$41</f>
        <v>0</v>
      </c>
      <c r="P155" s="22">
        <f>References!$I$21*Animals!$C$41*Input!$B26*Urban!I42</f>
        <v>0</v>
      </c>
      <c r="Q155" s="23">
        <f t="shared" si="89"/>
        <v>0</v>
      </c>
      <c r="R155" s="79">
        <f>B155*Animals!$C$42</f>
        <v>0</v>
      </c>
      <c r="S155" s="22">
        <f>References!$I$23*Animals!$C$42*Input!$B26*Urban!I42</f>
        <v>0</v>
      </c>
      <c r="T155" s="23">
        <f t="shared" si="90"/>
        <v>0</v>
      </c>
      <c r="U155" s="79">
        <f>B155*Animals!$C$43</f>
        <v>0</v>
      </c>
      <c r="V155" s="22">
        <f>References!$I$20*Animals!$C$43*Input!$B26*Urban!I42</f>
        <v>0</v>
      </c>
      <c r="W155" s="23">
        <f t="shared" si="96"/>
        <v>0</v>
      </c>
      <c r="X155" s="79">
        <f>B155*Animals!$C$44</f>
        <v>0</v>
      </c>
      <c r="Y155" s="22">
        <f>References!$H$24*Animals!$C$44*Input!$B26*Urban!I42</f>
        <v>0</v>
      </c>
      <c r="Z155" s="23">
        <f t="shared" si="91"/>
        <v>0</v>
      </c>
      <c r="AA155" s="59">
        <f t="shared" si="92"/>
        <v>0</v>
      </c>
      <c r="AB155" s="59">
        <f t="shared" si="97"/>
        <v>0</v>
      </c>
      <c r="AC155" s="59">
        <f>SUM(E155,H155,K155,N155,Q155,T155,W155,Z155)+$Y$18</f>
        <v>0</v>
      </c>
      <c r="AD155" s="59">
        <f t="shared" si="98"/>
        <v>0</v>
      </c>
    </row>
    <row r="156" spans="1:30" x14ac:dyDescent="0.2">
      <c r="A156" t="s">
        <v>18</v>
      </c>
      <c r="B156" s="96">
        <f>+Input!$B$27</f>
        <v>0</v>
      </c>
      <c r="C156" s="79">
        <f>B156*Animals!$C$37</f>
        <v>0</v>
      </c>
      <c r="D156" s="22">
        <f>References!$I$16*Animals!$C$37*Input!$B27*Urban!I43</f>
        <v>0</v>
      </c>
      <c r="E156" s="23">
        <f t="shared" si="93"/>
        <v>0</v>
      </c>
      <c r="F156" s="79">
        <f>B156*Animals!$C$38</f>
        <v>0</v>
      </c>
      <c r="G156" s="22">
        <f>References!$I$17*Animals!$C$38*Input!$B27*Urban!I43</f>
        <v>0</v>
      </c>
      <c r="H156" s="23">
        <f t="shared" si="94"/>
        <v>0</v>
      </c>
      <c r="I156" s="79">
        <f>B156*Animals!$C$39</f>
        <v>0</v>
      </c>
      <c r="J156" s="22">
        <f>References!$H$22*Animals!$C$39*Input!$B27*Urban!I43</f>
        <v>0</v>
      </c>
      <c r="K156" s="23">
        <f t="shared" si="95"/>
        <v>0</v>
      </c>
      <c r="L156" s="79">
        <f>B156*Animals!$C$40</f>
        <v>0</v>
      </c>
      <c r="M156" s="22">
        <f>References!$I$18*Animals!$C$40*Input!$B27*Urban!I43</f>
        <v>0</v>
      </c>
      <c r="N156" s="23">
        <f t="shared" si="88"/>
        <v>0</v>
      </c>
      <c r="O156" s="79">
        <f>B156*Animals!$C$41</f>
        <v>0</v>
      </c>
      <c r="P156" s="22">
        <f>References!$I$21*Animals!$C$41*Input!$B27*Urban!I43</f>
        <v>0</v>
      </c>
      <c r="Q156" s="23">
        <f t="shared" si="89"/>
        <v>0</v>
      </c>
      <c r="R156" s="79">
        <f>B156*Animals!$C$42</f>
        <v>0</v>
      </c>
      <c r="S156" s="22">
        <f>References!$I$23*Animals!$C$42*Input!$B27*Urban!I43</f>
        <v>0</v>
      </c>
      <c r="T156" s="23">
        <f t="shared" si="90"/>
        <v>0</v>
      </c>
      <c r="U156" s="79">
        <f>B156*Animals!$C$43</f>
        <v>0</v>
      </c>
      <c r="V156" s="22">
        <f>References!$I$20*Animals!$C$43*Input!$B27*Urban!I43</f>
        <v>0</v>
      </c>
      <c r="W156" s="23">
        <f t="shared" si="96"/>
        <v>0</v>
      </c>
      <c r="X156" s="79">
        <f>B156*Animals!$C$44</f>
        <v>0</v>
      </c>
      <c r="Y156" s="22">
        <f>References!$H$24*Animals!$C$44*Input!$B27*Urban!I43</f>
        <v>0</v>
      </c>
      <c r="Z156" s="23">
        <f t="shared" si="91"/>
        <v>0</v>
      </c>
      <c r="AA156" s="59">
        <f t="shared" si="92"/>
        <v>0</v>
      </c>
      <c r="AB156" s="59">
        <f t="shared" si="97"/>
        <v>0</v>
      </c>
      <c r="AC156" s="59">
        <f>SUM(E156,H156,K156,N156,Q156,T156,W156,Z156)+$Y$19</f>
        <v>0</v>
      </c>
      <c r="AD156" s="59">
        <f t="shared" si="98"/>
        <v>0</v>
      </c>
    </row>
    <row r="157" spans="1:30" x14ac:dyDescent="0.2">
      <c r="A157" t="s">
        <v>19</v>
      </c>
      <c r="B157" s="96">
        <f>+Input!$B$28</f>
        <v>0</v>
      </c>
      <c r="C157" s="79">
        <f>B157*Animals!$C$37</f>
        <v>0</v>
      </c>
      <c r="D157" s="22">
        <f>References!$I$16*Animals!$C$37*Input!$B28*Urban!I44</f>
        <v>0</v>
      </c>
      <c r="E157" s="23">
        <f t="shared" si="93"/>
        <v>0</v>
      </c>
      <c r="F157" s="79">
        <f>B157*Animals!$C$38</f>
        <v>0</v>
      </c>
      <c r="G157" s="22">
        <f>References!$I$17*Animals!$C$38*Input!$B28*Urban!I44</f>
        <v>0</v>
      </c>
      <c r="H157" s="23">
        <f t="shared" si="94"/>
        <v>0</v>
      </c>
      <c r="I157" s="79">
        <f>B157*Animals!$C$39</f>
        <v>0</v>
      </c>
      <c r="J157" s="22">
        <f>References!$H$22*Animals!$C$39*Input!$B28*Urban!I44</f>
        <v>0</v>
      </c>
      <c r="K157" s="23">
        <f t="shared" si="95"/>
        <v>0</v>
      </c>
      <c r="L157" s="79">
        <f>B157*Animals!$C$40</f>
        <v>0</v>
      </c>
      <c r="M157" s="22">
        <f>References!$I$18*Animals!$C$40*Input!$B28*Urban!I44</f>
        <v>0</v>
      </c>
      <c r="N157" s="23">
        <f t="shared" si="88"/>
        <v>0</v>
      </c>
      <c r="O157" s="79">
        <f>B157*Animals!$C$41</f>
        <v>0</v>
      </c>
      <c r="P157" s="22">
        <f>References!$I$21*Animals!$C$41*Input!$B28*Urban!I44</f>
        <v>0</v>
      </c>
      <c r="Q157" s="23">
        <f t="shared" si="89"/>
        <v>0</v>
      </c>
      <c r="R157" s="79">
        <f>B157*Animals!$C$42</f>
        <v>0</v>
      </c>
      <c r="S157" s="22">
        <f>References!$I$23*Animals!$C$42*Input!$B28*Urban!I44</f>
        <v>0</v>
      </c>
      <c r="T157" s="23">
        <f t="shared" si="90"/>
        <v>0</v>
      </c>
      <c r="U157" s="79">
        <f>B157*Animals!$C$43</f>
        <v>0</v>
      </c>
      <c r="V157" s="22">
        <f>References!$I$20*Animals!$C$43*Input!$B28*Urban!I44</f>
        <v>0</v>
      </c>
      <c r="W157" s="23">
        <f t="shared" si="96"/>
        <v>0</v>
      </c>
      <c r="X157" s="79">
        <f>B157*Animals!$C$44</f>
        <v>0</v>
      </c>
      <c r="Y157" s="22">
        <f>References!$H$24*Animals!$C$44*Input!$B28*Urban!I44</f>
        <v>0</v>
      </c>
      <c r="Z157" s="23">
        <f t="shared" si="91"/>
        <v>0</v>
      </c>
      <c r="AA157" s="59">
        <f t="shared" si="92"/>
        <v>0</v>
      </c>
      <c r="AB157" s="59">
        <f t="shared" si="97"/>
        <v>0</v>
      </c>
      <c r="AC157" s="59">
        <f>SUM(E157,H157,K157,N157,Q157,T157,W157,Z157)+$Y$20</f>
        <v>0</v>
      </c>
      <c r="AD157" s="59">
        <f t="shared" si="98"/>
        <v>0</v>
      </c>
    </row>
    <row r="158" spans="1:30" x14ac:dyDescent="0.2">
      <c r="A158" t="s">
        <v>20</v>
      </c>
      <c r="B158" s="96">
        <f>+Input!$B$29</f>
        <v>0</v>
      </c>
      <c r="C158" s="79">
        <f>B158*Animals!$C$37</f>
        <v>0</v>
      </c>
      <c r="D158" s="22">
        <f>References!$I$16*Animals!$C$37*Input!$B29*Urban!I45</f>
        <v>0</v>
      </c>
      <c r="E158" s="23">
        <f t="shared" si="93"/>
        <v>0</v>
      </c>
      <c r="F158" s="79">
        <f>B158*Animals!$C$38</f>
        <v>0</v>
      </c>
      <c r="G158" s="22">
        <f>References!$I$17*Animals!$C$38*Input!$B29*Urban!I45</f>
        <v>0</v>
      </c>
      <c r="H158" s="23">
        <f t="shared" si="94"/>
        <v>0</v>
      </c>
      <c r="I158" s="79">
        <f>B158*Animals!$C$39</f>
        <v>0</v>
      </c>
      <c r="J158" s="22">
        <f>References!$H$22*Animals!$C$39*Input!$B29*Urban!I45</f>
        <v>0</v>
      </c>
      <c r="K158" s="23">
        <f t="shared" si="95"/>
        <v>0</v>
      </c>
      <c r="L158" s="79">
        <f>B158*Animals!$C$40</f>
        <v>0</v>
      </c>
      <c r="M158" s="22">
        <f>References!$I$18*Animals!$C$40*Input!$B29*Urban!I45</f>
        <v>0</v>
      </c>
      <c r="N158" s="23">
        <f t="shared" si="88"/>
        <v>0</v>
      </c>
      <c r="O158" s="79">
        <f>B158*Animals!$C$41</f>
        <v>0</v>
      </c>
      <c r="P158" s="22">
        <f>References!$I$21*Animals!$C$41*Input!$B29*Urban!I45</f>
        <v>0</v>
      </c>
      <c r="Q158" s="23">
        <f t="shared" si="89"/>
        <v>0</v>
      </c>
      <c r="R158" s="79">
        <f>B158*Animals!$C$42</f>
        <v>0</v>
      </c>
      <c r="S158" s="22">
        <f>References!$I$23*Animals!$C$42*Input!$B29*Urban!I45</f>
        <v>0</v>
      </c>
      <c r="T158" s="23">
        <f t="shared" si="90"/>
        <v>0</v>
      </c>
      <c r="U158" s="79">
        <f>B158*Animals!$C$43</f>
        <v>0</v>
      </c>
      <c r="V158" s="22">
        <f>References!$I$20*Animals!$C$43*Input!$B29*Urban!I45</f>
        <v>0</v>
      </c>
      <c r="W158" s="23">
        <f t="shared" si="96"/>
        <v>0</v>
      </c>
      <c r="X158" s="79">
        <f>B158*Animals!$C$44</f>
        <v>0</v>
      </c>
      <c r="Y158" s="22">
        <f>References!$H$24*Animals!$C$44*Input!$B29*Urban!I45</f>
        <v>0</v>
      </c>
      <c r="Z158" s="23">
        <f t="shared" si="91"/>
        <v>0</v>
      </c>
      <c r="AA158" s="59">
        <f t="shared" si="92"/>
        <v>0</v>
      </c>
      <c r="AB158" s="59">
        <f t="shared" si="97"/>
        <v>0</v>
      </c>
      <c r="AC158" s="59">
        <f>SUM(E158,H158,K158,N158,Q158,T158,W158,Z158)+$Y$21</f>
        <v>0</v>
      </c>
      <c r="AD158" s="59">
        <f t="shared" si="98"/>
        <v>0</v>
      </c>
    </row>
    <row r="159" spans="1:30" x14ac:dyDescent="0.2">
      <c r="A159" t="s">
        <v>21</v>
      </c>
      <c r="B159" s="96">
        <f>+Input!$B$30</f>
        <v>0</v>
      </c>
      <c r="C159" s="79">
        <f>B159*Animals!$C$37</f>
        <v>0</v>
      </c>
      <c r="D159" s="22">
        <f>References!$I$16*Animals!$C$37*Input!$B30*Urban!I46</f>
        <v>0</v>
      </c>
      <c r="E159" s="23">
        <f t="shared" si="93"/>
        <v>0</v>
      </c>
      <c r="F159" s="79">
        <f>B159*Animals!$C$38</f>
        <v>0</v>
      </c>
      <c r="G159" s="22">
        <f>References!$I$17*Animals!$C$38*Input!$B30*Urban!I46</f>
        <v>0</v>
      </c>
      <c r="H159" s="23">
        <f t="shared" si="94"/>
        <v>0</v>
      </c>
      <c r="I159" s="79">
        <f>B159*Animals!$C$39</f>
        <v>0</v>
      </c>
      <c r="J159" s="22">
        <f>References!$H$22*Animals!$C$39*Input!$B30*Urban!I46</f>
        <v>0</v>
      </c>
      <c r="K159" s="23">
        <f t="shared" si="95"/>
        <v>0</v>
      </c>
      <c r="L159" s="79">
        <f>B159*Animals!$C$40</f>
        <v>0</v>
      </c>
      <c r="M159" s="22">
        <f>References!$I$18*Animals!$C$40*Input!$B30*Urban!I46</f>
        <v>0</v>
      </c>
      <c r="N159" s="23">
        <f t="shared" si="88"/>
        <v>0</v>
      </c>
      <c r="O159" s="79">
        <f>B159*Animals!$C$41</f>
        <v>0</v>
      </c>
      <c r="P159" s="22">
        <f>References!$I$21*Animals!$C$41*Input!$B30*Urban!I46</f>
        <v>0</v>
      </c>
      <c r="Q159" s="23">
        <f t="shared" si="89"/>
        <v>0</v>
      </c>
      <c r="R159" s="79">
        <f>B159*Animals!$C$42</f>
        <v>0</v>
      </c>
      <c r="S159" s="22">
        <f>References!$I$23*Animals!$C$42*Input!$B30*Urban!I46</f>
        <v>0</v>
      </c>
      <c r="T159" s="23">
        <f t="shared" si="90"/>
        <v>0</v>
      </c>
      <c r="U159" s="79">
        <f>B159*Animals!$C$43</f>
        <v>0</v>
      </c>
      <c r="V159" s="22">
        <f>References!$I$20*Animals!$C$43*Input!$B30*Urban!I46</f>
        <v>0</v>
      </c>
      <c r="W159" s="23">
        <f t="shared" si="96"/>
        <v>0</v>
      </c>
      <c r="X159" s="79">
        <f>B159*Animals!$C$44</f>
        <v>0</v>
      </c>
      <c r="Y159" s="22">
        <f>References!$H$24*Animals!$C$44*Input!$B30*Urban!I46</f>
        <v>0</v>
      </c>
      <c r="Z159" s="23">
        <f t="shared" si="91"/>
        <v>0</v>
      </c>
      <c r="AA159" s="59">
        <f t="shared" si="92"/>
        <v>0</v>
      </c>
      <c r="AB159" s="59">
        <f t="shared" si="97"/>
        <v>0</v>
      </c>
      <c r="AC159" s="59">
        <f>SUM(E159,H159,K159,N159,Q159,T159,W159,Z159)+$Y$22</f>
        <v>0</v>
      </c>
      <c r="AD159" s="59">
        <f t="shared" si="98"/>
        <v>0</v>
      </c>
    </row>
    <row r="160" spans="1:30" x14ac:dyDescent="0.2">
      <c r="A160"/>
      <c r="B160" s="96"/>
      <c r="C160" s="3"/>
      <c r="D160"/>
      <c r="E160"/>
      <c r="F160" s="3"/>
      <c r="G160"/>
      <c r="H160"/>
      <c r="I160" s="3"/>
      <c r="J160"/>
      <c r="K160"/>
      <c r="L160" s="3"/>
      <c r="O160" s="3"/>
      <c r="R160" s="3"/>
      <c r="U160" s="3"/>
      <c r="X160" s="3"/>
    </row>
    <row r="161" spans="1:30" x14ac:dyDescent="0.2">
      <c r="A161"/>
      <c r="B161" s="96"/>
      <c r="C161" s="76"/>
      <c r="D161" s="30" t="s">
        <v>246</v>
      </c>
      <c r="E161" s="20"/>
      <c r="F161" s="76"/>
      <c r="G161" s="30" t="s">
        <v>247</v>
      </c>
      <c r="H161" s="20"/>
      <c r="I161" s="76"/>
      <c r="J161" s="30" t="s">
        <v>720</v>
      </c>
      <c r="K161" s="20"/>
      <c r="L161" s="76"/>
      <c r="M161" s="30" t="s">
        <v>248</v>
      </c>
      <c r="N161" s="20"/>
      <c r="O161" s="76"/>
      <c r="P161" s="30" t="s">
        <v>717</v>
      </c>
      <c r="Q161" s="20"/>
      <c r="R161" s="76"/>
      <c r="S161" s="30" t="s">
        <v>938</v>
      </c>
      <c r="T161" s="20"/>
      <c r="U161" s="76"/>
      <c r="V161" s="30" t="s">
        <v>250</v>
      </c>
      <c r="W161" s="20"/>
      <c r="X161" s="76"/>
      <c r="Y161" s="30" t="s">
        <v>719</v>
      </c>
      <c r="Z161" s="20"/>
    </row>
    <row r="162" spans="1:30" x14ac:dyDescent="0.2">
      <c r="A162"/>
      <c r="B162" s="96"/>
      <c r="C162" s="77"/>
      <c r="D162" s="10" t="s">
        <v>334</v>
      </c>
      <c r="E162" s="11" t="s">
        <v>335</v>
      </c>
      <c r="F162" s="77"/>
      <c r="G162" s="10" t="s">
        <v>334</v>
      </c>
      <c r="H162" s="11" t="s">
        <v>335</v>
      </c>
      <c r="I162" s="77"/>
      <c r="J162" s="10" t="s">
        <v>334</v>
      </c>
      <c r="K162" s="11" t="s">
        <v>335</v>
      </c>
      <c r="L162" s="77"/>
      <c r="M162" s="10" t="s">
        <v>334</v>
      </c>
      <c r="N162" s="11" t="s">
        <v>335</v>
      </c>
      <c r="O162" s="77"/>
      <c r="P162" s="10" t="s">
        <v>334</v>
      </c>
      <c r="Q162" s="11" t="s">
        <v>335</v>
      </c>
      <c r="R162" s="77"/>
      <c r="S162" s="10" t="s">
        <v>334</v>
      </c>
      <c r="T162" s="11" t="s">
        <v>335</v>
      </c>
      <c r="U162" s="77"/>
      <c r="V162" s="10" t="s">
        <v>334</v>
      </c>
      <c r="W162" s="11" t="s">
        <v>335</v>
      </c>
      <c r="X162" s="77"/>
      <c r="Y162" s="10" t="s">
        <v>334</v>
      </c>
      <c r="Z162" s="11" t="s">
        <v>335</v>
      </c>
      <c r="AA162" s="58" t="s">
        <v>335</v>
      </c>
      <c r="AB162" s="58" t="s">
        <v>701</v>
      </c>
      <c r="AC162" s="58" t="s">
        <v>335</v>
      </c>
      <c r="AD162" s="58" t="s">
        <v>701</v>
      </c>
    </row>
    <row r="163" spans="1:30" x14ac:dyDescent="0.2">
      <c r="A163" s="21" t="s">
        <v>266</v>
      </c>
      <c r="B163" s="97" t="s">
        <v>346</v>
      </c>
      <c r="C163" s="78" t="s">
        <v>347</v>
      </c>
      <c r="D163" s="13" t="s">
        <v>348</v>
      </c>
      <c r="E163" s="14" t="s">
        <v>349</v>
      </c>
      <c r="F163" s="78" t="s">
        <v>347</v>
      </c>
      <c r="G163" s="13" t="s">
        <v>348</v>
      </c>
      <c r="H163" s="14" t="s">
        <v>349</v>
      </c>
      <c r="I163" s="78" t="s">
        <v>347</v>
      </c>
      <c r="J163" s="13" t="s">
        <v>348</v>
      </c>
      <c r="K163" s="14" t="s">
        <v>349</v>
      </c>
      <c r="L163" s="78" t="s">
        <v>347</v>
      </c>
      <c r="M163" s="13" t="s">
        <v>348</v>
      </c>
      <c r="N163" s="14" t="s">
        <v>349</v>
      </c>
      <c r="O163" s="78" t="s">
        <v>347</v>
      </c>
      <c r="P163" s="13" t="s">
        <v>348</v>
      </c>
      <c r="Q163" s="14" t="s">
        <v>349</v>
      </c>
      <c r="R163" s="78" t="s">
        <v>347</v>
      </c>
      <c r="S163" s="13" t="s">
        <v>348</v>
      </c>
      <c r="T163" s="14" t="s">
        <v>349</v>
      </c>
      <c r="U163" s="78" t="s">
        <v>347</v>
      </c>
      <c r="V163" s="13" t="s">
        <v>348</v>
      </c>
      <c r="W163" s="14" t="s">
        <v>349</v>
      </c>
      <c r="X163" s="78" t="s">
        <v>347</v>
      </c>
      <c r="Y163" s="13" t="s">
        <v>348</v>
      </c>
      <c r="Z163" s="14" t="s">
        <v>349</v>
      </c>
      <c r="AA163" s="58" t="s">
        <v>349</v>
      </c>
      <c r="AB163" s="58" t="s">
        <v>349</v>
      </c>
      <c r="AC163" s="58" t="s">
        <v>349</v>
      </c>
      <c r="AD163" s="58" t="s">
        <v>349</v>
      </c>
    </row>
    <row r="164" spans="1:30" x14ac:dyDescent="0.2">
      <c r="A164" t="s">
        <v>12</v>
      </c>
      <c r="B164" s="96">
        <f>+Input!$B$21</f>
        <v>0</v>
      </c>
      <c r="C164" s="79">
        <f>B164*Animals!$C$37</f>
        <v>0</v>
      </c>
      <c r="D164" s="22">
        <f>References!$I$16*Animals!$C$37*Input!$B21*Urban!J37</f>
        <v>0</v>
      </c>
      <c r="E164" s="23">
        <f>IF(B164=0,0,D164/B164)</f>
        <v>0</v>
      </c>
      <c r="F164" s="79">
        <f>B164*Animals!$C$38</f>
        <v>0</v>
      </c>
      <c r="G164" s="22">
        <f>References!$I$17*Animals!$C$38*Input!$B21*Urban!J37</f>
        <v>0</v>
      </c>
      <c r="H164" s="23">
        <f>IF(B164=0,0,G164/B164)</f>
        <v>0</v>
      </c>
      <c r="I164" s="79">
        <f>B164*Animals!$C$39</f>
        <v>0</v>
      </c>
      <c r="J164" s="22">
        <f>References!$H$22*Animals!$C$39*Input!$B21*Urban!J37</f>
        <v>0</v>
      </c>
      <c r="K164" s="23">
        <f>IF(E164=0,0,J164/B164)</f>
        <v>0</v>
      </c>
      <c r="L164" s="79">
        <f>B164*Animals!$C$40</f>
        <v>0</v>
      </c>
      <c r="M164" s="22">
        <f>References!$I$18*Animals!$C$40*Input!$B21*Urban!J37</f>
        <v>0</v>
      </c>
      <c r="N164" s="23">
        <f t="shared" ref="N164:N173" si="99">IF(H164=0,0,M164/B164)</f>
        <v>0</v>
      </c>
      <c r="O164" s="79">
        <f>B164*Animals!$C$41</f>
        <v>0</v>
      </c>
      <c r="P164" s="22">
        <f>References!$I$21*Animals!$C$41*Input!$B21*Urban!J37</f>
        <v>0</v>
      </c>
      <c r="Q164" s="23">
        <f t="shared" ref="Q164:Q173" si="100">IF(K164=0,0,P164/B164)</f>
        <v>0</v>
      </c>
      <c r="R164" s="79">
        <f>B164*Animals!$C$42</f>
        <v>0</v>
      </c>
      <c r="S164" s="22">
        <f>References!$I$23*Animals!$C$42*Input!$B21*Urban!J37</f>
        <v>0</v>
      </c>
      <c r="T164" s="23">
        <f t="shared" ref="T164:T173" si="101">IF(B164=0,0,S164/B164)</f>
        <v>0</v>
      </c>
      <c r="U164" s="79">
        <f>B164*Animals!$C$43</f>
        <v>0</v>
      </c>
      <c r="V164" s="22">
        <f>References!$I$20*Animals!$C$43*Input!$B21*Urban!J37</f>
        <v>0</v>
      </c>
      <c r="W164" s="23">
        <f>IF(B164=0,0,V164/B164)</f>
        <v>0</v>
      </c>
      <c r="X164" s="79">
        <f>B164*Animals!$C$44</f>
        <v>0</v>
      </c>
      <c r="Y164" s="22">
        <f>References!$H$24*Animals!$C$44*Input!$B21*Urban!J37</f>
        <v>0</v>
      </c>
      <c r="Z164" s="23">
        <f t="shared" ref="Z164:Z173" si="102">IF(B164=0,0,Y164/B164)</f>
        <v>0</v>
      </c>
      <c r="AA164" s="59">
        <f t="shared" ref="AA164:AA173" si="103">SUM(E164,H164,K164,N164,Q164,T164,W164,Z164)</f>
        <v>0</v>
      </c>
      <c r="AB164" s="59">
        <f>0.403*(AA164)^1.028</f>
        <v>0</v>
      </c>
      <c r="AC164" s="59">
        <f>SUM(E164,H164,K164,N164,Q164,T164,W164,Z164)+$Y$13</f>
        <v>0</v>
      </c>
      <c r="AD164" s="59">
        <f>0.403*(AC164)^1.028</f>
        <v>0</v>
      </c>
    </row>
    <row r="165" spans="1:30" x14ac:dyDescent="0.2">
      <c r="A165" t="s">
        <v>13</v>
      </c>
      <c r="B165" s="96">
        <f>+Input!$B$22</f>
        <v>0</v>
      </c>
      <c r="C165" s="79">
        <f>B165*Animals!$C$37</f>
        <v>0</v>
      </c>
      <c r="D165" s="22">
        <f>References!$I$16*Animals!$C$37*Input!$B22*Urban!J38</f>
        <v>0</v>
      </c>
      <c r="E165" s="23">
        <f t="shared" ref="E165:E173" si="104">IF(B165=0,0,D165/B165)</f>
        <v>0</v>
      </c>
      <c r="F165" s="79">
        <f>B165*Animals!$C$38</f>
        <v>0</v>
      </c>
      <c r="G165" s="22">
        <f>References!$I$17*Animals!$C$38*Input!$B22*Urban!J38</f>
        <v>0</v>
      </c>
      <c r="H165" s="23">
        <f t="shared" ref="H165:H173" si="105">IF(B165=0,0,G165/B165)</f>
        <v>0</v>
      </c>
      <c r="I165" s="79">
        <f>B165*Animals!$C$39</f>
        <v>0</v>
      </c>
      <c r="J165" s="22">
        <f>References!$H$22*Animals!$C$39*Input!$B22*Urban!J38</f>
        <v>0</v>
      </c>
      <c r="K165" s="23">
        <f t="shared" ref="K165:K173" si="106">IF(E165=0,0,J165/B165)</f>
        <v>0</v>
      </c>
      <c r="L165" s="79">
        <f>B165*Animals!$C$40</f>
        <v>0</v>
      </c>
      <c r="M165" s="22">
        <f>References!$I$18*Animals!$C$40*Input!$B22*Urban!J38</f>
        <v>0</v>
      </c>
      <c r="N165" s="23">
        <f t="shared" si="99"/>
        <v>0</v>
      </c>
      <c r="O165" s="79">
        <f>B165*Animals!$C$41</f>
        <v>0</v>
      </c>
      <c r="P165" s="22">
        <f>References!$I$21*Animals!$C$41*Input!$B22*Urban!J38</f>
        <v>0</v>
      </c>
      <c r="Q165" s="23">
        <f t="shared" si="100"/>
        <v>0</v>
      </c>
      <c r="R165" s="79">
        <f>B165*Animals!$C$42</f>
        <v>0</v>
      </c>
      <c r="S165" s="22">
        <f>References!$I$23*Animals!$C$42*Input!$B22*Urban!J38</f>
        <v>0</v>
      </c>
      <c r="T165" s="23">
        <f t="shared" si="101"/>
        <v>0</v>
      </c>
      <c r="U165" s="79">
        <f>B165*Animals!$C$43</f>
        <v>0</v>
      </c>
      <c r="V165" s="22">
        <f>References!$I$20*Animals!$C$43*Input!$B22*Urban!J38</f>
        <v>0</v>
      </c>
      <c r="W165" s="23">
        <f t="shared" ref="W165:W173" si="107">IF(B165=0,0,V165/B165)</f>
        <v>0</v>
      </c>
      <c r="X165" s="79">
        <f>B165*Animals!$C$44</f>
        <v>0</v>
      </c>
      <c r="Y165" s="22">
        <f>References!$H$24*Animals!$C$44*Input!$B22*Urban!J38</f>
        <v>0</v>
      </c>
      <c r="Z165" s="23">
        <f t="shared" si="102"/>
        <v>0</v>
      </c>
      <c r="AA165" s="59">
        <f t="shared" si="103"/>
        <v>0</v>
      </c>
      <c r="AB165" s="59">
        <f t="shared" ref="AB165:AB173" si="108">0.403*(AA165)^1.028</f>
        <v>0</v>
      </c>
      <c r="AC165" s="59">
        <f>SUM(E165,H165,K165,N165,Q165,T165,W165,Z165)+$Y$14</f>
        <v>0</v>
      </c>
      <c r="AD165" s="59">
        <f t="shared" ref="AD165:AD173" si="109">0.403*(AC165)^1.028</f>
        <v>0</v>
      </c>
    </row>
    <row r="166" spans="1:30" x14ac:dyDescent="0.2">
      <c r="A166" t="s">
        <v>14</v>
      </c>
      <c r="B166" s="96">
        <f>+Input!$B$23</f>
        <v>0</v>
      </c>
      <c r="C166" s="79">
        <f>B166*Animals!$C$37</f>
        <v>0</v>
      </c>
      <c r="D166" s="22">
        <f>References!$I$16*Animals!$C$37*Input!$B23*Urban!J39</f>
        <v>0</v>
      </c>
      <c r="E166" s="23">
        <f t="shared" si="104"/>
        <v>0</v>
      </c>
      <c r="F166" s="79">
        <f>B166*Animals!$C$38</f>
        <v>0</v>
      </c>
      <c r="G166" s="22">
        <f>References!$I$17*Animals!$C$38*Input!$B23*Urban!J39</f>
        <v>0</v>
      </c>
      <c r="H166" s="23">
        <f t="shared" si="105"/>
        <v>0</v>
      </c>
      <c r="I166" s="79">
        <f>B166*Animals!$C$39</f>
        <v>0</v>
      </c>
      <c r="J166" s="22">
        <f>References!$H$22*Animals!$C$39*Input!$B23*Urban!J39</f>
        <v>0</v>
      </c>
      <c r="K166" s="23">
        <f t="shared" si="106"/>
        <v>0</v>
      </c>
      <c r="L166" s="79">
        <f>B166*Animals!$C$40</f>
        <v>0</v>
      </c>
      <c r="M166" s="22">
        <f>References!$I$18*Animals!$C$40*Input!$B23*Urban!J39</f>
        <v>0</v>
      </c>
      <c r="N166" s="23">
        <f t="shared" si="99"/>
        <v>0</v>
      </c>
      <c r="O166" s="79">
        <f>B166*Animals!$C$41</f>
        <v>0</v>
      </c>
      <c r="P166" s="22">
        <f>References!$I$21*Animals!$C$41*Input!$B23*Urban!J39</f>
        <v>0</v>
      </c>
      <c r="Q166" s="23">
        <f t="shared" si="100"/>
        <v>0</v>
      </c>
      <c r="R166" s="79">
        <f>B166*Animals!$C$42</f>
        <v>0</v>
      </c>
      <c r="S166" s="22">
        <f>References!$I$23*Animals!$C$42*Input!$B23*Urban!J39</f>
        <v>0</v>
      </c>
      <c r="T166" s="23">
        <f t="shared" si="101"/>
        <v>0</v>
      </c>
      <c r="U166" s="79">
        <f>B166*Animals!$C$43</f>
        <v>0</v>
      </c>
      <c r="V166" s="22">
        <f>References!$I$20*Animals!$C$43*Input!$B23*Urban!J39</f>
        <v>0</v>
      </c>
      <c r="W166" s="23">
        <f t="shared" si="107"/>
        <v>0</v>
      </c>
      <c r="X166" s="79">
        <f>B166*Animals!$C$44</f>
        <v>0</v>
      </c>
      <c r="Y166" s="22">
        <f>References!$H$24*Animals!$C$44*Input!$B23*Urban!J39</f>
        <v>0</v>
      </c>
      <c r="Z166" s="23">
        <f t="shared" si="102"/>
        <v>0</v>
      </c>
      <c r="AA166" s="59">
        <f t="shared" si="103"/>
        <v>0</v>
      </c>
      <c r="AB166" s="59">
        <f t="shared" si="108"/>
        <v>0</v>
      </c>
      <c r="AC166" s="59">
        <f>SUM(E166,H166,K166,N166,Q166,T166,W166,Z166)+$Y$15</f>
        <v>0</v>
      </c>
      <c r="AD166" s="59">
        <f t="shared" si="109"/>
        <v>0</v>
      </c>
    </row>
    <row r="167" spans="1:30" x14ac:dyDescent="0.2">
      <c r="A167" t="s">
        <v>15</v>
      </c>
      <c r="B167" s="96">
        <f>+Input!$B$24</f>
        <v>0</v>
      </c>
      <c r="C167" s="79">
        <f>B167*Animals!$C$37</f>
        <v>0</v>
      </c>
      <c r="D167" s="22">
        <f>References!$I$16*Animals!$C$37*Input!$B24*Urban!J40</f>
        <v>0</v>
      </c>
      <c r="E167" s="23">
        <f t="shared" si="104"/>
        <v>0</v>
      </c>
      <c r="F167" s="79">
        <f>B167*Animals!$C$38</f>
        <v>0</v>
      </c>
      <c r="G167" s="22">
        <f>References!$I$17*Animals!$C$38*Input!$B24*Urban!J40</f>
        <v>0</v>
      </c>
      <c r="H167" s="23">
        <f t="shared" si="105"/>
        <v>0</v>
      </c>
      <c r="I167" s="79">
        <f>B167*Animals!$C$39</f>
        <v>0</v>
      </c>
      <c r="J167" s="22">
        <f>References!$H$22*Animals!$C$39*Input!$B24*Urban!J40</f>
        <v>0</v>
      </c>
      <c r="K167" s="23">
        <f t="shared" si="106"/>
        <v>0</v>
      </c>
      <c r="L167" s="79">
        <f>B167*Animals!$C$40</f>
        <v>0</v>
      </c>
      <c r="M167" s="22">
        <f>References!$I$18*Animals!$C$40*Input!$B24*Urban!J40</f>
        <v>0</v>
      </c>
      <c r="N167" s="23">
        <f t="shared" si="99"/>
        <v>0</v>
      </c>
      <c r="O167" s="79">
        <f>B167*Animals!$C$41</f>
        <v>0</v>
      </c>
      <c r="P167" s="22">
        <f>References!$I$21*Animals!$C$41*Input!$B24*Urban!J40</f>
        <v>0</v>
      </c>
      <c r="Q167" s="23">
        <f t="shared" si="100"/>
        <v>0</v>
      </c>
      <c r="R167" s="79">
        <f>B167*Animals!$C$42</f>
        <v>0</v>
      </c>
      <c r="S167" s="22">
        <f>References!$I$23*Animals!$C$42*Input!$B24*Urban!J40</f>
        <v>0</v>
      </c>
      <c r="T167" s="23">
        <f t="shared" si="101"/>
        <v>0</v>
      </c>
      <c r="U167" s="79">
        <f>B167*Animals!$C$43</f>
        <v>0</v>
      </c>
      <c r="V167" s="22">
        <f>References!$I$20*Animals!$C$43*Input!$B24*Urban!J40</f>
        <v>0</v>
      </c>
      <c r="W167" s="23">
        <f t="shared" si="107"/>
        <v>0</v>
      </c>
      <c r="X167" s="79">
        <f>B167*Animals!$C$44</f>
        <v>0</v>
      </c>
      <c r="Y167" s="22">
        <f>References!$H$24*Animals!$C$44*Input!$B24*Urban!J40</f>
        <v>0</v>
      </c>
      <c r="Z167" s="23">
        <f t="shared" si="102"/>
        <v>0</v>
      </c>
      <c r="AA167" s="59">
        <f t="shared" si="103"/>
        <v>0</v>
      </c>
      <c r="AB167" s="59">
        <f t="shared" si="108"/>
        <v>0</v>
      </c>
      <c r="AC167" s="59">
        <f>SUM(E167,H167,K167,N167,Q167,T167,W167,Z167)+$Y$16</f>
        <v>0</v>
      </c>
      <c r="AD167" s="59">
        <f t="shared" si="109"/>
        <v>0</v>
      </c>
    </row>
    <row r="168" spans="1:30" x14ac:dyDescent="0.2">
      <c r="A168" t="s">
        <v>16</v>
      </c>
      <c r="B168" s="96">
        <f>+Input!$B$25</f>
        <v>0</v>
      </c>
      <c r="C168" s="79">
        <f>B168*Animals!$C$37</f>
        <v>0</v>
      </c>
      <c r="D168" s="22">
        <f>References!$I$16*Animals!$C$37*Input!$B25*Urban!J41</f>
        <v>0</v>
      </c>
      <c r="E168" s="23">
        <f t="shared" si="104"/>
        <v>0</v>
      </c>
      <c r="F168" s="79">
        <f>B168*Animals!$C$38</f>
        <v>0</v>
      </c>
      <c r="G168" s="22">
        <f>References!$I$17*Animals!$C$38*Input!$B25*Urban!J41</f>
        <v>0</v>
      </c>
      <c r="H168" s="23">
        <f t="shared" si="105"/>
        <v>0</v>
      </c>
      <c r="I168" s="79">
        <f>B168*Animals!$C$39</f>
        <v>0</v>
      </c>
      <c r="J168" s="22">
        <f>References!$H$22*Animals!$C$39*Input!$B25*Urban!J41</f>
        <v>0</v>
      </c>
      <c r="K168" s="23">
        <f t="shared" si="106"/>
        <v>0</v>
      </c>
      <c r="L168" s="79">
        <f>B168*Animals!$C$40</f>
        <v>0</v>
      </c>
      <c r="M168" s="22">
        <f>References!$I$18*Animals!$C$40*Input!$B25*Urban!J41</f>
        <v>0</v>
      </c>
      <c r="N168" s="23">
        <f t="shared" si="99"/>
        <v>0</v>
      </c>
      <c r="O168" s="79">
        <f>B168*Animals!$C$41</f>
        <v>0</v>
      </c>
      <c r="P168" s="22">
        <f>References!$I$21*Animals!$C$41*Input!$B25*Urban!J41</f>
        <v>0</v>
      </c>
      <c r="Q168" s="23">
        <f t="shared" si="100"/>
        <v>0</v>
      </c>
      <c r="R168" s="79">
        <f>B168*Animals!$C$42</f>
        <v>0</v>
      </c>
      <c r="S168" s="22">
        <f>References!$I$23*Animals!$C$42*Input!$B25*Urban!J41</f>
        <v>0</v>
      </c>
      <c r="T168" s="23">
        <f t="shared" si="101"/>
        <v>0</v>
      </c>
      <c r="U168" s="79">
        <f>B168*Animals!$C$43</f>
        <v>0</v>
      </c>
      <c r="V168" s="22">
        <f>References!$I$20*Animals!$C$43*Input!$B25*Urban!J41</f>
        <v>0</v>
      </c>
      <c r="W168" s="23">
        <f t="shared" si="107"/>
        <v>0</v>
      </c>
      <c r="X168" s="79">
        <f>B168*Animals!$C$44</f>
        <v>0</v>
      </c>
      <c r="Y168" s="22">
        <f>References!$H$24*Animals!$C$44*Input!$B25*Urban!J41</f>
        <v>0</v>
      </c>
      <c r="Z168" s="23">
        <f t="shared" si="102"/>
        <v>0</v>
      </c>
      <c r="AA168" s="59">
        <f t="shared" si="103"/>
        <v>0</v>
      </c>
      <c r="AB168" s="59">
        <f t="shared" si="108"/>
        <v>0</v>
      </c>
      <c r="AC168" s="59">
        <f>SUM(E168,H168,K168,N168,Q168,T168,W168,Z168)+$Y$17</f>
        <v>0</v>
      </c>
      <c r="AD168" s="59">
        <f t="shared" si="109"/>
        <v>0</v>
      </c>
    </row>
    <row r="169" spans="1:30" x14ac:dyDescent="0.2">
      <c r="A169" t="s">
        <v>17</v>
      </c>
      <c r="B169" s="96">
        <f>+Input!$B$26</f>
        <v>0</v>
      </c>
      <c r="C169" s="79">
        <f>B169*Animals!$C$37</f>
        <v>0</v>
      </c>
      <c r="D169" s="22">
        <f>References!$I$16*Animals!$C$37*Input!$B26*Urban!J42</f>
        <v>0</v>
      </c>
      <c r="E169" s="23">
        <f t="shared" si="104"/>
        <v>0</v>
      </c>
      <c r="F169" s="79">
        <f>B169*Animals!$C$38</f>
        <v>0</v>
      </c>
      <c r="G169" s="22">
        <f>References!$I$17*Animals!$C$38*Input!$B26*Urban!J42</f>
        <v>0</v>
      </c>
      <c r="H169" s="23">
        <f t="shared" si="105"/>
        <v>0</v>
      </c>
      <c r="I169" s="79">
        <f>B169*Animals!$C$39</f>
        <v>0</v>
      </c>
      <c r="J169" s="22">
        <f>References!$H$22*Animals!$C$39*Input!$B26*Urban!J42</f>
        <v>0</v>
      </c>
      <c r="K169" s="23">
        <f t="shared" si="106"/>
        <v>0</v>
      </c>
      <c r="L169" s="79">
        <f>B169*Animals!$C$40</f>
        <v>0</v>
      </c>
      <c r="M169" s="22">
        <f>References!$I$18*Animals!$C$40*Input!$B26*Urban!J42</f>
        <v>0</v>
      </c>
      <c r="N169" s="23">
        <f t="shared" si="99"/>
        <v>0</v>
      </c>
      <c r="O169" s="79">
        <f>B169*Animals!$C$41</f>
        <v>0</v>
      </c>
      <c r="P169" s="22">
        <f>References!$I$21*Animals!$C$41*Input!$B26*Urban!J42</f>
        <v>0</v>
      </c>
      <c r="Q169" s="23">
        <f t="shared" si="100"/>
        <v>0</v>
      </c>
      <c r="R169" s="79">
        <f>B169*Animals!$C$42</f>
        <v>0</v>
      </c>
      <c r="S169" s="22">
        <f>References!$I$23*Animals!$C$42*Input!$B26*Urban!J42</f>
        <v>0</v>
      </c>
      <c r="T169" s="23">
        <f t="shared" si="101"/>
        <v>0</v>
      </c>
      <c r="U169" s="79">
        <f>B169*Animals!$C$43</f>
        <v>0</v>
      </c>
      <c r="V169" s="22">
        <f>References!$I$20*Animals!$C$43*Input!$B26*Urban!J42</f>
        <v>0</v>
      </c>
      <c r="W169" s="23">
        <f t="shared" si="107"/>
        <v>0</v>
      </c>
      <c r="X169" s="79">
        <f>B169*Animals!$C$44</f>
        <v>0</v>
      </c>
      <c r="Y169" s="22">
        <f>References!$H$24*Animals!$C$44*Input!$B26*Urban!J42</f>
        <v>0</v>
      </c>
      <c r="Z169" s="23">
        <f t="shared" si="102"/>
        <v>0</v>
      </c>
      <c r="AA169" s="59">
        <f t="shared" si="103"/>
        <v>0</v>
      </c>
      <c r="AB169" s="59">
        <f t="shared" si="108"/>
        <v>0</v>
      </c>
      <c r="AC169" s="59">
        <f>SUM(E169,H169,K169,N169,Q169,T169,W169,Z169)+$Y$18</f>
        <v>0</v>
      </c>
      <c r="AD169" s="59">
        <f t="shared" si="109"/>
        <v>0</v>
      </c>
    </row>
    <row r="170" spans="1:30" x14ac:dyDescent="0.2">
      <c r="A170" t="s">
        <v>18</v>
      </c>
      <c r="B170" s="96">
        <f>+Input!$B$27</f>
        <v>0</v>
      </c>
      <c r="C170" s="79">
        <f>B170*Animals!$C$37</f>
        <v>0</v>
      </c>
      <c r="D170" s="22">
        <f>References!$I$16*Animals!$C$37*Input!$B27*Urban!J43</f>
        <v>0</v>
      </c>
      <c r="E170" s="23">
        <f t="shared" si="104"/>
        <v>0</v>
      </c>
      <c r="F170" s="79">
        <f>B170*Animals!$C$38</f>
        <v>0</v>
      </c>
      <c r="G170" s="22">
        <f>References!$I$17*Animals!$C$38*Input!$B27*Urban!J43</f>
        <v>0</v>
      </c>
      <c r="H170" s="23">
        <f t="shared" si="105"/>
        <v>0</v>
      </c>
      <c r="I170" s="79">
        <f>B170*Animals!$C$39</f>
        <v>0</v>
      </c>
      <c r="J170" s="22">
        <f>References!$H$22*Animals!$C$39*Input!$B27*Urban!J43</f>
        <v>0</v>
      </c>
      <c r="K170" s="23">
        <f t="shared" si="106"/>
        <v>0</v>
      </c>
      <c r="L170" s="79">
        <f>B170*Animals!$C$40</f>
        <v>0</v>
      </c>
      <c r="M170" s="22">
        <f>References!$I$18*Animals!$C$40*Input!$B27*Urban!J43</f>
        <v>0</v>
      </c>
      <c r="N170" s="23">
        <f t="shared" si="99"/>
        <v>0</v>
      </c>
      <c r="O170" s="79">
        <f>B170*Animals!$C$41</f>
        <v>0</v>
      </c>
      <c r="P170" s="22">
        <f>References!$I$21*Animals!$C$41*Input!$B27*Urban!J43</f>
        <v>0</v>
      </c>
      <c r="Q170" s="23">
        <f t="shared" si="100"/>
        <v>0</v>
      </c>
      <c r="R170" s="79">
        <f>B170*Animals!$C$42</f>
        <v>0</v>
      </c>
      <c r="S170" s="22">
        <f>References!$I$23*Animals!$C$42*Input!$B27*Urban!J43</f>
        <v>0</v>
      </c>
      <c r="T170" s="23">
        <f t="shared" si="101"/>
        <v>0</v>
      </c>
      <c r="U170" s="79">
        <f>B170*Animals!$C$43</f>
        <v>0</v>
      </c>
      <c r="V170" s="22">
        <f>References!$I$20*Animals!$C$43*Input!$B27*Urban!J43</f>
        <v>0</v>
      </c>
      <c r="W170" s="23">
        <f t="shared" si="107"/>
        <v>0</v>
      </c>
      <c r="X170" s="79">
        <f>B170*Animals!$C$44</f>
        <v>0</v>
      </c>
      <c r="Y170" s="22">
        <f>References!$H$24*Animals!$C$44*Input!$B27*Urban!J43</f>
        <v>0</v>
      </c>
      <c r="Z170" s="23">
        <f t="shared" si="102"/>
        <v>0</v>
      </c>
      <c r="AA170" s="59">
        <f t="shared" si="103"/>
        <v>0</v>
      </c>
      <c r="AB170" s="59">
        <f t="shared" si="108"/>
        <v>0</v>
      </c>
      <c r="AC170" s="59">
        <f>SUM(E170,H170,K170,N170,Q170,T170,W170,Z170)+$Y$19</f>
        <v>0</v>
      </c>
      <c r="AD170" s="59">
        <f t="shared" si="109"/>
        <v>0</v>
      </c>
    </row>
    <row r="171" spans="1:30" x14ac:dyDescent="0.2">
      <c r="A171" t="s">
        <v>19</v>
      </c>
      <c r="B171" s="96">
        <f>+Input!$B$28</f>
        <v>0</v>
      </c>
      <c r="C171" s="79">
        <f>B171*Animals!$C$37</f>
        <v>0</v>
      </c>
      <c r="D171" s="22">
        <f>References!$I$16*Animals!$C$37*Input!$B28*Urban!J44</f>
        <v>0</v>
      </c>
      <c r="E171" s="23">
        <f t="shared" si="104"/>
        <v>0</v>
      </c>
      <c r="F171" s="79">
        <f>B171*Animals!$C$38</f>
        <v>0</v>
      </c>
      <c r="G171" s="22">
        <f>References!$I$17*Animals!$C$38*Input!$B28*Urban!J44</f>
        <v>0</v>
      </c>
      <c r="H171" s="23">
        <f t="shared" si="105"/>
        <v>0</v>
      </c>
      <c r="I171" s="79">
        <f>B171*Animals!$C$39</f>
        <v>0</v>
      </c>
      <c r="J171" s="22">
        <f>References!$H$22*Animals!$C$39*Input!$B28*Urban!J44</f>
        <v>0</v>
      </c>
      <c r="K171" s="23">
        <f t="shared" si="106"/>
        <v>0</v>
      </c>
      <c r="L171" s="79">
        <f>B171*Animals!$C$40</f>
        <v>0</v>
      </c>
      <c r="M171" s="22">
        <f>References!$I$18*Animals!$C$40*Input!$B28*Urban!J44</f>
        <v>0</v>
      </c>
      <c r="N171" s="23">
        <f t="shared" si="99"/>
        <v>0</v>
      </c>
      <c r="O171" s="79">
        <f>B171*Animals!$C$41</f>
        <v>0</v>
      </c>
      <c r="P171" s="22">
        <f>References!$I$21*Animals!$C$41*Input!$B28*Urban!J44</f>
        <v>0</v>
      </c>
      <c r="Q171" s="23">
        <f t="shared" si="100"/>
        <v>0</v>
      </c>
      <c r="R171" s="79">
        <f>B171*Animals!$C$42</f>
        <v>0</v>
      </c>
      <c r="S171" s="22">
        <f>References!$I$23*Animals!$C$42*Input!$B28*Urban!J44</f>
        <v>0</v>
      </c>
      <c r="T171" s="23">
        <f t="shared" si="101"/>
        <v>0</v>
      </c>
      <c r="U171" s="79">
        <f>B171*Animals!$C$43</f>
        <v>0</v>
      </c>
      <c r="V171" s="22">
        <f>References!$I$20*Animals!$C$43*Input!$B28*Urban!J44</f>
        <v>0</v>
      </c>
      <c r="W171" s="23">
        <f t="shared" si="107"/>
        <v>0</v>
      </c>
      <c r="X171" s="79">
        <f>B171*Animals!$C$44</f>
        <v>0</v>
      </c>
      <c r="Y171" s="22">
        <f>References!$H$24*Animals!$C$44*Input!$B28*Urban!J44</f>
        <v>0</v>
      </c>
      <c r="Z171" s="23">
        <f t="shared" si="102"/>
        <v>0</v>
      </c>
      <c r="AA171" s="59">
        <f t="shared" si="103"/>
        <v>0</v>
      </c>
      <c r="AB171" s="59">
        <f t="shared" si="108"/>
        <v>0</v>
      </c>
      <c r="AC171" s="59">
        <f>SUM(E171,H171,K171,N171,Q171,T171,W171,Z171)+$Y$20</f>
        <v>0</v>
      </c>
      <c r="AD171" s="59">
        <f t="shared" si="109"/>
        <v>0</v>
      </c>
    </row>
    <row r="172" spans="1:30" x14ac:dyDescent="0.2">
      <c r="A172" t="s">
        <v>20</v>
      </c>
      <c r="B172" s="96">
        <f>+Input!$B$29</f>
        <v>0</v>
      </c>
      <c r="C172" s="79">
        <f>B172*Animals!$C$37</f>
        <v>0</v>
      </c>
      <c r="D172" s="22">
        <f>References!$I$16*Animals!$C$37*Input!$B29*Urban!J45</f>
        <v>0</v>
      </c>
      <c r="E172" s="23">
        <f t="shared" si="104"/>
        <v>0</v>
      </c>
      <c r="F172" s="79">
        <f>B172*Animals!$C$38</f>
        <v>0</v>
      </c>
      <c r="G172" s="22">
        <f>References!$I$17*Animals!$C$38*Input!$B29*Urban!J45</f>
        <v>0</v>
      </c>
      <c r="H172" s="23">
        <f t="shared" si="105"/>
        <v>0</v>
      </c>
      <c r="I172" s="79">
        <f>B172*Animals!$C$39</f>
        <v>0</v>
      </c>
      <c r="J172" s="22">
        <f>References!$H$22*Animals!$C$39*Input!$B29*Urban!J45</f>
        <v>0</v>
      </c>
      <c r="K172" s="23">
        <f t="shared" si="106"/>
        <v>0</v>
      </c>
      <c r="L172" s="79">
        <f>B172*Animals!$C$40</f>
        <v>0</v>
      </c>
      <c r="M172" s="22">
        <f>References!$I$18*Animals!$C$40*Input!$B29*Urban!J45</f>
        <v>0</v>
      </c>
      <c r="N172" s="23">
        <f t="shared" si="99"/>
        <v>0</v>
      </c>
      <c r="O172" s="79">
        <f>B172*Animals!$C$41</f>
        <v>0</v>
      </c>
      <c r="P172" s="22">
        <f>References!$I$21*Animals!$C$41*Input!$B29*Urban!J45</f>
        <v>0</v>
      </c>
      <c r="Q172" s="23">
        <f t="shared" si="100"/>
        <v>0</v>
      </c>
      <c r="R172" s="79">
        <f>B172*Animals!$C$42</f>
        <v>0</v>
      </c>
      <c r="S172" s="22">
        <f>References!$I$23*Animals!$C$42*Input!$B29*Urban!J45</f>
        <v>0</v>
      </c>
      <c r="T172" s="23">
        <f t="shared" si="101"/>
        <v>0</v>
      </c>
      <c r="U172" s="79">
        <f>B172*Animals!$C$43</f>
        <v>0</v>
      </c>
      <c r="V172" s="22">
        <f>References!$I$20*Animals!$C$43*Input!$B29*Urban!J45</f>
        <v>0</v>
      </c>
      <c r="W172" s="23">
        <f t="shared" si="107"/>
        <v>0</v>
      </c>
      <c r="X172" s="79">
        <f>B172*Animals!$C$44</f>
        <v>0</v>
      </c>
      <c r="Y172" s="22">
        <f>References!$H$24*Animals!$C$44*Input!$B29*Urban!J45</f>
        <v>0</v>
      </c>
      <c r="Z172" s="23">
        <f t="shared" si="102"/>
        <v>0</v>
      </c>
      <c r="AA172" s="59">
        <f t="shared" si="103"/>
        <v>0</v>
      </c>
      <c r="AB172" s="59">
        <f t="shared" si="108"/>
        <v>0</v>
      </c>
      <c r="AC172" s="59">
        <f>SUM(E172,H172,K172,N172,Q172,T172,W172,Z172)+$Y$21</f>
        <v>0</v>
      </c>
      <c r="AD172" s="59">
        <f t="shared" si="109"/>
        <v>0</v>
      </c>
    </row>
    <row r="173" spans="1:30" x14ac:dyDescent="0.2">
      <c r="A173" t="s">
        <v>21</v>
      </c>
      <c r="B173" s="96">
        <f>+Input!$B$30</f>
        <v>0</v>
      </c>
      <c r="C173" s="79">
        <f>B173*Animals!$C$37</f>
        <v>0</v>
      </c>
      <c r="D173" s="22">
        <f>References!$I$16*Animals!$C$37*Input!$B30*Urban!J46</f>
        <v>0</v>
      </c>
      <c r="E173" s="23">
        <f t="shared" si="104"/>
        <v>0</v>
      </c>
      <c r="F173" s="79">
        <f>B173*Animals!$C$38</f>
        <v>0</v>
      </c>
      <c r="G173" s="22">
        <f>References!$I$17*Animals!$C$38*Input!$B30*Urban!J46</f>
        <v>0</v>
      </c>
      <c r="H173" s="23">
        <f t="shared" si="105"/>
        <v>0</v>
      </c>
      <c r="I173" s="79">
        <f>B173*Animals!$C$39</f>
        <v>0</v>
      </c>
      <c r="J173" s="22">
        <f>References!$H$22*Animals!$C$39*Input!$B30*Urban!J46</f>
        <v>0</v>
      </c>
      <c r="K173" s="23">
        <f t="shared" si="106"/>
        <v>0</v>
      </c>
      <c r="L173" s="79">
        <f>B173*Animals!$C$40</f>
        <v>0</v>
      </c>
      <c r="M173" s="22">
        <f>References!$I$18*Animals!$C$40*Input!$B30*Urban!J46</f>
        <v>0</v>
      </c>
      <c r="N173" s="23">
        <f t="shared" si="99"/>
        <v>0</v>
      </c>
      <c r="O173" s="79">
        <f>B173*Animals!$C$41</f>
        <v>0</v>
      </c>
      <c r="P173" s="22">
        <f>References!$I$21*Animals!$C$41*Input!$B30*Urban!J46</f>
        <v>0</v>
      </c>
      <c r="Q173" s="23">
        <f t="shared" si="100"/>
        <v>0</v>
      </c>
      <c r="R173" s="79">
        <f>B173*Animals!$C$42</f>
        <v>0</v>
      </c>
      <c r="S173" s="22">
        <f>References!$I$23*Animals!$C$42*Input!$B30*Urban!J46</f>
        <v>0</v>
      </c>
      <c r="T173" s="23">
        <f t="shared" si="101"/>
        <v>0</v>
      </c>
      <c r="U173" s="79">
        <f>B173*Animals!$C$43</f>
        <v>0</v>
      </c>
      <c r="V173" s="22">
        <f>References!$I$20*Animals!$C$43*Input!$B30*Urban!J46</f>
        <v>0</v>
      </c>
      <c r="W173" s="23">
        <f t="shared" si="107"/>
        <v>0</v>
      </c>
      <c r="X173" s="79">
        <f>B173*Animals!$C$44</f>
        <v>0</v>
      </c>
      <c r="Y173" s="22">
        <f>References!$H$24*Animals!$C$44*Input!$B30*Urban!J46</f>
        <v>0</v>
      </c>
      <c r="Z173" s="23">
        <f t="shared" si="102"/>
        <v>0</v>
      </c>
      <c r="AA173" s="59">
        <f t="shared" si="103"/>
        <v>0</v>
      </c>
      <c r="AB173" s="59">
        <f t="shared" si="108"/>
        <v>0</v>
      </c>
      <c r="AC173" s="59">
        <f>SUM(E173,H173,K173,N173,Q173,T173,W173,Z173)+$Y$22</f>
        <v>0</v>
      </c>
      <c r="AD173" s="59">
        <f t="shared" si="109"/>
        <v>0</v>
      </c>
    </row>
    <row r="174" spans="1:30" x14ac:dyDescent="0.2">
      <c r="A174"/>
      <c r="B174" s="96"/>
      <c r="C174" s="3"/>
      <c r="D174"/>
      <c r="E174"/>
      <c r="F174" s="3"/>
      <c r="G174"/>
      <c r="H174"/>
      <c r="I174" s="3"/>
      <c r="J174"/>
      <c r="K174"/>
      <c r="L174" s="3"/>
      <c r="O174" s="3"/>
      <c r="R174" s="3"/>
      <c r="U174" s="3"/>
      <c r="X174" s="3"/>
    </row>
    <row r="175" spans="1:30" x14ac:dyDescent="0.2">
      <c r="A175"/>
      <c r="B175" s="96"/>
      <c r="C175" s="76"/>
      <c r="D175" s="30" t="s">
        <v>246</v>
      </c>
      <c r="E175" s="20"/>
      <c r="F175" s="76"/>
      <c r="G175" s="30" t="s">
        <v>247</v>
      </c>
      <c r="H175" s="20"/>
      <c r="I175" s="76"/>
      <c r="J175" s="30" t="s">
        <v>720</v>
      </c>
      <c r="K175" s="20"/>
      <c r="L175" s="76"/>
      <c r="M175" s="30" t="s">
        <v>248</v>
      </c>
      <c r="N175" s="20"/>
      <c r="O175" s="76"/>
      <c r="P175" s="30" t="s">
        <v>717</v>
      </c>
      <c r="Q175" s="20"/>
      <c r="R175" s="76"/>
      <c r="S175" s="30" t="s">
        <v>938</v>
      </c>
      <c r="T175" s="20"/>
      <c r="U175" s="76"/>
      <c r="V175" s="30" t="s">
        <v>250</v>
      </c>
      <c r="W175" s="20"/>
      <c r="X175" s="76"/>
      <c r="Y175" s="30" t="s">
        <v>719</v>
      </c>
      <c r="Z175" s="20"/>
    </row>
    <row r="176" spans="1:30" x14ac:dyDescent="0.2">
      <c r="A176"/>
      <c r="B176" s="96"/>
      <c r="C176" s="77"/>
      <c r="D176" s="10" t="s">
        <v>334</v>
      </c>
      <c r="E176" s="11" t="s">
        <v>335</v>
      </c>
      <c r="F176" s="77"/>
      <c r="G176" s="10" t="s">
        <v>334</v>
      </c>
      <c r="H176" s="11" t="s">
        <v>335</v>
      </c>
      <c r="I176" s="77"/>
      <c r="J176" s="10" t="s">
        <v>334</v>
      </c>
      <c r="K176" s="11" t="s">
        <v>335</v>
      </c>
      <c r="L176" s="77"/>
      <c r="M176" s="10" t="s">
        <v>334</v>
      </c>
      <c r="N176" s="11" t="s">
        <v>335</v>
      </c>
      <c r="O176" s="77"/>
      <c r="P176" s="10" t="s">
        <v>334</v>
      </c>
      <c r="Q176" s="11" t="s">
        <v>335</v>
      </c>
      <c r="R176" s="77"/>
      <c r="S176" s="10" t="s">
        <v>334</v>
      </c>
      <c r="T176" s="11" t="s">
        <v>335</v>
      </c>
      <c r="U176" s="77"/>
      <c r="V176" s="10" t="s">
        <v>334</v>
      </c>
      <c r="W176" s="11" t="s">
        <v>335</v>
      </c>
      <c r="X176" s="77"/>
      <c r="Y176" s="10" t="s">
        <v>334</v>
      </c>
      <c r="Z176" s="11" t="s">
        <v>335</v>
      </c>
      <c r="AA176" s="58" t="s">
        <v>335</v>
      </c>
      <c r="AB176" s="58" t="s">
        <v>701</v>
      </c>
      <c r="AC176" s="58" t="s">
        <v>335</v>
      </c>
      <c r="AD176" s="58" t="s">
        <v>701</v>
      </c>
    </row>
    <row r="177" spans="1:30" x14ac:dyDescent="0.2">
      <c r="A177" s="21" t="s">
        <v>267</v>
      </c>
      <c r="B177" s="97" t="s">
        <v>346</v>
      </c>
      <c r="C177" s="78" t="s">
        <v>347</v>
      </c>
      <c r="D177" s="13" t="s">
        <v>348</v>
      </c>
      <c r="E177" s="14" t="s">
        <v>349</v>
      </c>
      <c r="F177" s="78" t="s">
        <v>347</v>
      </c>
      <c r="G177" s="13" t="s">
        <v>348</v>
      </c>
      <c r="H177" s="14" t="s">
        <v>349</v>
      </c>
      <c r="I177" s="78" t="s">
        <v>347</v>
      </c>
      <c r="J177" s="13" t="s">
        <v>348</v>
      </c>
      <c r="K177" s="14" t="s">
        <v>349</v>
      </c>
      <c r="L177" s="78" t="s">
        <v>347</v>
      </c>
      <c r="M177" s="13" t="s">
        <v>348</v>
      </c>
      <c r="N177" s="14" t="s">
        <v>349</v>
      </c>
      <c r="O177" s="78" t="s">
        <v>347</v>
      </c>
      <c r="P177" s="13" t="s">
        <v>348</v>
      </c>
      <c r="Q177" s="14" t="s">
        <v>349</v>
      </c>
      <c r="R177" s="78" t="s">
        <v>347</v>
      </c>
      <c r="S177" s="13" t="s">
        <v>348</v>
      </c>
      <c r="T177" s="14" t="s">
        <v>349</v>
      </c>
      <c r="U177" s="78" t="s">
        <v>347</v>
      </c>
      <c r="V177" s="13" t="s">
        <v>348</v>
      </c>
      <c r="W177" s="14" t="s">
        <v>349</v>
      </c>
      <c r="X177" s="78" t="s">
        <v>347</v>
      </c>
      <c r="Y177" s="13" t="s">
        <v>348</v>
      </c>
      <c r="Z177" s="14" t="s">
        <v>349</v>
      </c>
      <c r="AA177" s="58" t="s">
        <v>349</v>
      </c>
      <c r="AB177" s="58" t="s">
        <v>349</v>
      </c>
      <c r="AC177" s="58" t="s">
        <v>349</v>
      </c>
      <c r="AD177" s="58" t="s">
        <v>349</v>
      </c>
    </row>
    <row r="178" spans="1:30" x14ac:dyDescent="0.2">
      <c r="A178" t="s">
        <v>12</v>
      </c>
      <c r="B178" s="96">
        <f>+Input!$B$21</f>
        <v>0</v>
      </c>
      <c r="C178" s="79">
        <f>B178*Animals!$C$37</f>
        <v>0</v>
      </c>
      <c r="D178" s="22">
        <f>References!$I$16*Animals!$C$37*Input!$B21*Urban!K37</f>
        <v>0</v>
      </c>
      <c r="E178" s="23">
        <f>IF(B178=0,0,D178/B178)</f>
        <v>0</v>
      </c>
      <c r="F178" s="79">
        <f>B178*Animals!$C$38</f>
        <v>0</v>
      </c>
      <c r="G178" s="22">
        <f>References!$I$17*Animals!$C$38*Input!$B21*Urban!K37</f>
        <v>0</v>
      </c>
      <c r="H178" s="23">
        <f>IF(B178=0,0,G178/B178)</f>
        <v>0</v>
      </c>
      <c r="I178" s="79">
        <f>B178*Animals!$C$39</f>
        <v>0</v>
      </c>
      <c r="J178" s="22">
        <f>References!$H$22*Animals!$C$39*Input!$B21*Urban!K37</f>
        <v>0</v>
      </c>
      <c r="K178" s="23">
        <f>IF(E178=0,0,J178/B178)</f>
        <v>0</v>
      </c>
      <c r="L178" s="79">
        <f>B178*Animals!$C$40</f>
        <v>0</v>
      </c>
      <c r="M178" s="22">
        <f>References!$I$18*Animals!$C$40*Input!$B21*Urban!K37</f>
        <v>0</v>
      </c>
      <c r="N178" s="23">
        <f t="shared" ref="N178:N187" si="110">IF(H178=0,0,M178/B178)</f>
        <v>0</v>
      </c>
      <c r="O178" s="79">
        <f>B178*Animals!$C$41</f>
        <v>0</v>
      </c>
      <c r="P178" s="22">
        <f>References!$I$21*Animals!$C$41*Input!$B21*Urban!K37</f>
        <v>0</v>
      </c>
      <c r="Q178" s="23">
        <f t="shared" ref="Q178:Q187" si="111">IF(K178=0,0,P178/B178)</f>
        <v>0</v>
      </c>
      <c r="R178" s="79">
        <f>B178*Animals!$C$42</f>
        <v>0</v>
      </c>
      <c r="S178" s="22">
        <f>References!$I$23*Animals!$C$42*Input!$B21*Urban!K37</f>
        <v>0</v>
      </c>
      <c r="T178" s="23">
        <f t="shared" ref="T178:T187" si="112">IF(B178=0,0,S178/B178)</f>
        <v>0</v>
      </c>
      <c r="U178" s="79">
        <f>B178*Animals!$C$43</f>
        <v>0</v>
      </c>
      <c r="V178" s="22">
        <f>References!$I$20*Animals!$C$43*Input!$B21*Urban!K37</f>
        <v>0</v>
      </c>
      <c r="W178" s="23">
        <f>IF(B178=0,0,V178/B178)</f>
        <v>0</v>
      </c>
      <c r="X178" s="79">
        <f>B178*Animals!$C$44</f>
        <v>0</v>
      </c>
      <c r="Y178" s="22">
        <f>References!$H$24*Animals!$C$44*Input!$B21*Urban!K37</f>
        <v>0</v>
      </c>
      <c r="Z178" s="23">
        <f t="shared" ref="Z178:Z187" si="113">IF(B178=0,0,Y178/B178)</f>
        <v>0</v>
      </c>
      <c r="AA178" s="59">
        <f t="shared" ref="AA178:AA187" si="114">SUM(E178,H178,K178,N178,Q178,T178,W178,Z178)</f>
        <v>0</v>
      </c>
      <c r="AB178" s="59">
        <f>0.403*(AA178)^1.028</f>
        <v>0</v>
      </c>
      <c r="AC178" s="59">
        <f>SUM(E178,H178,K178,N178,Q178,T178,W178,Z178)+$Y$13</f>
        <v>0</v>
      </c>
      <c r="AD178" s="59">
        <f>0.403*(AC178)^1.028</f>
        <v>0</v>
      </c>
    </row>
    <row r="179" spans="1:30" x14ac:dyDescent="0.2">
      <c r="A179" t="s">
        <v>13</v>
      </c>
      <c r="B179" s="96">
        <f>+Input!$B$22</f>
        <v>0</v>
      </c>
      <c r="C179" s="79">
        <f>B179*Animals!$C$37</f>
        <v>0</v>
      </c>
      <c r="D179" s="22">
        <f>References!$I$16*Animals!$C$37*Input!$B22*Urban!K38</f>
        <v>0</v>
      </c>
      <c r="E179" s="23">
        <f t="shared" ref="E179:E187" si="115">IF(B179=0,0,D179/B179)</f>
        <v>0</v>
      </c>
      <c r="F179" s="79">
        <f>B179*Animals!$C$38</f>
        <v>0</v>
      </c>
      <c r="G179" s="22">
        <f>References!$I$17*Animals!$C$38*Input!$B22*Urban!K38</f>
        <v>0</v>
      </c>
      <c r="H179" s="23">
        <f t="shared" ref="H179:H187" si="116">IF(B179=0,0,G179/B179)</f>
        <v>0</v>
      </c>
      <c r="I179" s="79">
        <f>B179*Animals!$C$39</f>
        <v>0</v>
      </c>
      <c r="J179" s="22">
        <f>References!$H$22*Animals!$C$39*Input!$B22*Urban!K38</f>
        <v>0</v>
      </c>
      <c r="K179" s="23">
        <f t="shared" ref="K179:K187" si="117">IF(E179=0,0,J179/B179)</f>
        <v>0</v>
      </c>
      <c r="L179" s="79">
        <f>B179*Animals!$C$40</f>
        <v>0</v>
      </c>
      <c r="M179" s="22">
        <f>References!$I$18*Animals!$C$40*Input!$B22*Urban!K38</f>
        <v>0</v>
      </c>
      <c r="N179" s="23">
        <f t="shared" si="110"/>
        <v>0</v>
      </c>
      <c r="O179" s="79">
        <f>B179*Animals!$C$41</f>
        <v>0</v>
      </c>
      <c r="P179" s="22">
        <f>References!$I$21*Animals!$C$41*Input!$B22*Urban!K38</f>
        <v>0</v>
      </c>
      <c r="Q179" s="23">
        <f t="shared" si="111"/>
        <v>0</v>
      </c>
      <c r="R179" s="79">
        <f>B179*Animals!$C$42</f>
        <v>0</v>
      </c>
      <c r="S179" s="22">
        <f>References!$I$23*Animals!$C$42*Input!$B22*Urban!K38</f>
        <v>0</v>
      </c>
      <c r="T179" s="23">
        <f t="shared" si="112"/>
        <v>0</v>
      </c>
      <c r="U179" s="79">
        <f>B179*Animals!$C$43</f>
        <v>0</v>
      </c>
      <c r="V179" s="22">
        <f>References!$I$20*Animals!$C$43*Input!$B22*Urban!K38</f>
        <v>0</v>
      </c>
      <c r="W179" s="23">
        <f t="shared" ref="W179:W187" si="118">IF(B179=0,0,V179/B179)</f>
        <v>0</v>
      </c>
      <c r="X179" s="79">
        <f>B179*Animals!$C$44</f>
        <v>0</v>
      </c>
      <c r="Y179" s="22">
        <f>References!$H$24*Animals!$C$44*Input!$B22*Urban!K38</f>
        <v>0</v>
      </c>
      <c r="Z179" s="23">
        <f t="shared" si="113"/>
        <v>0</v>
      </c>
      <c r="AA179" s="59">
        <f t="shared" si="114"/>
        <v>0</v>
      </c>
      <c r="AB179" s="59">
        <f t="shared" ref="AB179:AB187" si="119">0.403*(AA179)^1.028</f>
        <v>0</v>
      </c>
      <c r="AC179" s="59">
        <f>SUM(E179,H179,K179,N179,Q179,T179,W179,Z179)+$Y$14</f>
        <v>0</v>
      </c>
      <c r="AD179" s="59">
        <f t="shared" ref="AD179:AD187" si="120">0.403*(AC179)^1.028</f>
        <v>0</v>
      </c>
    </row>
    <row r="180" spans="1:30" x14ac:dyDescent="0.2">
      <c r="A180" t="s">
        <v>14</v>
      </c>
      <c r="B180" s="96">
        <f>+Input!$B$23</f>
        <v>0</v>
      </c>
      <c r="C180" s="79">
        <f>B180*Animals!$C$37</f>
        <v>0</v>
      </c>
      <c r="D180" s="22">
        <f>References!$I$16*Animals!$C$37*Input!$B23*Urban!K39</f>
        <v>0</v>
      </c>
      <c r="E180" s="23">
        <f t="shared" si="115"/>
        <v>0</v>
      </c>
      <c r="F180" s="79">
        <f>B180*Animals!$C$38</f>
        <v>0</v>
      </c>
      <c r="G180" s="22">
        <f>References!$I$17*Animals!$C$38*Input!$B23*Urban!K39</f>
        <v>0</v>
      </c>
      <c r="H180" s="23">
        <f t="shared" si="116"/>
        <v>0</v>
      </c>
      <c r="I180" s="79">
        <f>B180*Animals!$C$39</f>
        <v>0</v>
      </c>
      <c r="J180" s="22">
        <f>References!$H$22*Animals!$C$39*Input!$B23*Urban!K39</f>
        <v>0</v>
      </c>
      <c r="K180" s="23">
        <f t="shared" si="117"/>
        <v>0</v>
      </c>
      <c r="L180" s="79">
        <f>B180*Animals!$C$40</f>
        <v>0</v>
      </c>
      <c r="M180" s="22">
        <f>References!$I$18*Animals!$C$40*Input!$B23*Urban!K39</f>
        <v>0</v>
      </c>
      <c r="N180" s="23">
        <f t="shared" si="110"/>
        <v>0</v>
      </c>
      <c r="O180" s="79">
        <f>B180*Animals!$C$41</f>
        <v>0</v>
      </c>
      <c r="P180" s="22">
        <f>References!$I$21*Animals!$C$41*Input!$B23*Urban!K39</f>
        <v>0</v>
      </c>
      <c r="Q180" s="23">
        <f t="shared" si="111"/>
        <v>0</v>
      </c>
      <c r="R180" s="79">
        <f>B180*Animals!$C$42</f>
        <v>0</v>
      </c>
      <c r="S180" s="22">
        <f>References!$I$23*Animals!$C$42*Input!$B23*Urban!K39</f>
        <v>0</v>
      </c>
      <c r="T180" s="23">
        <f t="shared" si="112"/>
        <v>0</v>
      </c>
      <c r="U180" s="79">
        <f>B180*Animals!$C$43</f>
        <v>0</v>
      </c>
      <c r="V180" s="22">
        <f>References!$I$20*Animals!$C$43*Input!$B23*Urban!K39</f>
        <v>0</v>
      </c>
      <c r="W180" s="23">
        <f t="shared" si="118"/>
        <v>0</v>
      </c>
      <c r="X180" s="79">
        <f>B180*Animals!$C$44</f>
        <v>0</v>
      </c>
      <c r="Y180" s="22">
        <f>References!$H$24*Animals!$C$44*Input!$B23*Urban!K39</f>
        <v>0</v>
      </c>
      <c r="Z180" s="23">
        <f t="shared" si="113"/>
        <v>0</v>
      </c>
      <c r="AA180" s="59">
        <f t="shared" si="114"/>
        <v>0</v>
      </c>
      <c r="AB180" s="59">
        <f t="shared" si="119"/>
        <v>0</v>
      </c>
      <c r="AC180" s="59">
        <f>SUM(E180,H180,K180,N180,Q180,T180,W180,Z180)+$Y$15</f>
        <v>0</v>
      </c>
      <c r="AD180" s="59">
        <f t="shared" si="120"/>
        <v>0</v>
      </c>
    </row>
    <row r="181" spans="1:30" x14ac:dyDescent="0.2">
      <c r="A181" t="s">
        <v>15</v>
      </c>
      <c r="B181" s="96">
        <f>+Input!$B$24</f>
        <v>0</v>
      </c>
      <c r="C181" s="79">
        <f>B181*Animals!$C$37</f>
        <v>0</v>
      </c>
      <c r="D181" s="22">
        <f>References!$I$16*Animals!$C$37*Input!$B24*Urban!K40</f>
        <v>0</v>
      </c>
      <c r="E181" s="23">
        <f t="shared" si="115"/>
        <v>0</v>
      </c>
      <c r="F181" s="79">
        <f>B181*Animals!$C$38</f>
        <v>0</v>
      </c>
      <c r="G181" s="22">
        <f>References!$I$17*Animals!$C$38*Input!$B24*Urban!K40</f>
        <v>0</v>
      </c>
      <c r="H181" s="23">
        <f t="shared" si="116"/>
        <v>0</v>
      </c>
      <c r="I181" s="79">
        <f>B181*Animals!$C$39</f>
        <v>0</v>
      </c>
      <c r="J181" s="22">
        <f>References!$H$22*Animals!$C$39*Input!$B24*Urban!K40</f>
        <v>0</v>
      </c>
      <c r="K181" s="23">
        <f t="shared" si="117"/>
        <v>0</v>
      </c>
      <c r="L181" s="79">
        <f>B181*Animals!$C$40</f>
        <v>0</v>
      </c>
      <c r="M181" s="22">
        <f>References!$I$18*Animals!$C$40*Input!$B24*Urban!K40</f>
        <v>0</v>
      </c>
      <c r="N181" s="23">
        <f t="shared" si="110"/>
        <v>0</v>
      </c>
      <c r="O181" s="79">
        <f>B181*Animals!$C$41</f>
        <v>0</v>
      </c>
      <c r="P181" s="22">
        <f>References!$I$21*Animals!$C$41*Input!$B24*Urban!K40</f>
        <v>0</v>
      </c>
      <c r="Q181" s="23">
        <f t="shared" si="111"/>
        <v>0</v>
      </c>
      <c r="R181" s="79">
        <f>B181*Animals!$C$42</f>
        <v>0</v>
      </c>
      <c r="S181" s="22">
        <f>References!$I$23*Animals!$C$42*Input!$B24*Urban!K40</f>
        <v>0</v>
      </c>
      <c r="T181" s="23">
        <f t="shared" si="112"/>
        <v>0</v>
      </c>
      <c r="U181" s="79">
        <f>B181*Animals!$C$43</f>
        <v>0</v>
      </c>
      <c r="V181" s="22">
        <f>References!$I$20*Animals!$C$43*Input!$B24*Urban!K40</f>
        <v>0</v>
      </c>
      <c r="W181" s="23">
        <f t="shared" si="118"/>
        <v>0</v>
      </c>
      <c r="X181" s="79">
        <f>B181*Animals!$C$44</f>
        <v>0</v>
      </c>
      <c r="Y181" s="22">
        <f>References!$H$24*Animals!$C$44*Input!$B24*Urban!K40</f>
        <v>0</v>
      </c>
      <c r="Z181" s="23">
        <f t="shared" si="113"/>
        <v>0</v>
      </c>
      <c r="AA181" s="59">
        <f t="shared" si="114"/>
        <v>0</v>
      </c>
      <c r="AB181" s="59">
        <f t="shared" si="119"/>
        <v>0</v>
      </c>
      <c r="AC181" s="59">
        <f>SUM(E181,H181,K181,N181,Q181,T181,W181,Z181)+$Y$16</f>
        <v>0</v>
      </c>
      <c r="AD181" s="59">
        <f t="shared" si="120"/>
        <v>0</v>
      </c>
    </row>
    <row r="182" spans="1:30" x14ac:dyDescent="0.2">
      <c r="A182" t="s">
        <v>16</v>
      </c>
      <c r="B182" s="96">
        <f>+Input!$B$25</f>
        <v>0</v>
      </c>
      <c r="C182" s="79">
        <f>B182*Animals!$C$37</f>
        <v>0</v>
      </c>
      <c r="D182" s="22">
        <f>References!$I$16*Animals!$C$37*Input!$B25*Urban!K41</f>
        <v>0</v>
      </c>
      <c r="E182" s="23">
        <f t="shared" si="115"/>
        <v>0</v>
      </c>
      <c r="F182" s="79">
        <f>B182*Animals!$C$38</f>
        <v>0</v>
      </c>
      <c r="G182" s="22">
        <f>References!$I$17*Animals!$C$38*Input!$B25*Urban!K41</f>
        <v>0</v>
      </c>
      <c r="H182" s="23">
        <f t="shared" si="116"/>
        <v>0</v>
      </c>
      <c r="I182" s="79">
        <f>B182*Animals!$C$39</f>
        <v>0</v>
      </c>
      <c r="J182" s="22">
        <f>References!$H$22*Animals!$C$39*Input!$B25*Urban!K41</f>
        <v>0</v>
      </c>
      <c r="K182" s="23">
        <f t="shared" si="117"/>
        <v>0</v>
      </c>
      <c r="L182" s="79">
        <f>B182*Animals!$C$40</f>
        <v>0</v>
      </c>
      <c r="M182" s="22">
        <f>References!$I$18*Animals!$C$40*Input!$B25*Urban!K41</f>
        <v>0</v>
      </c>
      <c r="N182" s="23">
        <f t="shared" si="110"/>
        <v>0</v>
      </c>
      <c r="O182" s="79">
        <f>B182*Animals!$C$41</f>
        <v>0</v>
      </c>
      <c r="P182" s="22">
        <f>References!$I$21*Animals!$C$41*Input!$B25*Urban!K41</f>
        <v>0</v>
      </c>
      <c r="Q182" s="23">
        <f t="shared" si="111"/>
        <v>0</v>
      </c>
      <c r="R182" s="79">
        <f>B182*Animals!$C$42</f>
        <v>0</v>
      </c>
      <c r="S182" s="22">
        <f>References!$I$23*Animals!$C$42*Input!$B25*Urban!K41</f>
        <v>0</v>
      </c>
      <c r="T182" s="23">
        <f t="shared" si="112"/>
        <v>0</v>
      </c>
      <c r="U182" s="79">
        <f>B182*Animals!$C$43</f>
        <v>0</v>
      </c>
      <c r="V182" s="22">
        <f>References!$I$20*Animals!$C$43*Input!$B25*Urban!K41</f>
        <v>0</v>
      </c>
      <c r="W182" s="23">
        <f t="shared" si="118"/>
        <v>0</v>
      </c>
      <c r="X182" s="79">
        <f>B182*Animals!$C$44</f>
        <v>0</v>
      </c>
      <c r="Y182" s="22">
        <f>References!$H$24*Animals!$C$44*Input!$B25*Urban!K41</f>
        <v>0</v>
      </c>
      <c r="Z182" s="23">
        <f t="shared" si="113"/>
        <v>0</v>
      </c>
      <c r="AA182" s="59">
        <f t="shared" si="114"/>
        <v>0</v>
      </c>
      <c r="AB182" s="59">
        <f t="shared" si="119"/>
        <v>0</v>
      </c>
      <c r="AC182" s="59">
        <f>SUM(E182,H182,K182,N182,Q182,T182,W182,Z182)+$Y$17</f>
        <v>0</v>
      </c>
      <c r="AD182" s="59">
        <f t="shared" si="120"/>
        <v>0</v>
      </c>
    </row>
    <row r="183" spans="1:30" x14ac:dyDescent="0.2">
      <c r="A183" t="s">
        <v>17</v>
      </c>
      <c r="B183" s="96">
        <f>+Input!$B$26</f>
        <v>0</v>
      </c>
      <c r="C183" s="79">
        <f>B183*Animals!$C$37</f>
        <v>0</v>
      </c>
      <c r="D183" s="22">
        <f>References!$I$16*Animals!$C$37*Input!$B26*Urban!K42</f>
        <v>0</v>
      </c>
      <c r="E183" s="23">
        <f t="shared" si="115"/>
        <v>0</v>
      </c>
      <c r="F183" s="79">
        <f>B183*Animals!$C$38</f>
        <v>0</v>
      </c>
      <c r="G183" s="22">
        <f>References!$I$17*Animals!$C$38*Input!$B26*Urban!K42</f>
        <v>0</v>
      </c>
      <c r="H183" s="23">
        <f t="shared" si="116"/>
        <v>0</v>
      </c>
      <c r="I183" s="79">
        <f>B183*Animals!$C$39</f>
        <v>0</v>
      </c>
      <c r="J183" s="22">
        <f>References!$H$22*Animals!$C$39*Input!$B26*Urban!K42</f>
        <v>0</v>
      </c>
      <c r="K183" s="23">
        <f t="shared" si="117"/>
        <v>0</v>
      </c>
      <c r="L183" s="79">
        <f>B183*Animals!$C$40</f>
        <v>0</v>
      </c>
      <c r="M183" s="22">
        <f>References!$I$18*Animals!$C$40*Input!$B26*Urban!K42</f>
        <v>0</v>
      </c>
      <c r="N183" s="23">
        <f t="shared" si="110"/>
        <v>0</v>
      </c>
      <c r="O183" s="79">
        <f>B183*Animals!$C$41</f>
        <v>0</v>
      </c>
      <c r="P183" s="22">
        <f>References!$I$21*Animals!$C$41*Input!$B26*Urban!K42</f>
        <v>0</v>
      </c>
      <c r="Q183" s="23">
        <f t="shared" si="111"/>
        <v>0</v>
      </c>
      <c r="R183" s="79">
        <f>B183*Animals!$C$42</f>
        <v>0</v>
      </c>
      <c r="S183" s="22">
        <f>References!$I$23*Animals!$C$42*Input!$B26*Urban!K42</f>
        <v>0</v>
      </c>
      <c r="T183" s="23">
        <f t="shared" si="112"/>
        <v>0</v>
      </c>
      <c r="U183" s="79">
        <f>B183*Animals!$C$43</f>
        <v>0</v>
      </c>
      <c r="V183" s="22">
        <f>References!$I$20*Animals!$C$43*Input!$B26*Urban!K42</f>
        <v>0</v>
      </c>
      <c r="W183" s="23">
        <f t="shared" si="118"/>
        <v>0</v>
      </c>
      <c r="X183" s="79">
        <f>B183*Animals!$C$44</f>
        <v>0</v>
      </c>
      <c r="Y183" s="22">
        <f>References!$H$24*Animals!$C$44*Input!$B26*Urban!K42</f>
        <v>0</v>
      </c>
      <c r="Z183" s="23">
        <f t="shared" si="113"/>
        <v>0</v>
      </c>
      <c r="AA183" s="59">
        <f t="shared" si="114"/>
        <v>0</v>
      </c>
      <c r="AB183" s="59">
        <f t="shared" si="119"/>
        <v>0</v>
      </c>
      <c r="AC183" s="59">
        <f>SUM(E183,H183,K183,N183,Q183,T183,W183,Z183)+$Y$18</f>
        <v>0</v>
      </c>
      <c r="AD183" s="59">
        <f t="shared" si="120"/>
        <v>0</v>
      </c>
    </row>
    <row r="184" spans="1:30" x14ac:dyDescent="0.2">
      <c r="A184" t="s">
        <v>18</v>
      </c>
      <c r="B184" s="96">
        <f>+Input!$B$27</f>
        <v>0</v>
      </c>
      <c r="C184" s="79">
        <f>B184*Animals!$C$37</f>
        <v>0</v>
      </c>
      <c r="D184" s="22">
        <f>References!$I$16*Animals!$C$37*Input!$B27*Urban!K43</f>
        <v>0</v>
      </c>
      <c r="E184" s="23">
        <f t="shared" si="115"/>
        <v>0</v>
      </c>
      <c r="F184" s="79">
        <f>B184*Animals!$C$38</f>
        <v>0</v>
      </c>
      <c r="G184" s="22">
        <f>References!$I$17*Animals!$C$38*Input!$B27*Urban!K43</f>
        <v>0</v>
      </c>
      <c r="H184" s="23">
        <f t="shared" si="116"/>
        <v>0</v>
      </c>
      <c r="I184" s="79">
        <f>B184*Animals!$C$39</f>
        <v>0</v>
      </c>
      <c r="J184" s="22">
        <f>References!$H$22*Animals!$C$39*Input!$B27*Urban!K43</f>
        <v>0</v>
      </c>
      <c r="K184" s="23">
        <f t="shared" si="117"/>
        <v>0</v>
      </c>
      <c r="L184" s="79">
        <f>B184*Animals!$C$40</f>
        <v>0</v>
      </c>
      <c r="M184" s="22">
        <f>References!$I$18*Animals!$C$40*Input!$B27*Urban!K43</f>
        <v>0</v>
      </c>
      <c r="N184" s="23">
        <f t="shared" si="110"/>
        <v>0</v>
      </c>
      <c r="O184" s="79">
        <f>B184*Animals!$C$41</f>
        <v>0</v>
      </c>
      <c r="P184" s="22">
        <f>References!$I$21*Animals!$C$41*Input!$B27*Urban!K43</f>
        <v>0</v>
      </c>
      <c r="Q184" s="23">
        <f t="shared" si="111"/>
        <v>0</v>
      </c>
      <c r="R184" s="79">
        <f>B184*Animals!$C$42</f>
        <v>0</v>
      </c>
      <c r="S184" s="22">
        <f>References!$I$23*Animals!$C$42*Input!$B27*Urban!K43</f>
        <v>0</v>
      </c>
      <c r="T184" s="23">
        <f t="shared" si="112"/>
        <v>0</v>
      </c>
      <c r="U184" s="79">
        <f>B184*Animals!$C$43</f>
        <v>0</v>
      </c>
      <c r="V184" s="22">
        <f>References!$I$20*Animals!$C$43*Input!$B27*Urban!K43</f>
        <v>0</v>
      </c>
      <c r="W184" s="23">
        <f t="shared" si="118"/>
        <v>0</v>
      </c>
      <c r="X184" s="79">
        <f>B184*Animals!$C$44</f>
        <v>0</v>
      </c>
      <c r="Y184" s="22">
        <f>References!$H$24*Animals!$C$44*Input!$B27*Urban!K43</f>
        <v>0</v>
      </c>
      <c r="Z184" s="23">
        <f t="shared" si="113"/>
        <v>0</v>
      </c>
      <c r="AA184" s="59">
        <f t="shared" si="114"/>
        <v>0</v>
      </c>
      <c r="AB184" s="59">
        <f t="shared" si="119"/>
        <v>0</v>
      </c>
      <c r="AC184" s="59">
        <f>SUM(E184,H184,K184,N184,Q184,T184,W184,Z184)+$Y$19</f>
        <v>0</v>
      </c>
      <c r="AD184" s="59">
        <f t="shared" si="120"/>
        <v>0</v>
      </c>
    </row>
    <row r="185" spans="1:30" x14ac:dyDescent="0.2">
      <c r="A185" t="s">
        <v>19</v>
      </c>
      <c r="B185" s="96">
        <f>+Input!$B$28</f>
        <v>0</v>
      </c>
      <c r="C185" s="79">
        <f>B185*Animals!$C$37</f>
        <v>0</v>
      </c>
      <c r="D185" s="22">
        <f>References!$I$16*Animals!$C$37*Input!$B28*Urban!K44</f>
        <v>0</v>
      </c>
      <c r="E185" s="23">
        <f t="shared" si="115"/>
        <v>0</v>
      </c>
      <c r="F185" s="79">
        <f>B185*Animals!$C$38</f>
        <v>0</v>
      </c>
      <c r="G185" s="22">
        <f>References!$I$17*Animals!$C$38*Input!$B28*Urban!K44</f>
        <v>0</v>
      </c>
      <c r="H185" s="23">
        <f t="shared" si="116"/>
        <v>0</v>
      </c>
      <c r="I185" s="79">
        <f>B185*Animals!$C$39</f>
        <v>0</v>
      </c>
      <c r="J185" s="22">
        <f>References!$H$22*Animals!$C$39*Input!$B28*Urban!K44</f>
        <v>0</v>
      </c>
      <c r="K185" s="23">
        <f t="shared" si="117"/>
        <v>0</v>
      </c>
      <c r="L185" s="79">
        <f>B185*Animals!$C$40</f>
        <v>0</v>
      </c>
      <c r="M185" s="22">
        <f>References!$I$18*Animals!$C$40*Input!$B28*Urban!K44</f>
        <v>0</v>
      </c>
      <c r="N185" s="23">
        <f t="shared" si="110"/>
        <v>0</v>
      </c>
      <c r="O185" s="79">
        <f>B185*Animals!$C$41</f>
        <v>0</v>
      </c>
      <c r="P185" s="22">
        <f>References!$I$21*Animals!$C$41*Input!$B28*Urban!K44</f>
        <v>0</v>
      </c>
      <c r="Q185" s="23">
        <f t="shared" si="111"/>
        <v>0</v>
      </c>
      <c r="R185" s="79">
        <f>B185*Animals!$C$42</f>
        <v>0</v>
      </c>
      <c r="S185" s="22">
        <f>References!$I$23*Animals!$C$42*Input!$B28*Urban!K44</f>
        <v>0</v>
      </c>
      <c r="T185" s="23">
        <f t="shared" si="112"/>
        <v>0</v>
      </c>
      <c r="U185" s="79">
        <f>B185*Animals!$C$43</f>
        <v>0</v>
      </c>
      <c r="V185" s="22">
        <f>References!$I$20*Animals!$C$43*Input!$B28*Urban!K44</f>
        <v>0</v>
      </c>
      <c r="W185" s="23">
        <f t="shared" si="118"/>
        <v>0</v>
      </c>
      <c r="X185" s="79">
        <f>B185*Animals!$C$44</f>
        <v>0</v>
      </c>
      <c r="Y185" s="22">
        <f>References!$H$24*Animals!$C$44*Input!$B28*Urban!K44</f>
        <v>0</v>
      </c>
      <c r="Z185" s="23">
        <f t="shared" si="113"/>
        <v>0</v>
      </c>
      <c r="AA185" s="59">
        <f t="shared" si="114"/>
        <v>0</v>
      </c>
      <c r="AB185" s="59">
        <f t="shared" si="119"/>
        <v>0</v>
      </c>
      <c r="AC185" s="59">
        <f>SUM(E185,H185,K185,N185,Q185,T185,W185,Z185)+$Y$20</f>
        <v>0</v>
      </c>
      <c r="AD185" s="59">
        <f t="shared" si="120"/>
        <v>0</v>
      </c>
    </row>
    <row r="186" spans="1:30" x14ac:dyDescent="0.2">
      <c r="A186" t="s">
        <v>20</v>
      </c>
      <c r="B186" s="96">
        <f>+Input!$B$29</f>
        <v>0</v>
      </c>
      <c r="C186" s="79">
        <f>B186*Animals!$C$37</f>
        <v>0</v>
      </c>
      <c r="D186" s="22">
        <f>References!$I$16*Animals!$C$37*Input!$B29*Urban!K45</f>
        <v>0</v>
      </c>
      <c r="E186" s="23">
        <f t="shared" si="115"/>
        <v>0</v>
      </c>
      <c r="F186" s="79">
        <f>B186*Animals!$C$38</f>
        <v>0</v>
      </c>
      <c r="G186" s="22">
        <f>References!$I$17*Animals!$C$38*Input!$B29*Urban!K45</f>
        <v>0</v>
      </c>
      <c r="H186" s="23">
        <f t="shared" si="116"/>
        <v>0</v>
      </c>
      <c r="I186" s="79">
        <f>B186*Animals!$C$39</f>
        <v>0</v>
      </c>
      <c r="J186" s="22">
        <f>References!$H$22*Animals!$C$39*Input!$B29*Urban!K45</f>
        <v>0</v>
      </c>
      <c r="K186" s="23">
        <f t="shared" si="117"/>
        <v>0</v>
      </c>
      <c r="L186" s="79">
        <f>B186*Animals!$C$40</f>
        <v>0</v>
      </c>
      <c r="M186" s="22">
        <f>References!$I$18*Animals!$C$40*Input!$B29*Urban!K45</f>
        <v>0</v>
      </c>
      <c r="N186" s="23">
        <f t="shared" si="110"/>
        <v>0</v>
      </c>
      <c r="O186" s="79">
        <f>B186*Animals!$C$41</f>
        <v>0</v>
      </c>
      <c r="P186" s="22">
        <f>References!$I$21*Animals!$C$41*Input!$B29*Urban!K45</f>
        <v>0</v>
      </c>
      <c r="Q186" s="23">
        <f t="shared" si="111"/>
        <v>0</v>
      </c>
      <c r="R186" s="79">
        <f>B186*Animals!$C$42</f>
        <v>0</v>
      </c>
      <c r="S186" s="22">
        <f>References!$I$23*Animals!$C$42*Input!$B29*Urban!K45</f>
        <v>0</v>
      </c>
      <c r="T186" s="23">
        <f t="shared" si="112"/>
        <v>0</v>
      </c>
      <c r="U186" s="79">
        <f>B186*Animals!$C$43</f>
        <v>0</v>
      </c>
      <c r="V186" s="22">
        <f>References!$I$20*Animals!$C$43*Input!$B29*Urban!K45</f>
        <v>0</v>
      </c>
      <c r="W186" s="23">
        <f t="shared" si="118"/>
        <v>0</v>
      </c>
      <c r="X186" s="79">
        <f>B186*Animals!$C$44</f>
        <v>0</v>
      </c>
      <c r="Y186" s="22">
        <f>References!$H$24*Animals!$C$44*Input!$B29*Urban!K45</f>
        <v>0</v>
      </c>
      <c r="Z186" s="23">
        <f t="shared" si="113"/>
        <v>0</v>
      </c>
      <c r="AA186" s="59">
        <f t="shared" si="114"/>
        <v>0</v>
      </c>
      <c r="AB186" s="59">
        <f t="shared" si="119"/>
        <v>0</v>
      </c>
      <c r="AC186" s="59">
        <f>SUM(E186,H186,K186,N186,Q186,T186,W186,Z186)+$Y$21</f>
        <v>0</v>
      </c>
      <c r="AD186" s="59">
        <f t="shared" si="120"/>
        <v>0</v>
      </c>
    </row>
    <row r="187" spans="1:30" x14ac:dyDescent="0.2">
      <c r="A187" t="s">
        <v>21</v>
      </c>
      <c r="B187" s="96">
        <f>+Input!$B$30</f>
        <v>0</v>
      </c>
      <c r="C187" s="79">
        <f>B187*Animals!$C$37</f>
        <v>0</v>
      </c>
      <c r="D187" s="22">
        <f>References!$I$16*Animals!$C$37*Input!$B30*Urban!K46</f>
        <v>0</v>
      </c>
      <c r="E187" s="23">
        <f t="shared" si="115"/>
        <v>0</v>
      </c>
      <c r="F187" s="79">
        <f>B187*Animals!$C$38</f>
        <v>0</v>
      </c>
      <c r="G187" s="22">
        <f>References!$I$17*Animals!$C$38*Input!$B30*Urban!K46</f>
        <v>0</v>
      </c>
      <c r="H187" s="23">
        <f t="shared" si="116"/>
        <v>0</v>
      </c>
      <c r="I187" s="79">
        <f>B187*Animals!$C$39</f>
        <v>0</v>
      </c>
      <c r="J187" s="22">
        <f>References!$H$22*Animals!$C$39*Input!$B30*Urban!K46</f>
        <v>0</v>
      </c>
      <c r="K187" s="23">
        <f t="shared" si="117"/>
        <v>0</v>
      </c>
      <c r="L187" s="79">
        <f>B187*Animals!$C$40</f>
        <v>0</v>
      </c>
      <c r="M187" s="22">
        <f>References!$I$18*Animals!$C$40*Input!$B30*Urban!K46</f>
        <v>0</v>
      </c>
      <c r="N187" s="23">
        <f t="shared" si="110"/>
        <v>0</v>
      </c>
      <c r="O187" s="79">
        <f>B187*Animals!$C$41</f>
        <v>0</v>
      </c>
      <c r="P187" s="22">
        <f>References!$I$21*Animals!$C$41*Input!$B30*Urban!K46</f>
        <v>0</v>
      </c>
      <c r="Q187" s="23">
        <f t="shared" si="111"/>
        <v>0</v>
      </c>
      <c r="R187" s="79">
        <f>B187*Animals!$C$42</f>
        <v>0</v>
      </c>
      <c r="S187" s="22">
        <f>References!$I$23*Animals!$C$42*Input!$B30*Urban!K46</f>
        <v>0</v>
      </c>
      <c r="T187" s="23">
        <f t="shared" si="112"/>
        <v>0</v>
      </c>
      <c r="U187" s="79">
        <f>B187*Animals!$C$43</f>
        <v>0</v>
      </c>
      <c r="V187" s="22">
        <f>References!$I$20*Animals!$C$43*Input!$B30*Urban!K46</f>
        <v>0</v>
      </c>
      <c r="W187" s="23">
        <f t="shared" si="118"/>
        <v>0</v>
      </c>
      <c r="X187" s="79">
        <f>B187*Animals!$C$44</f>
        <v>0</v>
      </c>
      <c r="Y187" s="22">
        <f>References!$H$24*Animals!$C$44*Input!$B30*Urban!K46</f>
        <v>0</v>
      </c>
      <c r="Z187" s="23">
        <f t="shared" si="113"/>
        <v>0</v>
      </c>
      <c r="AA187" s="59">
        <f t="shared" si="114"/>
        <v>0</v>
      </c>
      <c r="AB187" s="59">
        <f t="shared" si="119"/>
        <v>0</v>
      </c>
      <c r="AC187" s="59">
        <f>SUM(E187,H187,K187,N187,Q187,T187,W187,Z187)+$Y$22</f>
        <v>0</v>
      </c>
      <c r="AD187" s="59">
        <f t="shared" si="120"/>
        <v>0</v>
      </c>
    </row>
    <row r="188" spans="1:30" x14ac:dyDescent="0.2">
      <c r="A188"/>
      <c r="B188" s="96"/>
      <c r="C188" s="3"/>
      <c r="D188"/>
      <c r="E188"/>
      <c r="F188" s="3"/>
      <c r="G188"/>
      <c r="H188"/>
      <c r="I188" s="3"/>
      <c r="J188"/>
      <c r="K188"/>
      <c r="L188" s="3"/>
      <c r="O188" s="3"/>
      <c r="R188" s="3"/>
      <c r="U188" s="3"/>
      <c r="X188" s="3"/>
    </row>
    <row r="189" spans="1:30" x14ac:dyDescent="0.2">
      <c r="A189"/>
      <c r="B189" s="96"/>
      <c r="C189" s="76"/>
      <c r="D189" s="30" t="s">
        <v>246</v>
      </c>
      <c r="E189" s="20"/>
      <c r="F189" s="76"/>
      <c r="G189" s="30" t="s">
        <v>247</v>
      </c>
      <c r="H189" s="20"/>
      <c r="I189" s="76"/>
      <c r="J189" s="30" t="s">
        <v>720</v>
      </c>
      <c r="K189" s="20"/>
      <c r="L189" s="76"/>
      <c r="M189" s="30" t="s">
        <v>248</v>
      </c>
      <c r="N189" s="20"/>
      <c r="O189" s="76"/>
      <c r="P189" s="30" t="s">
        <v>717</v>
      </c>
      <c r="Q189" s="20"/>
      <c r="R189" s="76"/>
      <c r="S189" s="30" t="s">
        <v>938</v>
      </c>
      <c r="T189" s="20"/>
      <c r="U189" s="76"/>
      <c r="V189" s="30" t="s">
        <v>250</v>
      </c>
      <c r="W189" s="20"/>
      <c r="X189" s="76"/>
      <c r="Y189" s="30" t="s">
        <v>719</v>
      </c>
      <c r="Z189" s="20"/>
    </row>
    <row r="190" spans="1:30" x14ac:dyDescent="0.2">
      <c r="A190"/>
      <c r="B190" s="96"/>
      <c r="C190" s="77"/>
      <c r="D190" s="10" t="s">
        <v>334</v>
      </c>
      <c r="E190" s="11" t="s">
        <v>335</v>
      </c>
      <c r="F190" s="77"/>
      <c r="G190" s="10" t="s">
        <v>334</v>
      </c>
      <c r="H190" s="11" t="s">
        <v>335</v>
      </c>
      <c r="I190" s="77"/>
      <c r="J190" s="10" t="s">
        <v>334</v>
      </c>
      <c r="K190" s="11" t="s">
        <v>335</v>
      </c>
      <c r="L190" s="77"/>
      <c r="M190" s="10" t="s">
        <v>334</v>
      </c>
      <c r="N190" s="11" t="s">
        <v>335</v>
      </c>
      <c r="O190" s="77"/>
      <c r="P190" s="10" t="s">
        <v>334</v>
      </c>
      <c r="Q190" s="11" t="s">
        <v>335</v>
      </c>
      <c r="R190" s="77"/>
      <c r="S190" s="10" t="s">
        <v>334</v>
      </c>
      <c r="T190" s="11" t="s">
        <v>335</v>
      </c>
      <c r="U190" s="77"/>
      <c r="V190" s="10" t="s">
        <v>334</v>
      </c>
      <c r="W190" s="11" t="s">
        <v>335</v>
      </c>
      <c r="X190" s="77"/>
      <c r="Y190" s="10" t="s">
        <v>334</v>
      </c>
      <c r="Z190" s="11" t="s">
        <v>335</v>
      </c>
      <c r="AA190" s="58" t="s">
        <v>335</v>
      </c>
      <c r="AB190" s="58" t="s">
        <v>701</v>
      </c>
      <c r="AC190" s="58" t="s">
        <v>335</v>
      </c>
      <c r="AD190" s="58" t="s">
        <v>701</v>
      </c>
    </row>
    <row r="191" spans="1:30" x14ac:dyDescent="0.2">
      <c r="A191" s="21" t="s">
        <v>268</v>
      </c>
      <c r="B191" s="97" t="s">
        <v>346</v>
      </c>
      <c r="C191" s="78" t="s">
        <v>347</v>
      </c>
      <c r="D191" s="13" t="s">
        <v>348</v>
      </c>
      <c r="E191" s="14" t="s">
        <v>349</v>
      </c>
      <c r="F191" s="78" t="s">
        <v>347</v>
      </c>
      <c r="G191" s="13" t="s">
        <v>348</v>
      </c>
      <c r="H191" s="14" t="s">
        <v>349</v>
      </c>
      <c r="I191" s="78" t="s">
        <v>347</v>
      </c>
      <c r="J191" s="13" t="s">
        <v>348</v>
      </c>
      <c r="K191" s="14" t="s">
        <v>349</v>
      </c>
      <c r="L191" s="78" t="s">
        <v>347</v>
      </c>
      <c r="M191" s="13" t="s">
        <v>348</v>
      </c>
      <c r="N191" s="14" t="s">
        <v>349</v>
      </c>
      <c r="O191" s="78" t="s">
        <v>347</v>
      </c>
      <c r="P191" s="13" t="s">
        <v>348</v>
      </c>
      <c r="Q191" s="14" t="s">
        <v>349</v>
      </c>
      <c r="R191" s="78" t="s">
        <v>347</v>
      </c>
      <c r="S191" s="13" t="s">
        <v>348</v>
      </c>
      <c r="T191" s="14" t="s">
        <v>349</v>
      </c>
      <c r="U191" s="78" t="s">
        <v>347</v>
      </c>
      <c r="V191" s="13" t="s">
        <v>348</v>
      </c>
      <c r="W191" s="14" t="s">
        <v>349</v>
      </c>
      <c r="X191" s="78" t="s">
        <v>347</v>
      </c>
      <c r="Y191" s="13" t="s">
        <v>348</v>
      </c>
      <c r="Z191" s="14" t="s">
        <v>349</v>
      </c>
      <c r="AA191" s="58" t="s">
        <v>349</v>
      </c>
      <c r="AB191" s="58" t="s">
        <v>349</v>
      </c>
      <c r="AC191" s="58" t="s">
        <v>349</v>
      </c>
      <c r="AD191" s="58" t="s">
        <v>349</v>
      </c>
    </row>
    <row r="192" spans="1:30" x14ac:dyDescent="0.2">
      <c r="A192" t="s">
        <v>12</v>
      </c>
      <c r="B192" s="96">
        <f>+Input!$B$21</f>
        <v>0</v>
      </c>
      <c r="C192" s="79">
        <f>B192*Animals!$C$37</f>
        <v>0</v>
      </c>
      <c r="D192" s="22">
        <f>References!$I$16*Animals!$C$37*Input!$B21*Urban!L37</f>
        <v>0</v>
      </c>
      <c r="E192" s="23">
        <f>IF(B192=0,0,D192/B192)</f>
        <v>0</v>
      </c>
      <c r="F192" s="79">
        <f>B192*Animals!$C$38</f>
        <v>0</v>
      </c>
      <c r="G192" s="22">
        <f>References!$I$17*Animals!$C$38*Input!$B21*Urban!L37</f>
        <v>0</v>
      </c>
      <c r="H192" s="23">
        <f>IF(B192=0,0,G192/B192)</f>
        <v>0</v>
      </c>
      <c r="I192" s="79">
        <f>B192*Animals!$C$39</f>
        <v>0</v>
      </c>
      <c r="J192" s="22">
        <f>References!$H$22*Animals!$C$39*Input!$B21*Urban!L37</f>
        <v>0</v>
      </c>
      <c r="K192" s="23">
        <f>IF(E192=0,0,J192/B192)</f>
        <v>0</v>
      </c>
      <c r="L192" s="79">
        <f>B192*Animals!$C$40</f>
        <v>0</v>
      </c>
      <c r="M192" s="22">
        <f>References!$I$18*Animals!$C$40*Input!$B21*Urban!L37</f>
        <v>0</v>
      </c>
      <c r="N192" s="23">
        <f t="shared" ref="N192:N201" si="121">IF(H192=0,0,M192/B192)</f>
        <v>0</v>
      </c>
      <c r="O192" s="79">
        <f>B192*Animals!$C$41</f>
        <v>0</v>
      </c>
      <c r="P192" s="22">
        <f>References!$I$21*Animals!$C$41*Input!$B21*Urban!L37</f>
        <v>0</v>
      </c>
      <c r="Q192" s="23">
        <f t="shared" ref="Q192:Q201" si="122">IF(K192=0,0,P192/B192)</f>
        <v>0</v>
      </c>
      <c r="R192" s="79">
        <f>B192*Animals!$C$42</f>
        <v>0</v>
      </c>
      <c r="S192" s="22">
        <f>References!$I$23*Animals!$C$42*Input!$B21*Urban!L37</f>
        <v>0</v>
      </c>
      <c r="T192" s="23">
        <f t="shared" ref="T192:T201" si="123">IF(B192=0,0,S192/B192)</f>
        <v>0</v>
      </c>
      <c r="U192" s="79">
        <f>B192*Animals!$C$43</f>
        <v>0</v>
      </c>
      <c r="V192" s="22">
        <f>References!$I$20*Animals!$C$43*Input!$B21*Urban!L37</f>
        <v>0</v>
      </c>
      <c r="W192" s="23">
        <f>IF(B192=0,0,V192/B192)</f>
        <v>0</v>
      </c>
      <c r="X192" s="79">
        <f>B192*Animals!$C$44</f>
        <v>0</v>
      </c>
      <c r="Y192" s="22">
        <f>References!$H$24*Animals!$C$44*Input!$B21*Urban!L37</f>
        <v>0</v>
      </c>
      <c r="Z192" s="23">
        <f t="shared" ref="Z192:Z201" si="124">IF(B192=0,0,Y192/B192)</f>
        <v>0</v>
      </c>
      <c r="AA192" s="59">
        <f t="shared" ref="AA192:AA201" si="125">SUM(E192,H192,K192,N192,Q192,T192,W192,Z192)</f>
        <v>0</v>
      </c>
      <c r="AB192" s="59">
        <f>0.403*(AA192)^1.028</f>
        <v>0</v>
      </c>
      <c r="AC192" s="59">
        <f>SUM(E192,H192,K192,N192,Q192,T192,W192,Z192)+$Y$13</f>
        <v>0</v>
      </c>
      <c r="AD192" s="59">
        <f>0.403*(AC192)^1.028</f>
        <v>0</v>
      </c>
    </row>
    <row r="193" spans="1:30" x14ac:dyDescent="0.2">
      <c r="A193" t="s">
        <v>13</v>
      </c>
      <c r="B193" s="96">
        <f>+Input!$B$22</f>
        <v>0</v>
      </c>
      <c r="C193" s="79">
        <f>B193*Animals!$C$37</f>
        <v>0</v>
      </c>
      <c r="D193" s="22">
        <f>References!$I$16*Animals!$C$37*Input!$B22*Urban!L38</f>
        <v>0</v>
      </c>
      <c r="E193" s="23">
        <f t="shared" ref="E193:E201" si="126">IF(B193=0,0,D193/B193)</f>
        <v>0</v>
      </c>
      <c r="F193" s="79">
        <f>B193*Animals!$C$38</f>
        <v>0</v>
      </c>
      <c r="G193" s="22">
        <f>References!$I$17*Animals!$C$38*Input!$B22*Urban!L38</f>
        <v>0</v>
      </c>
      <c r="H193" s="23">
        <f t="shared" ref="H193:H201" si="127">IF(B193=0,0,G193/B193)</f>
        <v>0</v>
      </c>
      <c r="I193" s="79">
        <f>B193*Animals!$C$39</f>
        <v>0</v>
      </c>
      <c r="J193" s="22">
        <f>References!$H$22*Animals!$C$39*Input!$B22*Urban!L38</f>
        <v>0</v>
      </c>
      <c r="K193" s="23">
        <f t="shared" ref="K193:K201" si="128">IF(E193=0,0,J193/B193)</f>
        <v>0</v>
      </c>
      <c r="L193" s="79">
        <f>B193*Animals!$C$40</f>
        <v>0</v>
      </c>
      <c r="M193" s="22">
        <f>References!$I$18*Animals!$C$40*Input!$B22*Urban!L38</f>
        <v>0</v>
      </c>
      <c r="N193" s="23">
        <f t="shared" si="121"/>
        <v>0</v>
      </c>
      <c r="O193" s="79">
        <f>B193*Animals!$C$41</f>
        <v>0</v>
      </c>
      <c r="P193" s="22">
        <f>References!$I$21*Animals!$C$41*Input!$B22*Urban!L38</f>
        <v>0</v>
      </c>
      <c r="Q193" s="23">
        <f t="shared" si="122"/>
        <v>0</v>
      </c>
      <c r="R193" s="79">
        <f>B193*Animals!$C$42</f>
        <v>0</v>
      </c>
      <c r="S193" s="22">
        <f>References!$I$23*Animals!$C$42*Input!$B22*Urban!L38</f>
        <v>0</v>
      </c>
      <c r="T193" s="23">
        <f t="shared" si="123"/>
        <v>0</v>
      </c>
      <c r="U193" s="79">
        <f>B193*Animals!$C$43</f>
        <v>0</v>
      </c>
      <c r="V193" s="22">
        <f>References!$I$20*Animals!$C$43*Input!$B22*Urban!L38</f>
        <v>0</v>
      </c>
      <c r="W193" s="23">
        <f t="shared" ref="W193:W201" si="129">IF(B193=0,0,V193/B193)</f>
        <v>0</v>
      </c>
      <c r="X193" s="79">
        <f>B193*Animals!$C$44</f>
        <v>0</v>
      </c>
      <c r="Y193" s="22">
        <f>References!$H$24*Animals!$C$44*Input!$B22*Urban!L38</f>
        <v>0</v>
      </c>
      <c r="Z193" s="23">
        <f t="shared" si="124"/>
        <v>0</v>
      </c>
      <c r="AA193" s="59">
        <f t="shared" si="125"/>
        <v>0</v>
      </c>
      <c r="AB193" s="59">
        <f t="shared" ref="AB193:AB201" si="130">0.403*(AA193)^1.028</f>
        <v>0</v>
      </c>
      <c r="AC193" s="59">
        <f>SUM(E193,H193,K193,N193,Q193,T193,W193,Z193)+$Y$14</f>
        <v>0</v>
      </c>
      <c r="AD193" s="59">
        <f t="shared" ref="AD193:AD201" si="131">0.403*(AC193)^1.028</f>
        <v>0</v>
      </c>
    </row>
    <row r="194" spans="1:30" x14ac:dyDescent="0.2">
      <c r="A194" t="s">
        <v>14</v>
      </c>
      <c r="B194" s="96">
        <f>+Input!$B$23</f>
        <v>0</v>
      </c>
      <c r="C194" s="79">
        <f>B194*Animals!$C$37</f>
        <v>0</v>
      </c>
      <c r="D194" s="22">
        <f>References!$I$16*Animals!$C$37*Input!$B23*Urban!L39</f>
        <v>0</v>
      </c>
      <c r="E194" s="23">
        <f t="shared" si="126"/>
        <v>0</v>
      </c>
      <c r="F194" s="79">
        <f>B194*Animals!$C$38</f>
        <v>0</v>
      </c>
      <c r="G194" s="22">
        <f>References!$I$17*Animals!$C$38*Input!$B23*Urban!L39</f>
        <v>0</v>
      </c>
      <c r="H194" s="23">
        <f t="shared" si="127"/>
        <v>0</v>
      </c>
      <c r="I194" s="79">
        <f>B194*Animals!$C$39</f>
        <v>0</v>
      </c>
      <c r="J194" s="22">
        <f>References!$H$22*Animals!$C$39*Input!$B23*Urban!L39</f>
        <v>0</v>
      </c>
      <c r="K194" s="23">
        <f t="shared" si="128"/>
        <v>0</v>
      </c>
      <c r="L194" s="79">
        <f>B194*Animals!$C$40</f>
        <v>0</v>
      </c>
      <c r="M194" s="22">
        <f>References!$I$18*Animals!$C$40*Input!$B23*Urban!L39</f>
        <v>0</v>
      </c>
      <c r="N194" s="23">
        <f t="shared" si="121"/>
        <v>0</v>
      </c>
      <c r="O194" s="79">
        <f>B194*Animals!$C$41</f>
        <v>0</v>
      </c>
      <c r="P194" s="22">
        <f>References!$I$21*Animals!$C$41*Input!$B23*Urban!L39</f>
        <v>0</v>
      </c>
      <c r="Q194" s="23">
        <f t="shared" si="122"/>
        <v>0</v>
      </c>
      <c r="R194" s="79">
        <f>B194*Animals!$C$42</f>
        <v>0</v>
      </c>
      <c r="S194" s="22">
        <f>References!$I$23*Animals!$C$42*Input!$B23*Urban!L39</f>
        <v>0</v>
      </c>
      <c r="T194" s="23">
        <f t="shared" si="123"/>
        <v>0</v>
      </c>
      <c r="U194" s="79">
        <f>B194*Animals!$C$43</f>
        <v>0</v>
      </c>
      <c r="V194" s="22">
        <f>References!$I$20*Animals!$C$43*Input!$B23*Urban!L39</f>
        <v>0</v>
      </c>
      <c r="W194" s="23">
        <f t="shared" si="129"/>
        <v>0</v>
      </c>
      <c r="X194" s="79">
        <f>B194*Animals!$C$44</f>
        <v>0</v>
      </c>
      <c r="Y194" s="22">
        <f>References!$H$24*Animals!$C$44*Input!$B23*Urban!L39</f>
        <v>0</v>
      </c>
      <c r="Z194" s="23">
        <f t="shared" si="124"/>
        <v>0</v>
      </c>
      <c r="AA194" s="59">
        <f t="shared" si="125"/>
        <v>0</v>
      </c>
      <c r="AB194" s="59">
        <f t="shared" si="130"/>
        <v>0</v>
      </c>
      <c r="AC194" s="59">
        <f>SUM(E194,H194,K194,N194,Q194,T194,W194,Z194)+$Y$15</f>
        <v>0</v>
      </c>
      <c r="AD194" s="59">
        <f t="shared" si="131"/>
        <v>0</v>
      </c>
    </row>
    <row r="195" spans="1:30" x14ac:dyDescent="0.2">
      <c r="A195" t="s">
        <v>15</v>
      </c>
      <c r="B195" s="96">
        <f>+Input!$B$24</f>
        <v>0</v>
      </c>
      <c r="C195" s="79">
        <f>B195*Animals!$C$37</f>
        <v>0</v>
      </c>
      <c r="D195" s="22">
        <f>References!$I$16*Animals!$C$37*Input!$B24*Urban!L40</f>
        <v>0</v>
      </c>
      <c r="E195" s="23">
        <f t="shared" si="126"/>
        <v>0</v>
      </c>
      <c r="F195" s="79">
        <f>B195*Animals!$C$38</f>
        <v>0</v>
      </c>
      <c r="G195" s="22">
        <f>References!$I$17*Animals!$C$38*Input!$B24*Urban!L40</f>
        <v>0</v>
      </c>
      <c r="H195" s="23">
        <f t="shared" si="127"/>
        <v>0</v>
      </c>
      <c r="I195" s="79">
        <f>B195*Animals!$C$39</f>
        <v>0</v>
      </c>
      <c r="J195" s="22">
        <f>References!$H$22*Animals!$C$39*Input!$B24*Urban!L40</f>
        <v>0</v>
      </c>
      <c r="K195" s="23">
        <f t="shared" si="128"/>
        <v>0</v>
      </c>
      <c r="L195" s="79">
        <f>B195*Animals!$C$40</f>
        <v>0</v>
      </c>
      <c r="M195" s="22">
        <f>References!$I$18*Animals!$C$40*Input!$B24*Urban!L40</f>
        <v>0</v>
      </c>
      <c r="N195" s="23">
        <f t="shared" si="121"/>
        <v>0</v>
      </c>
      <c r="O195" s="79">
        <f>B195*Animals!$C$41</f>
        <v>0</v>
      </c>
      <c r="P195" s="22">
        <f>References!$I$21*Animals!$C$41*Input!$B24*Urban!L40</f>
        <v>0</v>
      </c>
      <c r="Q195" s="23">
        <f t="shared" si="122"/>
        <v>0</v>
      </c>
      <c r="R195" s="79">
        <f>B195*Animals!$C$42</f>
        <v>0</v>
      </c>
      <c r="S195" s="22">
        <f>References!$I$23*Animals!$C$42*Input!$B24*Urban!L40</f>
        <v>0</v>
      </c>
      <c r="T195" s="23">
        <f t="shared" si="123"/>
        <v>0</v>
      </c>
      <c r="U195" s="79">
        <f>B195*Animals!$C$43</f>
        <v>0</v>
      </c>
      <c r="V195" s="22">
        <f>References!$I$20*Animals!$C$43*Input!$B24*Urban!L40</f>
        <v>0</v>
      </c>
      <c r="W195" s="23">
        <f t="shared" si="129"/>
        <v>0</v>
      </c>
      <c r="X195" s="79">
        <f>B195*Animals!$C$44</f>
        <v>0</v>
      </c>
      <c r="Y195" s="22">
        <f>References!$H$24*Animals!$C$44*Input!$B24*Urban!L40</f>
        <v>0</v>
      </c>
      <c r="Z195" s="23">
        <f t="shared" si="124"/>
        <v>0</v>
      </c>
      <c r="AA195" s="59">
        <f t="shared" si="125"/>
        <v>0</v>
      </c>
      <c r="AB195" s="59">
        <f t="shared" si="130"/>
        <v>0</v>
      </c>
      <c r="AC195" s="59">
        <f>SUM(E195,H195,K195,N195,Q195,T195,W195,Z195)+$Y$16</f>
        <v>0</v>
      </c>
      <c r="AD195" s="59">
        <f t="shared" si="131"/>
        <v>0</v>
      </c>
    </row>
    <row r="196" spans="1:30" x14ac:dyDescent="0.2">
      <c r="A196" t="s">
        <v>16</v>
      </c>
      <c r="B196" s="96">
        <f>+Input!$B$25</f>
        <v>0</v>
      </c>
      <c r="C196" s="79">
        <f>B196*Animals!$C$37</f>
        <v>0</v>
      </c>
      <c r="D196" s="22">
        <f>References!$I$16*Animals!$C$37*Input!$B25*Urban!L41</f>
        <v>0</v>
      </c>
      <c r="E196" s="23">
        <f t="shared" si="126"/>
        <v>0</v>
      </c>
      <c r="F196" s="79">
        <f>B196*Animals!$C$38</f>
        <v>0</v>
      </c>
      <c r="G196" s="22">
        <f>References!$I$17*Animals!$C$38*Input!$B25*Urban!L41</f>
        <v>0</v>
      </c>
      <c r="H196" s="23">
        <f t="shared" si="127"/>
        <v>0</v>
      </c>
      <c r="I196" s="79">
        <f>B196*Animals!$C$39</f>
        <v>0</v>
      </c>
      <c r="J196" s="22">
        <f>References!$H$22*Animals!$C$39*Input!$B25*Urban!L41</f>
        <v>0</v>
      </c>
      <c r="K196" s="23">
        <f t="shared" si="128"/>
        <v>0</v>
      </c>
      <c r="L196" s="79">
        <f>B196*Animals!$C$40</f>
        <v>0</v>
      </c>
      <c r="M196" s="22">
        <f>References!$I$18*Animals!$C$40*Input!$B25*Urban!L41</f>
        <v>0</v>
      </c>
      <c r="N196" s="23">
        <f t="shared" si="121"/>
        <v>0</v>
      </c>
      <c r="O196" s="79">
        <f>B196*Animals!$C$41</f>
        <v>0</v>
      </c>
      <c r="P196" s="22">
        <f>References!$I$21*Animals!$C$41*Input!$B25*Urban!L41</f>
        <v>0</v>
      </c>
      <c r="Q196" s="23">
        <f t="shared" si="122"/>
        <v>0</v>
      </c>
      <c r="R196" s="79">
        <f>B196*Animals!$C$42</f>
        <v>0</v>
      </c>
      <c r="S196" s="22">
        <f>References!$I$23*Animals!$C$42*Input!$B25*Urban!L41</f>
        <v>0</v>
      </c>
      <c r="T196" s="23">
        <f t="shared" si="123"/>
        <v>0</v>
      </c>
      <c r="U196" s="79">
        <f>B196*Animals!$C$43</f>
        <v>0</v>
      </c>
      <c r="V196" s="22">
        <f>References!$I$20*Animals!$C$43*Input!$B25*Urban!L41</f>
        <v>0</v>
      </c>
      <c r="W196" s="23">
        <f t="shared" si="129"/>
        <v>0</v>
      </c>
      <c r="X196" s="79">
        <f>B196*Animals!$C$44</f>
        <v>0</v>
      </c>
      <c r="Y196" s="22">
        <f>References!$H$24*Animals!$C$44*Input!$B25*Urban!L41</f>
        <v>0</v>
      </c>
      <c r="Z196" s="23">
        <f t="shared" si="124"/>
        <v>0</v>
      </c>
      <c r="AA196" s="59">
        <f t="shared" si="125"/>
        <v>0</v>
      </c>
      <c r="AB196" s="59">
        <f t="shared" si="130"/>
        <v>0</v>
      </c>
      <c r="AC196" s="59">
        <f>SUM(E196,H196,K196,N196,Q196,T196,W196,Z196)+$Y$17</f>
        <v>0</v>
      </c>
      <c r="AD196" s="59">
        <f t="shared" si="131"/>
        <v>0</v>
      </c>
    </row>
    <row r="197" spans="1:30" x14ac:dyDescent="0.2">
      <c r="A197" t="s">
        <v>17</v>
      </c>
      <c r="B197" s="96">
        <f>+Input!$B$26</f>
        <v>0</v>
      </c>
      <c r="C197" s="79">
        <f>B197*Animals!$C$37</f>
        <v>0</v>
      </c>
      <c r="D197" s="22">
        <f>References!$I$16*Animals!$C$37*Input!$B26*Urban!L42</f>
        <v>0</v>
      </c>
      <c r="E197" s="23">
        <f t="shared" si="126"/>
        <v>0</v>
      </c>
      <c r="F197" s="79">
        <f>B197*Animals!$C$38</f>
        <v>0</v>
      </c>
      <c r="G197" s="22">
        <f>References!$I$17*Animals!$C$38*Input!$B26*Urban!L42</f>
        <v>0</v>
      </c>
      <c r="H197" s="23">
        <f t="shared" si="127"/>
        <v>0</v>
      </c>
      <c r="I197" s="79">
        <f>B197*Animals!$C$39</f>
        <v>0</v>
      </c>
      <c r="J197" s="22">
        <f>References!$H$22*Animals!$C$39*Input!$B26*Urban!L42</f>
        <v>0</v>
      </c>
      <c r="K197" s="23">
        <f t="shared" si="128"/>
        <v>0</v>
      </c>
      <c r="L197" s="79">
        <f>B197*Animals!$C$40</f>
        <v>0</v>
      </c>
      <c r="M197" s="22">
        <f>References!$I$18*Animals!$C$40*Input!$B26*Urban!L42</f>
        <v>0</v>
      </c>
      <c r="N197" s="23">
        <f t="shared" si="121"/>
        <v>0</v>
      </c>
      <c r="O197" s="79">
        <f>B197*Animals!$C$41</f>
        <v>0</v>
      </c>
      <c r="P197" s="22">
        <f>References!$I$21*Animals!$C$41*Input!$B26*Urban!L42</f>
        <v>0</v>
      </c>
      <c r="Q197" s="23">
        <f t="shared" si="122"/>
        <v>0</v>
      </c>
      <c r="R197" s="79">
        <f>B197*Animals!$C$42</f>
        <v>0</v>
      </c>
      <c r="S197" s="22">
        <f>References!$I$23*Animals!$C$42*Input!$B26*Urban!L42</f>
        <v>0</v>
      </c>
      <c r="T197" s="23">
        <f t="shared" si="123"/>
        <v>0</v>
      </c>
      <c r="U197" s="79">
        <f>B197*Animals!$C$43</f>
        <v>0</v>
      </c>
      <c r="V197" s="22">
        <f>References!$I$20*Animals!$C$43*Input!$B26*Urban!L42</f>
        <v>0</v>
      </c>
      <c r="W197" s="23">
        <f t="shared" si="129"/>
        <v>0</v>
      </c>
      <c r="X197" s="79">
        <f>B197*Animals!$C$44</f>
        <v>0</v>
      </c>
      <c r="Y197" s="22">
        <f>References!$H$24*Animals!$C$44*Input!$B26*Urban!L42</f>
        <v>0</v>
      </c>
      <c r="Z197" s="23">
        <f t="shared" si="124"/>
        <v>0</v>
      </c>
      <c r="AA197" s="59">
        <f t="shared" si="125"/>
        <v>0</v>
      </c>
      <c r="AB197" s="59">
        <f t="shared" si="130"/>
        <v>0</v>
      </c>
      <c r="AC197" s="59">
        <f>SUM(E197,H197,K197,N197,Q197,T197,W197,Z197)+$Y$18</f>
        <v>0</v>
      </c>
      <c r="AD197" s="59">
        <f t="shared" si="131"/>
        <v>0</v>
      </c>
    </row>
    <row r="198" spans="1:30" x14ac:dyDescent="0.2">
      <c r="A198" t="s">
        <v>18</v>
      </c>
      <c r="B198" s="96">
        <f>+Input!$B$27</f>
        <v>0</v>
      </c>
      <c r="C198" s="79">
        <f>B198*Animals!$C$37</f>
        <v>0</v>
      </c>
      <c r="D198" s="22">
        <f>References!$I$16*Animals!$C$37*Input!$B27*Urban!L43</f>
        <v>0</v>
      </c>
      <c r="E198" s="23">
        <f t="shared" si="126"/>
        <v>0</v>
      </c>
      <c r="F198" s="79">
        <f>B198*Animals!$C$38</f>
        <v>0</v>
      </c>
      <c r="G198" s="22">
        <f>References!$I$17*Animals!$C$38*Input!$B27*Urban!L43</f>
        <v>0</v>
      </c>
      <c r="H198" s="23">
        <f t="shared" si="127"/>
        <v>0</v>
      </c>
      <c r="I198" s="79">
        <f>B198*Animals!$C$39</f>
        <v>0</v>
      </c>
      <c r="J198" s="22">
        <f>References!$H$22*Animals!$C$39*Input!$B27*Urban!L43</f>
        <v>0</v>
      </c>
      <c r="K198" s="23">
        <f t="shared" si="128"/>
        <v>0</v>
      </c>
      <c r="L198" s="79">
        <f>B198*Animals!$C$40</f>
        <v>0</v>
      </c>
      <c r="M198" s="22">
        <f>References!$I$18*Animals!$C$40*Input!$B27*Urban!L43</f>
        <v>0</v>
      </c>
      <c r="N198" s="23">
        <f t="shared" si="121"/>
        <v>0</v>
      </c>
      <c r="O198" s="79">
        <f>B198*Animals!$C$41</f>
        <v>0</v>
      </c>
      <c r="P198" s="22">
        <f>References!$I$21*Animals!$C$41*Input!$B27*Urban!L43</f>
        <v>0</v>
      </c>
      <c r="Q198" s="23">
        <f t="shared" si="122"/>
        <v>0</v>
      </c>
      <c r="R198" s="79">
        <f>B198*Animals!$C$42</f>
        <v>0</v>
      </c>
      <c r="S198" s="22">
        <f>References!$I$23*Animals!$C$42*Input!$B27*Urban!L43</f>
        <v>0</v>
      </c>
      <c r="T198" s="23">
        <f t="shared" si="123"/>
        <v>0</v>
      </c>
      <c r="U198" s="79">
        <f>B198*Animals!$C$43</f>
        <v>0</v>
      </c>
      <c r="V198" s="22">
        <f>References!$I$20*Animals!$C$43*Input!$B27*Urban!L43</f>
        <v>0</v>
      </c>
      <c r="W198" s="23">
        <f t="shared" si="129"/>
        <v>0</v>
      </c>
      <c r="X198" s="79">
        <f>B198*Animals!$C$44</f>
        <v>0</v>
      </c>
      <c r="Y198" s="22">
        <f>References!$H$24*Animals!$C$44*Input!$B27*Urban!L43</f>
        <v>0</v>
      </c>
      <c r="Z198" s="23">
        <f t="shared" si="124"/>
        <v>0</v>
      </c>
      <c r="AA198" s="59">
        <f t="shared" si="125"/>
        <v>0</v>
      </c>
      <c r="AB198" s="59">
        <f t="shared" si="130"/>
        <v>0</v>
      </c>
      <c r="AC198" s="59">
        <f>SUM(E198,H198,K198,N198,Q198,T198,W198,Z198)+$Y$19</f>
        <v>0</v>
      </c>
      <c r="AD198" s="59">
        <f t="shared" si="131"/>
        <v>0</v>
      </c>
    </row>
    <row r="199" spans="1:30" x14ac:dyDescent="0.2">
      <c r="A199" t="s">
        <v>19</v>
      </c>
      <c r="B199" s="96">
        <f>+Input!$B$28</f>
        <v>0</v>
      </c>
      <c r="C199" s="79">
        <f>B199*Animals!$C$37</f>
        <v>0</v>
      </c>
      <c r="D199" s="22">
        <f>References!$I$16*Animals!$C$37*Input!$B28*Urban!L44</f>
        <v>0</v>
      </c>
      <c r="E199" s="23">
        <f t="shared" si="126"/>
        <v>0</v>
      </c>
      <c r="F199" s="79">
        <f>B199*Animals!$C$38</f>
        <v>0</v>
      </c>
      <c r="G199" s="22">
        <f>References!$I$17*Animals!$C$38*Input!$B28*Urban!L44</f>
        <v>0</v>
      </c>
      <c r="H199" s="23">
        <f t="shared" si="127"/>
        <v>0</v>
      </c>
      <c r="I199" s="79">
        <f>B199*Animals!$C$39</f>
        <v>0</v>
      </c>
      <c r="J199" s="22">
        <f>References!$H$22*Animals!$C$39*Input!$B28*Urban!L44</f>
        <v>0</v>
      </c>
      <c r="K199" s="23">
        <f t="shared" si="128"/>
        <v>0</v>
      </c>
      <c r="L199" s="79">
        <f>B199*Animals!$C$40</f>
        <v>0</v>
      </c>
      <c r="M199" s="22">
        <f>References!$I$18*Animals!$C$40*Input!$B28*Urban!L44</f>
        <v>0</v>
      </c>
      <c r="N199" s="23">
        <f t="shared" si="121"/>
        <v>0</v>
      </c>
      <c r="O199" s="79">
        <f>B199*Animals!$C$41</f>
        <v>0</v>
      </c>
      <c r="P199" s="22">
        <f>References!$I$21*Animals!$C$41*Input!$B28*Urban!L44</f>
        <v>0</v>
      </c>
      <c r="Q199" s="23">
        <f t="shared" si="122"/>
        <v>0</v>
      </c>
      <c r="R199" s="79">
        <f>B199*Animals!$C$42</f>
        <v>0</v>
      </c>
      <c r="S199" s="22">
        <f>References!$I$23*Animals!$C$42*Input!$B28*Urban!L44</f>
        <v>0</v>
      </c>
      <c r="T199" s="23">
        <f t="shared" si="123"/>
        <v>0</v>
      </c>
      <c r="U199" s="79">
        <f>B199*Animals!$C$43</f>
        <v>0</v>
      </c>
      <c r="V199" s="22">
        <f>References!$I$20*Animals!$C$43*Input!$B28*Urban!L44</f>
        <v>0</v>
      </c>
      <c r="W199" s="23">
        <f t="shared" si="129"/>
        <v>0</v>
      </c>
      <c r="X199" s="79">
        <f>B199*Animals!$C$44</f>
        <v>0</v>
      </c>
      <c r="Y199" s="22">
        <f>References!$H$24*Animals!$C$44*Input!$B28*Urban!L44</f>
        <v>0</v>
      </c>
      <c r="Z199" s="23">
        <f t="shared" si="124"/>
        <v>0</v>
      </c>
      <c r="AA199" s="59">
        <f t="shared" si="125"/>
        <v>0</v>
      </c>
      <c r="AB199" s="59">
        <f t="shared" si="130"/>
        <v>0</v>
      </c>
      <c r="AC199" s="59">
        <f>SUM(E199,H199,K199,N199,Q199,T199,W199,Z199)+$Y$20</f>
        <v>0</v>
      </c>
      <c r="AD199" s="59">
        <f t="shared" si="131"/>
        <v>0</v>
      </c>
    </row>
    <row r="200" spans="1:30" x14ac:dyDescent="0.2">
      <c r="A200" t="s">
        <v>20</v>
      </c>
      <c r="B200" s="96">
        <f>+Input!$B$29</f>
        <v>0</v>
      </c>
      <c r="C200" s="79">
        <f>B200*Animals!$C$37</f>
        <v>0</v>
      </c>
      <c r="D200" s="22">
        <f>References!$I$16*Animals!$C$37*Input!$B29*Urban!L45</f>
        <v>0</v>
      </c>
      <c r="E200" s="23">
        <f t="shared" si="126"/>
        <v>0</v>
      </c>
      <c r="F200" s="79">
        <f>B200*Animals!$C$38</f>
        <v>0</v>
      </c>
      <c r="G200" s="22">
        <f>References!$I$17*Animals!$C$38*Input!$B29*Urban!L45</f>
        <v>0</v>
      </c>
      <c r="H200" s="23">
        <f t="shared" si="127"/>
        <v>0</v>
      </c>
      <c r="I200" s="79">
        <f>B200*Animals!$C$39</f>
        <v>0</v>
      </c>
      <c r="J200" s="22">
        <f>References!$H$22*Animals!$C$39*Input!$B29*Urban!L45</f>
        <v>0</v>
      </c>
      <c r="K200" s="23">
        <f t="shared" si="128"/>
        <v>0</v>
      </c>
      <c r="L200" s="79">
        <f>B200*Animals!$C$40</f>
        <v>0</v>
      </c>
      <c r="M200" s="22">
        <f>References!$I$18*Animals!$C$40*Input!$B29*Urban!L45</f>
        <v>0</v>
      </c>
      <c r="N200" s="23">
        <f t="shared" si="121"/>
        <v>0</v>
      </c>
      <c r="O200" s="79">
        <f>B200*Animals!$C$41</f>
        <v>0</v>
      </c>
      <c r="P200" s="22">
        <f>References!$I$21*Animals!$C$41*Input!$B29*Urban!L45</f>
        <v>0</v>
      </c>
      <c r="Q200" s="23">
        <f t="shared" si="122"/>
        <v>0</v>
      </c>
      <c r="R200" s="79">
        <f>B200*Animals!$C$42</f>
        <v>0</v>
      </c>
      <c r="S200" s="22">
        <f>References!$I$23*Animals!$C$42*Input!$B29*Urban!L45</f>
        <v>0</v>
      </c>
      <c r="T200" s="23">
        <f t="shared" si="123"/>
        <v>0</v>
      </c>
      <c r="U200" s="79">
        <f>B200*Animals!$C$43</f>
        <v>0</v>
      </c>
      <c r="V200" s="22">
        <f>References!$I$20*Animals!$C$43*Input!$B29*Urban!L45</f>
        <v>0</v>
      </c>
      <c r="W200" s="23">
        <f t="shared" si="129"/>
        <v>0</v>
      </c>
      <c r="X200" s="79">
        <f>B200*Animals!$C$44</f>
        <v>0</v>
      </c>
      <c r="Y200" s="22">
        <f>References!$H$24*Animals!$C$44*Input!$B29*Urban!L45</f>
        <v>0</v>
      </c>
      <c r="Z200" s="23">
        <f t="shared" si="124"/>
        <v>0</v>
      </c>
      <c r="AA200" s="59">
        <f t="shared" si="125"/>
        <v>0</v>
      </c>
      <c r="AB200" s="59">
        <f t="shared" si="130"/>
        <v>0</v>
      </c>
      <c r="AC200" s="59">
        <f>SUM(E200,H200,K200,N200,Q200,T200,W200,Z200)+$Y$21</f>
        <v>0</v>
      </c>
      <c r="AD200" s="59">
        <f t="shared" si="131"/>
        <v>0</v>
      </c>
    </row>
    <row r="201" spans="1:30" x14ac:dyDescent="0.2">
      <c r="A201" t="s">
        <v>21</v>
      </c>
      <c r="B201" s="96">
        <f>+Input!$B$30</f>
        <v>0</v>
      </c>
      <c r="C201" s="79">
        <f>B201*Animals!$C$37</f>
        <v>0</v>
      </c>
      <c r="D201" s="22">
        <f>References!$I$16*Animals!$C$37*Input!$B30*Urban!L46</f>
        <v>0</v>
      </c>
      <c r="E201" s="23">
        <f t="shared" si="126"/>
        <v>0</v>
      </c>
      <c r="F201" s="79">
        <f>B201*Animals!$C$38</f>
        <v>0</v>
      </c>
      <c r="G201" s="22">
        <f>References!$I$17*Animals!$C$38*Input!$B30*Urban!L46</f>
        <v>0</v>
      </c>
      <c r="H201" s="23">
        <f t="shared" si="127"/>
        <v>0</v>
      </c>
      <c r="I201" s="79">
        <f>B201*Animals!$C$39</f>
        <v>0</v>
      </c>
      <c r="J201" s="22">
        <f>References!$H$22*Animals!$C$39*Input!$B30*Urban!L46</f>
        <v>0</v>
      </c>
      <c r="K201" s="23">
        <f t="shared" si="128"/>
        <v>0</v>
      </c>
      <c r="L201" s="79">
        <f>B201*Animals!$C$40</f>
        <v>0</v>
      </c>
      <c r="M201" s="22">
        <f>References!$I$18*Animals!$C$40*Input!$B30*Urban!L46</f>
        <v>0</v>
      </c>
      <c r="N201" s="23">
        <f t="shared" si="121"/>
        <v>0</v>
      </c>
      <c r="O201" s="79">
        <f>B201*Animals!$C$41</f>
        <v>0</v>
      </c>
      <c r="P201" s="22">
        <f>References!$I$21*Animals!$C$41*Input!$B30*Urban!L46</f>
        <v>0</v>
      </c>
      <c r="Q201" s="23">
        <f t="shared" si="122"/>
        <v>0</v>
      </c>
      <c r="R201" s="79">
        <f>B201*Animals!$C$42</f>
        <v>0</v>
      </c>
      <c r="S201" s="22">
        <f>References!$I$23*Animals!$C$42*Input!$B30*Urban!L46</f>
        <v>0</v>
      </c>
      <c r="T201" s="23">
        <f t="shared" si="123"/>
        <v>0</v>
      </c>
      <c r="U201" s="79">
        <f>B201*Animals!$C$43</f>
        <v>0</v>
      </c>
      <c r="V201" s="22">
        <f>References!$I$20*Animals!$C$43*Input!$B30*Urban!L46</f>
        <v>0</v>
      </c>
      <c r="W201" s="23">
        <f t="shared" si="129"/>
        <v>0</v>
      </c>
      <c r="X201" s="79">
        <f>B201*Animals!$C$44</f>
        <v>0</v>
      </c>
      <c r="Y201" s="22">
        <f>References!$H$24*Animals!$C$44*Input!$B30*Urban!L46</f>
        <v>0</v>
      </c>
      <c r="Z201" s="23">
        <f t="shared" si="124"/>
        <v>0</v>
      </c>
      <c r="AA201" s="59">
        <f t="shared" si="125"/>
        <v>0</v>
      </c>
      <c r="AB201" s="59">
        <f t="shared" si="130"/>
        <v>0</v>
      </c>
      <c r="AC201" s="59">
        <f>SUM(E201,H201,K201,N201,Q201,T201,W201,Z201)+$Y$22</f>
        <v>0</v>
      </c>
      <c r="AD201" s="59">
        <f t="shared" si="131"/>
        <v>0</v>
      </c>
    </row>
    <row r="202" spans="1:30" x14ac:dyDescent="0.2">
      <c r="A202"/>
      <c r="B202" s="96"/>
      <c r="C202" s="3"/>
      <c r="D202"/>
      <c r="E202"/>
      <c r="F202" s="3"/>
      <c r="G202"/>
      <c r="H202"/>
      <c r="I202" s="3"/>
      <c r="J202"/>
      <c r="K202"/>
      <c r="L202" s="3"/>
      <c r="O202" s="3"/>
      <c r="R202" s="3"/>
      <c r="U202" s="3"/>
      <c r="X202" s="3"/>
    </row>
    <row r="203" spans="1:30" x14ac:dyDescent="0.2">
      <c r="A203"/>
      <c r="B203" s="96"/>
      <c r="C203" s="76"/>
      <c r="D203" s="30" t="s">
        <v>246</v>
      </c>
      <c r="E203" s="20"/>
      <c r="F203" s="76"/>
      <c r="G203" s="30" t="s">
        <v>247</v>
      </c>
      <c r="H203" s="20"/>
      <c r="I203" s="76"/>
      <c r="J203" s="30" t="s">
        <v>720</v>
      </c>
      <c r="K203" s="20"/>
      <c r="L203" s="76"/>
      <c r="M203" s="30" t="s">
        <v>248</v>
      </c>
      <c r="N203" s="20"/>
      <c r="O203" s="76"/>
      <c r="P203" s="30" t="s">
        <v>717</v>
      </c>
      <c r="Q203" s="20"/>
      <c r="R203" s="76"/>
      <c r="S203" s="30" t="s">
        <v>938</v>
      </c>
      <c r="T203" s="20"/>
      <c r="U203" s="76"/>
      <c r="V203" s="30" t="s">
        <v>250</v>
      </c>
      <c r="W203" s="20"/>
      <c r="X203" s="76"/>
      <c r="Y203" s="30" t="s">
        <v>719</v>
      </c>
      <c r="Z203" s="20"/>
    </row>
    <row r="204" spans="1:30" x14ac:dyDescent="0.2">
      <c r="A204"/>
      <c r="B204" s="96"/>
      <c r="C204" s="77"/>
      <c r="D204" s="10" t="s">
        <v>334</v>
      </c>
      <c r="E204" s="11" t="s">
        <v>335</v>
      </c>
      <c r="F204" s="77"/>
      <c r="G204" s="10" t="s">
        <v>334</v>
      </c>
      <c r="H204" s="11" t="s">
        <v>335</v>
      </c>
      <c r="I204" s="77"/>
      <c r="J204" s="10" t="s">
        <v>334</v>
      </c>
      <c r="K204" s="11" t="s">
        <v>335</v>
      </c>
      <c r="L204" s="77"/>
      <c r="M204" s="10" t="s">
        <v>334</v>
      </c>
      <c r="N204" s="11" t="s">
        <v>335</v>
      </c>
      <c r="O204" s="77"/>
      <c r="P204" s="10" t="s">
        <v>334</v>
      </c>
      <c r="Q204" s="11" t="s">
        <v>335</v>
      </c>
      <c r="R204" s="77"/>
      <c r="S204" s="10" t="s">
        <v>334</v>
      </c>
      <c r="T204" s="11" t="s">
        <v>335</v>
      </c>
      <c r="U204" s="77"/>
      <c r="V204" s="10" t="s">
        <v>334</v>
      </c>
      <c r="W204" s="11" t="s">
        <v>335</v>
      </c>
      <c r="X204" s="77"/>
      <c r="Y204" s="10" t="s">
        <v>334</v>
      </c>
      <c r="Z204" s="11" t="s">
        <v>335</v>
      </c>
      <c r="AA204" s="58" t="s">
        <v>335</v>
      </c>
      <c r="AB204" s="58" t="s">
        <v>701</v>
      </c>
      <c r="AC204" s="58" t="s">
        <v>335</v>
      </c>
      <c r="AD204" s="58" t="s">
        <v>701</v>
      </c>
    </row>
    <row r="205" spans="1:30" x14ac:dyDescent="0.2">
      <c r="A205" s="21" t="s">
        <v>269</v>
      </c>
      <c r="B205" s="97" t="s">
        <v>346</v>
      </c>
      <c r="C205" s="78" t="s">
        <v>347</v>
      </c>
      <c r="D205" s="13" t="s">
        <v>348</v>
      </c>
      <c r="E205" s="14" t="s">
        <v>349</v>
      </c>
      <c r="F205" s="78" t="s">
        <v>347</v>
      </c>
      <c r="G205" s="13" t="s">
        <v>348</v>
      </c>
      <c r="H205" s="14" t="s">
        <v>349</v>
      </c>
      <c r="I205" s="78" t="s">
        <v>347</v>
      </c>
      <c r="J205" s="13" t="s">
        <v>348</v>
      </c>
      <c r="K205" s="14" t="s">
        <v>349</v>
      </c>
      <c r="L205" s="78" t="s">
        <v>347</v>
      </c>
      <c r="M205" s="13" t="s">
        <v>348</v>
      </c>
      <c r="N205" s="14" t="s">
        <v>349</v>
      </c>
      <c r="O205" s="78" t="s">
        <v>347</v>
      </c>
      <c r="P205" s="13" t="s">
        <v>348</v>
      </c>
      <c r="Q205" s="14" t="s">
        <v>349</v>
      </c>
      <c r="R205" s="78" t="s">
        <v>347</v>
      </c>
      <c r="S205" s="13" t="s">
        <v>348</v>
      </c>
      <c r="T205" s="14" t="s">
        <v>349</v>
      </c>
      <c r="U205" s="78" t="s">
        <v>347</v>
      </c>
      <c r="V205" s="13" t="s">
        <v>348</v>
      </c>
      <c r="W205" s="14" t="s">
        <v>349</v>
      </c>
      <c r="X205" s="78" t="s">
        <v>347</v>
      </c>
      <c r="Y205" s="13" t="s">
        <v>348</v>
      </c>
      <c r="Z205" s="14" t="s">
        <v>349</v>
      </c>
      <c r="AA205" s="58" t="s">
        <v>349</v>
      </c>
      <c r="AB205" s="58" t="s">
        <v>349</v>
      </c>
      <c r="AC205" s="58" t="s">
        <v>349</v>
      </c>
      <c r="AD205" s="58" t="s">
        <v>349</v>
      </c>
    </row>
    <row r="206" spans="1:30" x14ac:dyDescent="0.2">
      <c r="A206" t="s">
        <v>12</v>
      </c>
      <c r="B206" s="96">
        <f>+Input!$B$21</f>
        <v>0</v>
      </c>
      <c r="C206" s="79">
        <f>B206*Animals!$C$37</f>
        <v>0</v>
      </c>
      <c r="D206" s="22">
        <f>References!$I$16*Animals!$C$37*Input!$B21*Urban!M37</f>
        <v>0</v>
      </c>
      <c r="E206" s="23">
        <f>IF(B206=0,0,D206/B206)</f>
        <v>0</v>
      </c>
      <c r="F206" s="79">
        <f>B206*Animals!$C$38</f>
        <v>0</v>
      </c>
      <c r="G206" s="22">
        <f>References!$I$17*Animals!$C$38*Input!$B21*Urban!M37</f>
        <v>0</v>
      </c>
      <c r="H206" s="23">
        <f>IF(B206=0,0,G206/B206)</f>
        <v>0</v>
      </c>
      <c r="I206" s="79">
        <f>B206*Animals!$C$39</f>
        <v>0</v>
      </c>
      <c r="J206" s="22">
        <f>References!$I$17*Animals!$C$38*Input!$B21*Urban!M37</f>
        <v>0</v>
      </c>
      <c r="K206" s="23">
        <f>IF(E206=0,0,J206/B206)</f>
        <v>0</v>
      </c>
      <c r="L206" s="79">
        <f>B206*Animals!$C$40</f>
        <v>0</v>
      </c>
      <c r="M206" s="22">
        <f>References!$I$18*Animals!$C$40*Input!$B21*Urban!M37</f>
        <v>0</v>
      </c>
      <c r="N206" s="23">
        <f t="shared" ref="N206:N215" si="132">IF(H206=0,0,M206/B206)</f>
        <v>0</v>
      </c>
      <c r="O206" s="79">
        <f>B206*Animals!$C$41</f>
        <v>0</v>
      </c>
      <c r="P206" s="22">
        <f>References!$I$21*Animals!$C$41*Input!$B21*Urban!M37</f>
        <v>0</v>
      </c>
      <c r="Q206" s="23">
        <f t="shared" ref="Q206:Q215" si="133">IF(K206=0,0,P206/B206)</f>
        <v>0</v>
      </c>
      <c r="R206" s="79">
        <f>B206*Animals!$C$42</f>
        <v>0</v>
      </c>
      <c r="S206" s="22">
        <f>References!$I$23*Animals!$C$42*Input!$B21*Urban!M37</f>
        <v>0</v>
      </c>
      <c r="T206" s="23">
        <f t="shared" ref="T206:T215" si="134">IF(B206=0,0,S206/B206)</f>
        <v>0</v>
      </c>
      <c r="U206" s="79">
        <f>B206*Animals!$C$43</f>
        <v>0</v>
      </c>
      <c r="V206" s="22">
        <f>References!$I$20*Animals!$C$43*Input!$B21*Urban!M37</f>
        <v>0</v>
      </c>
      <c r="W206" s="23">
        <f>IF(B206=0,0,V206/B206)</f>
        <v>0</v>
      </c>
      <c r="X206" s="79">
        <f>B206*Animals!$C$44</f>
        <v>0</v>
      </c>
      <c r="Y206" s="22">
        <f>References!$H$24*Animals!$C$44*Input!$B21*Urban!M37</f>
        <v>0</v>
      </c>
      <c r="Z206" s="23">
        <f t="shared" ref="Z206:Z215" si="135">IF(B206=0,0,Y206/B206)</f>
        <v>0</v>
      </c>
      <c r="AA206" s="59">
        <f t="shared" ref="AA206:AA215" si="136">SUM(E206,H206,K206,N206,Q206,T206,W206,Z206)</f>
        <v>0</v>
      </c>
      <c r="AB206" s="59">
        <f>0.403*(AA206)^1.028</f>
        <v>0</v>
      </c>
      <c r="AC206" s="59">
        <f>SUM(E206,H206,K206,N206,Q206,T206,W206,Z206)+$Y$13</f>
        <v>0</v>
      </c>
      <c r="AD206" s="59">
        <f>0.403*(AC206)^1.028</f>
        <v>0</v>
      </c>
    </row>
    <row r="207" spans="1:30" x14ac:dyDescent="0.2">
      <c r="A207" t="s">
        <v>13</v>
      </c>
      <c r="B207" s="96">
        <f>+Input!$B$22</f>
        <v>0</v>
      </c>
      <c r="C207" s="79">
        <f>B207*Animals!$C$37</f>
        <v>0</v>
      </c>
      <c r="D207" s="22">
        <f>References!$I$16*Animals!$C$37*Input!$B22*Urban!M38</f>
        <v>0</v>
      </c>
      <c r="E207" s="23">
        <f t="shared" ref="E207:E215" si="137">IF(B207=0,0,D207/B207)</f>
        <v>0</v>
      </c>
      <c r="F207" s="79">
        <f>B207*Animals!$C$38</f>
        <v>0</v>
      </c>
      <c r="G207" s="22">
        <f>References!$I$17*Animals!$C$38*Input!$B22*Urban!M38</f>
        <v>0</v>
      </c>
      <c r="H207" s="23">
        <f t="shared" ref="H207:H215" si="138">IF(B207=0,0,G207/B207)</f>
        <v>0</v>
      </c>
      <c r="I207" s="79">
        <f>B207*Animals!$C$39</f>
        <v>0</v>
      </c>
      <c r="J207" s="22">
        <f>References!$I$17*Animals!$C$38*Input!$B22*Urban!M38</f>
        <v>0</v>
      </c>
      <c r="K207" s="23">
        <f t="shared" ref="K207:K215" si="139">IF(E207=0,0,J207/B207)</f>
        <v>0</v>
      </c>
      <c r="L207" s="79">
        <f>B207*Animals!$C$40</f>
        <v>0</v>
      </c>
      <c r="M207" s="22">
        <f>References!$I$18*Animals!$C$40*Input!$B22*Urban!M38</f>
        <v>0</v>
      </c>
      <c r="N207" s="23">
        <f t="shared" si="132"/>
        <v>0</v>
      </c>
      <c r="O207" s="79">
        <f>B207*Animals!$C$41</f>
        <v>0</v>
      </c>
      <c r="P207" s="22">
        <f>References!$I$21*Animals!$C$41*Input!$B22*Urban!M38</f>
        <v>0</v>
      </c>
      <c r="Q207" s="23">
        <f t="shared" si="133"/>
        <v>0</v>
      </c>
      <c r="R207" s="79">
        <f>B207*Animals!$C$42</f>
        <v>0</v>
      </c>
      <c r="S207" s="22">
        <f>References!$I$23*Animals!$C$42*Input!$B22*Urban!M38</f>
        <v>0</v>
      </c>
      <c r="T207" s="23">
        <f t="shared" si="134"/>
        <v>0</v>
      </c>
      <c r="U207" s="79">
        <f>B207*Animals!$C$43</f>
        <v>0</v>
      </c>
      <c r="V207" s="22">
        <f>References!$I$20*Animals!$C$43*Input!$B22*Urban!M38</f>
        <v>0</v>
      </c>
      <c r="W207" s="23">
        <f t="shared" ref="W207:W215" si="140">IF(B207=0,0,V207/B207)</f>
        <v>0</v>
      </c>
      <c r="X207" s="79">
        <f>B207*Animals!$C$44</f>
        <v>0</v>
      </c>
      <c r="Y207" s="22">
        <f>References!$H$24*Animals!$C$44*Input!$B22*Urban!M38</f>
        <v>0</v>
      </c>
      <c r="Z207" s="23">
        <f t="shared" si="135"/>
        <v>0</v>
      </c>
      <c r="AA207" s="59">
        <f t="shared" si="136"/>
        <v>0</v>
      </c>
      <c r="AB207" s="59">
        <f t="shared" ref="AB207:AB215" si="141">0.403*(AA207)^1.028</f>
        <v>0</v>
      </c>
      <c r="AC207" s="59">
        <f>SUM(E207,H207,K207,N207,Q207,T207,W207,Z207)+$Y$14</f>
        <v>0</v>
      </c>
      <c r="AD207" s="59">
        <f t="shared" ref="AD207:AD215" si="142">0.403*(AC207)^1.028</f>
        <v>0</v>
      </c>
    </row>
    <row r="208" spans="1:30" x14ac:dyDescent="0.2">
      <c r="A208" t="s">
        <v>14</v>
      </c>
      <c r="B208" s="96">
        <f>+Input!$B$23</f>
        <v>0</v>
      </c>
      <c r="C208" s="79">
        <f>B208*Animals!$C$37</f>
        <v>0</v>
      </c>
      <c r="D208" s="22">
        <f>References!$I$16*Animals!$C$37*Input!$B23*Urban!M39</f>
        <v>0</v>
      </c>
      <c r="E208" s="23">
        <f t="shared" si="137"/>
        <v>0</v>
      </c>
      <c r="F208" s="79">
        <f>B208*Animals!$C$38</f>
        <v>0</v>
      </c>
      <c r="G208" s="22">
        <f>References!$I$17*Animals!$C$38*Input!$B23*Urban!M39</f>
        <v>0</v>
      </c>
      <c r="H208" s="23">
        <f t="shared" si="138"/>
        <v>0</v>
      </c>
      <c r="I208" s="79">
        <f>B208*Animals!$C$39</f>
        <v>0</v>
      </c>
      <c r="J208" s="22">
        <f>References!$I$17*Animals!$C$38*Input!$B23*Urban!M39</f>
        <v>0</v>
      </c>
      <c r="K208" s="23">
        <f t="shared" si="139"/>
        <v>0</v>
      </c>
      <c r="L208" s="79">
        <f>B208*Animals!$C$40</f>
        <v>0</v>
      </c>
      <c r="M208" s="22">
        <f>References!$I$18*Animals!$C$40*Input!$B23*Urban!M39</f>
        <v>0</v>
      </c>
      <c r="N208" s="23">
        <f t="shared" si="132"/>
        <v>0</v>
      </c>
      <c r="O208" s="79">
        <f>B208*Animals!$C$41</f>
        <v>0</v>
      </c>
      <c r="P208" s="22">
        <f>References!$I$21*Animals!$C$41*Input!$B23*Urban!M39</f>
        <v>0</v>
      </c>
      <c r="Q208" s="23">
        <f t="shared" si="133"/>
        <v>0</v>
      </c>
      <c r="R208" s="79">
        <f>B208*Animals!$C$42</f>
        <v>0</v>
      </c>
      <c r="S208" s="22">
        <f>References!$I$23*Animals!$C$42*Input!$B23*Urban!M39</f>
        <v>0</v>
      </c>
      <c r="T208" s="23">
        <f t="shared" si="134"/>
        <v>0</v>
      </c>
      <c r="U208" s="79">
        <f>B208*Animals!$C$43</f>
        <v>0</v>
      </c>
      <c r="V208" s="22">
        <f>References!$I$20*Animals!$C$43*Input!$B23*Urban!M39</f>
        <v>0</v>
      </c>
      <c r="W208" s="23">
        <f t="shared" si="140"/>
        <v>0</v>
      </c>
      <c r="X208" s="79">
        <f>B208*Animals!$C$44</f>
        <v>0</v>
      </c>
      <c r="Y208" s="22">
        <f>References!$H$24*Animals!$C$44*Input!$B23*Urban!M39</f>
        <v>0</v>
      </c>
      <c r="Z208" s="23">
        <f t="shared" si="135"/>
        <v>0</v>
      </c>
      <c r="AA208" s="59">
        <f t="shared" si="136"/>
        <v>0</v>
      </c>
      <c r="AB208" s="59">
        <f t="shared" si="141"/>
        <v>0</v>
      </c>
      <c r="AC208" s="59">
        <f>SUM(E208,H208,K208,N208,Q208,T208,W208,Z208)+$Y$15</f>
        <v>0</v>
      </c>
      <c r="AD208" s="59">
        <f t="shared" si="142"/>
        <v>0</v>
      </c>
    </row>
    <row r="209" spans="1:30" x14ac:dyDescent="0.2">
      <c r="A209" t="s">
        <v>15</v>
      </c>
      <c r="B209" s="96">
        <f>+Input!$B$24</f>
        <v>0</v>
      </c>
      <c r="C209" s="79">
        <f>B209*Animals!$C$37</f>
        <v>0</v>
      </c>
      <c r="D209" s="22">
        <f>References!$I$16*Animals!$C$37*Input!$B24*Urban!M40</f>
        <v>0</v>
      </c>
      <c r="E209" s="23">
        <f t="shared" si="137"/>
        <v>0</v>
      </c>
      <c r="F209" s="79">
        <f>B209*Animals!$C$38</f>
        <v>0</v>
      </c>
      <c r="G209" s="22">
        <f>References!$I$17*Animals!$C$38*Input!$B24*Urban!M40</f>
        <v>0</v>
      </c>
      <c r="H209" s="23">
        <f t="shared" si="138"/>
        <v>0</v>
      </c>
      <c r="I209" s="79">
        <f>B209*Animals!$C$39</f>
        <v>0</v>
      </c>
      <c r="J209" s="22">
        <f>References!$I$17*Animals!$C$38*Input!$B24*Urban!M40</f>
        <v>0</v>
      </c>
      <c r="K209" s="23">
        <f t="shared" si="139"/>
        <v>0</v>
      </c>
      <c r="L209" s="79">
        <f>B209*Animals!$C$40</f>
        <v>0</v>
      </c>
      <c r="M209" s="22">
        <f>References!$I$18*Animals!$C$40*Input!$B24*Urban!M40</f>
        <v>0</v>
      </c>
      <c r="N209" s="23">
        <f t="shared" si="132"/>
        <v>0</v>
      </c>
      <c r="O209" s="79">
        <f>B209*Animals!$C$41</f>
        <v>0</v>
      </c>
      <c r="P209" s="22">
        <f>References!$I$21*Animals!$C$41*Input!$B24*Urban!M40</f>
        <v>0</v>
      </c>
      <c r="Q209" s="23">
        <f t="shared" si="133"/>
        <v>0</v>
      </c>
      <c r="R209" s="79">
        <f>B209*Animals!$C$42</f>
        <v>0</v>
      </c>
      <c r="S209" s="22">
        <f>References!$I$23*Animals!$C$42*Input!$B24*Urban!M40</f>
        <v>0</v>
      </c>
      <c r="T209" s="23">
        <f t="shared" si="134"/>
        <v>0</v>
      </c>
      <c r="U209" s="79">
        <f>B209*Animals!$C$43</f>
        <v>0</v>
      </c>
      <c r="V209" s="22">
        <f>References!$I$20*Animals!$C$43*Input!$B24*Urban!M40</f>
        <v>0</v>
      </c>
      <c r="W209" s="23">
        <f t="shared" si="140"/>
        <v>0</v>
      </c>
      <c r="X209" s="79">
        <f>B209*Animals!$C$44</f>
        <v>0</v>
      </c>
      <c r="Y209" s="22">
        <f>References!$H$24*Animals!$C$44*Input!$B24*Urban!M40</f>
        <v>0</v>
      </c>
      <c r="Z209" s="23">
        <f t="shared" si="135"/>
        <v>0</v>
      </c>
      <c r="AA209" s="59">
        <f t="shared" si="136"/>
        <v>0</v>
      </c>
      <c r="AB209" s="59">
        <f t="shared" si="141"/>
        <v>0</v>
      </c>
      <c r="AC209" s="59">
        <f>SUM(E209,H209,K209,N209,Q209,T209,W209,Z209)+$Y$16</f>
        <v>0</v>
      </c>
      <c r="AD209" s="59">
        <f t="shared" si="142"/>
        <v>0</v>
      </c>
    </row>
    <row r="210" spans="1:30" x14ac:dyDescent="0.2">
      <c r="A210" t="s">
        <v>16</v>
      </c>
      <c r="B210" s="96">
        <f>+Input!$B$25</f>
        <v>0</v>
      </c>
      <c r="C210" s="79">
        <f>B210*Animals!$C$37</f>
        <v>0</v>
      </c>
      <c r="D210" s="22">
        <f>References!$I$16*Animals!$C$37*Input!$B25*Urban!M41</f>
        <v>0</v>
      </c>
      <c r="E210" s="23">
        <f t="shared" si="137"/>
        <v>0</v>
      </c>
      <c r="F210" s="79">
        <f>B210*Animals!$C$38</f>
        <v>0</v>
      </c>
      <c r="G210" s="22">
        <f>References!$I$17*Animals!$C$38*Input!$B25*Urban!M41</f>
        <v>0</v>
      </c>
      <c r="H210" s="23">
        <f t="shared" si="138"/>
        <v>0</v>
      </c>
      <c r="I210" s="79">
        <f>B210*Animals!$C$39</f>
        <v>0</v>
      </c>
      <c r="J210" s="22">
        <f>References!$I$17*Animals!$C$38*Input!$B25*Urban!M41</f>
        <v>0</v>
      </c>
      <c r="K210" s="23">
        <f t="shared" si="139"/>
        <v>0</v>
      </c>
      <c r="L210" s="79">
        <f>B210*Animals!$C$40</f>
        <v>0</v>
      </c>
      <c r="M210" s="22">
        <f>References!$I$18*Animals!$C$40*Input!$B25*Urban!M41</f>
        <v>0</v>
      </c>
      <c r="N210" s="23">
        <f t="shared" si="132"/>
        <v>0</v>
      </c>
      <c r="O210" s="79">
        <f>B210*Animals!$C$41</f>
        <v>0</v>
      </c>
      <c r="P210" s="22">
        <f>References!$I$21*Animals!$C$41*Input!$B25*Urban!M41</f>
        <v>0</v>
      </c>
      <c r="Q210" s="23">
        <f t="shared" si="133"/>
        <v>0</v>
      </c>
      <c r="R210" s="79">
        <f>B210*Animals!$C$42</f>
        <v>0</v>
      </c>
      <c r="S210" s="22">
        <f>References!$I$23*Animals!$C$42*Input!$B25*Urban!M41</f>
        <v>0</v>
      </c>
      <c r="T210" s="23">
        <f t="shared" si="134"/>
        <v>0</v>
      </c>
      <c r="U210" s="79">
        <f>B210*Animals!$C$43</f>
        <v>0</v>
      </c>
      <c r="V210" s="22">
        <f>References!$I$20*Animals!$C$43*Input!$B25*Urban!M41</f>
        <v>0</v>
      </c>
      <c r="W210" s="23">
        <f t="shared" si="140"/>
        <v>0</v>
      </c>
      <c r="X210" s="79">
        <f>B210*Animals!$C$44</f>
        <v>0</v>
      </c>
      <c r="Y210" s="22">
        <f>References!$H$24*Animals!$C$44*Input!$B25*Urban!M41</f>
        <v>0</v>
      </c>
      <c r="Z210" s="23">
        <f t="shared" si="135"/>
        <v>0</v>
      </c>
      <c r="AA210" s="59">
        <f t="shared" si="136"/>
        <v>0</v>
      </c>
      <c r="AB210" s="59">
        <f t="shared" si="141"/>
        <v>0</v>
      </c>
      <c r="AC210" s="59">
        <f>SUM(E210,H210,K210,N210,Q210,T210,W210,Z210)+$Y$17</f>
        <v>0</v>
      </c>
      <c r="AD210" s="59">
        <f t="shared" si="142"/>
        <v>0</v>
      </c>
    </row>
    <row r="211" spans="1:30" x14ac:dyDescent="0.2">
      <c r="A211" t="s">
        <v>17</v>
      </c>
      <c r="B211" s="96">
        <f>+Input!$B$26</f>
        <v>0</v>
      </c>
      <c r="C211" s="79">
        <f>B211*Animals!$C$37</f>
        <v>0</v>
      </c>
      <c r="D211" s="22">
        <f>References!$I$16*Animals!$C$37*Input!$B26*Urban!M42</f>
        <v>0</v>
      </c>
      <c r="E211" s="23">
        <f t="shared" si="137"/>
        <v>0</v>
      </c>
      <c r="F211" s="79">
        <f>B211*Animals!$C$38</f>
        <v>0</v>
      </c>
      <c r="G211" s="22">
        <f>References!$I$17*Animals!$C$38*Input!$B26*Urban!M42</f>
        <v>0</v>
      </c>
      <c r="H211" s="23">
        <f t="shared" si="138"/>
        <v>0</v>
      </c>
      <c r="I211" s="79">
        <f>B211*Animals!$C$39</f>
        <v>0</v>
      </c>
      <c r="J211" s="22">
        <f>References!$I$17*Animals!$C$38*Input!$B26*Urban!M42</f>
        <v>0</v>
      </c>
      <c r="K211" s="23">
        <f t="shared" si="139"/>
        <v>0</v>
      </c>
      <c r="L211" s="79">
        <f>B211*Animals!$C$40</f>
        <v>0</v>
      </c>
      <c r="M211" s="22">
        <f>References!$I$18*Animals!$C$40*Input!$B26*Urban!M42</f>
        <v>0</v>
      </c>
      <c r="N211" s="23">
        <f t="shared" si="132"/>
        <v>0</v>
      </c>
      <c r="O211" s="79">
        <f>B211*Animals!$C$41</f>
        <v>0</v>
      </c>
      <c r="P211" s="22">
        <f>References!$I$21*Animals!$C$41*Input!$B26*Urban!M42</f>
        <v>0</v>
      </c>
      <c r="Q211" s="23">
        <f t="shared" si="133"/>
        <v>0</v>
      </c>
      <c r="R211" s="79">
        <f>B211*Animals!$C$42</f>
        <v>0</v>
      </c>
      <c r="S211" s="22">
        <f>References!$I$23*Animals!$C$42*Input!$B26*Urban!M42</f>
        <v>0</v>
      </c>
      <c r="T211" s="23">
        <f t="shared" si="134"/>
        <v>0</v>
      </c>
      <c r="U211" s="79">
        <f>B211*Animals!$C$43</f>
        <v>0</v>
      </c>
      <c r="V211" s="22">
        <f>References!$I$20*Animals!$C$43*Input!$B26*Urban!M42</f>
        <v>0</v>
      </c>
      <c r="W211" s="23">
        <f t="shared" si="140"/>
        <v>0</v>
      </c>
      <c r="X211" s="79">
        <f>B211*Animals!$C$44</f>
        <v>0</v>
      </c>
      <c r="Y211" s="22">
        <f>References!$H$24*Animals!$C$44*Input!$B26*Urban!M42</f>
        <v>0</v>
      </c>
      <c r="Z211" s="23">
        <f t="shared" si="135"/>
        <v>0</v>
      </c>
      <c r="AA211" s="59">
        <f t="shared" si="136"/>
        <v>0</v>
      </c>
      <c r="AB211" s="59">
        <f t="shared" si="141"/>
        <v>0</v>
      </c>
      <c r="AC211" s="59">
        <f>SUM(E211,H211,K211,N211,Q211,T211,W211,Z211)+$Y$18</f>
        <v>0</v>
      </c>
      <c r="AD211" s="59">
        <f t="shared" si="142"/>
        <v>0</v>
      </c>
    </row>
    <row r="212" spans="1:30" x14ac:dyDescent="0.2">
      <c r="A212" t="s">
        <v>18</v>
      </c>
      <c r="B212" s="96">
        <f>+Input!$B$27</f>
        <v>0</v>
      </c>
      <c r="C212" s="79">
        <f>B212*Animals!$C$37</f>
        <v>0</v>
      </c>
      <c r="D212" s="22">
        <f>References!$I$16*Animals!$C$37*Input!$B27*Urban!M43</f>
        <v>0</v>
      </c>
      <c r="E212" s="23">
        <f t="shared" si="137"/>
        <v>0</v>
      </c>
      <c r="F212" s="79">
        <f>B212*Animals!$C$38</f>
        <v>0</v>
      </c>
      <c r="G212" s="22">
        <f>References!$I$17*Animals!$C$38*Input!$B27*Urban!M43</f>
        <v>0</v>
      </c>
      <c r="H212" s="23">
        <f t="shared" si="138"/>
        <v>0</v>
      </c>
      <c r="I212" s="79">
        <f>B212*Animals!$C$39</f>
        <v>0</v>
      </c>
      <c r="J212" s="22">
        <f>References!$I$17*Animals!$C$38*Input!$B27*Urban!M43</f>
        <v>0</v>
      </c>
      <c r="K212" s="23">
        <f t="shared" si="139"/>
        <v>0</v>
      </c>
      <c r="L212" s="79">
        <f>B212*Animals!$C$40</f>
        <v>0</v>
      </c>
      <c r="M212" s="22">
        <f>References!$I$18*Animals!$C$40*Input!$B27*Urban!M43</f>
        <v>0</v>
      </c>
      <c r="N212" s="23">
        <f t="shared" si="132"/>
        <v>0</v>
      </c>
      <c r="O212" s="79">
        <f>B212*Animals!$C$41</f>
        <v>0</v>
      </c>
      <c r="P212" s="22">
        <f>References!$I$21*Animals!$C$41*Input!$B27*Urban!M43</f>
        <v>0</v>
      </c>
      <c r="Q212" s="23">
        <f t="shared" si="133"/>
        <v>0</v>
      </c>
      <c r="R212" s="79">
        <f>B212*Animals!$C$42</f>
        <v>0</v>
      </c>
      <c r="S212" s="22">
        <f>References!$I$23*Animals!$C$42*Input!$B27*Urban!M43</f>
        <v>0</v>
      </c>
      <c r="T212" s="23">
        <f t="shared" si="134"/>
        <v>0</v>
      </c>
      <c r="U212" s="79">
        <f>B212*Animals!$C$43</f>
        <v>0</v>
      </c>
      <c r="V212" s="22">
        <f>References!$I$20*Animals!$C$43*Input!$B27*Urban!M43</f>
        <v>0</v>
      </c>
      <c r="W212" s="23">
        <f t="shared" si="140"/>
        <v>0</v>
      </c>
      <c r="X212" s="79">
        <f>B212*Animals!$C$44</f>
        <v>0</v>
      </c>
      <c r="Y212" s="22">
        <f>References!$H$24*Animals!$C$44*Input!$B27*Urban!M43</f>
        <v>0</v>
      </c>
      <c r="Z212" s="23">
        <f t="shared" si="135"/>
        <v>0</v>
      </c>
      <c r="AA212" s="59">
        <f t="shared" si="136"/>
        <v>0</v>
      </c>
      <c r="AB212" s="59">
        <f t="shared" si="141"/>
        <v>0</v>
      </c>
      <c r="AC212" s="59">
        <f>SUM(E212,H212,K212,N212,Q212,T212,W212,Z212)+$Y$19</f>
        <v>0</v>
      </c>
      <c r="AD212" s="59">
        <f t="shared" si="142"/>
        <v>0</v>
      </c>
    </row>
    <row r="213" spans="1:30" x14ac:dyDescent="0.2">
      <c r="A213" t="s">
        <v>19</v>
      </c>
      <c r="B213" s="96">
        <f>+Input!$B$28</f>
        <v>0</v>
      </c>
      <c r="C213" s="79">
        <f>B213*Animals!$C$37</f>
        <v>0</v>
      </c>
      <c r="D213" s="22">
        <f>References!$I$16*Animals!$C$37*Input!$B28*Urban!M44</f>
        <v>0</v>
      </c>
      <c r="E213" s="23">
        <f t="shared" si="137"/>
        <v>0</v>
      </c>
      <c r="F213" s="79">
        <f>B213*Animals!$C$38</f>
        <v>0</v>
      </c>
      <c r="G213" s="22">
        <f>References!$I$17*Animals!$C$38*Input!$B28*Urban!M44</f>
        <v>0</v>
      </c>
      <c r="H213" s="23">
        <f t="shared" si="138"/>
        <v>0</v>
      </c>
      <c r="I213" s="79">
        <f>B213*Animals!$C$39</f>
        <v>0</v>
      </c>
      <c r="J213" s="22">
        <f>References!$I$17*Animals!$C$38*Input!$B28*Urban!M44</f>
        <v>0</v>
      </c>
      <c r="K213" s="23">
        <f t="shared" si="139"/>
        <v>0</v>
      </c>
      <c r="L213" s="79">
        <f>B213*Animals!$C$40</f>
        <v>0</v>
      </c>
      <c r="M213" s="22">
        <f>References!$I$18*Animals!$C$40*Input!$B28*Urban!M44</f>
        <v>0</v>
      </c>
      <c r="N213" s="23">
        <f t="shared" si="132"/>
        <v>0</v>
      </c>
      <c r="O213" s="79">
        <f>B213*Animals!$C$41</f>
        <v>0</v>
      </c>
      <c r="P213" s="22">
        <f>References!$I$21*Animals!$C$41*Input!$B28*Urban!M44</f>
        <v>0</v>
      </c>
      <c r="Q213" s="23">
        <f t="shared" si="133"/>
        <v>0</v>
      </c>
      <c r="R213" s="79">
        <f>B213*Animals!$C$42</f>
        <v>0</v>
      </c>
      <c r="S213" s="22">
        <f>References!$I$23*Animals!$C$42*Input!$B28*Urban!M44</f>
        <v>0</v>
      </c>
      <c r="T213" s="23">
        <f t="shared" si="134"/>
        <v>0</v>
      </c>
      <c r="U213" s="79">
        <f>B213*Animals!$C$43</f>
        <v>0</v>
      </c>
      <c r="V213" s="22">
        <f>References!$I$20*Animals!$C$43*Input!$B28*Urban!M44</f>
        <v>0</v>
      </c>
      <c r="W213" s="23">
        <f t="shared" si="140"/>
        <v>0</v>
      </c>
      <c r="X213" s="79">
        <f>B213*Animals!$C$44</f>
        <v>0</v>
      </c>
      <c r="Y213" s="22">
        <f>References!$H$24*Animals!$C$44*Input!$B28*Urban!M44</f>
        <v>0</v>
      </c>
      <c r="Z213" s="23">
        <f t="shared" si="135"/>
        <v>0</v>
      </c>
      <c r="AA213" s="59">
        <f t="shared" si="136"/>
        <v>0</v>
      </c>
      <c r="AB213" s="59">
        <f t="shared" si="141"/>
        <v>0</v>
      </c>
      <c r="AC213" s="59">
        <f>SUM(E213,H213,K213,N213,Q213,T213,W213,Z213)+$Y$20</f>
        <v>0</v>
      </c>
      <c r="AD213" s="59">
        <f t="shared" si="142"/>
        <v>0</v>
      </c>
    </row>
    <row r="214" spans="1:30" x14ac:dyDescent="0.2">
      <c r="A214" t="s">
        <v>20</v>
      </c>
      <c r="B214" s="96">
        <f>+Input!$B$29</f>
        <v>0</v>
      </c>
      <c r="C214" s="79">
        <f>B214*Animals!$C$37</f>
        <v>0</v>
      </c>
      <c r="D214" s="22">
        <f>References!$I$16*Animals!$C$37*Input!$B29*Urban!M45</f>
        <v>0</v>
      </c>
      <c r="E214" s="23">
        <f t="shared" si="137"/>
        <v>0</v>
      </c>
      <c r="F214" s="79">
        <f>B214*Animals!$C$38</f>
        <v>0</v>
      </c>
      <c r="G214" s="22">
        <f>References!$I$17*Animals!$C$38*Input!$B29*Urban!M45</f>
        <v>0</v>
      </c>
      <c r="H214" s="23">
        <f t="shared" si="138"/>
        <v>0</v>
      </c>
      <c r="I214" s="79">
        <f>B214*Animals!$C$39</f>
        <v>0</v>
      </c>
      <c r="J214" s="22">
        <f>References!$I$17*Animals!$C$38*Input!$B29*Urban!M45</f>
        <v>0</v>
      </c>
      <c r="K214" s="23">
        <f t="shared" si="139"/>
        <v>0</v>
      </c>
      <c r="L214" s="79">
        <f>B214*Animals!$C$40</f>
        <v>0</v>
      </c>
      <c r="M214" s="22">
        <f>References!$I$18*Animals!$C$40*Input!$B29*Urban!M45</f>
        <v>0</v>
      </c>
      <c r="N214" s="23">
        <f t="shared" si="132"/>
        <v>0</v>
      </c>
      <c r="O214" s="79">
        <f>B214*Animals!$C$41</f>
        <v>0</v>
      </c>
      <c r="P214" s="22">
        <f>References!$I$21*Animals!$C$41*Input!$B29*Urban!M45</f>
        <v>0</v>
      </c>
      <c r="Q214" s="23">
        <f t="shared" si="133"/>
        <v>0</v>
      </c>
      <c r="R214" s="79">
        <f>B214*Animals!$C$42</f>
        <v>0</v>
      </c>
      <c r="S214" s="22">
        <f>References!$I$23*Animals!$C$42*Input!$B29*Urban!M45</f>
        <v>0</v>
      </c>
      <c r="T214" s="23">
        <f t="shared" si="134"/>
        <v>0</v>
      </c>
      <c r="U214" s="79">
        <f>B214*Animals!$C$43</f>
        <v>0</v>
      </c>
      <c r="V214" s="22">
        <f>References!$I$20*Animals!$C$43*Input!$B29*Urban!M45</f>
        <v>0</v>
      </c>
      <c r="W214" s="23">
        <f t="shared" si="140"/>
        <v>0</v>
      </c>
      <c r="X214" s="79">
        <f>B214*Animals!$C$44</f>
        <v>0</v>
      </c>
      <c r="Y214" s="22">
        <f>References!$H$24*Animals!$C$44*Input!$B29*Urban!M45</f>
        <v>0</v>
      </c>
      <c r="Z214" s="23">
        <f t="shared" si="135"/>
        <v>0</v>
      </c>
      <c r="AA214" s="59">
        <f t="shared" si="136"/>
        <v>0</v>
      </c>
      <c r="AB214" s="59">
        <f t="shared" si="141"/>
        <v>0</v>
      </c>
      <c r="AC214" s="59">
        <f>SUM(E214,H214,K214,N214,Q214,T214,W214,Z214)+$Y$21</f>
        <v>0</v>
      </c>
      <c r="AD214" s="59">
        <f t="shared" si="142"/>
        <v>0</v>
      </c>
    </row>
    <row r="215" spans="1:30" x14ac:dyDescent="0.2">
      <c r="A215" t="s">
        <v>21</v>
      </c>
      <c r="B215" s="96">
        <f>+Input!$B$30</f>
        <v>0</v>
      </c>
      <c r="C215" s="79">
        <f>B215*Animals!$C$37</f>
        <v>0</v>
      </c>
      <c r="D215" s="22">
        <f>References!$I$16*Animals!$C$37*Input!$B30*Urban!M46</f>
        <v>0</v>
      </c>
      <c r="E215" s="23">
        <f t="shared" si="137"/>
        <v>0</v>
      </c>
      <c r="F215" s="79">
        <f>B215*Animals!$C$38</f>
        <v>0</v>
      </c>
      <c r="G215" s="22">
        <f>References!$I$17*Animals!$C$38*Input!$B30*Urban!M46</f>
        <v>0</v>
      </c>
      <c r="H215" s="23">
        <f t="shared" si="138"/>
        <v>0</v>
      </c>
      <c r="I215" s="79">
        <f>B215*Animals!$C$39</f>
        <v>0</v>
      </c>
      <c r="J215" s="22">
        <f>References!$I$17*Animals!$C$38*Input!$B30*Urban!M46</f>
        <v>0</v>
      </c>
      <c r="K215" s="23">
        <f t="shared" si="139"/>
        <v>0</v>
      </c>
      <c r="L215" s="79">
        <f>B215*Animals!$C$40</f>
        <v>0</v>
      </c>
      <c r="M215" s="22">
        <f>References!$I$18*Animals!$C$40*Input!$B30*Urban!M46</f>
        <v>0</v>
      </c>
      <c r="N215" s="23">
        <f t="shared" si="132"/>
        <v>0</v>
      </c>
      <c r="O215" s="79">
        <f>B215*Animals!$C$41</f>
        <v>0</v>
      </c>
      <c r="P215" s="22">
        <f>References!$I$21*Animals!$C$41*Input!$B30*Urban!M46</f>
        <v>0</v>
      </c>
      <c r="Q215" s="23">
        <f t="shared" si="133"/>
        <v>0</v>
      </c>
      <c r="R215" s="79">
        <f>B215*Animals!$C$42</f>
        <v>0</v>
      </c>
      <c r="S215" s="22">
        <f>References!$I$23*Animals!$C$42*Input!$B30*Urban!M46</f>
        <v>0</v>
      </c>
      <c r="T215" s="23">
        <f t="shared" si="134"/>
        <v>0</v>
      </c>
      <c r="U215" s="79">
        <f>B215*Animals!$C$43</f>
        <v>0</v>
      </c>
      <c r="V215" s="22">
        <f>References!$I$20*Animals!$C$43*Input!$B30*Urban!M46</f>
        <v>0</v>
      </c>
      <c r="W215" s="23">
        <f t="shared" si="140"/>
        <v>0</v>
      </c>
      <c r="X215" s="79">
        <f>B215*Animals!$C$44</f>
        <v>0</v>
      </c>
      <c r="Y215" s="22">
        <f>References!$H$24*Animals!$C$44*Input!$B30*Urban!M46</f>
        <v>0</v>
      </c>
      <c r="Z215" s="23">
        <f t="shared" si="135"/>
        <v>0</v>
      </c>
      <c r="AA215" s="59">
        <f t="shared" si="136"/>
        <v>0</v>
      </c>
      <c r="AB215" s="59">
        <f t="shared" si="141"/>
        <v>0</v>
      </c>
      <c r="AC215" s="59">
        <f>SUM(E215,H215,K215,N215,Q215,T215,W215,Z215)+$Y$22</f>
        <v>0</v>
      </c>
      <c r="AD215" s="59">
        <f t="shared" si="142"/>
        <v>0</v>
      </c>
    </row>
  </sheetData>
  <sheetProtection sheet="1" objects="1" scenarios="1" selectLockedCells="1"/>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Q184"/>
  <sheetViews>
    <sheetView workbookViewId="0">
      <selection activeCell="AN188" sqref="AN188"/>
    </sheetView>
  </sheetViews>
  <sheetFormatPr defaultRowHeight="12.75" x14ac:dyDescent="0.2"/>
  <cols>
    <col min="1" max="1" width="15.7109375" customWidth="1"/>
    <col min="2" max="2" width="11.85546875" style="96" bestFit="1" customWidth="1"/>
    <col min="3" max="3" width="9.140625" style="3"/>
    <col min="4" max="4" width="9.7109375" bestFit="1" customWidth="1"/>
    <col min="5" max="5" width="13.5703125" bestFit="1" customWidth="1"/>
    <col min="6" max="6" width="10.85546875" bestFit="1" customWidth="1"/>
    <col min="7" max="7" width="10.5703125" bestFit="1" customWidth="1"/>
    <col min="8" max="8" width="11.85546875" bestFit="1" customWidth="1"/>
    <col min="9" max="9" width="11.5703125" bestFit="1" customWidth="1"/>
    <col min="10" max="10" width="10.42578125" bestFit="1" customWidth="1"/>
    <col min="11" max="11" width="10.7109375" bestFit="1" customWidth="1"/>
    <col min="13" max="13" width="13.5703125" bestFit="1" customWidth="1"/>
    <col min="14" max="14" width="10.85546875" customWidth="1"/>
    <col min="15" max="15" width="9.7109375" customWidth="1"/>
    <col min="16" max="16" width="10.42578125" bestFit="1" customWidth="1"/>
    <col min="17" max="17" width="10.7109375" customWidth="1"/>
    <col min="19" max="19" width="13.5703125" bestFit="1" customWidth="1"/>
    <col min="20" max="20" width="10.5703125" bestFit="1" customWidth="1"/>
    <col min="21" max="21" width="10.5703125" customWidth="1"/>
    <col min="22" max="22" width="16.140625" customWidth="1"/>
    <col min="23" max="23" width="9.7109375" bestFit="1" customWidth="1"/>
    <col min="24" max="24" width="13.5703125" bestFit="1" customWidth="1"/>
    <col min="27" max="28" width="9.7109375" bestFit="1" customWidth="1"/>
    <col min="29" max="29" width="13.5703125" style="15" bestFit="1" customWidth="1"/>
    <col min="32" max="33" width="9.7109375" bestFit="1" customWidth="1"/>
    <col min="34" max="34" width="13.5703125" style="15" customWidth="1"/>
    <col min="36" max="36" width="9.140625" style="3"/>
    <col min="37" max="38" width="9.7109375" bestFit="1" customWidth="1"/>
    <col min="39" max="39" width="13.5703125" style="15" customWidth="1"/>
    <col min="40" max="40" width="13.5703125" style="100" customWidth="1"/>
    <col min="41" max="41" width="10.5703125" style="100" customWidth="1"/>
    <col min="42" max="42" width="13.7109375" bestFit="1" customWidth="1"/>
    <col min="43" max="43" width="10.5703125" bestFit="1" customWidth="1"/>
  </cols>
  <sheetData>
    <row r="1" spans="1:1" x14ac:dyDescent="0.2">
      <c r="A1" s="41" t="s">
        <v>367</v>
      </c>
    </row>
    <row r="2" spans="1:1" x14ac:dyDescent="0.2">
      <c r="A2" s="41"/>
    </row>
    <row r="3" spans="1:1" x14ac:dyDescent="0.2">
      <c r="A3" s="44" t="s">
        <v>368</v>
      </c>
    </row>
    <row r="4" spans="1:1" x14ac:dyDescent="0.2">
      <c r="A4" s="45" t="s">
        <v>288</v>
      </c>
    </row>
    <row r="5" spans="1:1" x14ac:dyDescent="0.2">
      <c r="A5" s="45" t="s">
        <v>290</v>
      </c>
    </row>
    <row r="6" spans="1:1" x14ac:dyDescent="0.2">
      <c r="A6" s="45" t="s">
        <v>328</v>
      </c>
    </row>
    <row r="7" spans="1:1" x14ac:dyDescent="0.2">
      <c r="A7" s="45" t="s">
        <v>369</v>
      </c>
    </row>
    <row r="8" spans="1:1" x14ac:dyDescent="0.2">
      <c r="A8" s="45" t="s">
        <v>370</v>
      </c>
    </row>
    <row r="9" spans="1:1" x14ac:dyDescent="0.2">
      <c r="A9" s="45" t="s">
        <v>371</v>
      </c>
    </row>
    <row r="10" spans="1:1" x14ac:dyDescent="0.2">
      <c r="A10" s="45"/>
    </row>
    <row r="11" spans="1:1" x14ac:dyDescent="0.2">
      <c r="A11" s="44" t="s">
        <v>372</v>
      </c>
    </row>
    <row r="12" spans="1:1" x14ac:dyDescent="0.2">
      <c r="A12" s="45"/>
    </row>
    <row r="13" spans="1:1" x14ac:dyDescent="0.2">
      <c r="A13" s="44" t="s">
        <v>373</v>
      </c>
    </row>
    <row r="15" spans="1:1" x14ac:dyDescent="0.2">
      <c r="A15" s="7" t="s">
        <v>9</v>
      </c>
    </row>
    <row r="17" spans="1:43" x14ac:dyDescent="0.2">
      <c r="C17" s="99" t="s">
        <v>242</v>
      </c>
      <c r="D17" s="17"/>
      <c r="E17" s="20"/>
      <c r="F17" s="19" t="s">
        <v>332</v>
      </c>
      <c r="G17" s="19"/>
      <c r="H17" s="17"/>
      <c r="I17" s="17"/>
      <c r="J17" s="17"/>
      <c r="K17" s="17"/>
      <c r="L17" s="17"/>
      <c r="M17" s="18"/>
      <c r="N17" s="19" t="s">
        <v>374</v>
      </c>
      <c r="O17" s="17"/>
      <c r="P17" s="17"/>
      <c r="Q17" s="17"/>
      <c r="R17" s="17"/>
      <c r="S17" s="18"/>
      <c r="T17" s="19" t="s">
        <v>375</v>
      </c>
      <c r="U17" s="19"/>
      <c r="V17" s="19"/>
      <c r="W17" s="17"/>
      <c r="X17" s="20"/>
      <c r="Y17" s="19" t="s">
        <v>376</v>
      </c>
      <c r="Z17" s="17"/>
      <c r="AA17" s="17"/>
      <c r="AB17" s="17"/>
      <c r="AC17" s="116"/>
      <c r="AD17" s="19" t="s">
        <v>314</v>
      </c>
      <c r="AE17" s="17"/>
      <c r="AF17" s="17"/>
      <c r="AG17" s="17"/>
      <c r="AH17" s="116"/>
      <c r="AI17" s="19" t="s">
        <v>377</v>
      </c>
      <c r="AJ17" s="113"/>
      <c r="AK17" s="17"/>
      <c r="AL17" s="17"/>
      <c r="AM17" s="116"/>
      <c r="AN17" s="61" t="s">
        <v>11</v>
      </c>
      <c r="AO17" s="61" t="s">
        <v>11</v>
      </c>
      <c r="AP17" s="61" t="s">
        <v>11</v>
      </c>
      <c r="AQ17" s="61" t="s">
        <v>11</v>
      </c>
    </row>
    <row r="18" spans="1:43" x14ac:dyDescent="0.2">
      <c r="C18" s="77"/>
      <c r="D18" s="10" t="s">
        <v>334</v>
      </c>
      <c r="E18" s="11" t="s">
        <v>335</v>
      </c>
      <c r="F18" s="10"/>
      <c r="G18" s="10"/>
      <c r="H18" s="10" t="s">
        <v>339</v>
      </c>
      <c r="I18" s="10" t="s">
        <v>340</v>
      </c>
      <c r="J18" s="10" t="s">
        <v>341</v>
      </c>
      <c r="K18" s="10" t="s">
        <v>337</v>
      </c>
      <c r="L18" s="10" t="s">
        <v>338</v>
      </c>
      <c r="M18" s="11" t="s">
        <v>335</v>
      </c>
      <c r="N18" s="10"/>
      <c r="O18" s="10" t="s">
        <v>336</v>
      </c>
      <c r="P18" s="10" t="s">
        <v>341</v>
      </c>
      <c r="Q18" s="10" t="s">
        <v>337</v>
      </c>
      <c r="R18" s="10" t="s">
        <v>338</v>
      </c>
      <c r="S18" s="11" t="s">
        <v>335</v>
      </c>
      <c r="T18" s="9"/>
      <c r="U18" s="25"/>
      <c r="V18" s="25"/>
      <c r="W18" s="10" t="s">
        <v>334</v>
      </c>
      <c r="X18" s="11" t="s">
        <v>335</v>
      </c>
      <c r="Y18" s="10"/>
      <c r="Z18" s="10"/>
      <c r="AA18" s="10" t="s">
        <v>378</v>
      </c>
      <c r="AB18" s="10" t="s">
        <v>379</v>
      </c>
      <c r="AC18" s="117" t="s">
        <v>335</v>
      </c>
      <c r="AD18" s="10"/>
      <c r="AE18" s="10"/>
      <c r="AF18" s="10" t="s">
        <v>378</v>
      </c>
      <c r="AG18" s="10" t="s">
        <v>380</v>
      </c>
      <c r="AH18" s="117" t="s">
        <v>335</v>
      </c>
      <c r="AI18" s="10"/>
      <c r="AJ18" s="114"/>
      <c r="AK18" s="10" t="s">
        <v>336</v>
      </c>
      <c r="AL18" s="10" t="s">
        <v>380</v>
      </c>
      <c r="AM18" s="117" t="s">
        <v>335</v>
      </c>
      <c r="AN18" s="61" t="s">
        <v>335</v>
      </c>
      <c r="AO18" s="61" t="s">
        <v>381</v>
      </c>
      <c r="AP18" s="61" t="s">
        <v>701</v>
      </c>
      <c r="AQ18" s="61" t="s">
        <v>702</v>
      </c>
    </row>
    <row r="19" spans="1:43" x14ac:dyDescent="0.2">
      <c r="A19" s="21" t="s">
        <v>258</v>
      </c>
      <c r="B19" s="97" t="s">
        <v>346</v>
      </c>
      <c r="C19" s="78" t="s">
        <v>347</v>
      </c>
      <c r="D19" s="13" t="s">
        <v>348</v>
      </c>
      <c r="E19" s="14" t="s">
        <v>349</v>
      </c>
      <c r="F19" s="12" t="s">
        <v>354</v>
      </c>
      <c r="G19" s="13" t="s">
        <v>355</v>
      </c>
      <c r="H19" s="13" t="s">
        <v>348</v>
      </c>
      <c r="I19" s="13" t="s">
        <v>348</v>
      </c>
      <c r="J19" s="13" t="s">
        <v>351</v>
      </c>
      <c r="K19" s="13" t="s">
        <v>352</v>
      </c>
      <c r="L19" s="13" t="s">
        <v>353</v>
      </c>
      <c r="M19" s="14" t="s">
        <v>349</v>
      </c>
      <c r="N19" s="12" t="s">
        <v>382</v>
      </c>
      <c r="O19" s="13" t="s">
        <v>348</v>
      </c>
      <c r="P19" s="13" t="s">
        <v>351</v>
      </c>
      <c r="Q19" s="13" t="s">
        <v>352</v>
      </c>
      <c r="R19" s="13" t="s">
        <v>353</v>
      </c>
      <c r="S19" s="14" t="s">
        <v>349</v>
      </c>
      <c r="T19" s="12" t="s">
        <v>355</v>
      </c>
      <c r="U19" s="13" t="s">
        <v>383</v>
      </c>
      <c r="V19" s="13" t="s">
        <v>384</v>
      </c>
      <c r="W19" s="13" t="s">
        <v>348</v>
      </c>
      <c r="X19" s="14" t="s">
        <v>349</v>
      </c>
      <c r="Y19" s="12" t="s">
        <v>382</v>
      </c>
      <c r="Z19" s="13" t="s">
        <v>383</v>
      </c>
      <c r="AA19" s="13" t="s">
        <v>348</v>
      </c>
      <c r="AB19" s="13" t="s">
        <v>348</v>
      </c>
      <c r="AC19" s="118" t="s">
        <v>349</v>
      </c>
      <c r="AD19" s="12" t="s">
        <v>385</v>
      </c>
      <c r="AE19" s="13" t="s">
        <v>383</v>
      </c>
      <c r="AF19" s="13" t="s">
        <v>348</v>
      </c>
      <c r="AG19" s="13" t="s">
        <v>348</v>
      </c>
      <c r="AH19" s="118" t="s">
        <v>349</v>
      </c>
      <c r="AI19" s="12" t="s">
        <v>386</v>
      </c>
      <c r="AJ19" s="115" t="s">
        <v>383</v>
      </c>
      <c r="AK19" s="13" t="s">
        <v>348</v>
      </c>
      <c r="AL19" s="13" t="s">
        <v>348</v>
      </c>
      <c r="AM19" s="118" t="s">
        <v>349</v>
      </c>
      <c r="AN19" s="61" t="s">
        <v>349</v>
      </c>
      <c r="AO19" s="61" t="s">
        <v>348</v>
      </c>
      <c r="AP19" s="61" t="s">
        <v>349</v>
      </c>
      <c r="AQ19" s="61" t="s">
        <v>348</v>
      </c>
    </row>
    <row r="20" spans="1:43" x14ac:dyDescent="0.2">
      <c r="A20" t="s">
        <v>12</v>
      </c>
      <c r="B20" s="96">
        <f>Input!$D$21</f>
        <v>0</v>
      </c>
      <c r="C20" s="79">
        <f>B20*Wildlife!$D$13</f>
        <v>0</v>
      </c>
      <c r="D20" s="22">
        <f>B20*Wildlife!$E$13</f>
        <v>0</v>
      </c>
      <c r="E20" s="23">
        <f>IF(B20=0,0,D20/B20)</f>
        <v>0</v>
      </c>
      <c r="F20" s="3">
        <f>Animals!$D$10</f>
        <v>0</v>
      </c>
      <c r="G20" s="3">
        <f>Animals!$B$10</f>
        <v>0</v>
      </c>
      <c r="H20" s="15">
        <f>F20*References!$B$9</f>
        <v>0</v>
      </c>
      <c r="I20" s="15">
        <f>G20*References!$B$10</f>
        <v>0</v>
      </c>
      <c r="J20" s="15">
        <f>(H20*365)+(I20*(365-Grazing!$B$42))</f>
        <v>0</v>
      </c>
      <c r="K20" s="15">
        <f>J20*'Manure Application'!B43</f>
        <v>0</v>
      </c>
      <c r="L20" s="15">
        <f t="shared" ref="L20:L29" si="0">K20/31</f>
        <v>0</v>
      </c>
      <c r="M20" s="27">
        <f>IF(B20=0,0,L20*(B20/(Input!$C$21+B20))/B20)</f>
        <v>0</v>
      </c>
      <c r="N20" s="3">
        <f>Animals!$F$10</f>
        <v>0</v>
      </c>
      <c r="O20" s="15">
        <f>N20*References!$B$13</f>
        <v>0</v>
      </c>
      <c r="P20" s="15">
        <f>(O20*(365-Grazing!$B$82))</f>
        <v>0</v>
      </c>
      <c r="Q20" s="15">
        <f>P20*'Manure Application'!B$67</f>
        <v>0</v>
      </c>
      <c r="R20" s="15">
        <f t="shared" ref="R20:R29" si="1">Q20/31</f>
        <v>0</v>
      </c>
      <c r="S20" s="27">
        <f>IF(B20=0,0,R20/B20)</f>
        <v>0</v>
      </c>
      <c r="T20" s="3">
        <f>Animals!$B$10</f>
        <v>0</v>
      </c>
      <c r="U20" s="28">
        <f>+T20*Grazing!$C$15</f>
        <v>0</v>
      </c>
      <c r="V20" s="56">
        <f>Grazing!$E$15</f>
        <v>0</v>
      </c>
      <c r="W20" s="22">
        <f>U20*V20*References!$B$10</f>
        <v>0</v>
      </c>
      <c r="X20" s="23">
        <f t="shared" ref="X20:X29" si="2">IF(B20=0,0,W20/B20)</f>
        <v>0</v>
      </c>
      <c r="Y20" s="3">
        <f>Animals!$F$10</f>
        <v>0</v>
      </c>
      <c r="Z20" s="3">
        <f>Y20*Grazing!$C$55</f>
        <v>0</v>
      </c>
      <c r="AA20" s="15">
        <f>Z20*References!$B$13</f>
        <v>0</v>
      </c>
      <c r="AB20" s="15">
        <f>(Y20-Z20)*References!$B$13</f>
        <v>0</v>
      </c>
      <c r="AC20" s="27">
        <f t="shared" ref="AC20:AC29" si="3">IF(B20=0,0,AA20/B20)</f>
        <v>0</v>
      </c>
      <c r="AD20" s="3">
        <f>Animals!$G$10</f>
        <v>0</v>
      </c>
      <c r="AE20" s="15">
        <f>AD20*Grazing!$C$95</f>
        <v>0</v>
      </c>
      <c r="AF20" s="15">
        <f>AE20*References!$B$12</f>
        <v>0</v>
      </c>
      <c r="AG20" s="15">
        <f>(AD20-AE20)*References!$B$12</f>
        <v>0</v>
      </c>
      <c r="AH20" s="27">
        <f t="shared" ref="AH20:AH29" si="4">IF(B20=0,0,AF20/B20)</f>
        <v>0</v>
      </c>
      <c r="AI20" s="3">
        <f>Animals!$H$10</f>
        <v>0</v>
      </c>
      <c r="AJ20" s="3">
        <f>AI20*Grazing!$C$134</f>
        <v>0</v>
      </c>
      <c r="AK20" s="15">
        <f>AJ20*References!$B$25</f>
        <v>0</v>
      </c>
      <c r="AL20" s="15">
        <f>(AI20-AJ20)*References!$H$25</f>
        <v>0</v>
      </c>
      <c r="AM20" s="27">
        <f t="shared" ref="AM20:AM29" si="5">IF(B20=0,0,AK20/B20)</f>
        <v>0</v>
      </c>
      <c r="AN20" s="101">
        <f>E20+M20+S20+X20+AC20+AH20+AM20</f>
        <v>0</v>
      </c>
      <c r="AO20" s="101">
        <f>AG20+AL20+AB20</f>
        <v>0</v>
      </c>
      <c r="AP20" s="101">
        <f>0.403*(AN20)^1.028</f>
        <v>0</v>
      </c>
      <c r="AQ20" s="101">
        <f>0.403*(AO20)^1.028</f>
        <v>0</v>
      </c>
    </row>
    <row r="21" spans="1:43" x14ac:dyDescent="0.2">
      <c r="A21" t="s">
        <v>13</v>
      </c>
      <c r="B21" s="96">
        <f>Input!$D$22</f>
        <v>0</v>
      </c>
      <c r="C21" s="80">
        <f>B21*Wildlife!$D$13</f>
        <v>0</v>
      </c>
      <c r="D21" s="22">
        <f>B21*Wildlife!$E$13</f>
        <v>0</v>
      </c>
      <c r="E21" s="23">
        <f t="shared" ref="E21:E29" si="6">IF(B21=0,0,D21/B21)</f>
        <v>0</v>
      </c>
      <c r="F21" s="3">
        <f>Animals!$D$11</f>
        <v>0</v>
      </c>
      <c r="G21" s="3">
        <f>Animals!$B$11</f>
        <v>0</v>
      </c>
      <c r="H21" s="15">
        <f>F21*References!$B$9</f>
        <v>0</v>
      </c>
      <c r="I21" s="15">
        <f>G21*References!$B$10</f>
        <v>0</v>
      </c>
      <c r="J21" s="15">
        <f>(H21*365)+(I21*(365-Grazing!$B$42))</f>
        <v>0</v>
      </c>
      <c r="K21" s="15">
        <f>J21*'Manure Application'!B44</f>
        <v>0</v>
      </c>
      <c r="L21" s="15">
        <f t="shared" si="0"/>
        <v>0</v>
      </c>
      <c r="M21" s="27">
        <f>IF(B21=0,0,L21*(B21/(Input!$C$22+B21))/B21)</f>
        <v>0</v>
      </c>
      <c r="N21" s="3">
        <f>Animals!$F$11</f>
        <v>0</v>
      </c>
      <c r="O21" s="15">
        <f>N21*References!$B$13</f>
        <v>0</v>
      </c>
      <c r="P21" s="15">
        <f>(O21*(365-Grazing!$B$82))</f>
        <v>0</v>
      </c>
      <c r="Q21" s="15">
        <f>P21*'Manure Application'!B$68</f>
        <v>0</v>
      </c>
      <c r="R21" s="15">
        <f t="shared" si="1"/>
        <v>0</v>
      </c>
      <c r="S21" s="27">
        <f t="shared" ref="S21:S29" si="7">IF(B21=0,0,R21/B21)</f>
        <v>0</v>
      </c>
      <c r="T21" s="3">
        <f>Animals!$B$11</f>
        <v>0</v>
      </c>
      <c r="U21" s="28">
        <f>+T21*Grazing!$C$15</f>
        <v>0</v>
      </c>
      <c r="V21" s="56">
        <f>Grazing!$E$15</f>
        <v>0</v>
      </c>
      <c r="W21" s="22">
        <f>U21*V21*References!$B$10</f>
        <v>0</v>
      </c>
      <c r="X21" s="23">
        <f t="shared" si="2"/>
        <v>0</v>
      </c>
      <c r="Y21" s="3">
        <f>Animals!$F$11</f>
        <v>0</v>
      </c>
      <c r="Z21" s="3">
        <f>Y21*Grazing!$C$55</f>
        <v>0</v>
      </c>
      <c r="AA21" s="15">
        <f>Z21*References!$B$13</f>
        <v>0</v>
      </c>
      <c r="AB21" s="15">
        <f>(Y21-Z21)*References!$B$13</f>
        <v>0</v>
      </c>
      <c r="AC21" s="27">
        <f t="shared" si="3"/>
        <v>0</v>
      </c>
      <c r="AD21" s="3">
        <f>Animals!$G$11</f>
        <v>0</v>
      </c>
      <c r="AE21" s="15">
        <f>AD21*Grazing!$C$95</f>
        <v>0</v>
      </c>
      <c r="AF21" s="15">
        <f>AE21*References!$B$12</f>
        <v>0</v>
      </c>
      <c r="AG21" s="15">
        <f>(AD21-AE21)*References!$B$12</f>
        <v>0</v>
      </c>
      <c r="AH21" s="27">
        <f t="shared" si="4"/>
        <v>0</v>
      </c>
      <c r="AI21" s="3">
        <f>Animals!$H$11</f>
        <v>0</v>
      </c>
      <c r="AJ21" s="3">
        <f>AI21*Grazing!$C$134</f>
        <v>0</v>
      </c>
      <c r="AK21" s="15">
        <f>AJ21*References!$B$25</f>
        <v>0</v>
      </c>
      <c r="AL21" s="15">
        <f>(AI21-AJ21)*References!$H$25</f>
        <v>0</v>
      </c>
      <c r="AM21" s="27">
        <f t="shared" si="5"/>
        <v>0</v>
      </c>
      <c r="AN21" s="101">
        <f t="shared" ref="AN21:AN29" si="8">E21+M21+S21+X21+AC21+AH21+AM21</f>
        <v>0</v>
      </c>
      <c r="AO21" s="101">
        <f t="shared" ref="AO21:AO29" si="9">AG21+AL21+AB21</f>
        <v>0</v>
      </c>
      <c r="AP21" s="101">
        <f t="shared" ref="AP21:AP29" si="10">0.403*(AN21)^1.028</f>
        <v>0</v>
      </c>
      <c r="AQ21" s="101">
        <f t="shared" ref="AQ21:AQ29" si="11">0.403*(AO21)^1.028</f>
        <v>0</v>
      </c>
    </row>
    <row r="22" spans="1:43" x14ac:dyDescent="0.2">
      <c r="A22" t="s">
        <v>14</v>
      </c>
      <c r="B22" s="96">
        <f>Input!$D$23</f>
        <v>0</v>
      </c>
      <c r="C22" s="80">
        <f>B22*Wildlife!$D$13</f>
        <v>0</v>
      </c>
      <c r="D22" s="22">
        <f>B22*Wildlife!$E$13</f>
        <v>0</v>
      </c>
      <c r="E22" s="23">
        <f t="shared" si="6"/>
        <v>0</v>
      </c>
      <c r="F22" s="3">
        <f>Animals!$D$12</f>
        <v>0</v>
      </c>
      <c r="G22" s="3">
        <f>Animals!$B$12</f>
        <v>0</v>
      </c>
      <c r="H22" s="15">
        <f>F22*References!$B$9</f>
        <v>0</v>
      </c>
      <c r="I22" s="15">
        <f>G22*References!$B$10</f>
        <v>0</v>
      </c>
      <c r="J22" s="15">
        <f>(H22*365)+(I22*(365-Grazing!$B$42))</f>
        <v>0</v>
      </c>
      <c r="K22" s="15">
        <f>J22*'Manure Application'!B45</f>
        <v>0</v>
      </c>
      <c r="L22" s="15">
        <f t="shared" si="0"/>
        <v>0</v>
      </c>
      <c r="M22" s="27">
        <f>IF(B22=0,0,L22*(B22/(Input!$C$23+B22))/B22)</f>
        <v>0</v>
      </c>
      <c r="N22" s="3">
        <f>Animals!$F$12</f>
        <v>0</v>
      </c>
      <c r="O22" s="15">
        <f>N22*References!$B$13</f>
        <v>0</v>
      </c>
      <c r="P22" s="15">
        <f>(O22*(365-Grazing!$B$82))</f>
        <v>0</v>
      </c>
      <c r="Q22" s="15">
        <f>P22*'Manure Application'!B$69</f>
        <v>0</v>
      </c>
      <c r="R22" s="15">
        <f t="shared" si="1"/>
        <v>0</v>
      </c>
      <c r="S22" s="27">
        <f t="shared" si="7"/>
        <v>0</v>
      </c>
      <c r="T22" s="3">
        <f>Animals!$B$12</f>
        <v>0</v>
      </c>
      <c r="U22" s="28">
        <f>+T22*Grazing!$C$15</f>
        <v>0</v>
      </c>
      <c r="V22" s="56">
        <f>Grazing!$E$15</f>
        <v>0</v>
      </c>
      <c r="W22" s="22">
        <f>U22*V22*References!$B$10</f>
        <v>0</v>
      </c>
      <c r="X22" s="23">
        <f t="shared" si="2"/>
        <v>0</v>
      </c>
      <c r="Y22" s="3">
        <f>Animals!$F$12</f>
        <v>0</v>
      </c>
      <c r="Z22" s="3">
        <f>Y22*Grazing!$C$55</f>
        <v>0</v>
      </c>
      <c r="AA22" s="15">
        <f>Z22*References!$B$13</f>
        <v>0</v>
      </c>
      <c r="AB22" s="15">
        <f>(Y22-Z22)*References!$B$13</f>
        <v>0</v>
      </c>
      <c r="AC22" s="27">
        <f t="shared" si="3"/>
        <v>0</v>
      </c>
      <c r="AD22" s="3">
        <f>Animals!$G$12</f>
        <v>0</v>
      </c>
      <c r="AE22" s="15">
        <f>AD22*Grazing!$C$95</f>
        <v>0</v>
      </c>
      <c r="AF22" s="15">
        <f>AE22*References!$B$12</f>
        <v>0</v>
      </c>
      <c r="AG22" s="15">
        <f>(AD22-AE22)*References!$B$12</f>
        <v>0</v>
      </c>
      <c r="AH22" s="27">
        <f t="shared" si="4"/>
        <v>0</v>
      </c>
      <c r="AI22" s="3">
        <f>Animals!$H$12</f>
        <v>0</v>
      </c>
      <c r="AJ22" s="3">
        <f>AI22*Grazing!$C$134</f>
        <v>0</v>
      </c>
      <c r="AK22" s="15">
        <f>AJ22*References!$B$25</f>
        <v>0</v>
      </c>
      <c r="AL22" s="15">
        <f>(AI22-AJ22)*References!$H$25</f>
        <v>0</v>
      </c>
      <c r="AM22" s="27">
        <f t="shared" si="5"/>
        <v>0</v>
      </c>
      <c r="AN22" s="101">
        <f t="shared" si="8"/>
        <v>0</v>
      </c>
      <c r="AO22" s="101">
        <f t="shared" si="9"/>
        <v>0</v>
      </c>
      <c r="AP22" s="101">
        <f t="shared" si="10"/>
        <v>0</v>
      </c>
      <c r="AQ22" s="101">
        <f t="shared" si="11"/>
        <v>0</v>
      </c>
    </row>
    <row r="23" spans="1:43" x14ac:dyDescent="0.2">
      <c r="A23" t="s">
        <v>15</v>
      </c>
      <c r="B23" s="96">
        <f>Input!$D$24</f>
        <v>0</v>
      </c>
      <c r="C23" s="80">
        <f>B23*Wildlife!$D$13</f>
        <v>0</v>
      </c>
      <c r="D23" s="22">
        <f>B23*Wildlife!$E$13</f>
        <v>0</v>
      </c>
      <c r="E23" s="23">
        <f t="shared" si="6"/>
        <v>0</v>
      </c>
      <c r="F23" s="3">
        <f>Animals!$D$13</f>
        <v>0</v>
      </c>
      <c r="G23" s="3">
        <f>Animals!$B$13</f>
        <v>0</v>
      </c>
      <c r="H23" s="15">
        <f>F23*References!$B$9</f>
        <v>0</v>
      </c>
      <c r="I23" s="15">
        <f>G23*References!$B$10</f>
        <v>0</v>
      </c>
      <c r="J23" s="15">
        <f>(H23*365)+(I23*(365-Grazing!$B$42))</f>
        <v>0</v>
      </c>
      <c r="K23" s="15">
        <f>J23*'Manure Application'!B46</f>
        <v>0</v>
      </c>
      <c r="L23" s="15">
        <f t="shared" si="0"/>
        <v>0</v>
      </c>
      <c r="M23" s="27">
        <f>IF(B23=0,0,L23*(B23/(Input!$C$24+B23))/B23)</f>
        <v>0</v>
      </c>
      <c r="N23" s="3">
        <f>Animals!$F$13</f>
        <v>0</v>
      </c>
      <c r="O23" s="15">
        <f>N23*References!$B$13</f>
        <v>0</v>
      </c>
      <c r="P23" s="15">
        <f>(O23*(365-Grazing!$B$82))</f>
        <v>0</v>
      </c>
      <c r="Q23" s="15">
        <f>P23*'Manure Application'!B$70</f>
        <v>0</v>
      </c>
      <c r="R23" s="15">
        <f t="shared" si="1"/>
        <v>0</v>
      </c>
      <c r="S23" s="27">
        <f t="shared" si="7"/>
        <v>0</v>
      </c>
      <c r="T23" s="3">
        <f>Animals!$B$13</f>
        <v>0</v>
      </c>
      <c r="U23" s="28">
        <f>+T23*Grazing!$C$15</f>
        <v>0</v>
      </c>
      <c r="V23" s="56">
        <f>Grazing!$E$15</f>
        <v>0</v>
      </c>
      <c r="W23" s="22">
        <f>U23*V23*References!$B$10</f>
        <v>0</v>
      </c>
      <c r="X23" s="23">
        <f t="shared" si="2"/>
        <v>0</v>
      </c>
      <c r="Y23" s="3">
        <f>Animals!$F$13</f>
        <v>0</v>
      </c>
      <c r="Z23" s="3">
        <f>Y23*Grazing!$C$55</f>
        <v>0</v>
      </c>
      <c r="AA23" s="15">
        <f>Z23*References!$B$13</f>
        <v>0</v>
      </c>
      <c r="AB23" s="15">
        <f>(Y23-Z23)*References!$B$13</f>
        <v>0</v>
      </c>
      <c r="AC23" s="27">
        <f t="shared" si="3"/>
        <v>0</v>
      </c>
      <c r="AD23" s="3">
        <f>Animals!$G$13</f>
        <v>0</v>
      </c>
      <c r="AE23" s="15">
        <f>AD23*Grazing!$C$95</f>
        <v>0</v>
      </c>
      <c r="AF23" s="15">
        <f>AE23*References!$B$12</f>
        <v>0</v>
      </c>
      <c r="AG23" s="15">
        <f>(AD23-AE23)*References!$B$12</f>
        <v>0</v>
      </c>
      <c r="AH23" s="27">
        <f t="shared" si="4"/>
        <v>0</v>
      </c>
      <c r="AI23" s="3">
        <f>Animals!$H$13</f>
        <v>0</v>
      </c>
      <c r="AJ23" s="3">
        <f>AI23*Grazing!$C$134</f>
        <v>0</v>
      </c>
      <c r="AK23" s="15">
        <f>AJ23*References!$B$25</f>
        <v>0</v>
      </c>
      <c r="AL23" s="15">
        <f>(AI23-AJ23)*References!$H$25</f>
        <v>0</v>
      </c>
      <c r="AM23" s="27">
        <f t="shared" si="5"/>
        <v>0</v>
      </c>
      <c r="AN23" s="101">
        <f t="shared" si="8"/>
        <v>0</v>
      </c>
      <c r="AO23" s="101">
        <f t="shared" si="9"/>
        <v>0</v>
      </c>
      <c r="AP23" s="101">
        <f t="shared" si="10"/>
        <v>0</v>
      </c>
      <c r="AQ23" s="101">
        <f t="shared" si="11"/>
        <v>0</v>
      </c>
    </row>
    <row r="24" spans="1:43" x14ac:dyDescent="0.2">
      <c r="A24" t="s">
        <v>16</v>
      </c>
      <c r="B24" s="96">
        <f>Input!$D$25</f>
        <v>0</v>
      </c>
      <c r="C24" s="80">
        <f>B24*Wildlife!$D$13</f>
        <v>0</v>
      </c>
      <c r="D24" s="22">
        <f>B24*Wildlife!$E$13</f>
        <v>0</v>
      </c>
      <c r="E24" s="23">
        <f t="shared" si="6"/>
        <v>0</v>
      </c>
      <c r="F24" s="3">
        <f>Animals!$D$14</f>
        <v>0</v>
      </c>
      <c r="G24" s="3">
        <f>Animals!$B$14</f>
        <v>0</v>
      </c>
      <c r="H24" s="15">
        <f>F24*References!$B$9</f>
        <v>0</v>
      </c>
      <c r="I24" s="15">
        <f>G24*References!$B$10</f>
        <v>0</v>
      </c>
      <c r="J24" s="15">
        <f>(H24*365)+(I24*(365-Grazing!$B$42))</f>
        <v>0</v>
      </c>
      <c r="K24" s="15">
        <f>J24*'Manure Application'!B47</f>
        <v>0</v>
      </c>
      <c r="L24" s="15">
        <f t="shared" si="0"/>
        <v>0</v>
      </c>
      <c r="M24" s="27">
        <f>IF(B24=0,0,L24*(B24/(Input!$C$25+B24))/B24)</f>
        <v>0</v>
      </c>
      <c r="N24" s="3">
        <f>Animals!$F$14</f>
        <v>0</v>
      </c>
      <c r="O24" s="15">
        <f>N24*References!$B$13</f>
        <v>0</v>
      </c>
      <c r="P24" s="15">
        <f>(O24*(365-Grazing!$B$82))</f>
        <v>0</v>
      </c>
      <c r="Q24" s="15">
        <f>P24*'Manure Application'!B$71</f>
        <v>0</v>
      </c>
      <c r="R24" s="15">
        <f t="shared" si="1"/>
        <v>0</v>
      </c>
      <c r="S24" s="27">
        <f t="shared" si="7"/>
        <v>0</v>
      </c>
      <c r="T24" s="3">
        <f>Animals!$B$14</f>
        <v>0</v>
      </c>
      <c r="U24" s="28">
        <f>+T24*Grazing!$C$15</f>
        <v>0</v>
      </c>
      <c r="V24" s="56">
        <f>Grazing!$E$15</f>
        <v>0</v>
      </c>
      <c r="W24" s="22">
        <f>U24*V24*References!$B$10</f>
        <v>0</v>
      </c>
      <c r="X24" s="23">
        <f t="shared" si="2"/>
        <v>0</v>
      </c>
      <c r="Y24" s="3">
        <f>Animals!$F$14</f>
        <v>0</v>
      </c>
      <c r="Z24" s="3">
        <f>Y24*Grazing!$C$55</f>
        <v>0</v>
      </c>
      <c r="AA24" s="15">
        <f>Z24*References!$B$13</f>
        <v>0</v>
      </c>
      <c r="AB24" s="15">
        <f>(Y24-Z24)*References!$B$13</f>
        <v>0</v>
      </c>
      <c r="AC24" s="27">
        <f t="shared" si="3"/>
        <v>0</v>
      </c>
      <c r="AD24" s="3">
        <f>Animals!$G$14</f>
        <v>0</v>
      </c>
      <c r="AE24" s="15">
        <f>AD24*Grazing!$C$95</f>
        <v>0</v>
      </c>
      <c r="AF24" s="15">
        <f>AE24*References!$B$12</f>
        <v>0</v>
      </c>
      <c r="AG24" s="15">
        <f>(AD24-AE24)*References!$B$12</f>
        <v>0</v>
      </c>
      <c r="AH24" s="27">
        <f t="shared" si="4"/>
        <v>0</v>
      </c>
      <c r="AI24" s="3">
        <f>Animals!$H$14</f>
        <v>0</v>
      </c>
      <c r="AJ24" s="3">
        <f>AI24*Grazing!$C$134</f>
        <v>0</v>
      </c>
      <c r="AK24" s="15">
        <f>AJ24*References!$B$25</f>
        <v>0</v>
      </c>
      <c r="AL24" s="15">
        <f>(AI24-AJ24)*References!$H$25</f>
        <v>0</v>
      </c>
      <c r="AM24" s="27">
        <f t="shared" si="5"/>
        <v>0</v>
      </c>
      <c r="AN24" s="101">
        <f t="shared" si="8"/>
        <v>0</v>
      </c>
      <c r="AO24" s="101">
        <f t="shared" si="9"/>
        <v>0</v>
      </c>
      <c r="AP24" s="101">
        <f t="shared" si="10"/>
        <v>0</v>
      </c>
      <c r="AQ24" s="101">
        <f t="shared" si="11"/>
        <v>0</v>
      </c>
    </row>
    <row r="25" spans="1:43" x14ac:dyDescent="0.2">
      <c r="A25" t="s">
        <v>17</v>
      </c>
      <c r="B25" s="96">
        <f>Input!$D$26</f>
        <v>0</v>
      </c>
      <c r="C25" s="80">
        <f>B25*Wildlife!$D$13</f>
        <v>0</v>
      </c>
      <c r="D25" s="22">
        <f>B25*Wildlife!$E$13</f>
        <v>0</v>
      </c>
      <c r="E25" s="23">
        <f t="shared" si="6"/>
        <v>0</v>
      </c>
      <c r="F25" s="3">
        <f>Animals!$D$15</f>
        <v>0</v>
      </c>
      <c r="G25" s="3">
        <f>Animals!$B$15</f>
        <v>0</v>
      </c>
      <c r="H25" s="15">
        <f>F25*References!$B$9</f>
        <v>0</v>
      </c>
      <c r="I25" s="15">
        <f>G25*References!$B$10</f>
        <v>0</v>
      </c>
      <c r="J25" s="15">
        <f>(H25*365)+(I25*(365-Grazing!$B$42))</f>
        <v>0</v>
      </c>
      <c r="K25" s="15">
        <f>J25*'Manure Application'!B48</f>
        <v>0</v>
      </c>
      <c r="L25" s="15">
        <f t="shared" si="0"/>
        <v>0</v>
      </c>
      <c r="M25" s="27">
        <f>IF(B25=0,0,L25*(B25/(Input!$C$26+B25))/B25)</f>
        <v>0</v>
      </c>
      <c r="N25" s="3">
        <f>Animals!$F$15</f>
        <v>0</v>
      </c>
      <c r="O25" s="15">
        <f>N25*References!$B$13</f>
        <v>0</v>
      </c>
      <c r="P25" s="15">
        <f>(O25*(365-Grazing!$B$82))</f>
        <v>0</v>
      </c>
      <c r="Q25" s="15">
        <f>P25*'Manure Application'!B$72</f>
        <v>0</v>
      </c>
      <c r="R25" s="15">
        <f t="shared" si="1"/>
        <v>0</v>
      </c>
      <c r="S25" s="27">
        <f t="shared" si="7"/>
        <v>0</v>
      </c>
      <c r="T25" s="3">
        <f>Animals!$B$15</f>
        <v>0</v>
      </c>
      <c r="U25" s="28">
        <f>+T25*Grazing!$C$15</f>
        <v>0</v>
      </c>
      <c r="V25" s="56">
        <f>Grazing!$E$15</f>
        <v>0</v>
      </c>
      <c r="W25" s="22">
        <f>U25*V25*References!$B$10</f>
        <v>0</v>
      </c>
      <c r="X25" s="23">
        <f t="shared" si="2"/>
        <v>0</v>
      </c>
      <c r="Y25" s="3">
        <f>Animals!$F$15</f>
        <v>0</v>
      </c>
      <c r="Z25" s="3">
        <f>Y25*Grazing!$C$55</f>
        <v>0</v>
      </c>
      <c r="AA25" s="15">
        <f>Z25*References!$B$13</f>
        <v>0</v>
      </c>
      <c r="AB25" s="15">
        <f>(Y25-Z25)*References!$B$13</f>
        <v>0</v>
      </c>
      <c r="AC25" s="27">
        <f t="shared" si="3"/>
        <v>0</v>
      </c>
      <c r="AD25" s="3">
        <f>Animals!$G$15</f>
        <v>0</v>
      </c>
      <c r="AE25" s="15">
        <f>AD25*Grazing!$C$95</f>
        <v>0</v>
      </c>
      <c r="AF25" s="15">
        <f>AE25*References!$B$12</f>
        <v>0</v>
      </c>
      <c r="AG25" s="15">
        <f>(AD25-AE25)*References!$B$12</f>
        <v>0</v>
      </c>
      <c r="AH25" s="27">
        <f t="shared" si="4"/>
        <v>0</v>
      </c>
      <c r="AI25" s="3">
        <f>Animals!$H$15</f>
        <v>0</v>
      </c>
      <c r="AJ25" s="3">
        <f>AI25*Grazing!$C$134</f>
        <v>0</v>
      </c>
      <c r="AK25" s="15">
        <f>AJ25*References!$B$25</f>
        <v>0</v>
      </c>
      <c r="AL25" s="15">
        <f>(AI25-AJ25)*References!$H$25</f>
        <v>0</v>
      </c>
      <c r="AM25" s="27">
        <f t="shared" si="5"/>
        <v>0</v>
      </c>
      <c r="AN25" s="101">
        <f t="shared" si="8"/>
        <v>0</v>
      </c>
      <c r="AO25" s="101">
        <f t="shared" si="9"/>
        <v>0</v>
      </c>
      <c r="AP25" s="101">
        <f t="shared" si="10"/>
        <v>0</v>
      </c>
      <c r="AQ25" s="101">
        <f t="shared" si="11"/>
        <v>0</v>
      </c>
    </row>
    <row r="26" spans="1:43" x14ac:dyDescent="0.2">
      <c r="A26" t="s">
        <v>18</v>
      </c>
      <c r="B26" s="96">
        <f>Input!$D$27</f>
        <v>0</v>
      </c>
      <c r="C26" s="80">
        <f>B26*Wildlife!$D$13</f>
        <v>0</v>
      </c>
      <c r="D26" s="22">
        <f>B26*Wildlife!$E$13</f>
        <v>0</v>
      </c>
      <c r="E26" s="23">
        <f t="shared" si="6"/>
        <v>0</v>
      </c>
      <c r="F26" s="3">
        <f>Animals!$D$16</f>
        <v>0</v>
      </c>
      <c r="G26" s="3">
        <f>Animals!$B$16</f>
        <v>0</v>
      </c>
      <c r="H26" s="15">
        <f>F26*References!$B$9</f>
        <v>0</v>
      </c>
      <c r="I26" s="15">
        <f>G26*References!$B$10</f>
        <v>0</v>
      </c>
      <c r="J26" s="15">
        <f>(H26*365)+(I26*(365-Grazing!$B$42))</f>
        <v>0</v>
      </c>
      <c r="K26" s="15">
        <f>J26*'Manure Application'!B49</f>
        <v>0</v>
      </c>
      <c r="L26" s="15">
        <f t="shared" si="0"/>
        <v>0</v>
      </c>
      <c r="M26" s="27">
        <f>IF(B26=0,0,L26*(B26/(Input!$C$27+B26))/B26)</f>
        <v>0</v>
      </c>
      <c r="N26" s="3">
        <f>Animals!$F$16</f>
        <v>0</v>
      </c>
      <c r="O26" s="15">
        <f>N26*References!$B$13</f>
        <v>0</v>
      </c>
      <c r="P26" s="15">
        <f>(O26*(365-Grazing!$B$82))</f>
        <v>0</v>
      </c>
      <c r="Q26" s="15">
        <f>P26*'Manure Application'!B$73</f>
        <v>0</v>
      </c>
      <c r="R26" s="15">
        <f t="shared" si="1"/>
        <v>0</v>
      </c>
      <c r="S26" s="27">
        <f t="shared" si="7"/>
        <v>0</v>
      </c>
      <c r="T26" s="3">
        <f>Animals!$B$16</f>
        <v>0</v>
      </c>
      <c r="U26" s="28">
        <f>+T26*Grazing!$C$15</f>
        <v>0</v>
      </c>
      <c r="V26" s="56">
        <f>Grazing!$E$15</f>
        <v>0</v>
      </c>
      <c r="W26" s="22">
        <f>U26*V26*References!$B$10</f>
        <v>0</v>
      </c>
      <c r="X26" s="23">
        <f t="shared" si="2"/>
        <v>0</v>
      </c>
      <c r="Y26" s="3">
        <f>Animals!$F$16</f>
        <v>0</v>
      </c>
      <c r="Z26" s="3">
        <f>Y26*Grazing!$C$55</f>
        <v>0</v>
      </c>
      <c r="AA26" s="15">
        <f>Z26*References!$B$13</f>
        <v>0</v>
      </c>
      <c r="AB26" s="15">
        <f>(Y26-Z26)*References!$B$13</f>
        <v>0</v>
      </c>
      <c r="AC26" s="27">
        <f t="shared" si="3"/>
        <v>0</v>
      </c>
      <c r="AD26" s="3">
        <f>Animals!$G$16</f>
        <v>0</v>
      </c>
      <c r="AE26" s="15">
        <f>AD26*Grazing!$C$95</f>
        <v>0</v>
      </c>
      <c r="AF26" s="15">
        <f>AE26*References!$B$12</f>
        <v>0</v>
      </c>
      <c r="AG26" s="15">
        <f>(AD26-AE26)*References!$B$12</f>
        <v>0</v>
      </c>
      <c r="AH26" s="27">
        <f t="shared" si="4"/>
        <v>0</v>
      </c>
      <c r="AI26" s="3">
        <f>Animals!$H$16</f>
        <v>0</v>
      </c>
      <c r="AJ26" s="3">
        <f>AI26*Grazing!$C$134</f>
        <v>0</v>
      </c>
      <c r="AK26" s="15">
        <f>AJ26*References!$B$25</f>
        <v>0</v>
      </c>
      <c r="AL26" s="15">
        <f>(AI26-AJ26)*References!$H$25</f>
        <v>0</v>
      </c>
      <c r="AM26" s="27">
        <f t="shared" si="5"/>
        <v>0</v>
      </c>
      <c r="AN26" s="101">
        <f t="shared" si="8"/>
        <v>0</v>
      </c>
      <c r="AO26" s="101">
        <f t="shared" si="9"/>
        <v>0</v>
      </c>
      <c r="AP26" s="101">
        <f t="shared" si="10"/>
        <v>0</v>
      </c>
      <c r="AQ26" s="101">
        <f t="shared" si="11"/>
        <v>0</v>
      </c>
    </row>
    <row r="27" spans="1:43" x14ac:dyDescent="0.2">
      <c r="A27" t="s">
        <v>19</v>
      </c>
      <c r="B27" s="96">
        <f>Input!$D$28</f>
        <v>0</v>
      </c>
      <c r="C27" s="80">
        <f>B27*Wildlife!$D$13</f>
        <v>0</v>
      </c>
      <c r="D27" s="22">
        <f>B27*Wildlife!$E$13</f>
        <v>0</v>
      </c>
      <c r="E27" s="23">
        <f t="shared" si="6"/>
        <v>0</v>
      </c>
      <c r="F27" s="3">
        <f>Animals!$D$17</f>
        <v>0</v>
      </c>
      <c r="G27" s="3">
        <f>Animals!$B$17</f>
        <v>0</v>
      </c>
      <c r="H27" s="15">
        <f>F27*References!$B$9</f>
        <v>0</v>
      </c>
      <c r="I27" s="15">
        <f>G27*References!$B$10</f>
        <v>0</v>
      </c>
      <c r="J27" s="15">
        <f>(H27*365)+(I27*(365-Grazing!$B$42))</f>
        <v>0</v>
      </c>
      <c r="K27" s="15">
        <f>J27*'Manure Application'!B50</f>
        <v>0</v>
      </c>
      <c r="L27" s="15">
        <f t="shared" si="0"/>
        <v>0</v>
      </c>
      <c r="M27" s="27">
        <f>IF(B27=0,0,L27*(B27/(Input!$C$28+B27))/B27)</f>
        <v>0</v>
      </c>
      <c r="N27" s="3">
        <f>Animals!$F$17</f>
        <v>0</v>
      </c>
      <c r="O27" s="15">
        <f>N27*References!$B$13</f>
        <v>0</v>
      </c>
      <c r="P27" s="15">
        <f>(O27*(365-Grazing!$B$82))</f>
        <v>0</v>
      </c>
      <c r="Q27" s="15">
        <f>P27*'Manure Application'!B$74</f>
        <v>0</v>
      </c>
      <c r="R27" s="15">
        <f t="shared" si="1"/>
        <v>0</v>
      </c>
      <c r="S27" s="27">
        <f t="shared" si="7"/>
        <v>0</v>
      </c>
      <c r="T27" s="3">
        <f>Animals!$B$17</f>
        <v>0</v>
      </c>
      <c r="U27" s="28">
        <f>+T27*Grazing!$C$15</f>
        <v>0</v>
      </c>
      <c r="V27" s="56">
        <f>Grazing!$E$15</f>
        <v>0</v>
      </c>
      <c r="W27" s="22">
        <f>U27*V27*References!$B$10</f>
        <v>0</v>
      </c>
      <c r="X27" s="23">
        <f t="shared" si="2"/>
        <v>0</v>
      </c>
      <c r="Y27" s="3">
        <f>Animals!$F$17</f>
        <v>0</v>
      </c>
      <c r="Z27" s="3">
        <f>Y27*Grazing!$C$55</f>
        <v>0</v>
      </c>
      <c r="AA27" s="15">
        <f>Z27*References!$B$13</f>
        <v>0</v>
      </c>
      <c r="AB27" s="15">
        <f>(Y27-Z27)*References!$B$13</f>
        <v>0</v>
      </c>
      <c r="AC27" s="27">
        <f t="shared" si="3"/>
        <v>0</v>
      </c>
      <c r="AD27" s="3">
        <f>Animals!$G$17</f>
        <v>0</v>
      </c>
      <c r="AE27" s="15">
        <f>AD27*Grazing!$C$95</f>
        <v>0</v>
      </c>
      <c r="AF27" s="15">
        <f>AE27*References!$B$12</f>
        <v>0</v>
      </c>
      <c r="AG27" s="15">
        <f>(AD27-AE27)*References!$B$12</f>
        <v>0</v>
      </c>
      <c r="AH27" s="27">
        <f t="shared" si="4"/>
        <v>0</v>
      </c>
      <c r="AI27" s="3">
        <f>Animals!$H$17</f>
        <v>0</v>
      </c>
      <c r="AJ27" s="3">
        <f>AI27*Grazing!$C$134</f>
        <v>0</v>
      </c>
      <c r="AK27" s="15">
        <f>AJ27*References!$B$25</f>
        <v>0</v>
      </c>
      <c r="AL27" s="15">
        <f>(AI27-AJ27)*References!$H$25</f>
        <v>0</v>
      </c>
      <c r="AM27" s="27">
        <f t="shared" si="5"/>
        <v>0</v>
      </c>
      <c r="AN27" s="101">
        <f t="shared" si="8"/>
        <v>0</v>
      </c>
      <c r="AO27" s="101">
        <f t="shared" si="9"/>
        <v>0</v>
      </c>
      <c r="AP27" s="101">
        <f t="shared" si="10"/>
        <v>0</v>
      </c>
      <c r="AQ27" s="101">
        <f t="shared" si="11"/>
        <v>0</v>
      </c>
    </row>
    <row r="28" spans="1:43" x14ac:dyDescent="0.2">
      <c r="A28" t="s">
        <v>20</v>
      </c>
      <c r="B28" s="96">
        <f>Input!$D$29</f>
        <v>0</v>
      </c>
      <c r="C28" s="80">
        <f>B28*Wildlife!$D$13</f>
        <v>0</v>
      </c>
      <c r="D28" s="22">
        <f>B28*Wildlife!$E$13</f>
        <v>0</v>
      </c>
      <c r="E28" s="23">
        <f t="shared" si="6"/>
        <v>0</v>
      </c>
      <c r="F28" s="3">
        <f>Animals!$D$18</f>
        <v>0</v>
      </c>
      <c r="G28" s="3">
        <f>Animals!$B$18</f>
        <v>0</v>
      </c>
      <c r="H28" s="15">
        <f>F28*References!$B$9</f>
        <v>0</v>
      </c>
      <c r="I28" s="15">
        <f>G28*References!$B$10</f>
        <v>0</v>
      </c>
      <c r="J28" s="15">
        <f>(H28*365)+(I28*(365-Grazing!$B$42))</f>
        <v>0</v>
      </c>
      <c r="K28" s="15">
        <f>J28*'Manure Application'!B51</f>
        <v>0</v>
      </c>
      <c r="L28" s="15">
        <f t="shared" si="0"/>
        <v>0</v>
      </c>
      <c r="M28" s="27">
        <f>IF(B28=0,0,L28*(B28/(Input!$C$29+B28))/B28)</f>
        <v>0</v>
      </c>
      <c r="N28" s="3">
        <f>Animals!$F$18</f>
        <v>0</v>
      </c>
      <c r="O28" s="15">
        <f>N28*References!$B$13</f>
        <v>0</v>
      </c>
      <c r="P28" s="15">
        <f>(O28*(365-Grazing!$B$82))</f>
        <v>0</v>
      </c>
      <c r="Q28" s="15">
        <f>P28*'Manure Application'!B$75</f>
        <v>0</v>
      </c>
      <c r="R28" s="15">
        <f t="shared" si="1"/>
        <v>0</v>
      </c>
      <c r="S28" s="27">
        <f t="shared" si="7"/>
        <v>0</v>
      </c>
      <c r="T28" s="3">
        <f>Animals!$B$18</f>
        <v>0</v>
      </c>
      <c r="U28" s="28">
        <f>+T28*Grazing!$C$15</f>
        <v>0</v>
      </c>
      <c r="V28" s="56">
        <f>Grazing!$E$15</f>
        <v>0</v>
      </c>
      <c r="W28" s="22">
        <f>U28*V28*References!$B$10</f>
        <v>0</v>
      </c>
      <c r="X28" s="23">
        <f t="shared" si="2"/>
        <v>0</v>
      </c>
      <c r="Y28" s="3">
        <f>Animals!$F$18</f>
        <v>0</v>
      </c>
      <c r="Z28" s="3">
        <f>Y28*Grazing!$C$55</f>
        <v>0</v>
      </c>
      <c r="AA28" s="15">
        <f>Z28*References!$B$13</f>
        <v>0</v>
      </c>
      <c r="AB28" s="15">
        <f>(Y28-Z28)*References!$B$13</f>
        <v>0</v>
      </c>
      <c r="AC28" s="27">
        <f t="shared" si="3"/>
        <v>0</v>
      </c>
      <c r="AD28" s="3">
        <f>Animals!$G$18</f>
        <v>0</v>
      </c>
      <c r="AE28" s="15">
        <f>AD28*Grazing!$C$95</f>
        <v>0</v>
      </c>
      <c r="AF28" s="15">
        <f>AE28*References!$B$12</f>
        <v>0</v>
      </c>
      <c r="AG28" s="15">
        <f>(AD28-AE28)*References!$B$12</f>
        <v>0</v>
      </c>
      <c r="AH28" s="27">
        <f t="shared" si="4"/>
        <v>0</v>
      </c>
      <c r="AI28" s="3">
        <f>Animals!$H$18</f>
        <v>0</v>
      </c>
      <c r="AJ28" s="3">
        <f>AI28*Grazing!$C$134</f>
        <v>0</v>
      </c>
      <c r="AK28" s="15">
        <f>AJ28*References!$B$25</f>
        <v>0</v>
      </c>
      <c r="AL28" s="15">
        <f>(AI28-AJ28)*References!$H$25</f>
        <v>0</v>
      </c>
      <c r="AM28" s="27">
        <f t="shared" si="5"/>
        <v>0</v>
      </c>
      <c r="AN28" s="101">
        <f t="shared" si="8"/>
        <v>0</v>
      </c>
      <c r="AO28" s="101">
        <f t="shared" si="9"/>
        <v>0</v>
      </c>
      <c r="AP28" s="101">
        <f t="shared" si="10"/>
        <v>0</v>
      </c>
      <c r="AQ28" s="101">
        <f t="shared" si="11"/>
        <v>0</v>
      </c>
    </row>
    <row r="29" spans="1:43" x14ac:dyDescent="0.2">
      <c r="A29" t="s">
        <v>21</v>
      </c>
      <c r="B29" s="96">
        <f>Input!$D$30</f>
        <v>0</v>
      </c>
      <c r="C29" s="80">
        <f>B29*Wildlife!$D$13</f>
        <v>0</v>
      </c>
      <c r="D29" s="22">
        <f>B29*Wildlife!$E$13</f>
        <v>0</v>
      </c>
      <c r="E29" s="23">
        <f t="shared" si="6"/>
        <v>0</v>
      </c>
      <c r="F29" s="3">
        <f>Animals!$D$19</f>
        <v>0</v>
      </c>
      <c r="G29" s="3">
        <f>Animals!$B$19</f>
        <v>0</v>
      </c>
      <c r="H29" s="15">
        <f>F29*References!$B$9</f>
        <v>0</v>
      </c>
      <c r="I29" s="15">
        <f>G29*References!$B$10</f>
        <v>0</v>
      </c>
      <c r="J29" s="15">
        <f>(H29*365)+(I29*(365-Grazing!$B$42))</f>
        <v>0</v>
      </c>
      <c r="K29" s="15">
        <f>J29*'Manure Application'!B52</f>
        <v>0</v>
      </c>
      <c r="L29" s="15">
        <f t="shared" si="0"/>
        <v>0</v>
      </c>
      <c r="M29" s="27">
        <f>IF(B29=0,0,L29*(B29/(Input!$C$30+B29))/B29)</f>
        <v>0</v>
      </c>
      <c r="N29" s="3">
        <f>Animals!$F$19</f>
        <v>0</v>
      </c>
      <c r="O29" s="15">
        <f>N29*References!$B$13</f>
        <v>0</v>
      </c>
      <c r="P29" s="15">
        <f>(O29*(365-Grazing!$B$82))</f>
        <v>0</v>
      </c>
      <c r="Q29" s="15">
        <f>P29*'Manure Application'!B$76</f>
        <v>0</v>
      </c>
      <c r="R29" s="15">
        <f t="shared" si="1"/>
        <v>0</v>
      </c>
      <c r="S29" s="27">
        <f t="shared" si="7"/>
        <v>0</v>
      </c>
      <c r="T29" s="3">
        <f>Animals!$B$19</f>
        <v>0</v>
      </c>
      <c r="U29" s="28">
        <f>+T29*Grazing!$C$15</f>
        <v>0</v>
      </c>
      <c r="V29" s="56">
        <f>Grazing!$E$15</f>
        <v>0</v>
      </c>
      <c r="W29" s="22">
        <f>U29*V29*References!$B$10</f>
        <v>0</v>
      </c>
      <c r="X29" s="23">
        <f t="shared" si="2"/>
        <v>0</v>
      </c>
      <c r="Y29" s="3">
        <f>Animals!$F$19</f>
        <v>0</v>
      </c>
      <c r="Z29" s="3">
        <f>Y29*Grazing!$C$55</f>
        <v>0</v>
      </c>
      <c r="AA29" s="15">
        <f>Z29*References!$B$13</f>
        <v>0</v>
      </c>
      <c r="AB29" s="15">
        <f>(Y29-Z29)*References!$B$13</f>
        <v>0</v>
      </c>
      <c r="AC29" s="27">
        <f t="shared" si="3"/>
        <v>0</v>
      </c>
      <c r="AD29" s="3">
        <f>Animals!$G$19</f>
        <v>0</v>
      </c>
      <c r="AE29" s="15">
        <f>AD29*Grazing!$C$95</f>
        <v>0</v>
      </c>
      <c r="AF29" s="15">
        <f>AE29*References!$B$12</f>
        <v>0</v>
      </c>
      <c r="AG29" s="15">
        <f>(AD29-AE29)*References!$B$12</f>
        <v>0</v>
      </c>
      <c r="AH29" s="27">
        <f t="shared" si="4"/>
        <v>0</v>
      </c>
      <c r="AI29" s="3">
        <f>Animals!$H$19</f>
        <v>0</v>
      </c>
      <c r="AJ29" s="3">
        <f>AI29*Grazing!$C$134</f>
        <v>0</v>
      </c>
      <c r="AK29" s="15">
        <f>AJ29*References!$B$25</f>
        <v>0</v>
      </c>
      <c r="AL29" s="15">
        <f>(AI29-AJ29)*References!$H$25</f>
        <v>0</v>
      </c>
      <c r="AM29" s="27">
        <f t="shared" si="5"/>
        <v>0</v>
      </c>
      <c r="AN29" s="101">
        <f t="shared" si="8"/>
        <v>0</v>
      </c>
      <c r="AO29" s="101">
        <f t="shared" si="9"/>
        <v>0</v>
      </c>
      <c r="AP29" s="101">
        <f t="shared" si="10"/>
        <v>0</v>
      </c>
      <c r="AQ29" s="101">
        <f t="shared" si="11"/>
        <v>0</v>
      </c>
    </row>
    <row r="30" spans="1:43" x14ac:dyDescent="0.2">
      <c r="B30" s="96">
        <f>SUM(B20:B29)</f>
        <v>0</v>
      </c>
      <c r="Z30" s="3"/>
      <c r="AP30" s="100"/>
      <c r="AQ30" s="100"/>
    </row>
    <row r="31" spans="1:43" x14ac:dyDescent="0.2">
      <c r="Z31" s="3"/>
      <c r="AP31" s="100"/>
      <c r="AQ31" s="100"/>
    </row>
    <row r="32" spans="1:43" x14ac:dyDescent="0.2">
      <c r="C32" s="76" t="s">
        <v>242</v>
      </c>
      <c r="D32" s="17"/>
      <c r="E32" s="20"/>
      <c r="F32" s="19" t="s">
        <v>387</v>
      </c>
      <c r="G32" s="19"/>
      <c r="H32" s="17"/>
      <c r="I32" s="17"/>
      <c r="J32" s="17"/>
      <c r="K32" s="17"/>
      <c r="L32" s="17"/>
      <c r="M32" s="18"/>
      <c r="N32" s="19" t="s">
        <v>374</v>
      </c>
      <c r="O32" s="17"/>
      <c r="P32" s="17"/>
      <c r="Q32" s="17"/>
      <c r="R32" s="17"/>
      <c r="S32" s="18"/>
      <c r="T32" s="19" t="s">
        <v>292</v>
      </c>
      <c r="U32" s="19"/>
      <c r="V32" s="19"/>
      <c r="W32" s="17"/>
      <c r="X32" s="20"/>
      <c r="Y32" s="19" t="s">
        <v>376</v>
      </c>
      <c r="Z32" s="113"/>
      <c r="AA32" s="17"/>
      <c r="AB32" s="17"/>
      <c r="AC32" s="116"/>
      <c r="AD32" s="19" t="s">
        <v>314</v>
      </c>
      <c r="AE32" s="17"/>
      <c r="AF32" s="17"/>
      <c r="AG32" s="17"/>
      <c r="AH32" s="116"/>
      <c r="AI32" s="19" t="s">
        <v>377</v>
      </c>
      <c r="AJ32" s="113"/>
      <c r="AK32" s="17"/>
      <c r="AL32" s="17"/>
      <c r="AM32" s="116"/>
      <c r="AN32" s="61" t="s">
        <v>11</v>
      </c>
      <c r="AO32" s="61" t="s">
        <v>11</v>
      </c>
      <c r="AP32" s="61" t="s">
        <v>11</v>
      </c>
      <c r="AQ32" s="61" t="s">
        <v>11</v>
      </c>
    </row>
    <row r="33" spans="1:43" x14ac:dyDescent="0.2">
      <c r="C33" s="77"/>
      <c r="D33" s="10" t="s">
        <v>334</v>
      </c>
      <c r="E33" s="11" t="s">
        <v>335</v>
      </c>
      <c r="F33" s="10"/>
      <c r="G33" s="10"/>
      <c r="H33" s="10" t="s">
        <v>339</v>
      </c>
      <c r="I33" s="10" t="s">
        <v>340</v>
      </c>
      <c r="J33" s="10" t="s">
        <v>336</v>
      </c>
      <c r="K33" s="10" t="s">
        <v>337</v>
      </c>
      <c r="L33" s="10" t="s">
        <v>338</v>
      </c>
      <c r="M33" s="11" t="s">
        <v>335</v>
      </c>
      <c r="N33" s="10"/>
      <c r="O33" s="10" t="s">
        <v>336</v>
      </c>
      <c r="P33" s="10" t="s">
        <v>341</v>
      </c>
      <c r="Q33" s="10" t="s">
        <v>337</v>
      </c>
      <c r="R33" s="10" t="s">
        <v>338</v>
      </c>
      <c r="S33" s="11" t="s">
        <v>335</v>
      </c>
      <c r="T33" s="9"/>
      <c r="U33" s="25"/>
      <c r="V33" s="25"/>
      <c r="W33" s="10" t="s">
        <v>334</v>
      </c>
      <c r="X33" s="11" t="s">
        <v>335</v>
      </c>
      <c r="Y33" s="10"/>
      <c r="Z33" s="114"/>
      <c r="AA33" s="10" t="s">
        <v>378</v>
      </c>
      <c r="AB33" s="10" t="s">
        <v>379</v>
      </c>
      <c r="AC33" s="117" t="s">
        <v>335</v>
      </c>
      <c r="AD33" s="10"/>
      <c r="AE33" s="10"/>
      <c r="AF33" s="10" t="s">
        <v>336</v>
      </c>
      <c r="AG33" s="10" t="s">
        <v>379</v>
      </c>
      <c r="AH33" s="117" t="s">
        <v>335</v>
      </c>
      <c r="AI33" s="10"/>
      <c r="AJ33" s="114"/>
      <c r="AK33" s="10" t="s">
        <v>336</v>
      </c>
      <c r="AL33" s="10" t="s">
        <v>379</v>
      </c>
      <c r="AM33" s="117" t="s">
        <v>335</v>
      </c>
      <c r="AN33" s="61" t="s">
        <v>335</v>
      </c>
      <c r="AO33" s="61" t="s">
        <v>381</v>
      </c>
      <c r="AP33" s="61" t="s">
        <v>701</v>
      </c>
      <c r="AQ33" s="61" t="s">
        <v>702</v>
      </c>
    </row>
    <row r="34" spans="1:43" x14ac:dyDescent="0.2">
      <c r="A34" s="21" t="s">
        <v>259</v>
      </c>
      <c r="B34" s="97" t="s">
        <v>346</v>
      </c>
      <c r="C34" s="78" t="s">
        <v>347</v>
      </c>
      <c r="D34" s="13" t="s">
        <v>348</v>
      </c>
      <c r="E34" s="14" t="s">
        <v>349</v>
      </c>
      <c r="F34" s="12" t="s">
        <v>354</v>
      </c>
      <c r="G34" s="13" t="s">
        <v>355</v>
      </c>
      <c r="H34" s="13" t="s">
        <v>348</v>
      </c>
      <c r="I34" s="13" t="s">
        <v>348</v>
      </c>
      <c r="J34" s="13" t="s">
        <v>351</v>
      </c>
      <c r="K34" s="13" t="s">
        <v>352</v>
      </c>
      <c r="L34" s="13" t="s">
        <v>353</v>
      </c>
      <c r="M34" s="14" t="s">
        <v>349</v>
      </c>
      <c r="N34" s="12" t="s">
        <v>382</v>
      </c>
      <c r="O34" s="13" t="s">
        <v>348</v>
      </c>
      <c r="P34" s="13" t="s">
        <v>351</v>
      </c>
      <c r="Q34" s="13" t="s">
        <v>352</v>
      </c>
      <c r="R34" s="13" t="s">
        <v>353</v>
      </c>
      <c r="S34" s="14" t="s">
        <v>349</v>
      </c>
      <c r="T34" s="12" t="s">
        <v>355</v>
      </c>
      <c r="U34" s="13" t="s">
        <v>383</v>
      </c>
      <c r="V34" s="13" t="s">
        <v>384</v>
      </c>
      <c r="W34" s="13" t="s">
        <v>348</v>
      </c>
      <c r="X34" s="14" t="s">
        <v>349</v>
      </c>
      <c r="Y34" s="12" t="s">
        <v>382</v>
      </c>
      <c r="Z34" s="115" t="s">
        <v>383</v>
      </c>
      <c r="AA34" s="13" t="s">
        <v>348</v>
      </c>
      <c r="AB34" s="13" t="s">
        <v>348</v>
      </c>
      <c r="AC34" s="118" t="s">
        <v>349</v>
      </c>
      <c r="AD34" s="12" t="s">
        <v>385</v>
      </c>
      <c r="AE34" s="13" t="s">
        <v>383</v>
      </c>
      <c r="AF34" s="13" t="s">
        <v>348</v>
      </c>
      <c r="AG34" s="13" t="s">
        <v>348</v>
      </c>
      <c r="AH34" s="118" t="s">
        <v>349</v>
      </c>
      <c r="AI34" s="12" t="s">
        <v>386</v>
      </c>
      <c r="AJ34" s="115" t="s">
        <v>383</v>
      </c>
      <c r="AK34" s="13" t="s">
        <v>348</v>
      </c>
      <c r="AL34" s="13" t="s">
        <v>348</v>
      </c>
      <c r="AM34" s="118" t="s">
        <v>349</v>
      </c>
      <c r="AN34" s="61" t="s">
        <v>349</v>
      </c>
      <c r="AO34" s="61" t="s">
        <v>348</v>
      </c>
      <c r="AP34" s="61" t="s">
        <v>349</v>
      </c>
      <c r="AQ34" s="61" t="s">
        <v>348</v>
      </c>
    </row>
    <row r="35" spans="1:43" x14ac:dyDescent="0.2">
      <c r="A35" t="s">
        <v>12</v>
      </c>
      <c r="B35" s="96">
        <f>Input!$D$21</f>
        <v>0</v>
      </c>
      <c r="C35" s="79">
        <f>B35*Wildlife!$D$13</f>
        <v>0</v>
      </c>
      <c r="D35" s="22">
        <f>B35*Wildlife!$E$13</f>
        <v>0</v>
      </c>
      <c r="E35" s="23">
        <f>IF(B35=0,0,D35/B35)</f>
        <v>0</v>
      </c>
      <c r="F35" s="3">
        <f>Animals!$D$10</f>
        <v>0</v>
      </c>
      <c r="G35" s="3">
        <f>Animals!$B$10</f>
        <v>0</v>
      </c>
      <c r="H35" s="15">
        <f>F35*References!$B$9</f>
        <v>0</v>
      </c>
      <c r="I35" s="15">
        <f>G35*References!$B$10</f>
        <v>0</v>
      </c>
      <c r="J35" s="15">
        <f>(H35*365)+(I35*(365-Grazing!$B$42))</f>
        <v>0</v>
      </c>
      <c r="K35" s="15">
        <f>J35*'Manure Application'!C43</f>
        <v>0</v>
      </c>
      <c r="L35" s="15">
        <f>K35/28</f>
        <v>0</v>
      </c>
      <c r="M35" s="27">
        <f>IF(B35=0,0,L35*(B35/(Input!$C$21+B35))/B35)</f>
        <v>0</v>
      </c>
      <c r="N35" s="3">
        <f>Animals!$F$10</f>
        <v>0</v>
      </c>
      <c r="O35" s="15">
        <f>N35*References!$B$13</f>
        <v>0</v>
      </c>
      <c r="P35" s="15">
        <f>(O35*(365-Grazing!$B$82))</f>
        <v>0</v>
      </c>
      <c r="Q35" s="15">
        <f>P35*'Manure Application'!C$67</f>
        <v>0</v>
      </c>
      <c r="R35" s="15">
        <f t="shared" ref="R35:R44" si="12">Q35/28</f>
        <v>0</v>
      </c>
      <c r="S35" s="27">
        <f>IF(B35=0,0,R35/B35)</f>
        <v>0</v>
      </c>
      <c r="T35" s="3">
        <f>Animals!$B$10</f>
        <v>0</v>
      </c>
      <c r="U35" s="28">
        <f>+T35*Grazing!$C$16</f>
        <v>0</v>
      </c>
      <c r="V35" s="56">
        <f>Grazing!$E$16</f>
        <v>0</v>
      </c>
      <c r="W35" s="22">
        <f>U35*V35*References!$B$10</f>
        <v>0</v>
      </c>
      <c r="X35" s="23">
        <f t="shared" ref="X35:X44" si="13">IF(B35=0,0,W35/B35)</f>
        <v>0</v>
      </c>
      <c r="Y35" s="3">
        <f>Animals!$F$10</f>
        <v>0</v>
      </c>
      <c r="Z35" s="3">
        <f>Y35*Grazing!$C$56</f>
        <v>0</v>
      </c>
      <c r="AA35" s="15">
        <f>Z35*References!$B$13</f>
        <v>0</v>
      </c>
      <c r="AB35" s="15">
        <f>(Y35-Z35)*References!$B$13</f>
        <v>0</v>
      </c>
      <c r="AC35" s="27">
        <f t="shared" ref="AC35:AC44" si="14">IF(B35=0,0,AA35/B35)</f>
        <v>0</v>
      </c>
      <c r="AD35" s="3">
        <f>Animals!$G$10</f>
        <v>0</v>
      </c>
      <c r="AE35" s="15">
        <f>AD35*Grazing!$C$96</f>
        <v>0</v>
      </c>
      <c r="AF35" s="15">
        <f>AE35*References!$B$12</f>
        <v>0</v>
      </c>
      <c r="AG35" s="15">
        <f>(AD35-AE35)*References!$B$12</f>
        <v>0</v>
      </c>
      <c r="AH35" s="27">
        <f t="shared" ref="AH35:AH44" si="15">IF(B35=0,0,AF35/B35)</f>
        <v>0</v>
      </c>
      <c r="AI35" s="3">
        <f>Animals!$H$10</f>
        <v>0</v>
      </c>
      <c r="AJ35" s="3">
        <f>AI35*Grazing!$C$135</f>
        <v>0</v>
      </c>
      <c r="AK35" s="15">
        <f>AJ35*References!$B$25</f>
        <v>0</v>
      </c>
      <c r="AL35" s="15">
        <f>(AI35-AJ35)*References!$H$25</f>
        <v>0</v>
      </c>
      <c r="AM35" s="27">
        <f t="shared" ref="AM35:AM44" si="16">IF(B35=0,0,AK35/B35)</f>
        <v>0</v>
      </c>
      <c r="AN35" s="101">
        <f>E35+M35+S35+X35+AC35+AH35+AM35</f>
        <v>0</v>
      </c>
      <c r="AO35" s="101">
        <f>AG35+AL35+AB35</f>
        <v>0</v>
      </c>
      <c r="AP35" s="101">
        <f>0.403*(AN35)^1.028</f>
        <v>0</v>
      </c>
      <c r="AQ35" s="101">
        <f>0.403*(AO35)^1.028</f>
        <v>0</v>
      </c>
    </row>
    <row r="36" spans="1:43" x14ac:dyDescent="0.2">
      <c r="A36" t="s">
        <v>13</v>
      </c>
      <c r="B36" s="96">
        <f>Input!$D$22</f>
        <v>0</v>
      </c>
      <c r="C36" s="80">
        <f>B36*Wildlife!$D$13</f>
        <v>0</v>
      </c>
      <c r="D36" s="22">
        <f>B36*Wildlife!$E$13</f>
        <v>0</v>
      </c>
      <c r="E36" s="23">
        <f t="shared" ref="E36:E44" si="17">IF(B36=0,0,D36/B36)</f>
        <v>0</v>
      </c>
      <c r="F36" s="3">
        <f>Animals!$D$11</f>
        <v>0</v>
      </c>
      <c r="G36" s="3">
        <f>Animals!$B$11</f>
        <v>0</v>
      </c>
      <c r="H36" s="15">
        <f>F36*References!$B$9</f>
        <v>0</v>
      </c>
      <c r="I36" s="15">
        <f>G36*References!$B$10</f>
        <v>0</v>
      </c>
      <c r="J36" s="15">
        <f>(H36*365)+(I36*(365-Grazing!$B$42))</f>
        <v>0</v>
      </c>
      <c r="K36" s="15">
        <f>J36*'Manure Application'!C44</f>
        <v>0</v>
      </c>
      <c r="L36" s="15">
        <f t="shared" ref="L36:L44" si="18">K36/28</f>
        <v>0</v>
      </c>
      <c r="M36" s="27">
        <f>IF(B36=0,0,L36*(B36/(Input!$C$22+B36))/B36)</f>
        <v>0</v>
      </c>
      <c r="N36" s="3">
        <f>Animals!$F$11</f>
        <v>0</v>
      </c>
      <c r="O36" s="15">
        <f>N36*References!$B$13</f>
        <v>0</v>
      </c>
      <c r="P36" s="15">
        <f>(O36*(365-Grazing!$B$82))</f>
        <v>0</v>
      </c>
      <c r="Q36" s="15">
        <f>P36*'Manure Application'!C$68</f>
        <v>0</v>
      </c>
      <c r="R36" s="15">
        <f t="shared" si="12"/>
        <v>0</v>
      </c>
      <c r="S36" s="27">
        <f t="shared" ref="S36:S44" si="19">IF(B36=0,0,R36/B36)</f>
        <v>0</v>
      </c>
      <c r="T36" s="3">
        <f>Animals!$B$11</f>
        <v>0</v>
      </c>
      <c r="U36" s="28">
        <f>+T36*Grazing!$C$16</f>
        <v>0</v>
      </c>
      <c r="V36" s="56">
        <f>Grazing!$E$16</f>
        <v>0</v>
      </c>
      <c r="W36" s="22">
        <f>U36*V36*References!$B$10</f>
        <v>0</v>
      </c>
      <c r="X36" s="23">
        <f t="shared" si="13"/>
        <v>0</v>
      </c>
      <c r="Y36" s="3">
        <f>Animals!$F$11</f>
        <v>0</v>
      </c>
      <c r="Z36" s="3">
        <f>Y36*Grazing!$C$56</f>
        <v>0</v>
      </c>
      <c r="AA36" s="15">
        <f>Z36*References!$B$13</f>
        <v>0</v>
      </c>
      <c r="AB36" s="15">
        <f>(Y36-Z36)*References!$B$13</f>
        <v>0</v>
      </c>
      <c r="AC36" s="27">
        <f t="shared" si="14"/>
        <v>0</v>
      </c>
      <c r="AD36" s="3">
        <f>Animals!$G$11</f>
        <v>0</v>
      </c>
      <c r="AE36" s="15">
        <f>AD36*Grazing!$C$96</f>
        <v>0</v>
      </c>
      <c r="AF36" s="15">
        <f>AE36*References!$B$12</f>
        <v>0</v>
      </c>
      <c r="AG36" s="15">
        <f>(AD36-AE36)*References!$B$12</f>
        <v>0</v>
      </c>
      <c r="AH36" s="27">
        <f t="shared" si="15"/>
        <v>0</v>
      </c>
      <c r="AI36" s="3">
        <f>Animals!$H$11</f>
        <v>0</v>
      </c>
      <c r="AJ36" s="3">
        <f>AI36*Grazing!$C$135</f>
        <v>0</v>
      </c>
      <c r="AK36" s="15">
        <f>AJ36*References!$B$25</f>
        <v>0</v>
      </c>
      <c r="AL36" s="15">
        <f>(AI36-AJ36)*References!$H$25</f>
        <v>0</v>
      </c>
      <c r="AM36" s="27">
        <f t="shared" si="16"/>
        <v>0</v>
      </c>
      <c r="AN36" s="101">
        <f t="shared" ref="AN36:AN44" si="20">E36+M36+S36+X36+AC36+AH36+AM36</f>
        <v>0</v>
      </c>
      <c r="AO36" s="101">
        <f t="shared" ref="AO36:AO44" si="21">AG36+AL36+AB36</f>
        <v>0</v>
      </c>
      <c r="AP36" s="101">
        <f t="shared" ref="AP36:AP44" si="22">0.403*(AN36)^1.028</f>
        <v>0</v>
      </c>
      <c r="AQ36" s="101">
        <f t="shared" ref="AQ36:AQ44" si="23">0.403*(AO36)^1.028</f>
        <v>0</v>
      </c>
    </row>
    <row r="37" spans="1:43" x14ac:dyDescent="0.2">
      <c r="A37" t="s">
        <v>14</v>
      </c>
      <c r="B37" s="96">
        <f>Input!$D$23</f>
        <v>0</v>
      </c>
      <c r="C37" s="80">
        <f>B37*Wildlife!$D$13</f>
        <v>0</v>
      </c>
      <c r="D37" s="22">
        <f>B37*Wildlife!$E$13</f>
        <v>0</v>
      </c>
      <c r="E37" s="23">
        <f t="shared" si="17"/>
        <v>0</v>
      </c>
      <c r="F37" s="3">
        <f>Animals!$D$12</f>
        <v>0</v>
      </c>
      <c r="G37" s="3">
        <f>Animals!$B$12</f>
        <v>0</v>
      </c>
      <c r="H37" s="15">
        <f>F37*References!$B$9</f>
        <v>0</v>
      </c>
      <c r="I37" s="15">
        <f>G37*References!$B$10</f>
        <v>0</v>
      </c>
      <c r="J37" s="15">
        <f>(H37*365)+(I37*(365-Grazing!$B$42))</f>
        <v>0</v>
      </c>
      <c r="K37" s="15">
        <f>J37*'Manure Application'!C45</f>
        <v>0</v>
      </c>
      <c r="L37" s="15">
        <f t="shared" si="18"/>
        <v>0</v>
      </c>
      <c r="M37" s="27">
        <f>IF(B37=0,0,L37*(B37/(Input!$C$23+B37))/B37)</f>
        <v>0</v>
      </c>
      <c r="N37" s="3">
        <f>Animals!$F$12</f>
        <v>0</v>
      </c>
      <c r="O37" s="15">
        <f>N37*References!$B$13</f>
        <v>0</v>
      </c>
      <c r="P37" s="15">
        <f>(O37*(365-Grazing!$B$82))</f>
        <v>0</v>
      </c>
      <c r="Q37" s="15">
        <f>P37*'Manure Application'!C$69</f>
        <v>0</v>
      </c>
      <c r="R37" s="15">
        <f t="shared" si="12"/>
        <v>0</v>
      </c>
      <c r="S37" s="27">
        <f t="shared" si="19"/>
        <v>0</v>
      </c>
      <c r="T37" s="3">
        <f>Animals!$B$12</f>
        <v>0</v>
      </c>
      <c r="U37" s="28">
        <f>+T37*Grazing!$C$16</f>
        <v>0</v>
      </c>
      <c r="V37" s="56">
        <f>Grazing!$E$16</f>
        <v>0</v>
      </c>
      <c r="W37" s="22">
        <f>U37*V37*References!$B$10</f>
        <v>0</v>
      </c>
      <c r="X37" s="23">
        <f t="shared" si="13"/>
        <v>0</v>
      </c>
      <c r="Y37" s="3">
        <f>Animals!$F$12</f>
        <v>0</v>
      </c>
      <c r="Z37" s="3">
        <f>Y37*Grazing!$C$56</f>
        <v>0</v>
      </c>
      <c r="AA37" s="15">
        <f>Z37*References!$B$13</f>
        <v>0</v>
      </c>
      <c r="AB37" s="15">
        <f>(Y37-Z37)*References!$B$13</f>
        <v>0</v>
      </c>
      <c r="AC37" s="27">
        <f t="shared" si="14"/>
        <v>0</v>
      </c>
      <c r="AD37" s="3">
        <f>Animals!$G$12</f>
        <v>0</v>
      </c>
      <c r="AE37" s="15">
        <f>AD37*Grazing!$C$96</f>
        <v>0</v>
      </c>
      <c r="AF37" s="15">
        <f>AE37*References!$B$12</f>
        <v>0</v>
      </c>
      <c r="AG37" s="15">
        <f>(AD37-AE37)*References!$B$12</f>
        <v>0</v>
      </c>
      <c r="AH37" s="27">
        <f t="shared" si="15"/>
        <v>0</v>
      </c>
      <c r="AI37" s="3">
        <f>Animals!$H$12</f>
        <v>0</v>
      </c>
      <c r="AJ37" s="3">
        <f>AI37*Grazing!$C$135</f>
        <v>0</v>
      </c>
      <c r="AK37" s="15">
        <f>AJ37*References!$B$25</f>
        <v>0</v>
      </c>
      <c r="AL37" s="15">
        <f>(AI37-AJ37)*References!$H$25</f>
        <v>0</v>
      </c>
      <c r="AM37" s="27">
        <f t="shared" si="16"/>
        <v>0</v>
      </c>
      <c r="AN37" s="101">
        <f t="shared" si="20"/>
        <v>0</v>
      </c>
      <c r="AO37" s="101">
        <f t="shared" si="21"/>
        <v>0</v>
      </c>
      <c r="AP37" s="101">
        <f t="shared" si="22"/>
        <v>0</v>
      </c>
      <c r="AQ37" s="101">
        <f t="shared" si="23"/>
        <v>0</v>
      </c>
    </row>
    <row r="38" spans="1:43" x14ac:dyDescent="0.2">
      <c r="A38" t="s">
        <v>15</v>
      </c>
      <c r="B38" s="96">
        <f>Input!$D$24</f>
        <v>0</v>
      </c>
      <c r="C38" s="80">
        <f>B38*Wildlife!$D$13</f>
        <v>0</v>
      </c>
      <c r="D38" s="22">
        <f>B38*Wildlife!$E$13</f>
        <v>0</v>
      </c>
      <c r="E38" s="23">
        <f t="shared" si="17"/>
        <v>0</v>
      </c>
      <c r="F38" s="3">
        <f>Animals!$D$13</f>
        <v>0</v>
      </c>
      <c r="G38" s="3">
        <f>Animals!$B$13</f>
        <v>0</v>
      </c>
      <c r="H38" s="15">
        <f>F38*References!$B$9</f>
        <v>0</v>
      </c>
      <c r="I38" s="15">
        <f>G38*References!$B$10</f>
        <v>0</v>
      </c>
      <c r="J38" s="15">
        <f>(H38*365)+(I38*(365-Grazing!$B$42))</f>
        <v>0</v>
      </c>
      <c r="K38" s="15">
        <f>J38*'Manure Application'!C46</f>
        <v>0</v>
      </c>
      <c r="L38" s="15">
        <f t="shared" si="18"/>
        <v>0</v>
      </c>
      <c r="M38" s="27">
        <f>IF(B38=0,0,L38*(B38/(Input!$C$24+B38))/B38)</f>
        <v>0</v>
      </c>
      <c r="N38" s="3">
        <f>Animals!$F$13</f>
        <v>0</v>
      </c>
      <c r="O38" s="15">
        <f>N38*References!$B$13</f>
        <v>0</v>
      </c>
      <c r="P38" s="15">
        <f>(O38*(365-Grazing!$B$82))</f>
        <v>0</v>
      </c>
      <c r="Q38" s="15">
        <f>P38*'Manure Application'!C$70</f>
        <v>0</v>
      </c>
      <c r="R38" s="15">
        <f t="shared" si="12"/>
        <v>0</v>
      </c>
      <c r="S38" s="27">
        <f t="shared" si="19"/>
        <v>0</v>
      </c>
      <c r="T38" s="3">
        <f>Animals!$B$13</f>
        <v>0</v>
      </c>
      <c r="U38" s="28">
        <f>+T38*Grazing!$C$16</f>
        <v>0</v>
      </c>
      <c r="V38" s="56">
        <f>Grazing!$E$16</f>
        <v>0</v>
      </c>
      <c r="W38" s="22">
        <f>U38*V38*References!$B$10</f>
        <v>0</v>
      </c>
      <c r="X38" s="23">
        <f t="shared" si="13"/>
        <v>0</v>
      </c>
      <c r="Y38" s="3">
        <f>Animals!$F$13</f>
        <v>0</v>
      </c>
      <c r="Z38" s="3">
        <f>Y38*Grazing!$C$56</f>
        <v>0</v>
      </c>
      <c r="AA38" s="15">
        <f>Z38*References!$B$13</f>
        <v>0</v>
      </c>
      <c r="AB38" s="15">
        <f>(Y38-Z38)*References!$B$13</f>
        <v>0</v>
      </c>
      <c r="AC38" s="27">
        <f t="shared" si="14"/>
        <v>0</v>
      </c>
      <c r="AD38" s="3">
        <f>Animals!$G$13</f>
        <v>0</v>
      </c>
      <c r="AE38" s="15">
        <f>AD38*Grazing!$C$96</f>
        <v>0</v>
      </c>
      <c r="AF38" s="15">
        <f>AE38*References!$B$12</f>
        <v>0</v>
      </c>
      <c r="AG38" s="15">
        <f>(AD38-AE38)*References!$B$12</f>
        <v>0</v>
      </c>
      <c r="AH38" s="27">
        <f t="shared" si="15"/>
        <v>0</v>
      </c>
      <c r="AI38" s="3">
        <f>Animals!$H$13</f>
        <v>0</v>
      </c>
      <c r="AJ38" s="3">
        <f>AI38*Grazing!$C$135</f>
        <v>0</v>
      </c>
      <c r="AK38" s="15">
        <f>AJ38*References!$B$25</f>
        <v>0</v>
      </c>
      <c r="AL38" s="15">
        <f>(AI38-AJ38)*References!$H$25</f>
        <v>0</v>
      </c>
      <c r="AM38" s="27">
        <f t="shared" si="16"/>
        <v>0</v>
      </c>
      <c r="AN38" s="101">
        <f t="shared" si="20"/>
        <v>0</v>
      </c>
      <c r="AO38" s="101">
        <f t="shared" si="21"/>
        <v>0</v>
      </c>
      <c r="AP38" s="101">
        <f t="shared" si="22"/>
        <v>0</v>
      </c>
      <c r="AQ38" s="101">
        <f t="shared" si="23"/>
        <v>0</v>
      </c>
    </row>
    <row r="39" spans="1:43" x14ac:dyDescent="0.2">
      <c r="A39" t="s">
        <v>16</v>
      </c>
      <c r="B39" s="96">
        <f>Input!$D$25</f>
        <v>0</v>
      </c>
      <c r="C39" s="80">
        <f>B39*Wildlife!$D$13</f>
        <v>0</v>
      </c>
      <c r="D39" s="22">
        <f>B39*Wildlife!$E$13</f>
        <v>0</v>
      </c>
      <c r="E39" s="23">
        <f t="shared" si="17"/>
        <v>0</v>
      </c>
      <c r="F39" s="3">
        <f>Animals!$D$14</f>
        <v>0</v>
      </c>
      <c r="G39" s="3">
        <f>Animals!$B$14</f>
        <v>0</v>
      </c>
      <c r="H39" s="15">
        <f>F39*References!$B$9</f>
        <v>0</v>
      </c>
      <c r="I39" s="15">
        <f>G39*References!$B$10</f>
        <v>0</v>
      </c>
      <c r="J39" s="15">
        <f>(H39*365)+(I39*(365-Grazing!$B$42))</f>
        <v>0</v>
      </c>
      <c r="K39" s="15">
        <f>J39*'Manure Application'!C47</f>
        <v>0</v>
      </c>
      <c r="L39" s="15">
        <f t="shared" si="18"/>
        <v>0</v>
      </c>
      <c r="M39" s="27">
        <f>IF(B39=0,0,L39*(B39/(Input!$C$25+B39))/B39)</f>
        <v>0</v>
      </c>
      <c r="N39" s="3">
        <f>Animals!$F$14</f>
        <v>0</v>
      </c>
      <c r="O39" s="15">
        <f>N39*References!$B$13</f>
        <v>0</v>
      </c>
      <c r="P39" s="15">
        <f>(O39*(365-Grazing!$B$82))</f>
        <v>0</v>
      </c>
      <c r="Q39" s="15">
        <f>P39*'Manure Application'!C$71</f>
        <v>0</v>
      </c>
      <c r="R39" s="15">
        <f t="shared" si="12"/>
        <v>0</v>
      </c>
      <c r="S39" s="27">
        <f t="shared" si="19"/>
        <v>0</v>
      </c>
      <c r="T39" s="3">
        <f>Animals!$B$14</f>
        <v>0</v>
      </c>
      <c r="U39" s="28">
        <f>+T39*Grazing!$C$16</f>
        <v>0</v>
      </c>
      <c r="V39" s="56">
        <f>Grazing!$E$16</f>
        <v>0</v>
      </c>
      <c r="W39" s="22">
        <f>U39*V39*References!$B$10</f>
        <v>0</v>
      </c>
      <c r="X39" s="23">
        <f t="shared" si="13"/>
        <v>0</v>
      </c>
      <c r="Y39" s="3">
        <f>Animals!$F$14</f>
        <v>0</v>
      </c>
      <c r="Z39" s="3">
        <f>Y39*Grazing!$C$56</f>
        <v>0</v>
      </c>
      <c r="AA39" s="15">
        <f>Z39*References!$B$13</f>
        <v>0</v>
      </c>
      <c r="AB39" s="15">
        <f>(Y39-Z39)*References!$B$13</f>
        <v>0</v>
      </c>
      <c r="AC39" s="27">
        <f t="shared" si="14"/>
        <v>0</v>
      </c>
      <c r="AD39" s="3">
        <f>Animals!$G$14</f>
        <v>0</v>
      </c>
      <c r="AE39" s="15">
        <f>AD39*Grazing!$C$96</f>
        <v>0</v>
      </c>
      <c r="AF39" s="15">
        <f>AE39*References!$B$12</f>
        <v>0</v>
      </c>
      <c r="AG39" s="15">
        <f>(AD39-AE39)*References!$B$12</f>
        <v>0</v>
      </c>
      <c r="AH39" s="27">
        <f t="shared" si="15"/>
        <v>0</v>
      </c>
      <c r="AI39" s="3">
        <f>Animals!$H$14</f>
        <v>0</v>
      </c>
      <c r="AJ39" s="3">
        <f>AI39*Grazing!$C$135</f>
        <v>0</v>
      </c>
      <c r="AK39" s="15">
        <f>AJ39*References!$B$25</f>
        <v>0</v>
      </c>
      <c r="AL39" s="15">
        <f>(AI39-AJ39)*References!$H$25</f>
        <v>0</v>
      </c>
      <c r="AM39" s="27">
        <f t="shared" si="16"/>
        <v>0</v>
      </c>
      <c r="AN39" s="101">
        <f t="shared" si="20"/>
        <v>0</v>
      </c>
      <c r="AO39" s="101">
        <f t="shared" si="21"/>
        <v>0</v>
      </c>
      <c r="AP39" s="101">
        <f t="shared" si="22"/>
        <v>0</v>
      </c>
      <c r="AQ39" s="101">
        <f t="shared" si="23"/>
        <v>0</v>
      </c>
    </row>
    <row r="40" spans="1:43" x14ac:dyDescent="0.2">
      <c r="A40" t="s">
        <v>17</v>
      </c>
      <c r="B40" s="96">
        <f>Input!$D$26</f>
        <v>0</v>
      </c>
      <c r="C40" s="80">
        <f>B40*Wildlife!$D$13</f>
        <v>0</v>
      </c>
      <c r="D40" s="22">
        <f>B40*Wildlife!$E$13</f>
        <v>0</v>
      </c>
      <c r="E40" s="23">
        <f t="shared" si="17"/>
        <v>0</v>
      </c>
      <c r="F40" s="3">
        <f>Animals!$D$15</f>
        <v>0</v>
      </c>
      <c r="G40" s="3">
        <f>Animals!$B$15</f>
        <v>0</v>
      </c>
      <c r="H40" s="15">
        <f>F40*References!$B$9</f>
        <v>0</v>
      </c>
      <c r="I40" s="15">
        <f>G40*References!$B$10</f>
        <v>0</v>
      </c>
      <c r="J40" s="15">
        <f>(H40*365)+(I40*(365-Grazing!$B$42))</f>
        <v>0</v>
      </c>
      <c r="K40" s="15">
        <f>J40*'Manure Application'!C48</f>
        <v>0</v>
      </c>
      <c r="L40" s="15">
        <f t="shared" si="18"/>
        <v>0</v>
      </c>
      <c r="M40" s="27">
        <f>IF(B40=0,0,L40*(B40/(Input!$C$26+B40))/B40)</f>
        <v>0</v>
      </c>
      <c r="N40" s="3">
        <f>Animals!$F$15</f>
        <v>0</v>
      </c>
      <c r="O40" s="15">
        <f>N40*References!$B$13</f>
        <v>0</v>
      </c>
      <c r="P40" s="15">
        <f>(O40*(365-Grazing!$B$82))</f>
        <v>0</v>
      </c>
      <c r="Q40" s="15">
        <f>P40*'Manure Application'!C$72</f>
        <v>0</v>
      </c>
      <c r="R40" s="15">
        <f t="shared" si="12"/>
        <v>0</v>
      </c>
      <c r="S40" s="27">
        <f t="shared" si="19"/>
        <v>0</v>
      </c>
      <c r="T40" s="3">
        <f>Animals!$B$15</f>
        <v>0</v>
      </c>
      <c r="U40" s="28">
        <f>+T40*Grazing!$C$16</f>
        <v>0</v>
      </c>
      <c r="V40" s="56">
        <f>Grazing!$E$16</f>
        <v>0</v>
      </c>
      <c r="W40" s="22">
        <f>U40*V40*References!$B$10</f>
        <v>0</v>
      </c>
      <c r="X40" s="23">
        <f t="shared" si="13"/>
        <v>0</v>
      </c>
      <c r="Y40" s="3">
        <f>Animals!$F$15</f>
        <v>0</v>
      </c>
      <c r="Z40" s="3">
        <f>Y40*Grazing!$C$56</f>
        <v>0</v>
      </c>
      <c r="AA40" s="15">
        <f>Z40*References!$B$13</f>
        <v>0</v>
      </c>
      <c r="AB40" s="15">
        <f>(Y40-Z40)*References!$B$13</f>
        <v>0</v>
      </c>
      <c r="AC40" s="27">
        <f t="shared" si="14"/>
        <v>0</v>
      </c>
      <c r="AD40" s="3">
        <f>Animals!$G$15</f>
        <v>0</v>
      </c>
      <c r="AE40" s="15">
        <f>AD40*Grazing!$C$96</f>
        <v>0</v>
      </c>
      <c r="AF40" s="15">
        <f>AE40*References!$B$12</f>
        <v>0</v>
      </c>
      <c r="AG40" s="15">
        <f>(AD40-AE40)*References!$B$12</f>
        <v>0</v>
      </c>
      <c r="AH40" s="27">
        <f t="shared" si="15"/>
        <v>0</v>
      </c>
      <c r="AI40" s="3">
        <f>Animals!$H$15</f>
        <v>0</v>
      </c>
      <c r="AJ40" s="3">
        <f>AI40*Grazing!$C$135</f>
        <v>0</v>
      </c>
      <c r="AK40" s="15">
        <f>AJ40*References!$B$25</f>
        <v>0</v>
      </c>
      <c r="AL40" s="15">
        <f>(AI40-AJ40)*References!$H$25</f>
        <v>0</v>
      </c>
      <c r="AM40" s="27">
        <f t="shared" si="16"/>
        <v>0</v>
      </c>
      <c r="AN40" s="101">
        <f t="shared" si="20"/>
        <v>0</v>
      </c>
      <c r="AO40" s="101">
        <f t="shared" si="21"/>
        <v>0</v>
      </c>
      <c r="AP40" s="101">
        <f t="shared" si="22"/>
        <v>0</v>
      </c>
      <c r="AQ40" s="101">
        <f t="shared" si="23"/>
        <v>0</v>
      </c>
    </row>
    <row r="41" spans="1:43" x14ac:dyDescent="0.2">
      <c r="A41" t="s">
        <v>18</v>
      </c>
      <c r="B41" s="96">
        <f>Input!$D$27</f>
        <v>0</v>
      </c>
      <c r="C41" s="80">
        <f>B41*Wildlife!$D$13</f>
        <v>0</v>
      </c>
      <c r="D41" s="22">
        <f>B41*Wildlife!$E$13</f>
        <v>0</v>
      </c>
      <c r="E41" s="23">
        <f t="shared" si="17"/>
        <v>0</v>
      </c>
      <c r="F41" s="3">
        <f>Animals!$D$16</f>
        <v>0</v>
      </c>
      <c r="G41" s="3">
        <f>Animals!$B$16</f>
        <v>0</v>
      </c>
      <c r="H41" s="15">
        <f>F41*References!$B$9</f>
        <v>0</v>
      </c>
      <c r="I41" s="15">
        <f>G41*References!$B$10</f>
        <v>0</v>
      </c>
      <c r="J41" s="15">
        <f>(H41*365)+(I41*(365-Grazing!$B$42))</f>
        <v>0</v>
      </c>
      <c r="K41" s="15">
        <f>J41*'Manure Application'!C49</f>
        <v>0</v>
      </c>
      <c r="L41" s="15">
        <f t="shared" si="18"/>
        <v>0</v>
      </c>
      <c r="M41" s="27">
        <f>IF(B41=0,0,L41*(B41/(Input!$C$27+B41))/B41)</f>
        <v>0</v>
      </c>
      <c r="N41" s="3">
        <f>Animals!$F$16</f>
        <v>0</v>
      </c>
      <c r="O41" s="15">
        <f>N41*References!$B$13</f>
        <v>0</v>
      </c>
      <c r="P41" s="15">
        <f>(O41*(365-Grazing!$B$82))</f>
        <v>0</v>
      </c>
      <c r="Q41" s="15">
        <f>P41*'Manure Application'!C$73</f>
        <v>0</v>
      </c>
      <c r="R41" s="15">
        <f t="shared" si="12"/>
        <v>0</v>
      </c>
      <c r="S41" s="27">
        <f t="shared" si="19"/>
        <v>0</v>
      </c>
      <c r="T41" s="3">
        <f>Animals!$B$16</f>
        <v>0</v>
      </c>
      <c r="U41" s="28">
        <f>+T41*Grazing!$C$16</f>
        <v>0</v>
      </c>
      <c r="V41" s="56">
        <f>Grazing!$E$16</f>
        <v>0</v>
      </c>
      <c r="W41" s="22">
        <f>U41*V41*References!$B$10</f>
        <v>0</v>
      </c>
      <c r="X41" s="23">
        <f t="shared" si="13"/>
        <v>0</v>
      </c>
      <c r="Y41" s="3">
        <f>Animals!$F$16</f>
        <v>0</v>
      </c>
      <c r="Z41" s="3">
        <f>Y41*Grazing!$C$56</f>
        <v>0</v>
      </c>
      <c r="AA41" s="15">
        <f>Z41*References!$B$13</f>
        <v>0</v>
      </c>
      <c r="AB41" s="15">
        <f>(Y41-Z41)*References!$B$13</f>
        <v>0</v>
      </c>
      <c r="AC41" s="27">
        <f t="shared" si="14"/>
        <v>0</v>
      </c>
      <c r="AD41" s="3">
        <f>Animals!$G$16</f>
        <v>0</v>
      </c>
      <c r="AE41" s="15">
        <f>AD41*Grazing!$C$96</f>
        <v>0</v>
      </c>
      <c r="AF41" s="15">
        <f>AE41*References!$B$12</f>
        <v>0</v>
      </c>
      <c r="AG41" s="15">
        <f>(AD41-AE41)*References!$B$12</f>
        <v>0</v>
      </c>
      <c r="AH41" s="27">
        <f t="shared" si="15"/>
        <v>0</v>
      </c>
      <c r="AI41" s="3">
        <f>Animals!$H$16</f>
        <v>0</v>
      </c>
      <c r="AJ41" s="3">
        <f>AI41*Grazing!$C$135</f>
        <v>0</v>
      </c>
      <c r="AK41" s="15">
        <f>AJ41*References!$B$25</f>
        <v>0</v>
      </c>
      <c r="AL41" s="15">
        <f>(AI41-AJ41)*References!$H$25</f>
        <v>0</v>
      </c>
      <c r="AM41" s="27">
        <f t="shared" si="16"/>
        <v>0</v>
      </c>
      <c r="AN41" s="101">
        <f t="shared" si="20"/>
        <v>0</v>
      </c>
      <c r="AO41" s="101">
        <f t="shared" si="21"/>
        <v>0</v>
      </c>
      <c r="AP41" s="101">
        <f t="shared" si="22"/>
        <v>0</v>
      </c>
      <c r="AQ41" s="101">
        <f t="shared" si="23"/>
        <v>0</v>
      </c>
    </row>
    <row r="42" spans="1:43" x14ac:dyDescent="0.2">
      <c r="A42" t="s">
        <v>19</v>
      </c>
      <c r="B42" s="96">
        <f>Input!$D$28</f>
        <v>0</v>
      </c>
      <c r="C42" s="80">
        <f>B42*Wildlife!$D$13</f>
        <v>0</v>
      </c>
      <c r="D42" s="22">
        <f>B42*Wildlife!$E$13</f>
        <v>0</v>
      </c>
      <c r="E42" s="23">
        <f t="shared" si="17"/>
        <v>0</v>
      </c>
      <c r="F42" s="3">
        <f>Animals!$D$17</f>
        <v>0</v>
      </c>
      <c r="G42" s="3">
        <f>Animals!$B$17</f>
        <v>0</v>
      </c>
      <c r="H42" s="15">
        <f>F42*References!$B$9</f>
        <v>0</v>
      </c>
      <c r="I42" s="15">
        <f>G42*References!$B$10</f>
        <v>0</v>
      </c>
      <c r="J42" s="15">
        <f>(H42*365)+(I42*(365-Grazing!$B$42))</f>
        <v>0</v>
      </c>
      <c r="K42" s="15">
        <f>J42*'Manure Application'!C50</f>
        <v>0</v>
      </c>
      <c r="L42" s="15">
        <f t="shared" si="18"/>
        <v>0</v>
      </c>
      <c r="M42" s="27">
        <f>IF(B42=0,0,L42*(B42/(Input!$C$28+B42))/B42)</f>
        <v>0</v>
      </c>
      <c r="N42" s="3">
        <f>Animals!$F$17</f>
        <v>0</v>
      </c>
      <c r="O42" s="15">
        <f>N42*References!$B$13</f>
        <v>0</v>
      </c>
      <c r="P42" s="15">
        <f>(O42*(365-Grazing!$B$82))</f>
        <v>0</v>
      </c>
      <c r="Q42" s="15">
        <f>P42*'Manure Application'!C$74</f>
        <v>0</v>
      </c>
      <c r="R42" s="15">
        <f t="shared" si="12"/>
        <v>0</v>
      </c>
      <c r="S42" s="27">
        <f t="shared" si="19"/>
        <v>0</v>
      </c>
      <c r="T42" s="3">
        <f>Animals!$B$17</f>
        <v>0</v>
      </c>
      <c r="U42" s="28">
        <f>+T42*Grazing!$C$16</f>
        <v>0</v>
      </c>
      <c r="V42" s="56">
        <f>Grazing!$E$16</f>
        <v>0</v>
      </c>
      <c r="W42" s="22">
        <f>U42*V42*References!$B$10</f>
        <v>0</v>
      </c>
      <c r="X42" s="23">
        <f t="shared" si="13"/>
        <v>0</v>
      </c>
      <c r="Y42" s="3">
        <f>Animals!$F$17</f>
        <v>0</v>
      </c>
      <c r="Z42" s="3">
        <f>Y42*Grazing!$C$56</f>
        <v>0</v>
      </c>
      <c r="AA42" s="15">
        <f>Z42*References!$B$13</f>
        <v>0</v>
      </c>
      <c r="AB42" s="15">
        <f>(Y42-Z42)*References!$B$13</f>
        <v>0</v>
      </c>
      <c r="AC42" s="27">
        <f t="shared" si="14"/>
        <v>0</v>
      </c>
      <c r="AD42" s="3">
        <f>Animals!$G$17</f>
        <v>0</v>
      </c>
      <c r="AE42" s="15">
        <f>AD42*Grazing!$C$96</f>
        <v>0</v>
      </c>
      <c r="AF42" s="15">
        <f>AE42*References!$B$12</f>
        <v>0</v>
      </c>
      <c r="AG42" s="15">
        <f>(AD42-AE42)*References!$B$12</f>
        <v>0</v>
      </c>
      <c r="AH42" s="27">
        <f t="shared" si="15"/>
        <v>0</v>
      </c>
      <c r="AI42" s="3">
        <f>Animals!$H$17</f>
        <v>0</v>
      </c>
      <c r="AJ42" s="3">
        <f>AI42*Grazing!$C$135</f>
        <v>0</v>
      </c>
      <c r="AK42" s="15">
        <f>AJ42*References!$B$25</f>
        <v>0</v>
      </c>
      <c r="AL42" s="15">
        <f>(AI42-AJ42)*References!$H$25</f>
        <v>0</v>
      </c>
      <c r="AM42" s="27">
        <f t="shared" si="16"/>
        <v>0</v>
      </c>
      <c r="AN42" s="101">
        <f t="shared" si="20"/>
        <v>0</v>
      </c>
      <c r="AO42" s="101">
        <f t="shared" si="21"/>
        <v>0</v>
      </c>
      <c r="AP42" s="101">
        <f t="shared" si="22"/>
        <v>0</v>
      </c>
      <c r="AQ42" s="101">
        <f t="shared" si="23"/>
        <v>0</v>
      </c>
    </row>
    <row r="43" spans="1:43" x14ac:dyDescent="0.2">
      <c r="A43" t="s">
        <v>20</v>
      </c>
      <c r="B43" s="96">
        <f>Input!$D$29</f>
        <v>0</v>
      </c>
      <c r="C43" s="80">
        <f>B43*Wildlife!$D$13</f>
        <v>0</v>
      </c>
      <c r="D43" s="22">
        <f>B43*Wildlife!$E$13</f>
        <v>0</v>
      </c>
      <c r="E43" s="23">
        <f t="shared" si="17"/>
        <v>0</v>
      </c>
      <c r="F43" s="3">
        <f>Animals!$D$18</f>
        <v>0</v>
      </c>
      <c r="G43" s="3">
        <f>Animals!$B$18</f>
        <v>0</v>
      </c>
      <c r="H43" s="15">
        <f>F43*References!$B$9</f>
        <v>0</v>
      </c>
      <c r="I43" s="15">
        <f>G43*References!$B$10</f>
        <v>0</v>
      </c>
      <c r="J43" s="15">
        <f>(H43*365)+(I43*(365-Grazing!$B$42))</f>
        <v>0</v>
      </c>
      <c r="K43" s="15">
        <f>J43*'Manure Application'!C51</f>
        <v>0</v>
      </c>
      <c r="L43" s="15">
        <f t="shared" si="18"/>
        <v>0</v>
      </c>
      <c r="M43" s="27">
        <f>IF(B43=0,0,L43*(B43/(Input!$C$29+B43))/B43)</f>
        <v>0</v>
      </c>
      <c r="N43" s="3">
        <f>Animals!$F$18</f>
        <v>0</v>
      </c>
      <c r="O43" s="15">
        <f>N43*References!$B$13</f>
        <v>0</v>
      </c>
      <c r="P43" s="15">
        <f>(O43*(365-Grazing!$B$82))</f>
        <v>0</v>
      </c>
      <c r="Q43" s="15">
        <f>P43*'Manure Application'!C$75</f>
        <v>0</v>
      </c>
      <c r="R43" s="15">
        <f t="shared" si="12"/>
        <v>0</v>
      </c>
      <c r="S43" s="27">
        <f t="shared" si="19"/>
        <v>0</v>
      </c>
      <c r="T43" s="3">
        <f>Animals!$B$18</f>
        <v>0</v>
      </c>
      <c r="U43" s="28">
        <f>+T43*Grazing!$C$16</f>
        <v>0</v>
      </c>
      <c r="V43" s="56">
        <f>Grazing!$E$16</f>
        <v>0</v>
      </c>
      <c r="W43" s="22">
        <f>U43*V43*References!$B$10</f>
        <v>0</v>
      </c>
      <c r="X43" s="23">
        <f t="shared" si="13"/>
        <v>0</v>
      </c>
      <c r="Y43" s="3">
        <f>Animals!$F$18</f>
        <v>0</v>
      </c>
      <c r="Z43" s="3">
        <f>Y43*Grazing!$C$56</f>
        <v>0</v>
      </c>
      <c r="AA43" s="15">
        <f>Z43*References!$B$13</f>
        <v>0</v>
      </c>
      <c r="AB43" s="15">
        <f>(Y43-Z43)*References!$B$13</f>
        <v>0</v>
      </c>
      <c r="AC43" s="27">
        <f t="shared" si="14"/>
        <v>0</v>
      </c>
      <c r="AD43" s="3">
        <f>Animals!$G$18</f>
        <v>0</v>
      </c>
      <c r="AE43" s="15">
        <f>AD43*Grazing!$C$96</f>
        <v>0</v>
      </c>
      <c r="AF43" s="15">
        <f>AE43*References!$B$12</f>
        <v>0</v>
      </c>
      <c r="AG43" s="15">
        <f>(AD43-AE43)*References!$B$12</f>
        <v>0</v>
      </c>
      <c r="AH43" s="27">
        <f t="shared" si="15"/>
        <v>0</v>
      </c>
      <c r="AI43" s="3">
        <f>Animals!$H$18</f>
        <v>0</v>
      </c>
      <c r="AJ43" s="3">
        <f>AI43*Grazing!$C$135</f>
        <v>0</v>
      </c>
      <c r="AK43" s="15">
        <f>AJ43*References!$B$25</f>
        <v>0</v>
      </c>
      <c r="AL43" s="15">
        <f>(AI43-AJ43)*References!$H$25</f>
        <v>0</v>
      </c>
      <c r="AM43" s="27">
        <f t="shared" si="16"/>
        <v>0</v>
      </c>
      <c r="AN43" s="101">
        <f t="shared" si="20"/>
        <v>0</v>
      </c>
      <c r="AO43" s="101">
        <f t="shared" si="21"/>
        <v>0</v>
      </c>
      <c r="AP43" s="101">
        <f t="shared" si="22"/>
        <v>0</v>
      </c>
      <c r="AQ43" s="101">
        <f t="shared" si="23"/>
        <v>0</v>
      </c>
    </row>
    <row r="44" spans="1:43" x14ac:dyDescent="0.2">
      <c r="A44" t="s">
        <v>21</v>
      </c>
      <c r="B44" s="96">
        <f>Input!$D$30</f>
        <v>0</v>
      </c>
      <c r="C44" s="80">
        <f>B44*Wildlife!$D$13</f>
        <v>0</v>
      </c>
      <c r="D44" s="22">
        <f>B44*Wildlife!$E$13</f>
        <v>0</v>
      </c>
      <c r="E44" s="23">
        <f t="shared" si="17"/>
        <v>0</v>
      </c>
      <c r="F44" s="3">
        <f>Animals!$D$19</f>
        <v>0</v>
      </c>
      <c r="G44" s="3">
        <f>Animals!$B$19</f>
        <v>0</v>
      </c>
      <c r="H44" s="15">
        <f>F44*References!$B$9</f>
        <v>0</v>
      </c>
      <c r="I44" s="15">
        <f>G44*References!$B$10</f>
        <v>0</v>
      </c>
      <c r="J44" s="15">
        <f>(H44*365)+(I44*(365-Grazing!$B$42))</f>
        <v>0</v>
      </c>
      <c r="K44" s="15">
        <f>J44*'Manure Application'!C52</f>
        <v>0</v>
      </c>
      <c r="L44" s="15">
        <f t="shared" si="18"/>
        <v>0</v>
      </c>
      <c r="M44" s="27">
        <f>IF(B44=0,0,L44*(B44/(Input!$C$30+B44))/B44)</f>
        <v>0</v>
      </c>
      <c r="N44" s="3">
        <f>Animals!$F$19</f>
        <v>0</v>
      </c>
      <c r="O44" s="15">
        <f>N44*References!$B$13</f>
        <v>0</v>
      </c>
      <c r="P44" s="15">
        <f>(O44*(365-Grazing!$B$82))</f>
        <v>0</v>
      </c>
      <c r="Q44" s="15">
        <f>P44*'Manure Application'!C$76</f>
        <v>0</v>
      </c>
      <c r="R44" s="15">
        <f t="shared" si="12"/>
        <v>0</v>
      </c>
      <c r="S44" s="27">
        <f t="shared" si="19"/>
        <v>0</v>
      </c>
      <c r="T44" s="3">
        <f>Animals!$B$19</f>
        <v>0</v>
      </c>
      <c r="U44" s="28">
        <f>+T44*Grazing!$C$16</f>
        <v>0</v>
      </c>
      <c r="V44" s="56">
        <f>Grazing!$E$16</f>
        <v>0</v>
      </c>
      <c r="W44" s="22">
        <f>U44*V44*References!$B$10</f>
        <v>0</v>
      </c>
      <c r="X44" s="23">
        <f t="shared" si="13"/>
        <v>0</v>
      </c>
      <c r="Y44" s="3">
        <f>Animals!$F$19</f>
        <v>0</v>
      </c>
      <c r="Z44" s="3">
        <f>Y44*Grazing!$C$56</f>
        <v>0</v>
      </c>
      <c r="AA44" s="15">
        <f>Z44*References!$B$13</f>
        <v>0</v>
      </c>
      <c r="AB44" s="15">
        <f>(Y44-Z44)*References!$B$13</f>
        <v>0</v>
      </c>
      <c r="AC44" s="27">
        <f t="shared" si="14"/>
        <v>0</v>
      </c>
      <c r="AD44" s="3">
        <f>Animals!$G$19</f>
        <v>0</v>
      </c>
      <c r="AE44" s="15">
        <f>AD44*Grazing!$C$96</f>
        <v>0</v>
      </c>
      <c r="AF44" s="15">
        <f>AE44*References!$B$12</f>
        <v>0</v>
      </c>
      <c r="AG44" s="15">
        <f>(AD44-AE44)*References!$B$12</f>
        <v>0</v>
      </c>
      <c r="AH44" s="27">
        <f t="shared" si="15"/>
        <v>0</v>
      </c>
      <c r="AI44" s="3">
        <f>Animals!$H$19</f>
        <v>0</v>
      </c>
      <c r="AJ44" s="3">
        <f>AI44*Grazing!$C$135</f>
        <v>0</v>
      </c>
      <c r="AK44" s="15">
        <f>AJ44*References!$B$25</f>
        <v>0</v>
      </c>
      <c r="AL44" s="15">
        <f>(AI44-AJ44)*References!$H$25</f>
        <v>0</v>
      </c>
      <c r="AM44" s="27">
        <f t="shared" si="16"/>
        <v>0</v>
      </c>
      <c r="AN44" s="101">
        <f t="shared" si="20"/>
        <v>0</v>
      </c>
      <c r="AO44" s="101">
        <f t="shared" si="21"/>
        <v>0</v>
      </c>
      <c r="AP44" s="101">
        <f t="shared" si="22"/>
        <v>0</v>
      </c>
      <c r="AQ44" s="101">
        <f t="shared" si="23"/>
        <v>0</v>
      </c>
    </row>
    <row r="45" spans="1:43" x14ac:dyDescent="0.2">
      <c r="Z45" s="3"/>
      <c r="AP45" s="100"/>
      <c r="AQ45" s="100"/>
    </row>
    <row r="46" spans="1:43" x14ac:dyDescent="0.2">
      <c r="C46" s="76" t="s">
        <v>242</v>
      </c>
      <c r="D46" s="17"/>
      <c r="E46" s="20"/>
      <c r="F46" s="19" t="s">
        <v>387</v>
      </c>
      <c r="G46" s="19"/>
      <c r="H46" s="17"/>
      <c r="I46" s="17"/>
      <c r="J46" s="17"/>
      <c r="K46" s="17"/>
      <c r="L46" s="17"/>
      <c r="M46" s="18"/>
      <c r="N46" s="19" t="s">
        <v>374</v>
      </c>
      <c r="O46" s="17"/>
      <c r="P46" s="17"/>
      <c r="Q46" s="17"/>
      <c r="R46" s="17"/>
      <c r="S46" s="18"/>
      <c r="T46" s="19" t="s">
        <v>292</v>
      </c>
      <c r="U46" s="19"/>
      <c r="V46" s="19"/>
      <c r="W46" s="17"/>
      <c r="X46" s="20"/>
      <c r="Y46" s="19" t="s">
        <v>376</v>
      </c>
      <c r="Z46" s="113"/>
      <c r="AA46" s="17"/>
      <c r="AB46" s="17"/>
      <c r="AC46" s="116"/>
      <c r="AD46" s="19" t="s">
        <v>314</v>
      </c>
      <c r="AE46" s="17"/>
      <c r="AF46" s="17"/>
      <c r="AG46" s="17"/>
      <c r="AH46" s="116"/>
      <c r="AI46" s="19" t="s">
        <v>377</v>
      </c>
      <c r="AJ46" s="113"/>
      <c r="AK46" s="17"/>
      <c r="AL46" s="17"/>
      <c r="AM46" s="116"/>
      <c r="AN46" s="61" t="s">
        <v>11</v>
      </c>
      <c r="AO46" s="61" t="s">
        <v>11</v>
      </c>
      <c r="AP46" s="61" t="s">
        <v>11</v>
      </c>
      <c r="AQ46" s="61" t="s">
        <v>11</v>
      </c>
    </row>
    <row r="47" spans="1:43" x14ac:dyDescent="0.2">
      <c r="C47" s="77"/>
      <c r="D47" s="10" t="s">
        <v>334</v>
      </c>
      <c r="E47" s="11" t="s">
        <v>335</v>
      </c>
      <c r="F47" s="10"/>
      <c r="G47" s="10"/>
      <c r="H47" s="10" t="s">
        <v>339</v>
      </c>
      <c r="I47" s="10" t="s">
        <v>340</v>
      </c>
      <c r="J47" s="10" t="s">
        <v>336</v>
      </c>
      <c r="K47" s="10" t="s">
        <v>337</v>
      </c>
      <c r="L47" s="10" t="s">
        <v>338</v>
      </c>
      <c r="M47" s="11" t="s">
        <v>335</v>
      </c>
      <c r="N47" s="10"/>
      <c r="O47" s="10" t="s">
        <v>336</v>
      </c>
      <c r="P47" s="10" t="s">
        <v>341</v>
      </c>
      <c r="Q47" s="10" t="s">
        <v>337</v>
      </c>
      <c r="R47" s="10" t="s">
        <v>338</v>
      </c>
      <c r="S47" s="11" t="s">
        <v>335</v>
      </c>
      <c r="T47" s="9"/>
      <c r="U47" s="25"/>
      <c r="V47" s="25"/>
      <c r="W47" s="10" t="s">
        <v>334</v>
      </c>
      <c r="X47" s="11" t="s">
        <v>335</v>
      </c>
      <c r="Y47" s="10"/>
      <c r="Z47" s="114"/>
      <c r="AA47" s="10" t="s">
        <v>378</v>
      </c>
      <c r="AB47" s="10" t="s">
        <v>379</v>
      </c>
      <c r="AC47" s="117" t="s">
        <v>335</v>
      </c>
      <c r="AD47" s="10"/>
      <c r="AE47" s="10"/>
      <c r="AF47" s="10" t="s">
        <v>336</v>
      </c>
      <c r="AG47" s="10" t="s">
        <v>379</v>
      </c>
      <c r="AH47" s="117" t="s">
        <v>335</v>
      </c>
      <c r="AI47" s="10"/>
      <c r="AJ47" s="114"/>
      <c r="AK47" s="10" t="s">
        <v>336</v>
      </c>
      <c r="AL47" s="10" t="s">
        <v>379</v>
      </c>
      <c r="AM47" s="117" t="s">
        <v>335</v>
      </c>
      <c r="AN47" s="61" t="s">
        <v>335</v>
      </c>
      <c r="AO47" s="61" t="s">
        <v>381</v>
      </c>
      <c r="AP47" s="61" t="s">
        <v>701</v>
      </c>
      <c r="AQ47" s="61" t="s">
        <v>702</v>
      </c>
    </row>
    <row r="48" spans="1:43" x14ac:dyDescent="0.2">
      <c r="A48" s="21" t="s">
        <v>260</v>
      </c>
      <c r="B48" s="97" t="s">
        <v>346</v>
      </c>
      <c r="C48" s="78" t="s">
        <v>347</v>
      </c>
      <c r="D48" s="13" t="s">
        <v>348</v>
      </c>
      <c r="E48" s="14" t="s">
        <v>349</v>
      </c>
      <c r="F48" s="12" t="s">
        <v>354</v>
      </c>
      <c r="G48" s="13" t="s">
        <v>355</v>
      </c>
      <c r="H48" s="13" t="s">
        <v>348</v>
      </c>
      <c r="I48" s="13" t="s">
        <v>348</v>
      </c>
      <c r="J48" s="13" t="s">
        <v>351</v>
      </c>
      <c r="K48" s="13" t="s">
        <v>352</v>
      </c>
      <c r="L48" s="13" t="s">
        <v>353</v>
      </c>
      <c r="M48" s="14" t="s">
        <v>349</v>
      </c>
      <c r="N48" s="12" t="s">
        <v>382</v>
      </c>
      <c r="O48" s="13" t="s">
        <v>348</v>
      </c>
      <c r="P48" s="13" t="s">
        <v>351</v>
      </c>
      <c r="Q48" s="13" t="s">
        <v>352</v>
      </c>
      <c r="R48" s="13" t="s">
        <v>353</v>
      </c>
      <c r="S48" s="14" t="s">
        <v>349</v>
      </c>
      <c r="T48" s="12" t="s">
        <v>355</v>
      </c>
      <c r="U48" s="13" t="s">
        <v>383</v>
      </c>
      <c r="V48" s="13" t="s">
        <v>384</v>
      </c>
      <c r="W48" s="13" t="s">
        <v>348</v>
      </c>
      <c r="X48" s="14" t="s">
        <v>349</v>
      </c>
      <c r="Y48" s="12" t="s">
        <v>382</v>
      </c>
      <c r="Z48" s="115" t="s">
        <v>383</v>
      </c>
      <c r="AA48" s="13" t="s">
        <v>348</v>
      </c>
      <c r="AB48" s="13" t="s">
        <v>348</v>
      </c>
      <c r="AC48" s="118" t="s">
        <v>349</v>
      </c>
      <c r="AD48" s="12" t="s">
        <v>385</v>
      </c>
      <c r="AE48" s="13" t="s">
        <v>383</v>
      </c>
      <c r="AF48" s="13" t="s">
        <v>348</v>
      </c>
      <c r="AG48" s="13" t="s">
        <v>348</v>
      </c>
      <c r="AH48" s="118" t="s">
        <v>349</v>
      </c>
      <c r="AI48" s="12" t="s">
        <v>386</v>
      </c>
      <c r="AJ48" s="115" t="s">
        <v>383</v>
      </c>
      <c r="AK48" s="13" t="s">
        <v>348</v>
      </c>
      <c r="AL48" s="13" t="s">
        <v>348</v>
      </c>
      <c r="AM48" s="118" t="s">
        <v>349</v>
      </c>
      <c r="AN48" s="61" t="s">
        <v>349</v>
      </c>
      <c r="AO48" s="61" t="s">
        <v>348</v>
      </c>
      <c r="AP48" s="61" t="s">
        <v>349</v>
      </c>
      <c r="AQ48" s="61" t="s">
        <v>348</v>
      </c>
    </row>
    <row r="49" spans="1:43" x14ac:dyDescent="0.2">
      <c r="A49" t="s">
        <v>12</v>
      </c>
      <c r="B49" s="96">
        <f>Input!$D$21</f>
        <v>0</v>
      </c>
      <c r="C49" s="79">
        <f>B49*Wildlife!$D$13</f>
        <v>0</v>
      </c>
      <c r="D49" s="22">
        <f>B49*Wildlife!$E$13</f>
        <v>0</v>
      </c>
      <c r="E49" s="23">
        <f>IF(B49=0,0,D49/B49)</f>
        <v>0</v>
      </c>
      <c r="F49" s="3">
        <f>Animals!$D$10</f>
        <v>0</v>
      </c>
      <c r="G49" s="3">
        <f>Animals!$B$10</f>
        <v>0</v>
      </c>
      <c r="H49" s="15">
        <f>F49*References!$B$9</f>
        <v>0</v>
      </c>
      <c r="I49" s="15">
        <f>G49*References!$B$10</f>
        <v>0</v>
      </c>
      <c r="J49" s="15">
        <f>(H49*365)+(I49*(365-Grazing!$B$42))</f>
        <v>0</v>
      </c>
      <c r="K49" s="15">
        <f>J49*'Manure Application'!D43</f>
        <v>0</v>
      </c>
      <c r="L49" s="15">
        <f>K49/31</f>
        <v>0</v>
      </c>
      <c r="M49" s="27">
        <f>IF(B49=0,0,L49*(B49/(Input!$C$21+B49))/B49)</f>
        <v>0</v>
      </c>
      <c r="N49" s="3">
        <f>Animals!$F$10</f>
        <v>0</v>
      </c>
      <c r="O49" s="15">
        <f>N49*References!$B$13</f>
        <v>0</v>
      </c>
      <c r="P49" s="15">
        <f>(O49*(365-Grazing!$B$82))</f>
        <v>0</v>
      </c>
      <c r="Q49" s="15">
        <f>P49*'Manure Application'!D$67</f>
        <v>0</v>
      </c>
      <c r="R49" s="15">
        <f t="shared" ref="R49:R58" si="24">Q49/31</f>
        <v>0</v>
      </c>
      <c r="S49" s="27">
        <f>IF(B49=0,0,R49/B49)</f>
        <v>0</v>
      </c>
      <c r="T49" s="3">
        <f>Animals!$B$10</f>
        <v>0</v>
      </c>
      <c r="U49" s="28">
        <f>+T49*Grazing!$C$17</f>
        <v>0</v>
      </c>
      <c r="V49" s="56">
        <f>Grazing!$E$17</f>
        <v>0</v>
      </c>
      <c r="W49" s="22">
        <f>U49*V49*References!$B$10</f>
        <v>0</v>
      </c>
      <c r="X49" s="23">
        <f t="shared" ref="X49:X58" si="25">IF(B49=0,0,W49/B49)</f>
        <v>0</v>
      </c>
      <c r="Y49" s="3">
        <f>Animals!$F$10</f>
        <v>0</v>
      </c>
      <c r="Z49" s="3">
        <f>Y49*Grazing!$C$57</f>
        <v>0</v>
      </c>
      <c r="AA49" s="15">
        <f>Z49*References!$B$13</f>
        <v>0</v>
      </c>
      <c r="AB49" s="15">
        <f>(Y49-Z49)*References!$B$13</f>
        <v>0</v>
      </c>
      <c r="AC49" s="27">
        <f t="shared" ref="AC49:AC58" si="26">IF(B49=0,0,AA49/B49)</f>
        <v>0</v>
      </c>
      <c r="AD49" s="3">
        <f>Animals!$G$10</f>
        <v>0</v>
      </c>
      <c r="AE49" s="15">
        <f>AD49*Grazing!$C$97</f>
        <v>0</v>
      </c>
      <c r="AF49" s="15">
        <f>AE49*References!$B$12</f>
        <v>0</v>
      </c>
      <c r="AG49" s="15">
        <f>(AD49-AE49)*References!$B$12</f>
        <v>0</v>
      </c>
      <c r="AH49" s="27">
        <f t="shared" ref="AH49:AH58" si="27">IF(B49=0,0,AF49/B49)</f>
        <v>0</v>
      </c>
      <c r="AI49" s="3">
        <f>Animals!$H$10</f>
        <v>0</v>
      </c>
      <c r="AJ49" s="3">
        <f>AI49*Grazing!$C$136</f>
        <v>0</v>
      </c>
      <c r="AK49" s="15">
        <f>AJ49*References!$B$25</f>
        <v>0</v>
      </c>
      <c r="AL49" s="15">
        <f>(AI49-AJ49)*References!$H$25</f>
        <v>0</v>
      </c>
      <c r="AM49" s="27">
        <f t="shared" ref="AM49:AM58" si="28">IF(B49=0,0,AK49/B49)</f>
        <v>0</v>
      </c>
      <c r="AN49" s="101">
        <f>E49+M49+S49+X49+AC49+AH49+AM49</f>
        <v>0</v>
      </c>
      <c r="AO49" s="101">
        <f>AG49+AL49+AB49</f>
        <v>0</v>
      </c>
      <c r="AP49" s="101">
        <f>0.403*(AN49)^1.028</f>
        <v>0</v>
      </c>
      <c r="AQ49" s="101">
        <f>0.403*(AO49)^1.028</f>
        <v>0</v>
      </c>
    </row>
    <row r="50" spans="1:43" x14ac:dyDescent="0.2">
      <c r="A50" t="s">
        <v>13</v>
      </c>
      <c r="B50" s="96">
        <f>Input!$D$22</f>
        <v>0</v>
      </c>
      <c r="C50" s="80">
        <f>B50*Wildlife!$D$13</f>
        <v>0</v>
      </c>
      <c r="D50" s="22">
        <f>B50*Wildlife!$E$13</f>
        <v>0</v>
      </c>
      <c r="E50" s="23">
        <f t="shared" ref="E50:E58" si="29">IF(B50=0,0,D50/B50)</f>
        <v>0</v>
      </c>
      <c r="F50" s="3">
        <f>Animals!$D$11</f>
        <v>0</v>
      </c>
      <c r="G50" s="3">
        <f>Animals!$B$11</f>
        <v>0</v>
      </c>
      <c r="H50" s="15">
        <f>F50*References!$B$9</f>
        <v>0</v>
      </c>
      <c r="I50" s="15">
        <f>G50*References!$B$10</f>
        <v>0</v>
      </c>
      <c r="J50" s="15">
        <f>(H50*365)+(I50*(365-Grazing!$B$42))</f>
        <v>0</v>
      </c>
      <c r="K50" s="15">
        <f>J50*'Manure Application'!D44</f>
        <v>0</v>
      </c>
      <c r="L50" s="15">
        <f t="shared" ref="L50:L57" si="30">K50/31</f>
        <v>0</v>
      </c>
      <c r="M50" s="27">
        <f>IF(B50=0,0,L50*(B50/(Input!$C$22+B50))/B50)</f>
        <v>0</v>
      </c>
      <c r="N50" s="3">
        <f>Animals!$F$11</f>
        <v>0</v>
      </c>
      <c r="O50" s="15">
        <f>N50*References!$B$13</f>
        <v>0</v>
      </c>
      <c r="P50" s="15">
        <f>(O50*(365-Grazing!$B$82))</f>
        <v>0</v>
      </c>
      <c r="Q50" s="15">
        <f>P50*'Manure Application'!D$68</f>
        <v>0</v>
      </c>
      <c r="R50" s="15">
        <f t="shared" si="24"/>
        <v>0</v>
      </c>
      <c r="S50" s="27">
        <f t="shared" ref="S50:S58" si="31">IF(B50=0,0,R50/B50)</f>
        <v>0</v>
      </c>
      <c r="T50" s="3">
        <f>Animals!$B$11</f>
        <v>0</v>
      </c>
      <c r="U50" s="28">
        <f>+T50*Grazing!$C$17</f>
        <v>0</v>
      </c>
      <c r="V50" s="56">
        <f>Grazing!$E$17</f>
        <v>0</v>
      </c>
      <c r="W50" s="22">
        <f>U50*V50*References!$B$10</f>
        <v>0</v>
      </c>
      <c r="X50" s="23">
        <f t="shared" si="25"/>
        <v>0</v>
      </c>
      <c r="Y50" s="3">
        <f>Animals!$F$11</f>
        <v>0</v>
      </c>
      <c r="Z50" s="3">
        <f>Y50*Grazing!$C$57</f>
        <v>0</v>
      </c>
      <c r="AA50" s="15">
        <f>Z50*References!$B$13</f>
        <v>0</v>
      </c>
      <c r="AB50" s="15">
        <f>(Y50-Z50)*References!$B$13</f>
        <v>0</v>
      </c>
      <c r="AC50" s="27">
        <f t="shared" si="26"/>
        <v>0</v>
      </c>
      <c r="AD50" s="3">
        <f>Animals!$G$11</f>
        <v>0</v>
      </c>
      <c r="AE50" s="15">
        <f>AD50*Grazing!$C$97</f>
        <v>0</v>
      </c>
      <c r="AF50" s="15">
        <f>AE50*References!$B$12</f>
        <v>0</v>
      </c>
      <c r="AG50" s="15">
        <f>(AD50-AE50)*References!$B$12</f>
        <v>0</v>
      </c>
      <c r="AH50" s="27">
        <f t="shared" si="27"/>
        <v>0</v>
      </c>
      <c r="AI50" s="3">
        <f>Animals!$H$11</f>
        <v>0</v>
      </c>
      <c r="AJ50" s="3">
        <f>AI50*Grazing!$C$136</f>
        <v>0</v>
      </c>
      <c r="AK50" s="15">
        <f>AJ50*References!$B$25</f>
        <v>0</v>
      </c>
      <c r="AL50" s="15">
        <f>(AI50-AJ50)*References!$H$25</f>
        <v>0</v>
      </c>
      <c r="AM50" s="27">
        <f t="shared" si="28"/>
        <v>0</v>
      </c>
      <c r="AN50" s="101">
        <f t="shared" ref="AN50:AN58" si="32">E50+M50+S50+X50+AC50+AH50+AM50</f>
        <v>0</v>
      </c>
      <c r="AO50" s="101">
        <f t="shared" ref="AO50:AO58" si="33">AG50+AL50+AB50</f>
        <v>0</v>
      </c>
      <c r="AP50" s="101">
        <f t="shared" ref="AP50:AP58" si="34">0.403*(AN50)^1.028</f>
        <v>0</v>
      </c>
      <c r="AQ50" s="101">
        <f t="shared" ref="AQ50:AQ58" si="35">0.403*(AO50)^1.028</f>
        <v>0</v>
      </c>
    </row>
    <row r="51" spans="1:43" x14ac:dyDescent="0.2">
      <c r="A51" t="s">
        <v>14</v>
      </c>
      <c r="B51" s="96">
        <f>Input!$D$23</f>
        <v>0</v>
      </c>
      <c r="C51" s="80">
        <f>B51*Wildlife!$D$13</f>
        <v>0</v>
      </c>
      <c r="D51" s="22">
        <f>B51*Wildlife!$E$13</f>
        <v>0</v>
      </c>
      <c r="E51" s="23">
        <f t="shared" si="29"/>
        <v>0</v>
      </c>
      <c r="F51" s="3">
        <f>Animals!$D$12</f>
        <v>0</v>
      </c>
      <c r="G51" s="3">
        <f>Animals!$B$12</f>
        <v>0</v>
      </c>
      <c r="H51" s="15">
        <f>F51*References!$B$9</f>
        <v>0</v>
      </c>
      <c r="I51" s="15">
        <f>G51*References!$B$10</f>
        <v>0</v>
      </c>
      <c r="J51" s="15">
        <f>(H51*365)+(I51*(365-Grazing!$B$42))</f>
        <v>0</v>
      </c>
      <c r="K51" s="15">
        <f>J51*'Manure Application'!D45</f>
        <v>0</v>
      </c>
      <c r="L51" s="15">
        <f t="shared" si="30"/>
        <v>0</v>
      </c>
      <c r="M51" s="27">
        <f>IF(B51=0,0,L51*(B51/(Input!$C$23+B51))/B51)</f>
        <v>0</v>
      </c>
      <c r="N51" s="3">
        <f>Animals!$F$12</f>
        <v>0</v>
      </c>
      <c r="O51" s="15">
        <f>N51*References!$B$13</f>
        <v>0</v>
      </c>
      <c r="P51" s="15">
        <f>(O51*(365-Grazing!$B$82))</f>
        <v>0</v>
      </c>
      <c r="Q51" s="15">
        <f>P51*'Manure Application'!D$69</f>
        <v>0</v>
      </c>
      <c r="R51" s="15">
        <f t="shared" si="24"/>
        <v>0</v>
      </c>
      <c r="S51" s="27">
        <f t="shared" si="31"/>
        <v>0</v>
      </c>
      <c r="T51" s="3">
        <f>Animals!$B$12</f>
        <v>0</v>
      </c>
      <c r="U51" s="28">
        <f>+T51*Grazing!$C$17</f>
        <v>0</v>
      </c>
      <c r="V51" s="56">
        <f>Grazing!$E$17</f>
        <v>0</v>
      </c>
      <c r="W51" s="22">
        <f>U51*V51*References!$B$10</f>
        <v>0</v>
      </c>
      <c r="X51" s="23">
        <f t="shared" si="25"/>
        <v>0</v>
      </c>
      <c r="Y51" s="3">
        <f>Animals!$F$12</f>
        <v>0</v>
      </c>
      <c r="Z51" s="3">
        <f>Y51*Grazing!$C$57</f>
        <v>0</v>
      </c>
      <c r="AA51" s="15">
        <f>Z51*References!$B$13</f>
        <v>0</v>
      </c>
      <c r="AB51" s="15">
        <f>(Y51-Z51)*References!$B$13</f>
        <v>0</v>
      </c>
      <c r="AC51" s="27">
        <f t="shared" si="26"/>
        <v>0</v>
      </c>
      <c r="AD51" s="3">
        <f>Animals!$G$12</f>
        <v>0</v>
      </c>
      <c r="AE51" s="15">
        <f>AD51*Grazing!$C$97</f>
        <v>0</v>
      </c>
      <c r="AF51" s="15">
        <f>AE51*References!$B$12</f>
        <v>0</v>
      </c>
      <c r="AG51" s="15">
        <f>(AD51-AE51)*References!$B$12</f>
        <v>0</v>
      </c>
      <c r="AH51" s="27">
        <f t="shared" si="27"/>
        <v>0</v>
      </c>
      <c r="AI51" s="3">
        <f>Animals!$H$12</f>
        <v>0</v>
      </c>
      <c r="AJ51" s="3">
        <f>AI51*Grazing!$C$136</f>
        <v>0</v>
      </c>
      <c r="AK51" s="15">
        <f>AJ51*References!$B$25</f>
        <v>0</v>
      </c>
      <c r="AL51" s="15">
        <f>(AI51-AJ51)*References!$H$25</f>
        <v>0</v>
      </c>
      <c r="AM51" s="27">
        <f t="shared" si="28"/>
        <v>0</v>
      </c>
      <c r="AN51" s="101">
        <f t="shared" si="32"/>
        <v>0</v>
      </c>
      <c r="AO51" s="101">
        <f t="shared" si="33"/>
        <v>0</v>
      </c>
      <c r="AP51" s="101">
        <f t="shared" si="34"/>
        <v>0</v>
      </c>
      <c r="AQ51" s="101">
        <f t="shared" si="35"/>
        <v>0</v>
      </c>
    </row>
    <row r="52" spans="1:43" x14ac:dyDescent="0.2">
      <c r="A52" t="s">
        <v>15</v>
      </c>
      <c r="B52" s="96">
        <f>Input!$D$24</f>
        <v>0</v>
      </c>
      <c r="C52" s="80">
        <f>B52*Wildlife!$D$13</f>
        <v>0</v>
      </c>
      <c r="D52" s="22">
        <f>B52*Wildlife!$E$13</f>
        <v>0</v>
      </c>
      <c r="E52" s="23">
        <f t="shared" si="29"/>
        <v>0</v>
      </c>
      <c r="F52" s="3">
        <f>Animals!$D$13</f>
        <v>0</v>
      </c>
      <c r="G52" s="3">
        <f>Animals!$B$13</f>
        <v>0</v>
      </c>
      <c r="H52" s="15">
        <f>F52*References!$B$9</f>
        <v>0</v>
      </c>
      <c r="I52" s="15">
        <f>G52*References!$B$10</f>
        <v>0</v>
      </c>
      <c r="J52" s="15">
        <f>(H52*365)+(I52*(365-Grazing!$B$42))</f>
        <v>0</v>
      </c>
      <c r="K52" s="15">
        <f>J52*'Manure Application'!D46</f>
        <v>0</v>
      </c>
      <c r="L52" s="15">
        <f t="shared" si="30"/>
        <v>0</v>
      </c>
      <c r="M52" s="27">
        <f>IF(B52=0,0,L52*(B52/(Input!$C$24+B52))/B52)</f>
        <v>0</v>
      </c>
      <c r="N52" s="3">
        <f>Animals!$F$13</f>
        <v>0</v>
      </c>
      <c r="O52" s="15">
        <f>N52*References!$B$13</f>
        <v>0</v>
      </c>
      <c r="P52" s="15">
        <f>(O52*(365-Grazing!$B$82))</f>
        <v>0</v>
      </c>
      <c r="Q52" s="15">
        <f>P52*'Manure Application'!D$70</f>
        <v>0</v>
      </c>
      <c r="R52" s="15">
        <f t="shared" si="24"/>
        <v>0</v>
      </c>
      <c r="S52" s="27">
        <f t="shared" si="31"/>
        <v>0</v>
      </c>
      <c r="T52" s="3">
        <f>Animals!$B$13</f>
        <v>0</v>
      </c>
      <c r="U52" s="28">
        <f>+T52*Grazing!$C$17</f>
        <v>0</v>
      </c>
      <c r="V52" s="56">
        <f>Grazing!$E$17</f>
        <v>0</v>
      </c>
      <c r="W52" s="22">
        <f>U52*V52*References!$B$10</f>
        <v>0</v>
      </c>
      <c r="X52" s="23">
        <f t="shared" si="25"/>
        <v>0</v>
      </c>
      <c r="Y52" s="3">
        <f>Animals!$F$13</f>
        <v>0</v>
      </c>
      <c r="Z52" s="3">
        <f>Y52*Grazing!$C$57</f>
        <v>0</v>
      </c>
      <c r="AA52" s="15">
        <f>Z52*References!$B$13</f>
        <v>0</v>
      </c>
      <c r="AB52" s="15">
        <f>(Y52-Z52)*References!$B$13</f>
        <v>0</v>
      </c>
      <c r="AC52" s="27">
        <f t="shared" si="26"/>
        <v>0</v>
      </c>
      <c r="AD52" s="3">
        <f>Animals!$G$13</f>
        <v>0</v>
      </c>
      <c r="AE52" s="15">
        <f>AD52*Grazing!$C$97</f>
        <v>0</v>
      </c>
      <c r="AF52" s="15">
        <f>AE52*References!$B$12</f>
        <v>0</v>
      </c>
      <c r="AG52" s="15">
        <f>(AD52-AE52)*References!$B$12</f>
        <v>0</v>
      </c>
      <c r="AH52" s="27">
        <f t="shared" si="27"/>
        <v>0</v>
      </c>
      <c r="AI52" s="3">
        <f>Animals!$H$13</f>
        <v>0</v>
      </c>
      <c r="AJ52" s="3">
        <f>AI52*Grazing!$C$136</f>
        <v>0</v>
      </c>
      <c r="AK52" s="15">
        <f>AJ52*References!$B$25</f>
        <v>0</v>
      </c>
      <c r="AL52" s="15">
        <f>(AI52-AJ52)*References!$H$25</f>
        <v>0</v>
      </c>
      <c r="AM52" s="27">
        <f t="shared" si="28"/>
        <v>0</v>
      </c>
      <c r="AN52" s="101">
        <f t="shared" si="32"/>
        <v>0</v>
      </c>
      <c r="AO52" s="101">
        <f t="shared" si="33"/>
        <v>0</v>
      </c>
      <c r="AP52" s="101">
        <f t="shared" si="34"/>
        <v>0</v>
      </c>
      <c r="AQ52" s="101">
        <f t="shared" si="35"/>
        <v>0</v>
      </c>
    </row>
    <row r="53" spans="1:43" x14ac:dyDescent="0.2">
      <c r="A53" t="s">
        <v>16</v>
      </c>
      <c r="B53" s="96">
        <f>Input!$D$25</f>
        <v>0</v>
      </c>
      <c r="C53" s="80">
        <f>B53*Wildlife!$D$13</f>
        <v>0</v>
      </c>
      <c r="D53" s="22">
        <f>B53*Wildlife!$E$13</f>
        <v>0</v>
      </c>
      <c r="E53" s="23">
        <f t="shared" si="29"/>
        <v>0</v>
      </c>
      <c r="F53" s="3">
        <f>Animals!$D$14</f>
        <v>0</v>
      </c>
      <c r="G53" s="3">
        <f>Animals!$B$14</f>
        <v>0</v>
      </c>
      <c r="H53" s="15">
        <f>F53*References!$B$9</f>
        <v>0</v>
      </c>
      <c r="I53" s="15">
        <f>G53*References!$B$10</f>
        <v>0</v>
      </c>
      <c r="J53" s="15">
        <f>(H53*365)+(I53*(365-Grazing!$B$42))</f>
        <v>0</v>
      </c>
      <c r="K53" s="15">
        <f>J53*'Manure Application'!D47</f>
        <v>0</v>
      </c>
      <c r="L53" s="15">
        <f t="shared" si="30"/>
        <v>0</v>
      </c>
      <c r="M53" s="27">
        <f>IF(B53=0,0,L53*(B53/(Input!$C$25+B53))/B53)</f>
        <v>0</v>
      </c>
      <c r="N53" s="3">
        <f>Animals!$F$14</f>
        <v>0</v>
      </c>
      <c r="O53" s="15">
        <f>N53*References!$B$13</f>
        <v>0</v>
      </c>
      <c r="P53" s="15">
        <f>(O53*(365-Grazing!$B$82))</f>
        <v>0</v>
      </c>
      <c r="Q53" s="15">
        <f>P53*'Manure Application'!D$71</f>
        <v>0</v>
      </c>
      <c r="R53" s="15">
        <f t="shared" si="24"/>
        <v>0</v>
      </c>
      <c r="S53" s="27">
        <f t="shared" si="31"/>
        <v>0</v>
      </c>
      <c r="T53" s="3">
        <f>Animals!$B$14</f>
        <v>0</v>
      </c>
      <c r="U53" s="28">
        <f>+T53*Grazing!$C$17</f>
        <v>0</v>
      </c>
      <c r="V53" s="56">
        <f>Grazing!$E$17</f>
        <v>0</v>
      </c>
      <c r="W53" s="22">
        <f>U53*V53*References!$B$10</f>
        <v>0</v>
      </c>
      <c r="X53" s="23">
        <f t="shared" si="25"/>
        <v>0</v>
      </c>
      <c r="Y53" s="3">
        <f>Animals!$F$14</f>
        <v>0</v>
      </c>
      <c r="Z53" s="3">
        <f>Y53*Grazing!$C$57</f>
        <v>0</v>
      </c>
      <c r="AA53" s="15">
        <f>Z53*References!$B$13</f>
        <v>0</v>
      </c>
      <c r="AB53" s="15">
        <f>(Y53-Z53)*References!$B$13</f>
        <v>0</v>
      </c>
      <c r="AC53" s="27">
        <f t="shared" si="26"/>
        <v>0</v>
      </c>
      <c r="AD53" s="3">
        <f>Animals!$G$14</f>
        <v>0</v>
      </c>
      <c r="AE53" s="15">
        <f>AD53*Grazing!$C$97</f>
        <v>0</v>
      </c>
      <c r="AF53" s="15">
        <f>AE53*References!$B$12</f>
        <v>0</v>
      </c>
      <c r="AG53" s="15">
        <f>(AD53-AE53)*References!$B$12</f>
        <v>0</v>
      </c>
      <c r="AH53" s="27">
        <f t="shared" si="27"/>
        <v>0</v>
      </c>
      <c r="AI53" s="3">
        <f>Animals!$H$14</f>
        <v>0</v>
      </c>
      <c r="AJ53" s="3">
        <f>AI53*Grazing!$C$136</f>
        <v>0</v>
      </c>
      <c r="AK53" s="15">
        <f>AJ53*References!$B$25</f>
        <v>0</v>
      </c>
      <c r="AL53" s="15">
        <f>(AI53-AJ53)*References!$H$25</f>
        <v>0</v>
      </c>
      <c r="AM53" s="27">
        <f t="shared" si="28"/>
        <v>0</v>
      </c>
      <c r="AN53" s="101">
        <f t="shared" si="32"/>
        <v>0</v>
      </c>
      <c r="AO53" s="101">
        <f t="shared" si="33"/>
        <v>0</v>
      </c>
      <c r="AP53" s="101">
        <f t="shared" si="34"/>
        <v>0</v>
      </c>
      <c r="AQ53" s="101">
        <f t="shared" si="35"/>
        <v>0</v>
      </c>
    </row>
    <row r="54" spans="1:43" x14ac:dyDescent="0.2">
      <c r="A54" t="s">
        <v>17</v>
      </c>
      <c r="B54" s="96">
        <f>Input!$D$26</f>
        <v>0</v>
      </c>
      <c r="C54" s="80">
        <f>B54*Wildlife!$D$13</f>
        <v>0</v>
      </c>
      <c r="D54" s="22">
        <f>B54*Wildlife!$E$13</f>
        <v>0</v>
      </c>
      <c r="E54" s="23">
        <f t="shared" si="29"/>
        <v>0</v>
      </c>
      <c r="F54" s="3">
        <f>Animals!$D$15</f>
        <v>0</v>
      </c>
      <c r="G54" s="3">
        <f>Animals!$B$15</f>
        <v>0</v>
      </c>
      <c r="H54" s="15">
        <f>F54*References!$B$9</f>
        <v>0</v>
      </c>
      <c r="I54" s="15">
        <f>G54*References!$B$10</f>
        <v>0</v>
      </c>
      <c r="J54" s="15">
        <f>(H54*365)+(I54*(365-Grazing!$B$42))</f>
        <v>0</v>
      </c>
      <c r="K54" s="15">
        <f>J54*'Manure Application'!D48</f>
        <v>0</v>
      </c>
      <c r="L54" s="15">
        <f t="shared" si="30"/>
        <v>0</v>
      </c>
      <c r="M54" s="27">
        <f>IF(B54=0,0,L54*(B54/(Input!$C$26+B54))/B54)</f>
        <v>0</v>
      </c>
      <c r="N54" s="3">
        <f>Animals!$F$15</f>
        <v>0</v>
      </c>
      <c r="O54" s="15">
        <f>N54*References!$B$13</f>
        <v>0</v>
      </c>
      <c r="P54" s="15">
        <f>(O54*(365-Grazing!$B$82))</f>
        <v>0</v>
      </c>
      <c r="Q54" s="15">
        <f>P54*'Manure Application'!D$72</f>
        <v>0</v>
      </c>
      <c r="R54" s="15">
        <f t="shared" si="24"/>
        <v>0</v>
      </c>
      <c r="S54" s="27">
        <f t="shared" si="31"/>
        <v>0</v>
      </c>
      <c r="T54" s="3">
        <f>Animals!$B$15</f>
        <v>0</v>
      </c>
      <c r="U54" s="28">
        <f>+T54*Grazing!$C$17</f>
        <v>0</v>
      </c>
      <c r="V54" s="56">
        <f>Grazing!$E$17</f>
        <v>0</v>
      </c>
      <c r="W54" s="22">
        <f>U54*V54*References!$B$10</f>
        <v>0</v>
      </c>
      <c r="X54" s="23">
        <f t="shared" si="25"/>
        <v>0</v>
      </c>
      <c r="Y54" s="3">
        <f>Animals!$F$15</f>
        <v>0</v>
      </c>
      <c r="Z54" s="3">
        <f>Y54*Grazing!$C$57</f>
        <v>0</v>
      </c>
      <c r="AA54" s="15">
        <f>Z54*References!$B$13</f>
        <v>0</v>
      </c>
      <c r="AB54" s="15">
        <f>(Y54-Z54)*References!$B$13</f>
        <v>0</v>
      </c>
      <c r="AC54" s="27">
        <f t="shared" si="26"/>
        <v>0</v>
      </c>
      <c r="AD54" s="3">
        <f>Animals!$G$15</f>
        <v>0</v>
      </c>
      <c r="AE54" s="15">
        <f>AD54*Grazing!$C$97</f>
        <v>0</v>
      </c>
      <c r="AF54" s="15">
        <f>AE54*References!$B$12</f>
        <v>0</v>
      </c>
      <c r="AG54" s="15">
        <f>(AD54-AE54)*References!$B$12</f>
        <v>0</v>
      </c>
      <c r="AH54" s="27">
        <f t="shared" si="27"/>
        <v>0</v>
      </c>
      <c r="AI54" s="3">
        <f>Animals!$H$15</f>
        <v>0</v>
      </c>
      <c r="AJ54" s="3">
        <f>AI54*Grazing!$C$136</f>
        <v>0</v>
      </c>
      <c r="AK54" s="15">
        <f>AJ54*References!$B$25</f>
        <v>0</v>
      </c>
      <c r="AL54" s="15">
        <f>(AI54-AJ54)*References!$H$25</f>
        <v>0</v>
      </c>
      <c r="AM54" s="27">
        <f t="shared" si="28"/>
        <v>0</v>
      </c>
      <c r="AN54" s="101">
        <f t="shared" si="32"/>
        <v>0</v>
      </c>
      <c r="AO54" s="101">
        <f t="shared" si="33"/>
        <v>0</v>
      </c>
      <c r="AP54" s="101">
        <f t="shared" si="34"/>
        <v>0</v>
      </c>
      <c r="AQ54" s="101">
        <f t="shared" si="35"/>
        <v>0</v>
      </c>
    </row>
    <row r="55" spans="1:43" x14ac:dyDescent="0.2">
      <c r="A55" t="s">
        <v>18</v>
      </c>
      <c r="B55" s="96">
        <f>Input!$D$27</f>
        <v>0</v>
      </c>
      <c r="C55" s="80">
        <f>B55*Wildlife!$D$13</f>
        <v>0</v>
      </c>
      <c r="D55" s="22">
        <f>B55*Wildlife!$E$13</f>
        <v>0</v>
      </c>
      <c r="E55" s="23">
        <f t="shared" si="29"/>
        <v>0</v>
      </c>
      <c r="F55" s="3">
        <f>Animals!$D$16</f>
        <v>0</v>
      </c>
      <c r="G55" s="3">
        <f>Animals!$B$16</f>
        <v>0</v>
      </c>
      <c r="H55" s="15">
        <f>F55*References!$B$9</f>
        <v>0</v>
      </c>
      <c r="I55" s="15">
        <f>G55*References!$B$10</f>
        <v>0</v>
      </c>
      <c r="J55" s="15">
        <f>(H55*365)+(I55*(365-Grazing!$B$42))</f>
        <v>0</v>
      </c>
      <c r="K55" s="15">
        <f>J55*'Manure Application'!D49</f>
        <v>0</v>
      </c>
      <c r="L55" s="15">
        <f t="shared" si="30"/>
        <v>0</v>
      </c>
      <c r="M55" s="27">
        <f>IF(B55=0,0,L55*(B55/(Input!$C$27+B55))/B55)</f>
        <v>0</v>
      </c>
      <c r="N55" s="3">
        <f>Animals!$F$16</f>
        <v>0</v>
      </c>
      <c r="O55" s="15">
        <f>N55*References!$B$13</f>
        <v>0</v>
      </c>
      <c r="P55" s="15">
        <f>(O55*(365-Grazing!$B$82))</f>
        <v>0</v>
      </c>
      <c r="Q55" s="15">
        <f>P55*'Manure Application'!D$73</f>
        <v>0</v>
      </c>
      <c r="R55" s="15">
        <f t="shared" si="24"/>
        <v>0</v>
      </c>
      <c r="S55" s="27">
        <f t="shared" si="31"/>
        <v>0</v>
      </c>
      <c r="T55" s="3">
        <f>Animals!$B$16</f>
        <v>0</v>
      </c>
      <c r="U55" s="28">
        <f>+T55*Grazing!$C$17</f>
        <v>0</v>
      </c>
      <c r="V55" s="56">
        <f>Grazing!$E$17</f>
        <v>0</v>
      </c>
      <c r="W55" s="22">
        <f>U55*V55*References!$B$10</f>
        <v>0</v>
      </c>
      <c r="X55" s="23">
        <f t="shared" si="25"/>
        <v>0</v>
      </c>
      <c r="Y55" s="3">
        <f>Animals!$F$16</f>
        <v>0</v>
      </c>
      <c r="Z55" s="3">
        <f>Y55*Grazing!$C$57</f>
        <v>0</v>
      </c>
      <c r="AA55" s="15">
        <f>Z55*References!$B$13</f>
        <v>0</v>
      </c>
      <c r="AB55" s="15">
        <f>(Y55-Z55)*References!$B$13</f>
        <v>0</v>
      </c>
      <c r="AC55" s="27">
        <f t="shared" si="26"/>
        <v>0</v>
      </c>
      <c r="AD55" s="3">
        <f>Animals!$G$16</f>
        <v>0</v>
      </c>
      <c r="AE55" s="15">
        <f>AD55*Grazing!$C$97</f>
        <v>0</v>
      </c>
      <c r="AF55" s="15">
        <f>AE55*References!$B$12</f>
        <v>0</v>
      </c>
      <c r="AG55" s="15">
        <f>(AD55-AE55)*References!$B$12</f>
        <v>0</v>
      </c>
      <c r="AH55" s="27">
        <f t="shared" si="27"/>
        <v>0</v>
      </c>
      <c r="AI55" s="3">
        <f>Animals!$H$16</f>
        <v>0</v>
      </c>
      <c r="AJ55" s="3">
        <f>AI55*Grazing!$C$136</f>
        <v>0</v>
      </c>
      <c r="AK55" s="15">
        <f>AJ55*References!$B$25</f>
        <v>0</v>
      </c>
      <c r="AL55" s="15">
        <f>(AI55-AJ55)*References!$H$25</f>
        <v>0</v>
      </c>
      <c r="AM55" s="27">
        <f t="shared" si="28"/>
        <v>0</v>
      </c>
      <c r="AN55" s="101">
        <f t="shared" si="32"/>
        <v>0</v>
      </c>
      <c r="AO55" s="101">
        <f t="shared" si="33"/>
        <v>0</v>
      </c>
      <c r="AP55" s="101">
        <f t="shared" si="34"/>
        <v>0</v>
      </c>
      <c r="AQ55" s="101">
        <f t="shared" si="35"/>
        <v>0</v>
      </c>
    </row>
    <row r="56" spans="1:43" x14ac:dyDescent="0.2">
      <c r="A56" t="s">
        <v>19</v>
      </c>
      <c r="B56" s="96">
        <f>Input!$D$28</f>
        <v>0</v>
      </c>
      <c r="C56" s="80">
        <f>B56*Wildlife!$D$13</f>
        <v>0</v>
      </c>
      <c r="D56" s="22">
        <f>B56*Wildlife!$E$13</f>
        <v>0</v>
      </c>
      <c r="E56" s="23">
        <f t="shared" si="29"/>
        <v>0</v>
      </c>
      <c r="F56" s="3">
        <f>Animals!$D$17</f>
        <v>0</v>
      </c>
      <c r="G56" s="3">
        <f>Animals!$B$17</f>
        <v>0</v>
      </c>
      <c r="H56" s="15">
        <f>F56*References!$B$9</f>
        <v>0</v>
      </c>
      <c r="I56" s="15">
        <f>G56*References!$B$10</f>
        <v>0</v>
      </c>
      <c r="J56" s="15">
        <f>(H56*365)+(I56*(365-Grazing!$B$42))</f>
        <v>0</v>
      </c>
      <c r="K56" s="15">
        <f>J56*'Manure Application'!D50</f>
        <v>0</v>
      </c>
      <c r="L56" s="15">
        <f t="shared" si="30"/>
        <v>0</v>
      </c>
      <c r="M56" s="27">
        <f>IF(B56=0,0,L56*(B56/(Input!$C$28+B56))/B56)</f>
        <v>0</v>
      </c>
      <c r="N56" s="3">
        <f>Animals!$F$17</f>
        <v>0</v>
      </c>
      <c r="O56" s="15">
        <f>N56*References!$B$13</f>
        <v>0</v>
      </c>
      <c r="P56" s="15">
        <f>(O56*(365-Grazing!$B$82))</f>
        <v>0</v>
      </c>
      <c r="Q56" s="15">
        <f>P56*'Manure Application'!D$74</f>
        <v>0</v>
      </c>
      <c r="R56" s="15">
        <f t="shared" si="24"/>
        <v>0</v>
      </c>
      <c r="S56" s="27">
        <f t="shared" si="31"/>
        <v>0</v>
      </c>
      <c r="T56" s="3">
        <f>Animals!$B$17</f>
        <v>0</v>
      </c>
      <c r="U56" s="28">
        <f>+T56*Grazing!$C$17</f>
        <v>0</v>
      </c>
      <c r="V56" s="56">
        <f>Grazing!$E$17</f>
        <v>0</v>
      </c>
      <c r="W56" s="22">
        <f>U56*V56*References!$B$10</f>
        <v>0</v>
      </c>
      <c r="X56" s="23">
        <f t="shared" si="25"/>
        <v>0</v>
      </c>
      <c r="Y56" s="3">
        <f>Animals!$F$17</f>
        <v>0</v>
      </c>
      <c r="Z56" s="3">
        <f>Y56*Grazing!$C$57</f>
        <v>0</v>
      </c>
      <c r="AA56" s="15">
        <f>Z56*References!$B$13</f>
        <v>0</v>
      </c>
      <c r="AB56" s="15">
        <f>(Y56-Z56)*References!$B$13</f>
        <v>0</v>
      </c>
      <c r="AC56" s="27">
        <f t="shared" si="26"/>
        <v>0</v>
      </c>
      <c r="AD56" s="3">
        <f>Animals!$G$17</f>
        <v>0</v>
      </c>
      <c r="AE56" s="15">
        <f>AD56*Grazing!$C$97</f>
        <v>0</v>
      </c>
      <c r="AF56" s="15">
        <f>AE56*References!$B$12</f>
        <v>0</v>
      </c>
      <c r="AG56" s="15">
        <f>(AD56-AE56)*References!$B$12</f>
        <v>0</v>
      </c>
      <c r="AH56" s="27">
        <f t="shared" si="27"/>
        <v>0</v>
      </c>
      <c r="AI56" s="3">
        <f>Animals!$H$17</f>
        <v>0</v>
      </c>
      <c r="AJ56" s="3">
        <f>AI56*Grazing!$C$136</f>
        <v>0</v>
      </c>
      <c r="AK56" s="15">
        <f>AJ56*References!$B$25</f>
        <v>0</v>
      </c>
      <c r="AL56" s="15">
        <f>(AI56-AJ56)*References!$H$25</f>
        <v>0</v>
      </c>
      <c r="AM56" s="27">
        <f t="shared" si="28"/>
        <v>0</v>
      </c>
      <c r="AN56" s="101">
        <f t="shared" si="32"/>
        <v>0</v>
      </c>
      <c r="AO56" s="101">
        <f t="shared" si="33"/>
        <v>0</v>
      </c>
      <c r="AP56" s="101">
        <f t="shared" si="34"/>
        <v>0</v>
      </c>
      <c r="AQ56" s="101">
        <f t="shared" si="35"/>
        <v>0</v>
      </c>
    </row>
    <row r="57" spans="1:43" x14ac:dyDescent="0.2">
      <c r="A57" t="s">
        <v>20</v>
      </c>
      <c r="B57" s="96">
        <f>Input!$D$29</f>
        <v>0</v>
      </c>
      <c r="C57" s="80">
        <f>B57*Wildlife!$D$13</f>
        <v>0</v>
      </c>
      <c r="D57" s="22">
        <f>B57*Wildlife!$E$13</f>
        <v>0</v>
      </c>
      <c r="E57" s="23">
        <f t="shared" si="29"/>
        <v>0</v>
      </c>
      <c r="F57" s="3">
        <f>Animals!$D$18</f>
        <v>0</v>
      </c>
      <c r="G57" s="3">
        <f>Animals!$B$18</f>
        <v>0</v>
      </c>
      <c r="H57" s="15">
        <f>F57*References!$B$9</f>
        <v>0</v>
      </c>
      <c r="I57" s="15">
        <f>G57*References!$B$10</f>
        <v>0</v>
      </c>
      <c r="J57" s="15">
        <f>(H57*365)+(I57*(365-Grazing!$B$42))</f>
        <v>0</v>
      </c>
      <c r="K57" s="15">
        <f>J57*'Manure Application'!D51</f>
        <v>0</v>
      </c>
      <c r="L57" s="15">
        <f t="shared" si="30"/>
        <v>0</v>
      </c>
      <c r="M57" s="27">
        <f>IF(B57=0,0,L57*(B57/(Input!$C$29+B57))/B57)</f>
        <v>0</v>
      </c>
      <c r="N57" s="3">
        <f>Animals!$F$18</f>
        <v>0</v>
      </c>
      <c r="O57" s="15">
        <f>N57*References!$B$13</f>
        <v>0</v>
      </c>
      <c r="P57" s="15">
        <f>(O57*(365-Grazing!$B$82))</f>
        <v>0</v>
      </c>
      <c r="Q57" s="15">
        <f>P57*'Manure Application'!D$75</f>
        <v>0</v>
      </c>
      <c r="R57" s="15">
        <f t="shared" si="24"/>
        <v>0</v>
      </c>
      <c r="S57" s="27">
        <f t="shared" si="31"/>
        <v>0</v>
      </c>
      <c r="T57" s="3">
        <f>Animals!$B$18</f>
        <v>0</v>
      </c>
      <c r="U57" s="28">
        <f>+T57*Grazing!$C$17</f>
        <v>0</v>
      </c>
      <c r="V57" s="56">
        <f>Grazing!$E$17</f>
        <v>0</v>
      </c>
      <c r="W57" s="22">
        <f>U57*V57*References!$B$10</f>
        <v>0</v>
      </c>
      <c r="X57" s="23">
        <f t="shared" si="25"/>
        <v>0</v>
      </c>
      <c r="Y57" s="3">
        <f>Animals!$F$18</f>
        <v>0</v>
      </c>
      <c r="Z57" s="3">
        <f>Y57*Grazing!$C$57</f>
        <v>0</v>
      </c>
      <c r="AA57" s="15">
        <f>Z57*References!$B$13</f>
        <v>0</v>
      </c>
      <c r="AB57" s="15">
        <f>(Y57-Z57)*References!$B$13</f>
        <v>0</v>
      </c>
      <c r="AC57" s="27">
        <f t="shared" si="26"/>
        <v>0</v>
      </c>
      <c r="AD57" s="3">
        <f>Animals!$G$18</f>
        <v>0</v>
      </c>
      <c r="AE57" s="15">
        <f>AD57*Grazing!$C$97</f>
        <v>0</v>
      </c>
      <c r="AF57" s="15">
        <f>AE57*References!$B$12</f>
        <v>0</v>
      </c>
      <c r="AG57" s="15">
        <f>(AD57-AE57)*References!$B$12</f>
        <v>0</v>
      </c>
      <c r="AH57" s="27">
        <f t="shared" si="27"/>
        <v>0</v>
      </c>
      <c r="AI57" s="3">
        <f>Animals!$H$18</f>
        <v>0</v>
      </c>
      <c r="AJ57" s="3">
        <f>AI57*Grazing!$C$136</f>
        <v>0</v>
      </c>
      <c r="AK57" s="15">
        <f>AJ57*References!$B$25</f>
        <v>0</v>
      </c>
      <c r="AL57" s="15">
        <f>(AI57-AJ57)*References!$H$25</f>
        <v>0</v>
      </c>
      <c r="AM57" s="27">
        <f t="shared" si="28"/>
        <v>0</v>
      </c>
      <c r="AN57" s="101">
        <f t="shared" si="32"/>
        <v>0</v>
      </c>
      <c r="AO57" s="101">
        <f t="shared" si="33"/>
        <v>0</v>
      </c>
      <c r="AP57" s="101">
        <f t="shared" si="34"/>
        <v>0</v>
      </c>
      <c r="AQ57" s="101">
        <f t="shared" si="35"/>
        <v>0</v>
      </c>
    </row>
    <row r="58" spans="1:43" x14ac:dyDescent="0.2">
      <c r="A58" t="s">
        <v>21</v>
      </c>
      <c r="B58" s="96">
        <f>Input!$D$30</f>
        <v>0</v>
      </c>
      <c r="C58" s="80">
        <f>B58*Wildlife!$D$13</f>
        <v>0</v>
      </c>
      <c r="D58" s="22">
        <f>B58*Wildlife!$E$13</f>
        <v>0</v>
      </c>
      <c r="E58" s="23">
        <f t="shared" si="29"/>
        <v>0</v>
      </c>
      <c r="F58" s="3">
        <f>Animals!$D$19</f>
        <v>0</v>
      </c>
      <c r="G58" s="3">
        <f>Animals!$B$19</f>
        <v>0</v>
      </c>
      <c r="H58" s="15">
        <f>F58*References!$B$9</f>
        <v>0</v>
      </c>
      <c r="I58" s="15">
        <f>G58*References!$B$10</f>
        <v>0</v>
      </c>
      <c r="J58" s="15">
        <f>(H58*365)+(I58*(365-Grazing!$B$42))</f>
        <v>0</v>
      </c>
      <c r="K58" s="15">
        <f>J58*'Manure Application'!D52</f>
        <v>0</v>
      </c>
      <c r="L58" s="15">
        <f>K58/31</f>
        <v>0</v>
      </c>
      <c r="M58" s="27">
        <f>IF(B58=0,0,L58*(B58/(Input!$C$30+B58))/B58)</f>
        <v>0</v>
      </c>
      <c r="N58" s="3">
        <f>Animals!$F$19</f>
        <v>0</v>
      </c>
      <c r="O58" s="15">
        <f>N58*References!$B$13</f>
        <v>0</v>
      </c>
      <c r="P58" s="15">
        <f>(O58*(365-Grazing!$B$82))</f>
        <v>0</v>
      </c>
      <c r="Q58" s="15">
        <f>P58*'Manure Application'!D$76</f>
        <v>0</v>
      </c>
      <c r="R58" s="15">
        <f t="shared" si="24"/>
        <v>0</v>
      </c>
      <c r="S58" s="27">
        <f t="shared" si="31"/>
        <v>0</v>
      </c>
      <c r="T58" s="3">
        <f>Animals!$B$19</f>
        <v>0</v>
      </c>
      <c r="U58" s="28">
        <f>+T58*Grazing!$C$17</f>
        <v>0</v>
      </c>
      <c r="V58" s="56">
        <f>Grazing!$E$17</f>
        <v>0</v>
      </c>
      <c r="W58" s="22">
        <f>U58*V58*References!$B$10</f>
        <v>0</v>
      </c>
      <c r="X58" s="23">
        <f t="shared" si="25"/>
        <v>0</v>
      </c>
      <c r="Y58" s="3">
        <f>Animals!$F$19</f>
        <v>0</v>
      </c>
      <c r="Z58" s="3">
        <f>Y58*Grazing!$C$57</f>
        <v>0</v>
      </c>
      <c r="AA58" s="15">
        <f>Z58*References!$B$13</f>
        <v>0</v>
      </c>
      <c r="AB58" s="15">
        <f>(Y58-Z58)*References!$B$13</f>
        <v>0</v>
      </c>
      <c r="AC58" s="27">
        <f t="shared" si="26"/>
        <v>0</v>
      </c>
      <c r="AD58" s="3">
        <f>Animals!$G$19</f>
        <v>0</v>
      </c>
      <c r="AE58" s="15">
        <f>AD58*Grazing!$C$97</f>
        <v>0</v>
      </c>
      <c r="AF58" s="15">
        <f>AE58*References!$B$12</f>
        <v>0</v>
      </c>
      <c r="AG58" s="15">
        <f>(AD58-AE58)*References!$B$12</f>
        <v>0</v>
      </c>
      <c r="AH58" s="27">
        <f t="shared" si="27"/>
        <v>0</v>
      </c>
      <c r="AI58" s="3">
        <f>Animals!$H$19</f>
        <v>0</v>
      </c>
      <c r="AJ58" s="3">
        <f>AI58*Grazing!$C$136</f>
        <v>0</v>
      </c>
      <c r="AK58" s="15">
        <f>AJ58*References!$B$25</f>
        <v>0</v>
      </c>
      <c r="AL58" s="15">
        <f>(AI58-AJ58)*References!$H$25</f>
        <v>0</v>
      </c>
      <c r="AM58" s="27">
        <f t="shared" si="28"/>
        <v>0</v>
      </c>
      <c r="AN58" s="101">
        <f t="shared" si="32"/>
        <v>0</v>
      </c>
      <c r="AO58" s="101">
        <f t="shared" si="33"/>
        <v>0</v>
      </c>
      <c r="AP58" s="101">
        <f t="shared" si="34"/>
        <v>0</v>
      </c>
      <c r="AQ58" s="101">
        <f t="shared" si="35"/>
        <v>0</v>
      </c>
    </row>
    <row r="59" spans="1:43" x14ac:dyDescent="0.2">
      <c r="Z59" s="3"/>
      <c r="AP59" s="100"/>
      <c r="AQ59" s="100"/>
    </row>
    <row r="60" spans="1:43" x14ac:dyDescent="0.2">
      <c r="C60" s="76" t="s">
        <v>242</v>
      </c>
      <c r="D60" s="17"/>
      <c r="E60" s="20"/>
      <c r="F60" s="19" t="s">
        <v>387</v>
      </c>
      <c r="G60" s="19"/>
      <c r="H60" s="17"/>
      <c r="I60" s="17"/>
      <c r="J60" s="17"/>
      <c r="K60" s="17"/>
      <c r="L60" s="17"/>
      <c r="M60" s="18"/>
      <c r="N60" s="19" t="s">
        <v>374</v>
      </c>
      <c r="O60" s="17"/>
      <c r="P60" s="17"/>
      <c r="Q60" s="17"/>
      <c r="R60" s="17"/>
      <c r="S60" s="18"/>
      <c r="T60" s="19" t="s">
        <v>292</v>
      </c>
      <c r="U60" s="19"/>
      <c r="V60" s="19"/>
      <c r="W60" s="17"/>
      <c r="X60" s="20"/>
      <c r="Y60" s="19" t="s">
        <v>376</v>
      </c>
      <c r="Z60" s="113"/>
      <c r="AA60" s="17"/>
      <c r="AB60" s="17"/>
      <c r="AC60" s="116"/>
      <c r="AD60" s="19" t="s">
        <v>314</v>
      </c>
      <c r="AE60" s="17"/>
      <c r="AF60" s="17"/>
      <c r="AG60" s="17"/>
      <c r="AH60" s="116"/>
      <c r="AI60" s="19" t="s">
        <v>377</v>
      </c>
      <c r="AJ60" s="113"/>
      <c r="AK60" s="17"/>
      <c r="AL60" s="17"/>
      <c r="AM60" s="116"/>
      <c r="AN60" s="61" t="s">
        <v>11</v>
      </c>
      <c r="AO60" s="61" t="s">
        <v>11</v>
      </c>
      <c r="AP60" s="61" t="s">
        <v>11</v>
      </c>
      <c r="AQ60" s="61" t="s">
        <v>11</v>
      </c>
    </row>
    <row r="61" spans="1:43" x14ac:dyDescent="0.2">
      <c r="C61" s="77"/>
      <c r="D61" s="10" t="s">
        <v>334</v>
      </c>
      <c r="E61" s="11" t="s">
        <v>335</v>
      </c>
      <c r="F61" s="10"/>
      <c r="G61" s="10"/>
      <c r="H61" s="10" t="s">
        <v>339</v>
      </c>
      <c r="I61" s="10" t="s">
        <v>340</v>
      </c>
      <c r="J61" s="10" t="s">
        <v>336</v>
      </c>
      <c r="K61" s="10" t="s">
        <v>337</v>
      </c>
      <c r="L61" s="10" t="s">
        <v>338</v>
      </c>
      <c r="M61" s="11" t="s">
        <v>335</v>
      </c>
      <c r="N61" s="10"/>
      <c r="O61" s="10" t="s">
        <v>336</v>
      </c>
      <c r="P61" s="10" t="s">
        <v>341</v>
      </c>
      <c r="Q61" s="10" t="s">
        <v>337</v>
      </c>
      <c r="R61" s="10" t="s">
        <v>338</v>
      </c>
      <c r="S61" s="11" t="s">
        <v>335</v>
      </c>
      <c r="T61" s="9"/>
      <c r="U61" s="25"/>
      <c r="V61" s="25"/>
      <c r="W61" s="10" t="s">
        <v>334</v>
      </c>
      <c r="X61" s="11" t="s">
        <v>335</v>
      </c>
      <c r="Y61" s="10"/>
      <c r="Z61" s="114"/>
      <c r="AA61" s="10" t="s">
        <v>378</v>
      </c>
      <c r="AB61" s="10" t="s">
        <v>379</v>
      </c>
      <c r="AC61" s="117" t="s">
        <v>335</v>
      </c>
      <c r="AD61" s="10"/>
      <c r="AE61" s="10"/>
      <c r="AF61" s="10" t="s">
        <v>336</v>
      </c>
      <c r="AG61" s="10" t="s">
        <v>379</v>
      </c>
      <c r="AH61" s="117" t="s">
        <v>335</v>
      </c>
      <c r="AI61" s="10"/>
      <c r="AJ61" s="114"/>
      <c r="AK61" s="10" t="s">
        <v>336</v>
      </c>
      <c r="AL61" s="10" t="s">
        <v>379</v>
      </c>
      <c r="AM61" s="117" t="s">
        <v>335</v>
      </c>
      <c r="AN61" s="61" t="s">
        <v>335</v>
      </c>
      <c r="AO61" s="61" t="s">
        <v>381</v>
      </c>
      <c r="AP61" s="61" t="s">
        <v>701</v>
      </c>
      <c r="AQ61" s="61" t="s">
        <v>702</v>
      </c>
    </row>
    <row r="62" spans="1:43" x14ac:dyDescent="0.2">
      <c r="A62" s="21" t="s">
        <v>261</v>
      </c>
      <c r="B62" s="97" t="s">
        <v>346</v>
      </c>
      <c r="C62" s="78" t="s">
        <v>347</v>
      </c>
      <c r="D62" s="13" t="s">
        <v>348</v>
      </c>
      <c r="E62" s="14" t="s">
        <v>349</v>
      </c>
      <c r="F62" s="12" t="s">
        <v>354</v>
      </c>
      <c r="G62" s="13" t="s">
        <v>355</v>
      </c>
      <c r="H62" s="13" t="s">
        <v>348</v>
      </c>
      <c r="I62" s="13" t="s">
        <v>348</v>
      </c>
      <c r="J62" s="13" t="s">
        <v>351</v>
      </c>
      <c r="K62" s="13" t="s">
        <v>352</v>
      </c>
      <c r="L62" s="13" t="s">
        <v>353</v>
      </c>
      <c r="M62" s="14" t="s">
        <v>349</v>
      </c>
      <c r="N62" s="12" t="s">
        <v>382</v>
      </c>
      <c r="O62" s="13" t="s">
        <v>348</v>
      </c>
      <c r="P62" s="13" t="s">
        <v>351</v>
      </c>
      <c r="Q62" s="13" t="s">
        <v>352</v>
      </c>
      <c r="R62" s="13" t="s">
        <v>353</v>
      </c>
      <c r="S62" s="14" t="s">
        <v>349</v>
      </c>
      <c r="T62" s="12" t="s">
        <v>355</v>
      </c>
      <c r="U62" s="13" t="s">
        <v>383</v>
      </c>
      <c r="V62" s="13" t="s">
        <v>384</v>
      </c>
      <c r="W62" s="13" t="s">
        <v>348</v>
      </c>
      <c r="X62" s="14" t="s">
        <v>349</v>
      </c>
      <c r="Y62" s="12" t="s">
        <v>382</v>
      </c>
      <c r="Z62" s="115" t="s">
        <v>383</v>
      </c>
      <c r="AA62" s="13" t="s">
        <v>348</v>
      </c>
      <c r="AB62" s="13" t="s">
        <v>348</v>
      </c>
      <c r="AC62" s="118" t="s">
        <v>349</v>
      </c>
      <c r="AD62" s="12" t="s">
        <v>385</v>
      </c>
      <c r="AE62" s="13" t="s">
        <v>383</v>
      </c>
      <c r="AF62" s="13" t="s">
        <v>348</v>
      </c>
      <c r="AG62" s="13" t="s">
        <v>348</v>
      </c>
      <c r="AH62" s="118" t="s">
        <v>349</v>
      </c>
      <c r="AI62" s="12" t="s">
        <v>386</v>
      </c>
      <c r="AJ62" s="115" t="s">
        <v>383</v>
      </c>
      <c r="AK62" s="13" t="s">
        <v>348</v>
      </c>
      <c r="AL62" s="13" t="s">
        <v>348</v>
      </c>
      <c r="AM62" s="118" t="s">
        <v>349</v>
      </c>
      <c r="AN62" s="61" t="s">
        <v>349</v>
      </c>
      <c r="AO62" s="61" t="s">
        <v>348</v>
      </c>
      <c r="AP62" s="61" t="s">
        <v>349</v>
      </c>
      <c r="AQ62" s="61" t="s">
        <v>348</v>
      </c>
    </row>
    <row r="63" spans="1:43" x14ac:dyDescent="0.2">
      <c r="A63" t="s">
        <v>12</v>
      </c>
      <c r="B63" s="96">
        <f>Input!$D$21</f>
        <v>0</v>
      </c>
      <c r="C63" s="79">
        <f>B63*Wildlife!$D$13</f>
        <v>0</v>
      </c>
      <c r="D63" s="22">
        <f>B63*Wildlife!$E$13</f>
        <v>0</v>
      </c>
      <c r="E63" s="23">
        <f>IF(B63=0,0,D63/B63)</f>
        <v>0</v>
      </c>
      <c r="F63" s="3">
        <f>Animals!$D$10</f>
        <v>0</v>
      </c>
      <c r="G63" s="3">
        <f>Animals!$B$10</f>
        <v>0</v>
      </c>
      <c r="H63" s="15">
        <f>F63*References!$B$9</f>
        <v>0</v>
      </c>
      <c r="I63" s="15">
        <f>G63*References!$B$10</f>
        <v>0</v>
      </c>
      <c r="J63" s="15">
        <f>(H63*365)+(I63*(365-Grazing!$B$42))</f>
        <v>0</v>
      </c>
      <c r="K63" s="15">
        <f>J63*'Manure Application'!E43</f>
        <v>0</v>
      </c>
      <c r="L63" s="15">
        <f>K63/30</f>
        <v>0</v>
      </c>
      <c r="M63" s="27">
        <f>IF(B63=0,0,L63*(B63/(Input!$C$21+B63))/B63)</f>
        <v>0</v>
      </c>
      <c r="N63" s="3">
        <f>Animals!$F$10</f>
        <v>0</v>
      </c>
      <c r="O63" s="15">
        <f>N63*References!$B$13</f>
        <v>0</v>
      </c>
      <c r="P63" s="15">
        <f>(O63*(365-Grazing!$B$82))</f>
        <v>0</v>
      </c>
      <c r="Q63" s="15">
        <f>P63*'Manure Application'!E$67</f>
        <v>0</v>
      </c>
      <c r="R63" s="15">
        <f t="shared" ref="R63:R72" si="36">Q63/30</f>
        <v>0</v>
      </c>
      <c r="S63" s="27">
        <f>IF(B63=0,0,R63/B63)</f>
        <v>0</v>
      </c>
      <c r="T63" s="3">
        <f>Animals!$B$10</f>
        <v>0</v>
      </c>
      <c r="U63" s="28">
        <f>+T63*Grazing!$C$18</f>
        <v>0</v>
      </c>
      <c r="V63" s="56">
        <f>Grazing!$E$18</f>
        <v>1</v>
      </c>
      <c r="W63" s="22">
        <f>U63*V63*References!$B$10</f>
        <v>0</v>
      </c>
      <c r="X63" s="23">
        <f t="shared" ref="X63:X72" si="37">IF(B63=0,0,W63/B63)</f>
        <v>0</v>
      </c>
      <c r="Y63" s="3">
        <f>Animals!$F$10</f>
        <v>0</v>
      </c>
      <c r="Z63" s="3">
        <f>Y63*Grazing!$C$58</f>
        <v>0</v>
      </c>
      <c r="AA63" s="15">
        <f>Z63*References!$B$13</f>
        <v>0</v>
      </c>
      <c r="AB63" s="15">
        <f>(Y63-Z63)*References!$B$13</f>
        <v>0</v>
      </c>
      <c r="AC63" s="27">
        <f t="shared" ref="AC63:AC72" si="38">IF(B63=0,0,AA63/B63)</f>
        <v>0</v>
      </c>
      <c r="AD63" s="3">
        <f>Animals!$G$10</f>
        <v>0</v>
      </c>
      <c r="AE63" s="15">
        <f>AD63*Grazing!$C$98</f>
        <v>0</v>
      </c>
      <c r="AF63" s="15">
        <f>AE63*References!$B$12</f>
        <v>0</v>
      </c>
      <c r="AG63" s="15">
        <f>(AD63-AE63)*References!$B$12</f>
        <v>0</v>
      </c>
      <c r="AH63" s="27">
        <f t="shared" ref="AH63:AH72" si="39">IF(B63=0,0,AF63/B63)</f>
        <v>0</v>
      </c>
      <c r="AI63" s="3">
        <f>Animals!$H$10</f>
        <v>0</v>
      </c>
      <c r="AJ63" s="3">
        <f>AI63*Grazing!$C$137</f>
        <v>0</v>
      </c>
      <c r="AK63" s="15">
        <f>AJ63*References!$B$25</f>
        <v>0</v>
      </c>
      <c r="AL63" s="15">
        <f>(AI63-AJ63)*References!$H$25</f>
        <v>0</v>
      </c>
      <c r="AM63" s="27">
        <f t="shared" ref="AM63:AM72" si="40">IF(B63=0,0,AK63/B63)</f>
        <v>0</v>
      </c>
      <c r="AN63" s="101">
        <f>E63+M63+S63+X63+AC63+AH63+AM63</f>
        <v>0</v>
      </c>
      <c r="AO63" s="101">
        <f>AG63+AL63+AB63</f>
        <v>0</v>
      </c>
      <c r="AP63" s="101">
        <f>0.403*(AN63)^1.028</f>
        <v>0</v>
      </c>
      <c r="AQ63" s="101">
        <f>0.403*(AO63)^1.028</f>
        <v>0</v>
      </c>
    </row>
    <row r="64" spans="1:43" x14ac:dyDescent="0.2">
      <c r="A64" t="s">
        <v>13</v>
      </c>
      <c r="B64" s="96">
        <f>Input!$D$22</f>
        <v>0</v>
      </c>
      <c r="C64" s="80">
        <f>B64*Wildlife!$D$13</f>
        <v>0</v>
      </c>
      <c r="D64" s="22">
        <f>B64*Wildlife!$E$13</f>
        <v>0</v>
      </c>
      <c r="E64" s="23">
        <f t="shared" ref="E64:E72" si="41">IF(B64=0,0,D64/B64)</f>
        <v>0</v>
      </c>
      <c r="F64" s="3">
        <f>Animals!$D$11</f>
        <v>0</v>
      </c>
      <c r="G64" s="3">
        <f>Animals!$B$11</f>
        <v>0</v>
      </c>
      <c r="H64" s="15">
        <f>F64*References!$B$9</f>
        <v>0</v>
      </c>
      <c r="I64" s="15">
        <f>G64*References!$B$10</f>
        <v>0</v>
      </c>
      <c r="J64" s="15">
        <f>(H64*365)+(I64*(365-Grazing!$B$42))</f>
        <v>0</v>
      </c>
      <c r="K64" s="15">
        <f>J64*'Manure Application'!E44</f>
        <v>0</v>
      </c>
      <c r="L64" s="15">
        <f t="shared" ref="L64:L72" si="42">K64/30</f>
        <v>0</v>
      </c>
      <c r="M64" s="27">
        <f>IF(B64=0,0,L64*(B64/(Input!$C$22+B64))/B64)</f>
        <v>0</v>
      </c>
      <c r="N64" s="3">
        <f>Animals!$F$11</f>
        <v>0</v>
      </c>
      <c r="O64" s="15">
        <f>N64*References!$B$13</f>
        <v>0</v>
      </c>
      <c r="P64" s="15">
        <f>(O64*(365-Grazing!$B$82))</f>
        <v>0</v>
      </c>
      <c r="Q64" s="15">
        <f>P64*'Manure Application'!E$68</f>
        <v>0</v>
      </c>
      <c r="R64" s="15">
        <f t="shared" si="36"/>
        <v>0</v>
      </c>
      <c r="S64" s="27">
        <f t="shared" ref="S64:S72" si="43">IF(B64=0,0,R64/B64)</f>
        <v>0</v>
      </c>
      <c r="T64" s="3">
        <f>Animals!$B$11</f>
        <v>0</v>
      </c>
      <c r="U64" s="28">
        <f>+T64*Grazing!$C$18</f>
        <v>0</v>
      </c>
      <c r="V64" s="56">
        <f>Grazing!$E$18</f>
        <v>1</v>
      </c>
      <c r="W64" s="22">
        <f>U64*V64*References!$B$10</f>
        <v>0</v>
      </c>
      <c r="X64" s="23">
        <f t="shared" si="37"/>
        <v>0</v>
      </c>
      <c r="Y64" s="3">
        <f>Animals!$F$11</f>
        <v>0</v>
      </c>
      <c r="Z64" s="3">
        <f>Y64*Grazing!$C$58</f>
        <v>0</v>
      </c>
      <c r="AA64" s="15">
        <f>Z64*References!$B$13</f>
        <v>0</v>
      </c>
      <c r="AB64" s="15">
        <f>(Y64-Z64)*References!$B$13</f>
        <v>0</v>
      </c>
      <c r="AC64" s="27">
        <f t="shared" si="38"/>
        <v>0</v>
      </c>
      <c r="AD64" s="3">
        <f>Animals!$G$11</f>
        <v>0</v>
      </c>
      <c r="AE64" s="15">
        <f>AD64*Grazing!$C$98</f>
        <v>0</v>
      </c>
      <c r="AF64" s="15">
        <f>AE64*References!$B$12</f>
        <v>0</v>
      </c>
      <c r="AG64" s="15">
        <f>(AD64-AE64)*References!$B$12</f>
        <v>0</v>
      </c>
      <c r="AH64" s="27">
        <f t="shared" si="39"/>
        <v>0</v>
      </c>
      <c r="AI64" s="3">
        <f>Animals!$H$11</f>
        <v>0</v>
      </c>
      <c r="AJ64" s="3">
        <f>AI64*Grazing!$C$137</f>
        <v>0</v>
      </c>
      <c r="AK64" s="15">
        <f>AJ64*References!$B$25</f>
        <v>0</v>
      </c>
      <c r="AL64" s="15">
        <f>(AI64-AJ64)*References!$H$25</f>
        <v>0</v>
      </c>
      <c r="AM64" s="27">
        <f t="shared" si="40"/>
        <v>0</v>
      </c>
      <c r="AN64" s="101">
        <f t="shared" ref="AN64:AN72" si="44">E64+M64+S64+X64+AC64+AH64+AM64</f>
        <v>0</v>
      </c>
      <c r="AO64" s="101">
        <f t="shared" ref="AO64:AO72" si="45">AG64+AL64+AB64</f>
        <v>0</v>
      </c>
      <c r="AP64" s="101">
        <f t="shared" ref="AP64:AP72" si="46">0.403*(AN64)^1.028</f>
        <v>0</v>
      </c>
      <c r="AQ64" s="101">
        <f t="shared" ref="AQ64:AQ72" si="47">0.403*(AO64)^1.028</f>
        <v>0</v>
      </c>
    </row>
    <row r="65" spans="1:43" x14ac:dyDescent="0.2">
      <c r="A65" t="s">
        <v>14</v>
      </c>
      <c r="B65" s="96">
        <f>Input!$D$23</f>
        <v>0</v>
      </c>
      <c r="C65" s="80">
        <f>B65*Wildlife!$D$13</f>
        <v>0</v>
      </c>
      <c r="D65" s="22">
        <f>B65*Wildlife!$E$13</f>
        <v>0</v>
      </c>
      <c r="E65" s="23">
        <f t="shared" si="41"/>
        <v>0</v>
      </c>
      <c r="F65" s="3">
        <f>Animals!$D$12</f>
        <v>0</v>
      </c>
      <c r="G65" s="3">
        <f>Animals!$B$12</f>
        <v>0</v>
      </c>
      <c r="H65" s="15">
        <f>F65*References!$B$9</f>
        <v>0</v>
      </c>
      <c r="I65" s="15">
        <f>G65*References!$B$10</f>
        <v>0</v>
      </c>
      <c r="J65" s="15">
        <f>(H65*365)+(I65*(365-Grazing!$B$42))</f>
        <v>0</v>
      </c>
      <c r="K65" s="15">
        <f>J65*'Manure Application'!E45</f>
        <v>0</v>
      </c>
      <c r="L65" s="15">
        <f t="shared" si="42"/>
        <v>0</v>
      </c>
      <c r="M65" s="27">
        <f>IF(B65=0,0,L65*(B65/(Input!$C$23+B65))/B65)</f>
        <v>0</v>
      </c>
      <c r="N65" s="3">
        <f>Animals!$F$12</f>
        <v>0</v>
      </c>
      <c r="O65" s="15">
        <f>N65*References!$B$13</f>
        <v>0</v>
      </c>
      <c r="P65" s="15">
        <f>(O65*(365-Grazing!$B$82))</f>
        <v>0</v>
      </c>
      <c r="Q65" s="15">
        <f>P65*'Manure Application'!E$69</f>
        <v>0</v>
      </c>
      <c r="R65" s="15">
        <f t="shared" si="36"/>
        <v>0</v>
      </c>
      <c r="S65" s="27">
        <f t="shared" si="43"/>
        <v>0</v>
      </c>
      <c r="T65" s="3">
        <f>Animals!$B$12</f>
        <v>0</v>
      </c>
      <c r="U65" s="28">
        <f>+T65*Grazing!$C$18</f>
        <v>0</v>
      </c>
      <c r="V65" s="56">
        <f>Grazing!$E$18</f>
        <v>1</v>
      </c>
      <c r="W65" s="22">
        <f>U65*V65*References!$B$10</f>
        <v>0</v>
      </c>
      <c r="X65" s="23">
        <f t="shared" si="37"/>
        <v>0</v>
      </c>
      <c r="Y65" s="3">
        <f>Animals!$F$12</f>
        <v>0</v>
      </c>
      <c r="Z65" s="3">
        <f>Y65*Grazing!$C$58</f>
        <v>0</v>
      </c>
      <c r="AA65" s="15">
        <f>Z65*References!$B$13</f>
        <v>0</v>
      </c>
      <c r="AB65" s="15">
        <f>(Y65-Z65)*References!$B$13</f>
        <v>0</v>
      </c>
      <c r="AC65" s="27">
        <f t="shared" si="38"/>
        <v>0</v>
      </c>
      <c r="AD65" s="3">
        <f>Animals!$G$12</f>
        <v>0</v>
      </c>
      <c r="AE65" s="15">
        <f>AD65*Grazing!$C$98</f>
        <v>0</v>
      </c>
      <c r="AF65" s="15">
        <f>AE65*References!$B$12</f>
        <v>0</v>
      </c>
      <c r="AG65" s="15">
        <f>(AD65-AE65)*References!$B$12</f>
        <v>0</v>
      </c>
      <c r="AH65" s="27">
        <f t="shared" si="39"/>
        <v>0</v>
      </c>
      <c r="AI65" s="3">
        <f>Animals!$H$12</f>
        <v>0</v>
      </c>
      <c r="AJ65" s="3">
        <f>AI65*Grazing!$C$137</f>
        <v>0</v>
      </c>
      <c r="AK65" s="15">
        <f>AJ65*References!$B$25</f>
        <v>0</v>
      </c>
      <c r="AL65" s="15">
        <f>(AI65-AJ65)*References!$H$25</f>
        <v>0</v>
      </c>
      <c r="AM65" s="27">
        <f t="shared" si="40"/>
        <v>0</v>
      </c>
      <c r="AN65" s="101">
        <f t="shared" si="44"/>
        <v>0</v>
      </c>
      <c r="AO65" s="101">
        <f t="shared" si="45"/>
        <v>0</v>
      </c>
      <c r="AP65" s="101">
        <f t="shared" si="46"/>
        <v>0</v>
      </c>
      <c r="AQ65" s="101">
        <f t="shared" si="47"/>
        <v>0</v>
      </c>
    </row>
    <row r="66" spans="1:43" x14ac:dyDescent="0.2">
      <c r="A66" t="s">
        <v>15</v>
      </c>
      <c r="B66" s="96">
        <f>Input!$D$24</f>
        <v>0</v>
      </c>
      <c r="C66" s="80">
        <f>B66*Wildlife!$D$13</f>
        <v>0</v>
      </c>
      <c r="D66" s="22">
        <f>B66*Wildlife!$E$13</f>
        <v>0</v>
      </c>
      <c r="E66" s="23">
        <f t="shared" si="41"/>
        <v>0</v>
      </c>
      <c r="F66" s="3">
        <f>Animals!$D$13</f>
        <v>0</v>
      </c>
      <c r="G66" s="3">
        <f>Animals!$B$13</f>
        <v>0</v>
      </c>
      <c r="H66" s="15">
        <f>F66*References!$B$9</f>
        <v>0</v>
      </c>
      <c r="I66" s="15">
        <f>G66*References!$B$10</f>
        <v>0</v>
      </c>
      <c r="J66" s="15">
        <f>(H66*365)+(I66*(365-Grazing!$B$42))</f>
        <v>0</v>
      </c>
      <c r="K66" s="15">
        <f>J66*'Manure Application'!E46</f>
        <v>0</v>
      </c>
      <c r="L66" s="15">
        <f t="shared" si="42"/>
        <v>0</v>
      </c>
      <c r="M66" s="27">
        <f>IF(B66=0,0,L66*(B66/(Input!$C$24+B66))/B66)</f>
        <v>0</v>
      </c>
      <c r="N66" s="3">
        <f>Animals!$F$13</f>
        <v>0</v>
      </c>
      <c r="O66" s="15">
        <f>N66*References!$B$13</f>
        <v>0</v>
      </c>
      <c r="P66" s="15">
        <f>(O66*(365-Grazing!$B$82))</f>
        <v>0</v>
      </c>
      <c r="Q66" s="15">
        <f>P66*'Manure Application'!E$70</f>
        <v>0</v>
      </c>
      <c r="R66" s="15">
        <f t="shared" si="36"/>
        <v>0</v>
      </c>
      <c r="S66" s="27">
        <f t="shared" si="43"/>
        <v>0</v>
      </c>
      <c r="T66" s="3">
        <f>Animals!$B$13</f>
        <v>0</v>
      </c>
      <c r="U66" s="28">
        <f>+T66*Grazing!$C$18</f>
        <v>0</v>
      </c>
      <c r="V66" s="56">
        <f>Grazing!$E$18</f>
        <v>1</v>
      </c>
      <c r="W66" s="22">
        <f>U66*V66*References!$B$10</f>
        <v>0</v>
      </c>
      <c r="X66" s="23">
        <f t="shared" si="37"/>
        <v>0</v>
      </c>
      <c r="Y66" s="3">
        <f>Animals!$F$13</f>
        <v>0</v>
      </c>
      <c r="Z66" s="3">
        <f>Y66*Grazing!$C$58</f>
        <v>0</v>
      </c>
      <c r="AA66" s="15">
        <f>Z66*References!$B$13</f>
        <v>0</v>
      </c>
      <c r="AB66" s="15">
        <f>(Y66-Z66)*References!$B$13</f>
        <v>0</v>
      </c>
      <c r="AC66" s="27">
        <f t="shared" si="38"/>
        <v>0</v>
      </c>
      <c r="AD66" s="3">
        <f>Animals!$G$13</f>
        <v>0</v>
      </c>
      <c r="AE66" s="15">
        <f>AD66*Grazing!$C$98</f>
        <v>0</v>
      </c>
      <c r="AF66" s="15">
        <f>AE66*References!$B$12</f>
        <v>0</v>
      </c>
      <c r="AG66" s="15">
        <f>(AD66-AE66)*References!$B$12</f>
        <v>0</v>
      </c>
      <c r="AH66" s="27">
        <f t="shared" si="39"/>
        <v>0</v>
      </c>
      <c r="AI66" s="3">
        <f>Animals!$H$13</f>
        <v>0</v>
      </c>
      <c r="AJ66" s="3">
        <f>AI66*Grazing!$C$137</f>
        <v>0</v>
      </c>
      <c r="AK66" s="15">
        <f>AJ66*References!$B$25</f>
        <v>0</v>
      </c>
      <c r="AL66" s="15">
        <f>(AI66-AJ66)*References!$H$25</f>
        <v>0</v>
      </c>
      <c r="AM66" s="27">
        <f t="shared" si="40"/>
        <v>0</v>
      </c>
      <c r="AN66" s="101">
        <f t="shared" si="44"/>
        <v>0</v>
      </c>
      <c r="AO66" s="101">
        <f t="shared" si="45"/>
        <v>0</v>
      </c>
      <c r="AP66" s="101">
        <f t="shared" si="46"/>
        <v>0</v>
      </c>
      <c r="AQ66" s="101">
        <f t="shared" si="47"/>
        <v>0</v>
      </c>
    </row>
    <row r="67" spans="1:43" x14ac:dyDescent="0.2">
      <c r="A67" t="s">
        <v>16</v>
      </c>
      <c r="B67" s="96">
        <f>Input!$D$25</f>
        <v>0</v>
      </c>
      <c r="C67" s="80">
        <f>B67*Wildlife!$D$13</f>
        <v>0</v>
      </c>
      <c r="D67" s="22">
        <f>B67*Wildlife!$E$13</f>
        <v>0</v>
      </c>
      <c r="E67" s="23">
        <f t="shared" si="41"/>
        <v>0</v>
      </c>
      <c r="F67" s="3">
        <f>Animals!$D$14</f>
        <v>0</v>
      </c>
      <c r="G67" s="3">
        <f>Animals!$B$14</f>
        <v>0</v>
      </c>
      <c r="H67" s="15">
        <f>F67*References!$B$9</f>
        <v>0</v>
      </c>
      <c r="I67" s="15">
        <f>G67*References!$B$10</f>
        <v>0</v>
      </c>
      <c r="J67" s="15">
        <f>(H67*365)+(I67*(365-Grazing!$B$42))</f>
        <v>0</v>
      </c>
      <c r="K67" s="15">
        <f>J67*'Manure Application'!E47</f>
        <v>0</v>
      </c>
      <c r="L67" s="15">
        <f t="shared" si="42"/>
        <v>0</v>
      </c>
      <c r="M67" s="27">
        <f>IF(B67=0,0,L67*(B67/(Input!$C$25+B67))/B67)</f>
        <v>0</v>
      </c>
      <c r="N67" s="3">
        <f>Animals!$F$14</f>
        <v>0</v>
      </c>
      <c r="O67" s="15">
        <f>N67*References!$B$13</f>
        <v>0</v>
      </c>
      <c r="P67" s="15">
        <f>(O67*(365-Grazing!$B$82))</f>
        <v>0</v>
      </c>
      <c r="Q67" s="15">
        <f>P67*'Manure Application'!E$71</f>
        <v>0</v>
      </c>
      <c r="R67" s="15">
        <f t="shared" si="36"/>
        <v>0</v>
      </c>
      <c r="S67" s="27">
        <f t="shared" si="43"/>
        <v>0</v>
      </c>
      <c r="T67" s="3">
        <f>Animals!$B$14</f>
        <v>0</v>
      </c>
      <c r="U67" s="28">
        <f>+T67*Grazing!$C$18</f>
        <v>0</v>
      </c>
      <c r="V67" s="56">
        <f>Grazing!$E$18</f>
        <v>1</v>
      </c>
      <c r="W67" s="22">
        <f>U67*V67*References!$B$10</f>
        <v>0</v>
      </c>
      <c r="X67" s="23">
        <f t="shared" si="37"/>
        <v>0</v>
      </c>
      <c r="Y67" s="3">
        <f>Animals!$F$14</f>
        <v>0</v>
      </c>
      <c r="Z67" s="3">
        <f>Y67*Grazing!$C$58</f>
        <v>0</v>
      </c>
      <c r="AA67" s="15">
        <f>Z67*References!$B$13</f>
        <v>0</v>
      </c>
      <c r="AB67" s="15">
        <f>(Y67-Z67)*References!$B$13</f>
        <v>0</v>
      </c>
      <c r="AC67" s="27">
        <f t="shared" si="38"/>
        <v>0</v>
      </c>
      <c r="AD67" s="3">
        <f>Animals!$G$14</f>
        <v>0</v>
      </c>
      <c r="AE67" s="15">
        <f>AD67*Grazing!$C$98</f>
        <v>0</v>
      </c>
      <c r="AF67" s="15">
        <f>AE67*References!$B$12</f>
        <v>0</v>
      </c>
      <c r="AG67" s="15">
        <f>(AD67-AE67)*References!$B$12</f>
        <v>0</v>
      </c>
      <c r="AH67" s="27">
        <f t="shared" si="39"/>
        <v>0</v>
      </c>
      <c r="AI67" s="3">
        <f>Animals!$H$14</f>
        <v>0</v>
      </c>
      <c r="AJ67" s="3">
        <f>AI67*Grazing!$C$137</f>
        <v>0</v>
      </c>
      <c r="AK67" s="15">
        <f>AJ67*References!$B$25</f>
        <v>0</v>
      </c>
      <c r="AL67" s="15">
        <f>(AI67-AJ67)*References!$H$25</f>
        <v>0</v>
      </c>
      <c r="AM67" s="27">
        <f t="shared" si="40"/>
        <v>0</v>
      </c>
      <c r="AN67" s="101">
        <f t="shared" si="44"/>
        <v>0</v>
      </c>
      <c r="AO67" s="101">
        <f t="shared" si="45"/>
        <v>0</v>
      </c>
      <c r="AP67" s="101">
        <f t="shared" si="46"/>
        <v>0</v>
      </c>
      <c r="AQ67" s="101">
        <f t="shared" si="47"/>
        <v>0</v>
      </c>
    </row>
    <row r="68" spans="1:43" x14ac:dyDescent="0.2">
      <c r="A68" t="s">
        <v>17</v>
      </c>
      <c r="B68" s="96">
        <f>Input!$D$26</f>
        <v>0</v>
      </c>
      <c r="C68" s="80">
        <f>B68*Wildlife!$D$13</f>
        <v>0</v>
      </c>
      <c r="D68" s="22">
        <f>B68*Wildlife!$E$13</f>
        <v>0</v>
      </c>
      <c r="E68" s="23">
        <f t="shared" si="41"/>
        <v>0</v>
      </c>
      <c r="F68" s="3">
        <f>Animals!$D$15</f>
        <v>0</v>
      </c>
      <c r="G68" s="3">
        <f>Animals!$B$15</f>
        <v>0</v>
      </c>
      <c r="H68" s="15">
        <f>F68*References!$B$9</f>
        <v>0</v>
      </c>
      <c r="I68" s="15">
        <f>G68*References!$B$10</f>
        <v>0</v>
      </c>
      <c r="J68" s="15">
        <f>(H68*365)+(I68*(365-Grazing!$B$42))</f>
        <v>0</v>
      </c>
      <c r="K68" s="15">
        <f>J68*'Manure Application'!E48</f>
        <v>0</v>
      </c>
      <c r="L68" s="15">
        <f t="shared" si="42"/>
        <v>0</v>
      </c>
      <c r="M68" s="27">
        <f>IF(B68=0,0,L68*(B68/(Input!$C$26+B68))/B68)</f>
        <v>0</v>
      </c>
      <c r="N68" s="3">
        <f>Animals!$F$15</f>
        <v>0</v>
      </c>
      <c r="O68" s="15">
        <f>N68*References!$B$13</f>
        <v>0</v>
      </c>
      <c r="P68" s="15">
        <f>(O68*(365-Grazing!$B$82))</f>
        <v>0</v>
      </c>
      <c r="Q68" s="15">
        <f>P68*'Manure Application'!E$72</f>
        <v>0</v>
      </c>
      <c r="R68" s="15">
        <f t="shared" si="36"/>
        <v>0</v>
      </c>
      <c r="S68" s="27">
        <f t="shared" si="43"/>
        <v>0</v>
      </c>
      <c r="T68" s="3">
        <f>Animals!$B$15</f>
        <v>0</v>
      </c>
      <c r="U68" s="28">
        <f>+T68*Grazing!$C$18</f>
        <v>0</v>
      </c>
      <c r="V68" s="56">
        <f>Grazing!$E$18</f>
        <v>1</v>
      </c>
      <c r="W68" s="22">
        <f>U68*V68*References!$B$10</f>
        <v>0</v>
      </c>
      <c r="X68" s="23">
        <f t="shared" si="37"/>
        <v>0</v>
      </c>
      <c r="Y68" s="3">
        <f>Animals!$F$15</f>
        <v>0</v>
      </c>
      <c r="Z68" s="3">
        <f>Y68*Grazing!$C$58</f>
        <v>0</v>
      </c>
      <c r="AA68" s="15">
        <f>Z68*References!$B$13</f>
        <v>0</v>
      </c>
      <c r="AB68" s="15">
        <f>(Y68-Z68)*References!$B$13</f>
        <v>0</v>
      </c>
      <c r="AC68" s="27">
        <f t="shared" si="38"/>
        <v>0</v>
      </c>
      <c r="AD68" s="3">
        <f>Animals!$G$15</f>
        <v>0</v>
      </c>
      <c r="AE68" s="15">
        <f>AD68*Grazing!$C$98</f>
        <v>0</v>
      </c>
      <c r="AF68" s="15">
        <f>AE68*References!$B$12</f>
        <v>0</v>
      </c>
      <c r="AG68" s="15">
        <f>(AD68-AE68)*References!$B$12</f>
        <v>0</v>
      </c>
      <c r="AH68" s="27">
        <f t="shared" si="39"/>
        <v>0</v>
      </c>
      <c r="AI68" s="3">
        <f>Animals!$H$15</f>
        <v>0</v>
      </c>
      <c r="AJ68" s="3">
        <f>AI68*Grazing!$C$137</f>
        <v>0</v>
      </c>
      <c r="AK68" s="15">
        <f>AJ68*References!$B$25</f>
        <v>0</v>
      </c>
      <c r="AL68" s="15">
        <f>(AI68-AJ68)*References!$H$25</f>
        <v>0</v>
      </c>
      <c r="AM68" s="27">
        <f t="shared" si="40"/>
        <v>0</v>
      </c>
      <c r="AN68" s="101">
        <f t="shared" si="44"/>
        <v>0</v>
      </c>
      <c r="AO68" s="101">
        <f t="shared" si="45"/>
        <v>0</v>
      </c>
      <c r="AP68" s="101">
        <f t="shared" si="46"/>
        <v>0</v>
      </c>
      <c r="AQ68" s="101">
        <f t="shared" si="47"/>
        <v>0</v>
      </c>
    </row>
    <row r="69" spans="1:43" x14ac:dyDescent="0.2">
      <c r="A69" t="s">
        <v>18</v>
      </c>
      <c r="B69" s="96">
        <f>Input!$D$27</f>
        <v>0</v>
      </c>
      <c r="C69" s="80">
        <f>B69*Wildlife!$D$13</f>
        <v>0</v>
      </c>
      <c r="D69" s="22">
        <f>B69*Wildlife!$E$13</f>
        <v>0</v>
      </c>
      <c r="E69" s="23">
        <f t="shared" si="41"/>
        <v>0</v>
      </c>
      <c r="F69" s="3">
        <f>Animals!$D$16</f>
        <v>0</v>
      </c>
      <c r="G69" s="3">
        <f>Animals!$B$16</f>
        <v>0</v>
      </c>
      <c r="H69" s="15">
        <f>F69*References!$B$9</f>
        <v>0</v>
      </c>
      <c r="I69" s="15">
        <f>G69*References!$B$10</f>
        <v>0</v>
      </c>
      <c r="J69" s="15">
        <f>(H69*365)+(I69*(365-Grazing!$B$42))</f>
        <v>0</v>
      </c>
      <c r="K69" s="15">
        <f>J69*'Manure Application'!E49</f>
        <v>0</v>
      </c>
      <c r="L69" s="15">
        <f t="shared" si="42"/>
        <v>0</v>
      </c>
      <c r="M69" s="27">
        <f>IF(B69=0,0,L69*(B69/(Input!$C$27+B69))/B69)</f>
        <v>0</v>
      </c>
      <c r="N69" s="3">
        <f>Animals!$F$16</f>
        <v>0</v>
      </c>
      <c r="O69" s="15">
        <f>N69*References!$B$13</f>
        <v>0</v>
      </c>
      <c r="P69" s="15">
        <f>(O69*(365-Grazing!$B$82))</f>
        <v>0</v>
      </c>
      <c r="Q69" s="15">
        <f>P69*'Manure Application'!E$73</f>
        <v>0</v>
      </c>
      <c r="R69" s="15">
        <f t="shared" si="36"/>
        <v>0</v>
      </c>
      <c r="S69" s="27">
        <f t="shared" si="43"/>
        <v>0</v>
      </c>
      <c r="T69" s="3">
        <f>Animals!$B$16</f>
        <v>0</v>
      </c>
      <c r="U69" s="28">
        <f>+T69*Grazing!$C$18</f>
        <v>0</v>
      </c>
      <c r="V69" s="56">
        <f>Grazing!$E$18</f>
        <v>1</v>
      </c>
      <c r="W69" s="22">
        <f>U69*V69*References!$B$10</f>
        <v>0</v>
      </c>
      <c r="X69" s="23">
        <f t="shared" si="37"/>
        <v>0</v>
      </c>
      <c r="Y69" s="3">
        <f>Animals!$F$16</f>
        <v>0</v>
      </c>
      <c r="Z69" s="3">
        <f>Y69*Grazing!$C$58</f>
        <v>0</v>
      </c>
      <c r="AA69" s="15">
        <f>Z69*References!$B$13</f>
        <v>0</v>
      </c>
      <c r="AB69" s="15">
        <f>(Y69-Z69)*References!$B$13</f>
        <v>0</v>
      </c>
      <c r="AC69" s="27">
        <f t="shared" si="38"/>
        <v>0</v>
      </c>
      <c r="AD69" s="3">
        <f>Animals!$G$16</f>
        <v>0</v>
      </c>
      <c r="AE69" s="15">
        <f>AD69*Grazing!$C$98</f>
        <v>0</v>
      </c>
      <c r="AF69" s="15">
        <f>AE69*References!$B$12</f>
        <v>0</v>
      </c>
      <c r="AG69" s="15">
        <f>(AD69-AE69)*References!$B$12</f>
        <v>0</v>
      </c>
      <c r="AH69" s="27">
        <f t="shared" si="39"/>
        <v>0</v>
      </c>
      <c r="AI69" s="3">
        <f>Animals!$H$16</f>
        <v>0</v>
      </c>
      <c r="AJ69" s="3">
        <f>AI69*Grazing!$C$137</f>
        <v>0</v>
      </c>
      <c r="AK69" s="15">
        <f>AJ69*References!$B$25</f>
        <v>0</v>
      </c>
      <c r="AL69" s="15">
        <f>(AI69-AJ69)*References!$H$25</f>
        <v>0</v>
      </c>
      <c r="AM69" s="27">
        <f t="shared" si="40"/>
        <v>0</v>
      </c>
      <c r="AN69" s="101">
        <f t="shared" si="44"/>
        <v>0</v>
      </c>
      <c r="AO69" s="101">
        <f t="shared" si="45"/>
        <v>0</v>
      </c>
      <c r="AP69" s="101">
        <f t="shared" si="46"/>
        <v>0</v>
      </c>
      <c r="AQ69" s="101">
        <f t="shared" si="47"/>
        <v>0</v>
      </c>
    </row>
    <row r="70" spans="1:43" x14ac:dyDescent="0.2">
      <c r="A70" t="s">
        <v>19</v>
      </c>
      <c r="B70" s="96">
        <f>Input!$D$28</f>
        <v>0</v>
      </c>
      <c r="C70" s="80">
        <f>B70*Wildlife!$D$13</f>
        <v>0</v>
      </c>
      <c r="D70" s="22">
        <f>B70*Wildlife!$E$13</f>
        <v>0</v>
      </c>
      <c r="E70" s="23">
        <f t="shared" si="41"/>
        <v>0</v>
      </c>
      <c r="F70" s="3">
        <f>Animals!$D$17</f>
        <v>0</v>
      </c>
      <c r="G70" s="3">
        <f>Animals!$B$17</f>
        <v>0</v>
      </c>
      <c r="H70" s="15">
        <f>F70*References!$B$9</f>
        <v>0</v>
      </c>
      <c r="I70" s="15">
        <f>G70*References!$B$10</f>
        <v>0</v>
      </c>
      <c r="J70" s="15">
        <f>(H70*365)+(I70*(365-Grazing!$B$42))</f>
        <v>0</v>
      </c>
      <c r="K70" s="15">
        <f>J70*'Manure Application'!E50</f>
        <v>0</v>
      </c>
      <c r="L70" s="15">
        <f t="shared" si="42"/>
        <v>0</v>
      </c>
      <c r="M70" s="27">
        <f>IF(B70=0,0,L70*(B70/(Input!$C$28+B70))/B70)</f>
        <v>0</v>
      </c>
      <c r="N70" s="3">
        <f>Animals!$F$17</f>
        <v>0</v>
      </c>
      <c r="O70" s="15">
        <f>N70*References!$B$13</f>
        <v>0</v>
      </c>
      <c r="P70" s="15">
        <f>(O70*(365-Grazing!$B$82))</f>
        <v>0</v>
      </c>
      <c r="Q70" s="15">
        <f>P70*'Manure Application'!E$74</f>
        <v>0</v>
      </c>
      <c r="R70" s="15">
        <f t="shared" si="36"/>
        <v>0</v>
      </c>
      <c r="S70" s="27">
        <f t="shared" si="43"/>
        <v>0</v>
      </c>
      <c r="T70" s="3">
        <f>Animals!$B$17</f>
        <v>0</v>
      </c>
      <c r="U70" s="28">
        <f>+T70*Grazing!$C$18</f>
        <v>0</v>
      </c>
      <c r="V70" s="56">
        <f>Grazing!$E$18</f>
        <v>1</v>
      </c>
      <c r="W70" s="22">
        <f>U70*V70*References!$B$10</f>
        <v>0</v>
      </c>
      <c r="X70" s="23">
        <f t="shared" si="37"/>
        <v>0</v>
      </c>
      <c r="Y70" s="3">
        <f>Animals!$F$17</f>
        <v>0</v>
      </c>
      <c r="Z70" s="3">
        <f>Y70*Grazing!$C$58</f>
        <v>0</v>
      </c>
      <c r="AA70" s="15">
        <f>Z70*References!$B$13</f>
        <v>0</v>
      </c>
      <c r="AB70" s="15">
        <f>(Y70-Z70)*References!$B$13</f>
        <v>0</v>
      </c>
      <c r="AC70" s="27">
        <f t="shared" si="38"/>
        <v>0</v>
      </c>
      <c r="AD70" s="3">
        <f>Animals!$G$17</f>
        <v>0</v>
      </c>
      <c r="AE70" s="15">
        <f>AD70*Grazing!$C$98</f>
        <v>0</v>
      </c>
      <c r="AF70" s="15">
        <f>AE70*References!$B$12</f>
        <v>0</v>
      </c>
      <c r="AG70" s="15">
        <f>(AD70-AE70)*References!$B$12</f>
        <v>0</v>
      </c>
      <c r="AH70" s="27">
        <f t="shared" si="39"/>
        <v>0</v>
      </c>
      <c r="AI70" s="3">
        <f>Animals!$H$17</f>
        <v>0</v>
      </c>
      <c r="AJ70" s="3">
        <f>AI70*Grazing!$C$137</f>
        <v>0</v>
      </c>
      <c r="AK70" s="15">
        <f>AJ70*References!$B$25</f>
        <v>0</v>
      </c>
      <c r="AL70" s="15">
        <f>(AI70-AJ70)*References!$H$25</f>
        <v>0</v>
      </c>
      <c r="AM70" s="27">
        <f t="shared" si="40"/>
        <v>0</v>
      </c>
      <c r="AN70" s="101">
        <f t="shared" si="44"/>
        <v>0</v>
      </c>
      <c r="AO70" s="101">
        <f t="shared" si="45"/>
        <v>0</v>
      </c>
      <c r="AP70" s="101">
        <f t="shared" si="46"/>
        <v>0</v>
      </c>
      <c r="AQ70" s="101">
        <f t="shared" si="47"/>
        <v>0</v>
      </c>
    </row>
    <row r="71" spans="1:43" x14ac:dyDescent="0.2">
      <c r="A71" t="s">
        <v>20</v>
      </c>
      <c r="B71" s="96">
        <f>Input!$D$29</f>
        <v>0</v>
      </c>
      <c r="C71" s="80">
        <f>B71*Wildlife!$D$13</f>
        <v>0</v>
      </c>
      <c r="D71" s="22">
        <f>B71*Wildlife!$E$13</f>
        <v>0</v>
      </c>
      <c r="E71" s="23">
        <f t="shared" si="41"/>
        <v>0</v>
      </c>
      <c r="F71" s="3">
        <f>Animals!$D$18</f>
        <v>0</v>
      </c>
      <c r="G71" s="3">
        <f>Animals!$B$18</f>
        <v>0</v>
      </c>
      <c r="H71" s="15">
        <f>F71*References!$B$9</f>
        <v>0</v>
      </c>
      <c r="I71" s="15">
        <f>G71*References!$B$10</f>
        <v>0</v>
      </c>
      <c r="J71" s="15">
        <f>(H71*365)+(I71*(365-Grazing!$B$42))</f>
        <v>0</v>
      </c>
      <c r="K71" s="15">
        <f>J71*'Manure Application'!E51</f>
        <v>0</v>
      </c>
      <c r="L71" s="15">
        <f t="shared" si="42"/>
        <v>0</v>
      </c>
      <c r="M71" s="27">
        <f>IF(B71=0,0,L71*(B71/(Input!$C$29+B71))/B71)</f>
        <v>0</v>
      </c>
      <c r="N71" s="3">
        <f>Animals!$F$18</f>
        <v>0</v>
      </c>
      <c r="O71" s="15">
        <f>N71*References!$B$13</f>
        <v>0</v>
      </c>
      <c r="P71" s="15">
        <f>(O71*(365-Grazing!$B$82))</f>
        <v>0</v>
      </c>
      <c r="Q71" s="15">
        <f>P71*'Manure Application'!E$75</f>
        <v>0</v>
      </c>
      <c r="R71" s="15">
        <f t="shared" si="36"/>
        <v>0</v>
      </c>
      <c r="S71" s="27">
        <f t="shared" si="43"/>
        <v>0</v>
      </c>
      <c r="T71" s="3">
        <f>Animals!$B$18</f>
        <v>0</v>
      </c>
      <c r="U71" s="28">
        <f>+T71*Grazing!$C$18</f>
        <v>0</v>
      </c>
      <c r="V71" s="56">
        <f>Grazing!$E$18</f>
        <v>1</v>
      </c>
      <c r="W71" s="22">
        <f>U71*V71*References!$B$10</f>
        <v>0</v>
      </c>
      <c r="X71" s="23">
        <f t="shared" si="37"/>
        <v>0</v>
      </c>
      <c r="Y71" s="3">
        <f>Animals!$F$18</f>
        <v>0</v>
      </c>
      <c r="Z71" s="3">
        <f>Y71*Grazing!$C$58</f>
        <v>0</v>
      </c>
      <c r="AA71" s="15">
        <f>Z71*References!$B$13</f>
        <v>0</v>
      </c>
      <c r="AB71" s="15">
        <f>(Y71-Z71)*References!$B$13</f>
        <v>0</v>
      </c>
      <c r="AC71" s="27">
        <f t="shared" si="38"/>
        <v>0</v>
      </c>
      <c r="AD71" s="3">
        <f>Animals!$G$18</f>
        <v>0</v>
      </c>
      <c r="AE71" s="15">
        <f>AD71*Grazing!$C$98</f>
        <v>0</v>
      </c>
      <c r="AF71" s="15">
        <f>AE71*References!$B$12</f>
        <v>0</v>
      </c>
      <c r="AG71" s="15">
        <f>(AD71-AE71)*References!$B$12</f>
        <v>0</v>
      </c>
      <c r="AH71" s="27">
        <f t="shared" si="39"/>
        <v>0</v>
      </c>
      <c r="AI71" s="3">
        <f>Animals!$H$18</f>
        <v>0</v>
      </c>
      <c r="AJ71" s="3">
        <f>AI71*Grazing!$C$137</f>
        <v>0</v>
      </c>
      <c r="AK71" s="15">
        <f>AJ71*References!$B$25</f>
        <v>0</v>
      </c>
      <c r="AL71" s="15">
        <f>(AI71-AJ71)*References!$H$25</f>
        <v>0</v>
      </c>
      <c r="AM71" s="27">
        <f t="shared" si="40"/>
        <v>0</v>
      </c>
      <c r="AN71" s="101">
        <f t="shared" si="44"/>
        <v>0</v>
      </c>
      <c r="AO71" s="101">
        <f t="shared" si="45"/>
        <v>0</v>
      </c>
      <c r="AP71" s="101">
        <f t="shared" si="46"/>
        <v>0</v>
      </c>
      <c r="AQ71" s="101">
        <f t="shared" si="47"/>
        <v>0</v>
      </c>
    </row>
    <row r="72" spans="1:43" x14ac:dyDescent="0.2">
      <c r="A72" t="s">
        <v>21</v>
      </c>
      <c r="B72" s="96">
        <f>Input!$D$30</f>
        <v>0</v>
      </c>
      <c r="C72" s="80">
        <f>B72*Wildlife!$D$13</f>
        <v>0</v>
      </c>
      <c r="D72" s="22">
        <f>B72*Wildlife!$E$13</f>
        <v>0</v>
      </c>
      <c r="E72" s="23">
        <f t="shared" si="41"/>
        <v>0</v>
      </c>
      <c r="F72" s="3">
        <f>Animals!$D$19</f>
        <v>0</v>
      </c>
      <c r="G72" s="3">
        <f>Animals!$B$19</f>
        <v>0</v>
      </c>
      <c r="H72" s="15">
        <f>F72*References!$B$9</f>
        <v>0</v>
      </c>
      <c r="I72" s="15">
        <f>G72*References!$B$10</f>
        <v>0</v>
      </c>
      <c r="J72" s="15">
        <f>(H72*365)+(I72*(365-Grazing!$B$42))</f>
        <v>0</v>
      </c>
      <c r="K72" s="15">
        <f>J72*'Manure Application'!E52</f>
        <v>0</v>
      </c>
      <c r="L72" s="15">
        <f t="shared" si="42"/>
        <v>0</v>
      </c>
      <c r="M72" s="27">
        <f>IF(B72=0,0,L72*(B72/(Input!$C$30+B72))/B72)</f>
        <v>0</v>
      </c>
      <c r="N72" s="3">
        <f>Animals!$F$19</f>
        <v>0</v>
      </c>
      <c r="O72" s="15">
        <f>N72*References!$B$13</f>
        <v>0</v>
      </c>
      <c r="P72" s="15">
        <f>(O72*(365-Grazing!$B$82))</f>
        <v>0</v>
      </c>
      <c r="Q72" s="15">
        <f>P72*'Manure Application'!E$76</f>
        <v>0</v>
      </c>
      <c r="R72" s="15">
        <f t="shared" si="36"/>
        <v>0</v>
      </c>
      <c r="S72" s="27">
        <f t="shared" si="43"/>
        <v>0</v>
      </c>
      <c r="T72" s="3">
        <f>Animals!$B$19</f>
        <v>0</v>
      </c>
      <c r="U72" s="28">
        <f>+T72*Grazing!$C$18</f>
        <v>0</v>
      </c>
      <c r="V72" s="56">
        <f>Grazing!$E$18</f>
        <v>1</v>
      </c>
      <c r="W72" s="22">
        <f>U72*V72*References!$B$10</f>
        <v>0</v>
      </c>
      <c r="X72" s="23">
        <f t="shared" si="37"/>
        <v>0</v>
      </c>
      <c r="Y72" s="3">
        <f>Animals!$F$19</f>
        <v>0</v>
      </c>
      <c r="Z72" s="3">
        <f>Y72*Grazing!$C$58</f>
        <v>0</v>
      </c>
      <c r="AA72" s="15">
        <f>Z72*References!$B$13</f>
        <v>0</v>
      </c>
      <c r="AB72" s="15">
        <f>(Y72-Z72)*References!$B$13</f>
        <v>0</v>
      </c>
      <c r="AC72" s="27">
        <f t="shared" si="38"/>
        <v>0</v>
      </c>
      <c r="AD72" s="3">
        <f>Animals!$G$19</f>
        <v>0</v>
      </c>
      <c r="AE72" s="15">
        <f>AD72*Grazing!$C$98</f>
        <v>0</v>
      </c>
      <c r="AF72" s="15">
        <f>AE72*References!$B$12</f>
        <v>0</v>
      </c>
      <c r="AG72" s="15">
        <f>(AD72-AE72)*References!$B$12</f>
        <v>0</v>
      </c>
      <c r="AH72" s="27">
        <f t="shared" si="39"/>
        <v>0</v>
      </c>
      <c r="AI72" s="3">
        <f>Animals!$H$19</f>
        <v>0</v>
      </c>
      <c r="AJ72" s="3">
        <f>AI72*Grazing!$C$137</f>
        <v>0</v>
      </c>
      <c r="AK72" s="15">
        <f>AJ72*References!$B$25</f>
        <v>0</v>
      </c>
      <c r="AL72" s="15">
        <f>(AI72-AJ72)*References!$H$25</f>
        <v>0</v>
      </c>
      <c r="AM72" s="27">
        <f t="shared" si="40"/>
        <v>0</v>
      </c>
      <c r="AN72" s="101">
        <f t="shared" si="44"/>
        <v>0</v>
      </c>
      <c r="AO72" s="101">
        <f t="shared" si="45"/>
        <v>0</v>
      </c>
      <c r="AP72" s="101">
        <f t="shared" si="46"/>
        <v>0</v>
      </c>
      <c r="AQ72" s="101">
        <f t="shared" si="47"/>
        <v>0</v>
      </c>
    </row>
    <row r="73" spans="1:43" x14ac:dyDescent="0.2">
      <c r="Z73" s="3"/>
      <c r="AP73" s="100"/>
      <c r="AQ73" s="100"/>
    </row>
    <row r="74" spans="1:43" x14ac:dyDescent="0.2">
      <c r="C74" s="76" t="s">
        <v>242</v>
      </c>
      <c r="D74" s="17"/>
      <c r="E74" s="20"/>
      <c r="F74" s="19" t="s">
        <v>387</v>
      </c>
      <c r="G74" s="19"/>
      <c r="H74" s="17"/>
      <c r="I74" s="17"/>
      <c r="J74" s="17"/>
      <c r="K74" s="17"/>
      <c r="L74" s="17"/>
      <c r="M74" s="18"/>
      <c r="N74" s="19" t="s">
        <v>374</v>
      </c>
      <c r="O74" s="17"/>
      <c r="P74" s="17"/>
      <c r="Q74" s="17"/>
      <c r="R74" s="17"/>
      <c r="S74" s="18"/>
      <c r="T74" s="19" t="s">
        <v>292</v>
      </c>
      <c r="U74" s="19"/>
      <c r="V74" s="19"/>
      <c r="W74" s="17"/>
      <c r="X74" s="20"/>
      <c r="Y74" s="19" t="s">
        <v>376</v>
      </c>
      <c r="Z74" s="113"/>
      <c r="AA74" s="17"/>
      <c r="AB74" s="17"/>
      <c r="AC74" s="116"/>
      <c r="AD74" s="19" t="s">
        <v>314</v>
      </c>
      <c r="AE74" s="17"/>
      <c r="AF74" s="17"/>
      <c r="AG74" s="17"/>
      <c r="AH74" s="116"/>
      <c r="AI74" s="19" t="s">
        <v>377</v>
      </c>
      <c r="AJ74" s="113"/>
      <c r="AK74" s="17"/>
      <c r="AL74" s="17"/>
      <c r="AM74" s="116"/>
      <c r="AN74" s="61" t="s">
        <v>11</v>
      </c>
      <c r="AO74" s="61" t="s">
        <v>11</v>
      </c>
      <c r="AP74" s="61" t="s">
        <v>11</v>
      </c>
      <c r="AQ74" s="61" t="s">
        <v>11</v>
      </c>
    </row>
    <row r="75" spans="1:43" x14ac:dyDescent="0.2">
      <c r="C75" s="77"/>
      <c r="D75" s="10" t="s">
        <v>334</v>
      </c>
      <c r="E75" s="11" t="s">
        <v>335</v>
      </c>
      <c r="F75" s="10"/>
      <c r="G75" s="10"/>
      <c r="H75" s="10" t="s">
        <v>339</v>
      </c>
      <c r="I75" s="10" t="s">
        <v>340</v>
      </c>
      <c r="J75" s="10" t="s">
        <v>336</v>
      </c>
      <c r="K75" s="10" t="s">
        <v>337</v>
      </c>
      <c r="L75" s="10" t="s">
        <v>338</v>
      </c>
      <c r="M75" s="11" t="s">
        <v>335</v>
      </c>
      <c r="N75" s="10"/>
      <c r="O75" s="10" t="s">
        <v>336</v>
      </c>
      <c r="P75" s="10" t="s">
        <v>341</v>
      </c>
      <c r="Q75" s="10" t="s">
        <v>337</v>
      </c>
      <c r="R75" s="10" t="s">
        <v>338</v>
      </c>
      <c r="S75" s="11" t="s">
        <v>335</v>
      </c>
      <c r="T75" s="9"/>
      <c r="U75" s="25"/>
      <c r="V75" s="25"/>
      <c r="W75" s="10" t="s">
        <v>334</v>
      </c>
      <c r="X75" s="11" t="s">
        <v>335</v>
      </c>
      <c r="Y75" s="10"/>
      <c r="Z75" s="114"/>
      <c r="AA75" s="10" t="s">
        <v>378</v>
      </c>
      <c r="AB75" s="10" t="s">
        <v>379</v>
      </c>
      <c r="AC75" s="117" t="s">
        <v>335</v>
      </c>
      <c r="AD75" s="10"/>
      <c r="AE75" s="10"/>
      <c r="AF75" s="10" t="s">
        <v>336</v>
      </c>
      <c r="AG75" s="10" t="s">
        <v>379</v>
      </c>
      <c r="AH75" s="117" t="s">
        <v>335</v>
      </c>
      <c r="AI75" s="10"/>
      <c r="AJ75" s="114"/>
      <c r="AK75" s="10" t="s">
        <v>336</v>
      </c>
      <c r="AL75" s="10" t="s">
        <v>379</v>
      </c>
      <c r="AM75" s="117" t="s">
        <v>335</v>
      </c>
      <c r="AN75" s="61" t="s">
        <v>335</v>
      </c>
      <c r="AO75" s="61" t="s">
        <v>381</v>
      </c>
      <c r="AP75" s="61" t="s">
        <v>701</v>
      </c>
      <c r="AQ75" s="61" t="s">
        <v>702</v>
      </c>
    </row>
    <row r="76" spans="1:43" x14ac:dyDescent="0.2">
      <c r="A76" s="21" t="s">
        <v>262</v>
      </c>
      <c r="B76" s="97" t="s">
        <v>346</v>
      </c>
      <c r="C76" s="78" t="s">
        <v>347</v>
      </c>
      <c r="D76" s="13" t="s">
        <v>348</v>
      </c>
      <c r="E76" s="14" t="s">
        <v>349</v>
      </c>
      <c r="F76" s="12" t="s">
        <v>354</v>
      </c>
      <c r="G76" s="13" t="s">
        <v>355</v>
      </c>
      <c r="H76" s="13" t="s">
        <v>348</v>
      </c>
      <c r="I76" s="13" t="s">
        <v>348</v>
      </c>
      <c r="J76" s="13" t="s">
        <v>351</v>
      </c>
      <c r="K76" s="13" t="s">
        <v>352</v>
      </c>
      <c r="L76" s="13" t="s">
        <v>353</v>
      </c>
      <c r="M76" s="14" t="s">
        <v>349</v>
      </c>
      <c r="N76" s="12" t="s">
        <v>382</v>
      </c>
      <c r="O76" s="13" t="s">
        <v>348</v>
      </c>
      <c r="P76" s="13" t="s">
        <v>351</v>
      </c>
      <c r="Q76" s="13" t="s">
        <v>352</v>
      </c>
      <c r="R76" s="13" t="s">
        <v>353</v>
      </c>
      <c r="S76" s="14" t="s">
        <v>349</v>
      </c>
      <c r="T76" s="12" t="s">
        <v>355</v>
      </c>
      <c r="U76" s="13" t="s">
        <v>383</v>
      </c>
      <c r="V76" s="13" t="s">
        <v>384</v>
      </c>
      <c r="W76" s="13" t="s">
        <v>348</v>
      </c>
      <c r="X76" s="14" t="s">
        <v>349</v>
      </c>
      <c r="Y76" s="12" t="s">
        <v>382</v>
      </c>
      <c r="Z76" s="115" t="s">
        <v>383</v>
      </c>
      <c r="AA76" s="13" t="s">
        <v>348</v>
      </c>
      <c r="AB76" s="13" t="s">
        <v>348</v>
      </c>
      <c r="AC76" s="118" t="s">
        <v>349</v>
      </c>
      <c r="AD76" s="12" t="s">
        <v>385</v>
      </c>
      <c r="AE76" s="13" t="s">
        <v>383</v>
      </c>
      <c r="AF76" s="13" t="s">
        <v>348</v>
      </c>
      <c r="AG76" s="13" t="s">
        <v>348</v>
      </c>
      <c r="AH76" s="118" t="s">
        <v>349</v>
      </c>
      <c r="AI76" s="12" t="s">
        <v>386</v>
      </c>
      <c r="AJ76" s="115" t="s">
        <v>383</v>
      </c>
      <c r="AK76" s="13" t="s">
        <v>348</v>
      </c>
      <c r="AL76" s="13" t="s">
        <v>348</v>
      </c>
      <c r="AM76" s="118" t="s">
        <v>349</v>
      </c>
      <c r="AN76" s="61" t="s">
        <v>349</v>
      </c>
      <c r="AO76" s="61" t="s">
        <v>348</v>
      </c>
      <c r="AP76" s="61" t="s">
        <v>349</v>
      </c>
      <c r="AQ76" s="61" t="s">
        <v>348</v>
      </c>
    </row>
    <row r="77" spans="1:43" x14ac:dyDescent="0.2">
      <c r="A77" t="s">
        <v>12</v>
      </c>
      <c r="B77" s="96">
        <f>Input!$D$21</f>
        <v>0</v>
      </c>
      <c r="C77" s="79">
        <f>B77*Wildlife!$D$13</f>
        <v>0</v>
      </c>
      <c r="D77" s="22">
        <f>B77*Wildlife!$E$13</f>
        <v>0</v>
      </c>
      <c r="E77" s="23">
        <f>IF(B77=0,0,D77/B77)</f>
        <v>0</v>
      </c>
      <c r="F77" s="3">
        <f>Animals!$D$10</f>
        <v>0</v>
      </c>
      <c r="G77" s="3">
        <f>Animals!$B$10</f>
        <v>0</v>
      </c>
      <c r="H77" s="15">
        <f>F77*References!$B$9</f>
        <v>0</v>
      </c>
      <c r="I77" s="15">
        <f>G77*References!$B$10</f>
        <v>0</v>
      </c>
      <c r="J77" s="15">
        <f>(H77*365)+(I77*(365-Grazing!$B$42))</f>
        <v>0</v>
      </c>
      <c r="K77" s="15">
        <f>J77*'Manure Application'!F43</f>
        <v>0</v>
      </c>
      <c r="L77" s="15">
        <f>K77/31</f>
        <v>0</v>
      </c>
      <c r="M77" s="27">
        <f>IF(B77=0,0,L77*(B77/(Input!$C$21+B77))/B77)</f>
        <v>0</v>
      </c>
      <c r="N77" s="3">
        <f>Animals!$F$10</f>
        <v>0</v>
      </c>
      <c r="O77" s="15">
        <f>N77*References!$B$13</f>
        <v>0</v>
      </c>
      <c r="P77" s="15">
        <f>(O77*(365-Grazing!$B$82))</f>
        <v>0</v>
      </c>
      <c r="Q77" s="15">
        <f>P77*'Manure Application'!F$67</f>
        <v>0</v>
      </c>
      <c r="R77" s="15">
        <f t="shared" ref="R77:R86" si="48">Q77/31</f>
        <v>0</v>
      </c>
      <c r="S77" s="27">
        <f>IF(B77=0,0,R77/B77)</f>
        <v>0</v>
      </c>
      <c r="T77" s="3">
        <f>Animals!$B$10</f>
        <v>0</v>
      </c>
      <c r="U77" s="28">
        <f>+T77*Grazing!$C$19</f>
        <v>0</v>
      </c>
      <c r="V77" s="56">
        <f>Grazing!$E$19</f>
        <v>0.96333333333333337</v>
      </c>
      <c r="W77" s="22">
        <f>U77*V77*References!$B$10</f>
        <v>0</v>
      </c>
      <c r="X77" s="23">
        <f>IF(B77=0,0,W77/B77)</f>
        <v>0</v>
      </c>
      <c r="Y77" s="3">
        <f>Animals!$F$10</f>
        <v>0</v>
      </c>
      <c r="Z77" s="3">
        <f>Y77*Grazing!$C$59</f>
        <v>0</v>
      </c>
      <c r="AA77" s="15">
        <f>Z77*References!$B$13</f>
        <v>0</v>
      </c>
      <c r="AB77" s="15">
        <f>(Y77-Z77)*References!$B$13</f>
        <v>0</v>
      </c>
      <c r="AC77" s="27">
        <f t="shared" ref="AC77:AC86" si="49">IF(B77=0,0,AA77/B77)</f>
        <v>0</v>
      </c>
      <c r="AD77" s="3">
        <f>Animals!$G$10</f>
        <v>0</v>
      </c>
      <c r="AE77" s="15">
        <f>AD77*Grazing!$C$99</f>
        <v>0</v>
      </c>
      <c r="AF77" s="15">
        <f>AE77*References!$B$12</f>
        <v>0</v>
      </c>
      <c r="AG77" s="15">
        <f>(AD77-AE77)*References!$B$12</f>
        <v>0</v>
      </c>
      <c r="AH77" s="27">
        <f t="shared" ref="AH77:AH86" si="50">IF(B77=0,0,AF77/B77)</f>
        <v>0</v>
      </c>
      <c r="AI77" s="3">
        <f>Animals!$H$10</f>
        <v>0</v>
      </c>
      <c r="AJ77" s="3">
        <f>AI77*Grazing!$C$138</f>
        <v>0</v>
      </c>
      <c r="AK77" s="15">
        <f>AJ77*References!$B$25</f>
        <v>0</v>
      </c>
      <c r="AL77" s="15">
        <f>(AI77-AJ77)*References!$H$25</f>
        <v>0</v>
      </c>
      <c r="AM77" s="27">
        <f t="shared" ref="AM77:AM86" si="51">IF(B77=0,0,AK77/B77)</f>
        <v>0</v>
      </c>
      <c r="AN77" s="101">
        <f>E77+M77+S77+X77+AC77+AH77+AM77</f>
        <v>0</v>
      </c>
      <c r="AO77" s="101">
        <f>AG77+AL77+AB77</f>
        <v>0</v>
      </c>
      <c r="AP77" s="101">
        <f>0.403*(AN77)^1.028</f>
        <v>0</v>
      </c>
      <c r="AQ77" s="101">
        <f>0.403*(AO77)^1.028</f>
        <v>0</v>
      </c>
    </row>
    <row r="78" spans="1:43" x14ac:dyDescent="0.2">
      <c r="A78" t="s">
        <v>13</v>
      </c>
      <c r="B78" s="96">
        <f>Input!$D$22</f>
        <v>0</v>
      </c>
      <c r="C78" s="80">
        <f>B78*Wildlife!$D$13</f>
        <v>0</v>
      </c>
      <c r="D78" s="22">
        <f>B78*Wildlife!$E$13</f>
        <v>0</v>
      </c>
      <c r="E78" s="23">
        <f t="shared" ref="E78:E86" si="52">IF(B78=0,0,D78/B78)</f>
        <v>0</v>
      </c>
      <c r="F78" s="3">
        <f>Animals!$D$11</f>
        <v>0</v>
      </c>
      <c r="G78" s="3">
        <f>Animals!$B$11</f>
        <v>0</v>
      </c>
      <c r="H78" s="15">
        <f>F78*References!$B$9</f>
        <v>0</v>
      </c>
      <c r="I78" s="15">
        <f>G78*References!$B$10</f>
        <v>0</v>
      </c>
      <c r="J78" s="15">
        <f>(H78*365)+(I78*(365-Grazing!$B$42))</f>
        <v>0</v>
      </c>
      <c r="K78" s="15">
        <f>J78*'Manure Application'!F44</f>
        <v>0</v>
      </c>
      <c r="L78" s="15">
        <f t="shared" ref="L78:L86" si="53">K78/31</f>
        <v>0</v>
      </c>
      <c r="M78" s="27">
        <f>IF(B78=0,0,L78*(B78/(Input!$C$22+B78))/B78)</f>
        <v>0</v>
      </c>
      <c r="N78" s="3">
        <f>Animals!$F$11</f>
        <v>0</v>
      </c>
      <c r="O78" s="15">
        <f>N78*References!$B$13</f>
        <v>0</v>
      </c>
      <c r="P78" s="15">
        <f>(O78*(365-Grazing!$B$82))</f>
        <v>0</v>
      </c>
      <c r="Q78" s="15">
        <f>P78*'Manure Application'!F$68</f>
        <v>0</v>
      </c>
      <c r="R78" s="15">
        <f t="shared" si="48"/>
        <v>0</v>
      </c>
      <c r="S78" s="27">
        <f t="shared" ref="S78:S86" si="54">IF(B78=0,0,R78/B78)</f>
        <v>0</v>
      </c>
      <c r="T78" s="3">
        <f>Animals!$B$11</f>
        <v>0</v>
      </c>
      <c r="U78" s="28">
        <f>+T78*Grazing!$C$19</f>
        <v>0</v>
      </c>
      <c r="V78" s="56">
        <f>Grazing!$E$19</f>
        <v>0.96333333333333337</v>
      </c>
      <c r="W78" s="22">
        <f>U78*V78*References!$B$10</f>
        <v>0</v>
      </c>
      <c r="X78" s="23">
        <f t="shared" ref="X78:X86" si="55">IF(B78=0,0,W78/B78)</f>
        <v>0</v>
      </c>
      <c r="Y78" s="3">
        <f>Animals!$F$11</f>
        <v>0</v>
      </c>
      <c r="Z78" s="3">
        <f>Y78*Grazing!$C$59</f>
        <v>0</v>
      </c>
      <c r="AA78" s="15">
        <f>Z78*References!$B$13</f>
        <v>0</v>
      </c>
      <c r="AB78" s="15">
        <f>(Y78-Z78)*References!$B$13</f>
        <v>0</v>
      </c>
      <c r="AC78" s="27">
        <f t="shared" si="49"/>
        <v>0</v>
      </c>
      <c r="AD78" s="3">
        <f>Animals!$G$11</f>
        <v>0</v>
      </c>
      <c r="AE78" s="15">
        <f>AD78*Grazing!$C$99</f>
        <v>0</v>
      </c>
      <c r="AF78" s="15">
        <f>AE78*References!$B$12</f>
        <v>0</v>
      </c>
      <c r="AG78" s="15">
        <f>(AD78-AE78)*References!$B$12</f>
        <v>0</v>
      </c>
      <c r="AH78" s="27">
        <f t="shared" si="50"/>
        <v>0</v>
      </c>
      <c r="AI78" s="3">
        <f>Animals!$H$11</f>
        <v>0</v>
      </c>
      <c r="AJ78" s="3">
        <f>AI78*Grazing!$C$138</f>
        <v>0</v>
      </c>
      <c r="AK78" s="15">
        <f>AJ78*References!$B$25</f>
        <v>0</v>
      </c>
      <c r="AL78" s="15">
        <f>(AI78-AJ78)*References!$H$25</f>
        <v>0</v>
      </c>
      <c r="AM78" s="27">
        <f t="shared" si="51"/>
        <v>0</v>
      </c>
      <c r="AN78" s="101">
        <f t="shared" ref="AN78:AN86" si="56">E78+M78+S78+X78+AC78+AH78+AM78</f>
        <v>0</v>
      </c>
      <c r="AO78" s="101">
        <f t="shared" ref="AO78:AO86" si="57">AG78+AL78+AB78</f>
        <v>0</v>
      </c>
      <c r="AP78" s="101">
        <f t="shared" ref="AP78:AP86" si="58">0.403*(AN78)^1.028</f>
        <v>0</v>
      </c>
      <c r="AQ78" s="101">
        <f t="shared" ref="AQ78:AQ86" si="59">0.403*(AO78)^1.028</f>
        <v>0</v>
      </c>
    </row>
    <row r="79" spans="1:43" x14ac:dyDescent="0.2">
      <c r="A79" t="s">
        <v>14</v>
      </c>
      <c r="B79" s="96">
        <f>Input!$D$23</f>
        <v>0</v>
      </c>
      <c r="C79" s="80">
        <f>B79*Wildlife!$D$13</f>
        <v>0</v>
      </c>
      <c r="D79" s="22">
        <f>B79*Wildlife!$E$13</f>
        <v>0</v>
      </c>
      <c r="E79" s="23">
        <f t="shared" si="52"/>
        <v>0</v>
      </c>
      <c r="F79" s="3">
        <f>Animals!$D$12</f>
        <v>0</v>
      </c>
      <c r="G79" s="3">
        <f>Animals!$B$12</f>
        <v>0</v>
      </c>
      <c r="H79" s="15">
        <f>F79*References!$B$9</f>
        <v>0</v>
      </c>
      <c r="I79" s="15">
        <f>G79*References!$B$10</f>
        <v>0</v>
      </c>
      <c r="J79" s="15">
        <f>(H79*365)+(I79*(365-Grazing!$B$42))</f>
        <v>0</v>
      </c>
      <c r="K79" s="15">
        <f>J79*'Manure Application'!F45</f>
        <v>0</v>
      </c>
      <c r="L79" s="15">
        <f t="shared" si="53"/>
        <v>0</v>
      </c>
      <c r="M79" s="27">
        <f>IF(B79=0,0,L79*(B79/(Input!$C$23+B79))/B79)</f>
        <v>0</v>
      </c>
      <c r="N79" s="3">
        <f>Animals!$F$12</f>
        <v>0</v>
      </c>
      <c r="O79" s="15">
        <f>N79*References!$B$13</f>
        <v>0</v>
      </c>
      <c r="P79" s="15">
        <f>(O79*(365-Grazing!$B$82))</f>
        <v>0</v>
      </c>
      <c r="Q79" s="15">
        <f>P79*'Manure Application'!F$69</f>
        <v>0</v>
      </c>
      <c r="R79" s="15">
        <f t="shared" si="48"/>
        <v>0</v>
      </c>
      <c r="S79" s="27">
        <f t="shared" si="54"/>
        <v>0</v>
      </c>
      <c r="T79" s="3">
        <f>Animals!$B$12</f>
        <v>0</v>
      </c>
      <c r="U79" s="28">
        <f>+T79*Grazing!$C$19</f>
        <v>0</v>
      </c>
      <c r="V79" s="56">
        <f>Grazing!$E$19</f>
        <v>0.96333333333333337</v>
      </c>
      <c r="W79" s="22">
        <f>U79*V79*References!$B$10</f>
        <v>0</v>
      </c>
      <c r="X79" s="23">
        <f t="shared" si="55"/>
        <v>0</v>
      </c>
      <c r="Y79" s="3">
        <f>Animals!$F$12</f>
        <v>0</v>
      </c>
      <c r="Z79" s="3">
        <f>Y79*Grazing!$C$59</f>
        <v>0</v>
      </c>
      <c r="AA79" s="15">
        <f>Z79*References!$B$13</f>
        <v>0</v>
      </c>
      <c r="AB79" s="15">
        <f>(Y79-Z79)*References!$B$13</f>
        <v>0</v>
      </c>
      <c r="AC79" s="27">
        <f t="shared" si="49"/>
        <v>0</v>
      </c>
      <c r="AD79" s="3">
        <f>Animals!$G$12</f>
        <v>0</v>
      </c>
      <c r="AE79" s="15">
        <f>AD79*Grazing!$C$99</f>
        <v>0</v>
      </c>
      <c r="AF79" s="15">
        <f>AE79*References!$B$12</f>
        <v>0</v>
      </c>
      <c r="AG79" s="15">
        <f>(AD79-AE79)*References!$B$12</f>
        <v>0</v>
      </c>
      <c r="AH79" s="27">
        <f t="shared" si="50"/>
        <v>0</v>
      </c>
      <c r="AI79" s="3">
        <f>Animals!$H$12</f>
        <v>0</v>
      </c>
      <c r="AJ79" s="3">
        <f>AI79*Grazing!$C$138</f>
        <v>0</v>
      </c>
      <c r="AK79" s="15">
        <f>AJ79*References!$B$25</f>
        <v>0</v>
      </c>
      <c r="AL79" s="15">
        <f>(AI79-AJ79)*References!$H$25</f>
        <v>0</v>
      </c>
      <c r="AM79" s="27">
        <f t="shared" si="51"/>
        <v>0</v>
      </c>
      <c r="AN79" s="101">
        <f t="shared" si="56"/>
        <v>0</v>
      </c>
      <c r="AO79" s="101">
        <f t="shared" si="57"/>
        <v>0</v>
      </c>
      <c r="AP79" s="101">
        <f t="shared" si="58"/>
        <v>0</v>
      </c>
      <c r="AQ79" s="101">
        <f t="shared" si="59"/>
        <v>0</v>
      </c>
    </row>
    <row r="80" spans="1:43" x14ac:dyDescent="0.2">
      <c r="A80" t="s">
        <v>15</v>
      </c>
      <c r="B80" s="96">
        <f>Input!$D$24</f>
        <v>0</v>
      </c>
      <c r="C80" s="80">
        <f>B80*Wildlife!$D$13</f>
        <v>0</v>
      </c>
      <c r="D80" s="22">
        <f>B80*Wildlife!$E$13</f>
        <v>0</v>
      </c>
      <c r="E80" s="23">
        <f t="shared" si="52"/>
        <v>0</v>
      </c>
      <c r="F80" s="3">
        <f>Animals!$D$13</f>
        <v>0</v>
      </c>
      <c r="G80" s="3">
        <f>Animals!$B$13</f>
        <v>0</v>
      </c>
      <c r="H80" s="15">
        <f>F80*References!$B$9</f>
        <v>0</v>
      </c>
      <c r="I80" s="15">
        <f>G80*References!$B$10</f>
        <v>0</v>
      </c>
      <c r="J80" s="15">
        <f>(H80*365)+(I80*(365-Grazing!$B$42))</f>
        <v>0</v>
      </c>
      <c r="K80" s="15">
        <f>J80*'Manure Application'!F46</f>
        <v>0</v>
      </c>
      <c r="L80" s="15">
        <f t="shared" si="53"/>
        <v>0</v>
      </c>
      <c r="M80" s="27">
        <f>IF(B80=0,0,L80*(B80/(Input!$C$24+B80))/B80)</f>
        <v>0</v>
      </c>
      <c r="N80" s="3">
        <f>Animals!$F$13</f>
        <v>0</v>
      </c>
      <c r="O80" s="15">
        <f>N80*References!$B$13</f>
        <v>0</v>
      </c>
      <c r="P80" s="15">
        <f>(O80*(365-Grazing!$B$82))</f>
        <v>0</v>
      </c>
      <c r="Q80" s="15">
        <f>P80*'Manure Application'!F$70</f>
        <v>0</v>
      </c>
      <c r="R80" s="15">
        <f t="shared" si="48"/>
        <v>0</v>
      </c>
      <c r="S80" s="27">
        <f t="shared" si="54"/>
        <v>0</v>
      </c>
      <c r="T80" s="3">
        <f>Animals!$B$13</f>
        <v>0</v>
      </c>
      <c r="U80" s="28">
        <f>+T80*Grazing!$C$19</f>
        <v>0</v>
      </c>
      <c r="V80" s="56">
        <f>Grazing!$E$19</f>
        <v>0.96333333333333337</v>
      </c>
      <c r="W80" s="22">
        <f>U80*V80*References!$B$10</f>
        <v>0</v>
      </c>
      <c r="X80" s="23">
        <f t="shared" si="55"/>
        <v>0</v>
      </c>
      <c r="Y80" s="3">
        <f>Animals!$F$13</f>
        <v>0</v>
      </c>
      <c r="Z80" s="3">
        <f>Y80*Grazing!$C$59</f>
        <v>0</v>
      </c>
      <c r="AA80" s="15">
        <f>Z80*References!$B$13</f>
        <v>0</v>
      </c>
      <c r="AB80" s="15">
        <f>(Y80-Z80)*References!$B$13</f>
        <v>0</v>
      </c>
      <c r="AC80" s="27">
        <f t="shared" si="49"/>
        <v>0</v>
      </c>
      <c r="AD80" s="3">
        <f>Animals!$G$13</f>
        <v>0</v>
      </c>
      <c r="AE80" s="15">
        <f>AD80*Grazing!$C$99</f>
        <v>0</v>
      </c>
      <c r="AF80" s="15">
        <f>AE80*References!$B$12</f>
        <v>0</v>
      </c>
      <c r="AG80" s="15">
        <f>(AD80-AE80)*References!$B$12</f>
        <v>0</v>
      </c>
      <c r="AH80" s="27">
        <f t="shared" si="50"/>
        <v>0</v>
      </c>
      <c r="AI80" s="3">
        <f>Animals!$H$13</f>
        <v>0</v>
      </c>
      <c r="AJ80" s="3">
        <f>AI80*Grazing!$C$138</f>
        <v>0</v>
      </c>
      <c r="AK80" s="15">
        <f>AJ80*References!$B$25</f>
        <v>0</v>
      </c>
      <c r="AL80" s="15">
        <f>(AI80-AJ80)*References!$H$25</f>
        <v>0</v>
      </c>
      <c r="AM80" s="27">
        <f t="shared" si="51"/>
        <v>0</v>
      </c>
      <c r="AN80" s="101">
        <f t="shared" si="56"/>
        <v>0</v>
      </c>
      <c r="AO80" s="101">
        <f t="shared" si="57"/>
        <v>0</v>
      </c>
      <c r="AP80" s="101">
        <f t="shared" si="58"/>
        <v>0</v>
      </c>
      <c r="AQ80" s="101">
        <f t="shared" si="59"/>
        <v>0</v>
      </c>
    </row>
    <row r="81" spans="1:43" x14ac:dyDescent="0.2">
      <c r="A81" t="s">
        <v>16</v>
      </c>
      <c r="B81" s="96">
        <f>Input!$D$25</f>
        <v>0</v>
      </c>
      <c r="C81" s="80">
        <f>B81*Wildlife!$D$13</f>
        <v>0</v>
      </c>
      <c r="D81" s="22">
        <f>B81*Wildlife!$E$13</f>
        <v>0</v>
      </c>
      <c r="E81" s="23">
        <f t="shared" si="52"/>
        <v>0</v>
      </c>
      <c r="F81" s="3">
        <f>Animals!$D$14</f>
        <v>0</v>
      </c>
      <c r="G81" s="3">
        <f>Animals!$B$14</f>
        <v>0</v>
      </c>
      <c r="H81" s="15">
        <f>F81*References!$B$9</f>
        <v>0</v>
      </c>
      <c r="I81" s="15">
        <f>G81*References!$B$10</f>
        <v>0</v>
      </c>
      <c r="J81" s="15">
        <f>(H81*365)+(I81*(365-Grazing!$B$42))</f>
        <v>0</v>
      </c>
      <c r="K81" s="15">
        <f>J81*'Manure Application'!F47</f>
        <v>0</v>
      </c>
      <c r="L81" s="15">
        <f t="shared" si="53"/>
        <v>0</v>
      </c>
      <c r="M81" s="27">
        <f>IF(B81=0,0,L81*(B81/(Input!$C$25+B81))/B81)</f>
        <v>0</v>
      </c>
      <c r="N81" s="3">
        <f>Animals!$F$14</f>
        <v>0</v>
      </c>
      <c r="O81" s="15">
        <f>N81*References!$B$13</f>
        <v>0</v>
      </c>
      <c r="P81" s="15">
        <f>(O81*(365-Grazing!$B$82))</f>
        <v>0</v>
      </c>
      <c r="Q81" s="15">
        <f>P81*'Manure Application'!F$71</f>
        <v>0</v>
      </c>
      <c r="R81" s="15">
        <f t="shared" si="48"/>
        <v>0</v>
      </c>
      <c r="S81" s="27">
        <f t="shared" si="54"/>
        <v>0</v>
      </c>
      <c r="T81" s="3">
        <f>Animals!$B$14</f>
        <v>0</v>
      </c>
      <c r="U81" s="28">
        <f>+T81*Grazing!$C$19</f>
        <v>0</v>
      </c>
      <c r="V81" s="56">
        <f>Grazing!$E$19</f>
        <v>0.96333333333333337</v>
      </c>
      <c r="W81" s="22">
        <f>U81*V81*References!$B$10</f>
        <v>0</v>
      </c>
      <c r="X81" s="23">
        <f t="shared" si="55"/>
        <v>0</v>
      </c>
      <c r="Y81" s="3">
        <f>Animals!$F$14</f>
        <v>0</v>
      </c>
      <c r="Z81" s="3">
        <f>Y81*Grazing!$C$59</f>
        <v>0</v>
      </c>
      <c r="AA81" s="15">
        <f>Z81*References!$B$13</f>
        <v>0</v>
      </c>
      <c r="AB81" s="15">
        <f>(Y81-Z81)*References!$B$13</f>
        <v>0</v>
      </c>
      <c r="AC81" s="27">
        <f t="shared" si="49"/>
        <v>0</v>
      </c>
      <c r="AD81" s="3">
        <f>Animals!$G$14</f>
        <v>0</v>
      </c>
      <c r="AE81" s="15">
        <f>AD81*Grazing!$C$99</f>
        <v>0</v>
      </c>
      <c r="AF81" s="15">
        <f>AE81*References!$B$12</f>
        <v>0</v>
      </c>
      <c r="AG81" s="15">
        <f>(AD81-AE81)*References!$B$12</f>
        <v>0</v>
      </c>
      <c r="AH81" s="27">
        <f t="shared" si="50"/>
        <v>0</v>
      </c>
      <c r="AI81" s="3">
        <f>Animals!$H$14</f>
        <v>0</v>
      </c>
      <c r="AJ81" s="3">
        <f>AI81*Grazing!$C$138</f>
        <v>0</v>
      </c>
      <c r="AK81" s="15">
        <f>AJ81*References!$B$25</f>
        <v>0</v>
      </c>
      <c r="AL81" s="15">
        <f>(AI81-AJ81)*References!$H$25</f>
        <v>0</v>
      </c>
      <c r="AM81" s="27">
        <f t="shared" si="51"/>
        <v>0</v>
      </c>
      <c r="AN81" s="101">
        <f t="shared" si="56"/>
        <v>0</v>
      </c>
      <c r="AO81" s="101">
        <f t="shared" si="57"/>
        <v>0</v>
      </c>
      <c r="AP81" s="101">
        <f t="shared" si="58"/>
        <v>0</v>
      </c>
      <c r="AQ81" s="101">
        <f t="shared" si="59"/>
        <v>0</v>
      </c>
    </row>
    <row r="82" spans="1:43" x14ac:dyDescent="0.2">
      <c r="A82" t="s">
        <v>17</v>
      </c>
      <c r="B82" s="96">
        <f>Input!$D$26</f>
        <v>0</v>
      </c>
      <c r="C82" s="80">
        <f>B82*Wildlife!$D$13</f>
        <v>0</v>
      </c>
      <c r="D82" s="22">
        <f>B82*Wildlife!$E$13</f>
        <v>0</v>
      </c>
      <c r="E82" s="23">
        <f t="shared" si="52"/>
        <v>0</v>
      </c>
      <c r="F82" s="3">
        <f>Animals!$D$15</f>
        <v>0</v>
      </c>
      <c r="G82" s="3">
        <f>Animals!$B$15</f>
        <v>0</v>
      </c>
      <c r="H82" s="15">
        <f>F82*References!$B$9</f>
        <v>0</v>
      </c>
      <c r="I82" s="15">
        <f>G82*References!$B$10</f>
        <v>0</v>
      </c>
      <c r="J82" s="15">
        <f>(H82*365)+(I82*(365-Grazing!$B$42))</f>
        <v>0</v>
      </c>
      <c r="K82" s="15">
        <f>J82*'Manure Application'!F48</f>
        <v>0</v>
      </c>
      <c r="L82" s="15">
        <f t="shared" si="53"/>
        <v>0</v>
      </c>
      <c r="M82" s="27">
        <f>IF(B82=0,0,L82*(B82/(Input!$C$26+B82))/B82)</f>
        <v>0</v>
      </c>
      <c r="N82" s="3">
        <f>Animals!$F$15</f>
        <v>0</v>
      </c>
      <c r="O82" s="15">
        <f>N82*References!$B$13</f>
        <v>0</v>
      </c>
      <c r="P82" s="15">
        <f>(O82*(365-Grazing!$B$82))</f>
        <v>0</v>
      </c>
      <c r="Q82" s="15">
        <f>P82*'Manure Application'!F$72</f>
        <v>0</v>
      </c>
      <c r="R82" s="15">
        <f t="shared" si="48"/>
        <v>0</v>
      </c>
      <c r="S82" s="27">
        <f t="shared" si="54"/>
        <v>0</v>
      </c>
      <c r="T82" s="3">
        <f>Animals!$B$15</f>
        <v>0</v>
      </c>
      <c r="U82" s="28">
        <f>+T82*Grazing!$C$19</f>
        <v>0</v>
      </c>
      <c r="V82" s="56">
        <f>Grazing!$E$19</f>
        <v>0.96333333333333337</v>
      </c>
      <c r="W82" s="22">
        <f>U82*V82*References!$B$10</f>
        <v>0</v>
      </c>
      <c r="X82" s="23">
        <f t="shared" si="55"/>
        <v>0</v>
      </c>
      <c r="Y82" s="3">
        <f>Animals!$F$15</f>
        <v>0</v>
      </c>
      <c r="Z82" s="3">
        <f>Y82*Grazing!$C$59</f>
        <v>0</v>
      </c>
      <c r="AA82" s="15">
        <f>Z82*References!$B$13</f>
        <v>0</v>
      </c>
      <c r="AB82" s="15">
        <f>(Y82-Z82)*References!$B$13</f>
        <v>0</v>
      </c>
      <c r="AC82" s="27">
        <f t="shared" si="49"/>
        <v>0</v>
      </c>
      <c r="AD82" s="3">
        <f>Animals!$G$15</f>
        <v>0</v>
      </c>
      <c r="AE82" s="15">
        <f>AD82*Grazing!$C$99</f>
        <v>0</v>
      </c>
      <c r="AF82" s="15">
        <f>AE82*References!$B$12</f>
        <v>0</v>
      </c>
      <c r="AG82" s="15">
        <f>(AD82-AE82)*References!$B$12</f>
        <v>0</v>
      </c>
      <c r="AH82" s="27">
        <f t="shared" si="50"/>
        <v>0</v>
      </c>
      <c r="AI82" s="3">
        <f>Animals!$H$15</f>
        <v>0</v>
      </c>
      <c r="AJ82" s="3">
        <f>AI82*Grazing!$C$138</f>
        <v>0</v>
      </c>
      <c r="AK82" s="15">
        <f>AJ82*References!$B$25</f>
        <v>0</v>
      </c>
      <c r="AL82" s="15">
        <f>(AI82-AJ82)*References!$H$25</f>
        <v>0</v>
      </c>
      <c r="AM82" s="27">
        <f t="shared" si="51"/>
        <v>0</v>
      </c>
      <c r="AN82" s="101">
        <f t="shared" si="56"/>
        <v>0</v>
      </c>
      <c r="AO82" s="101">
        <f t="shared" si="57"/>
        <v>0</v>
      </c>
      <c r="AP82" s="101">
        <f t="shared" si="58"/>
        <v>0</v>
      </c>
      <c r="AQ82" s="101">
        <f t="shared" si="59"/>
        <v>0</v>
      </c>
    </row>
    <row r="83" spans="1:43" x14ac:dyDescent="0.2">
      <c r="A83" t="s">
        <v>18</v>
      </c>
      <c r="B83" s="96">
        <f>Input!$D$27</f>
        <v>0</v>
      </c>
      <c r="C83" s="80">
        <f>B83*Wildlife!$D$13</f>
        <v>0</v>
      </c>
      <c r="D83" s="22">
        <f>B83*Wildlife!$E$13</f>
        <v>0</v>
      </c>
      <c r="E83" s="23">
        <f t="shared" si="52"/>
        <v>0</v>
      </c>
      <c r="F83" s="3">
        <f>Animals!$D$16</f>
        <v>0</v>
      </c>
      <c r="G83" s="3">
        <f>Animals!$B$16</f>
        <v>0</v>
      </c>
      <c r="H83" s="15">
        <f>F83*References!$B$9</f>
        <v>0</v>
      </c>
      <c r="I83" s="15">
        <f>G83*References!$B$10</f>
        <v>0</v>
      </c>
      <c r="J83" s="15">
        <f>(H83*365)+(I83*(365-Grazing!$B$42))</f>
        <v>0</v>
      </c>
      <c r="K83" s="15">
        <f>J83*'Manure Application'!F49</f>
        <v>0</v>
      </c>
      <c r="L83" s="15">
        <f t="shared" si="53"/>
        <v>0</v>
      </c>
      <c r="M83" s="27">
        <f>IF(B83=0,0,L83*(B83/(Input!$C$27+B83))/B83)</f>
        <v>0</v>
      </c>
      <c r="N83" s="3">
        <f>Animals!$F$16</f>
        <v>0</v>
      </c>
      <c r="O83" s="15">
        <f>N83*References!$B$13</f>
        <v>0</v>
      </c>
      <c r="P83" s="15">
        <f>(O83*(365-Grazing!$B$82))</f>
        <v>0</v>
      </c>
      <c r="Q83" s="15">
        <f>P83*'Manure Application'!F$73</f>
        <v>0</v>
      </c>
      <c r="R83" s="15">
        <f t="shared" si="48"/>
        <v>0</v>
      </c>
      <c r="S83" s="27">
        <f t="shared" si="54"/>
        <v>0</v>
      </c>
      <c r="T83" s="3">
        <f>Animals!$B$16</f>
        <v>0</v>
      </c>
      <c r="U83" s="28">
        <f>+T83*Grazing!$C$19</f>
        <v>0</v>
      </c>
      <c r="V83" s="56">
        <f>Grazing!$E$19</f>
        <v>0.96333333333333337</v>
      </c>
      <c r="W83" s="22">
        <f>U83*V83*References!$B$10</f>
        <v>0</v>
      </c>
      <c r="X83" s="23">
        <f t="shared" si="55"/>
        <v>0</v>
      </c>
      <c r="Y83" s="3">
        <f>Animals!$F$16</f>
        <v>0</v>
      </c>
      <c r="Z83" s="3">
        <f>Y83*Grazing!$C$59</f>
        <v>0</v>
      </c>
      <c r="AA83" s="15">
        <f>Z83*References!$B$13</f>
        <v>0</v>
      </c>
      <c r="AB83" s="15">
        <f>(Y83-Z83)*References!$B$13</f>
        <v>0</v>
      </c>
      <c r="AC83" s="27">
        <f t="shared" si="49"/>
        <v>0</v>
      </c>
      <c r="AD83" s="3">
        <f>Animals!$G$16</f>
        <v>0</v>
      </c>
      <c r="AE83" s="15">
        <f>AD83*Grazing!$C$99</f>
        <v>0</v>
      </c>
      <c r="AF83" s="15">
        <f>AE83*References!$B$12</f>
        <v>0</v>
      </c>
      <c r="AG83" s="15">
        <f>(AD83-AE83)*References!$B$12</f>
        <v>0</v>
      </c>
      <c r="AH83" s="27">
        <f t="shared" si="50"/>
        <v>0</v>
      </c>
      <c r="AI83" s="3">
        <f>Animals!$H$16</f>
        <v>0</v>
      </c>
      <c r="AJ83" s="3">
        <f>AI83*Grazing!$C$138</f>
        <v>0</v>
      </c>
      <c r="AK83" s="15">
        <f>AJ83*References!$B$25</f>
        <v>0</v>
      </c>
      <c r="AL83" s="15">
        <f>(AI83-AJ83)*References!$H$25</f>
        <v>0</v>
      </c>
      <c r="AM83" s="27">
        <f t="shared" si="51"/>
        <v>0</v>
      </c>
      <c r="AN83" s="101">
        <f t="shared" si="56"/>
        <v>0</v>
      </c>
      <c r="AO83" s="101">
        <f t="shared" si="57"/>
        <v>0</v>
      </c>
      <c r="AP83" s="101">
        <f t="shared" si="58"/>
        <v>0</v>
      </c>
      <c r="AQ83" s="101">
        <f t="shared" si="59"/>
        <v>0</v>
      </c>
    </row>
    <row r="84" spans="1:43" x14ac:dyDescent="0.2">
      <c r="A84" t="s">
        <v>19</v>
      </c>
      <c r="B84" s="96">
        <f>Input!$D$28</f>
        <v>0</v>
      </c>
      <c r="C84" s="80">
        <f>B84*Wildlife!$D$13</f>
        <v>0</v>
      </c>
      <c r="D84" s="22">
        <f>B84*Wildlife!$E$13</f>
        <v>0</v>
      </c>
      <c r="E84" s="23">
        <f t="shared" si="52"/>
        <v>0</v>
      </c>
      <c r="F84" s="3">
        <f>Animals!$D$17</f>
        <v>0</v>
      </c>
      <c r="G84" s="3">
        <f>Animals!$B$17</f>
        <v>0</v>
      </c>
      <c r="H84" s="15">
        <f>F84*References!$B$9</f>
        <v>0</v>
      </c>
      <c r="I84" s="15">
        <f>G84*References!$B$10</f>
        <v>0</v>
      </c>
      <c r="J84" s="15">
        <f>(H84*365)+(I84*(365-Grazing!$B$42))</f>
        <v>0</v>
      </c>
      <c r="K84" s="15">
        <f>J84*'Manure Application'!F50</f>
        <v>0</v>
      </c>
      <c r="L84" s="15">
        <f t="shared" si="53"/>
        <v>0</v>
      </c>
      <c r="M84" s="27">
        <f>IF(B84=0,0,L84*(B84/(Input!$C$28+B84))/B84)</f>
        <v>0</v>
      </c>
      <c r="N84" s="3">
        <f>Animals!$F$17</f>
        <v>0</v>
      </c>
      <c r="O84" s="15">
        <f>N84*References!$B$13</f>
        <v>0</v>
      </c>
      <c r="P84" s="15">
        <f>(O84*(365-Grazing!$B$82))</f>
        <v>0</v>
      </c>
      <c r="Q84" s="15">
        <f>P84*'Manure Application'!F$74</f>
        <v>0</v>
      </c>
      <c r="R84" s="15">
        <f t="shared" si="48"/>
        <v>0</v>
      </c>
      <c r="S84" s="27">
        <f t="shared" si="54"/>
        <v>0</v>
      </c>
      <c r="T84" s="3">
        <f>Animals!$B$17</f>
        <v>0</v>
      </c>
      <c r="U84" s="28">
        <f>+T84*Grazing!$C$19</f>
        <v>0</v>
      </c>
      <c r="V84" s="56">
        <f>Grazing!$E$19</f>
        <v>0.96333333333333337</v>
      </c>
      <c r="W84" s="22">
        <f>U84*V84*References!$B$10</f>
        <v>0</v>
      </c>
      <c r="X84" s="23">
        <f t="shared" si="55"/>
        <v>0</v>
      </c>
      <c r="Y84" s="3">
        <f>Animals!$F$17</f>
        <v>0</v>
      </c>
      <c r="Z84" s="3">
        <f>Y84*Grazing!$C$59</f>
        <v>0</v>
      </c>
      <c r="AA84" s="15">
        <f>Z84*References!$B$13</f>
        <v>0</v>
      </c>
      <c r="AB84" s="15">
        <f>(Y84-Z84)*References!$B$13</f>
        <v>0</v>
      </c>
      <c r="AC84" s="27">
        <f t="shared" si="49"/>
        <v>0</v>
      </c>
      <c r="AD84" s="3">
        <f>Animals!$G$17</f>
        <v>0</v>
      </c>
      <c r="AE84" s="15">
        <f>AD84*Grazing!$C$99</f>
        <v>0</v>
      </c>
      <c r="AF84" s="15">
        <f>AE84*References!$B$12</f>
        <v>0</v>
      </c>
      <c r="AG84" s="15">
        <f>(AD84-AE84)*References!$B$12</f>
        <v>0</v>
      </c>
      <c r="AH84" s="27">
        <f t="shared" si="50"/>
        <v>0</v>
      </c>
      <c r="AI84" s="3">
        <f>Animals!$H$17</f>
        <v>0</v>
      </c>
      <c r="AJ84" s="3">
        <f>AI84*Grazing!$C$138</f>
        <v>0</v>
      </c>
      <c r="AK84" s="15">
        <f>AJ84*References!$B$25</f>
        <v>0</v>
      </c>
      <c r="AL84" s="15">
        <f>(AI84-AJ84)*References!$H$25</f>
        <v>0</v>
      </c>
      <c r="AM84" s="27">
        <f t="shared" si="51"/>
        <v>0</v>
      </c>
      <c r="AN84" s="101">
        <f t="shared" si="56"/>
        <v>0</v>
      </c>
      <c r="AO84" s="101">
        <f t="shared" si="57"/>
        <v>0</v>
      </c>
      <c r="AP84" s="101">
        <f t="shared" si="58"/>
        <v>0</v>
      </c>
      <c r="AQ84" s="101">
        <f t="shared" si="59"/>
        <v>0</v>
      </c>
    </row>
    <row r="85" spans="1:43" x14ac:dyDescent="0.2">
      <c r="A85" t="s">
        <v>20</v>
      </c>
      <c r="B85" s="96">
        <f>Input!$D$29</f>
        <v>0</v>
      </c>
      <c r="C85" s="80">
        <f>B85*Wildlife!$D$13</f>
        <v>0</v>
      </c>
      <c r="D85" s="22">
        <f>B85*Wildlife!$E$13</f>
        <v>0</v>
      </c>
      <c r="E85" s="23">
        <f t="shared" si="52"/>
        <v>0</v>
      </c>
      <c r="F85" s="3">
        <f>Animals!$D$18</f>
        <v>0</v>
      </c>
      <c r="G85" s="3">
        <f>Animals!$B$18</f>
        <v>0</v>
      </c>
      <c r="H85" s="15">
        <f>F85*References!$B$9</f>
        <v>0</v>
      </c>
      <c r="I85" s="15">
        <f>G85*References!$B$10</f>
        <v>0</v>
      </c>
      <c r="J85" s="15">
        <f>(H85*365)+(I85*(365-Grazing!$B$42))</f>
        <v>0</v>
      </c>
      <c r="K85" s="15">
        <f>J85*'Manure Application'!F51</f>
        <v>0</v>
      </c>
      <c r="L85" s="15">
        <f t="shared" si="53"/>
        <v>0</v>
      </c>
      <c r="M85" s="27">
        <f>IF(B85=0,0,L85*(B85/(Input!$C$29+B85))/B85)</f>
        <v>0</v>
      </c>
      <c r="N85" s="3">
        <f>Animals!$F$18</f>
        <v>0</v>
      </c>
      <c r="O85" s="15">
        <f>N85*References!$B$13</f>
        <v>0</v>
      </c>
      <c r="P85" s="15">
        <f>(O85*(365-Grazing!$B$82))</f>
        <v>0</v>
      </c>
      <c r="Q85" s="15">
        <f>P85*'Manure Application'!F$75</f>
        <v>0</v>
      </c>
      <c r="R85" s="15">
        <f t="shared" si="48"/>
        <v>0</v>
      </c>
      <c r="S85" s="27">
        <f t="shared" si="54"/>
        <v>0</v>
      </c>
      <c r="T85" s="3">
        <f>Animals!$B$18</f>
        <v>0</v>
      </c>
      <c r="U85" s="28">
        <f>+T85*Grazing!$C$19</f>
        <v>0</v>
      </c>
      <c r="V85" s="56">
        <f>Grazing!$E$19</f>
        <v>0.96333333333333337</v>
      </c>
      <c r="W85" s="22">
        <f>U85*V85*References!$B$10</f>
        <v>0</v>
      </c>
      <c r="X85" s="23">
        <f t="shared" si="55"/>
        <v>0</v>
      </c>
      <c r="Y85" s="3">
        <f>Animals!$F$18</f>
        <v>0</v>
      </c>
      <c r="Z85" s="3">
        <f>Y85*Grazing!$C$59</f>
        <v>0</v>
      </c>
      <c r="AA85" s="15">
        <f>Z85*References!$B$13</f>
        <v>0</v>
      </c>
      <c r="AB85" s="15">
        <f>(Y85-Z85)*References!$B$13</f>
        <v>0</v>
      </c>
      <c r="AC85" s="27">
        <f t="shared" si="49"/>
        <v>0</v>
      </c>
      <c r="AD85" s="3">
        <f>Animals!$G$18</f>
        <v>0</v>
      </c>
      <c r="AE85" s="15">
        <f>AD85*Grazing!$C$99</f>
        <v>0</v>
      </c>
      <c r="AF85" s="15">
        <f>AE85*References!$B$12</f>
        <v>0</v>
      </c>
      <c r="AG85" s="15">
        <f>(AD85-AE85)*References!$B$12</f>
        <v>0</v>
      </c>
      <c r="AH85" s="27">
        <f t="shared" si="50"/>
        <v>0</v>
      </c>
      <c r="AI85" s="3">
        <f>Animals!$H$18</f>
        <v>0</v>
      </c>
      <c r="AJ85" s="3">
        <f>AI85*Grazing!$C$138</f>
        <v>0</v>
      </c>
      <c r="AK85" s="15">
        <f>AJ85*References!$B$25</f>
        <v>0</v>
      </c>
      <c r="AL85" s="15">
        <f>(AI85-AJ85)*References!$H$25</f>
        <v>0</v>
      </c>
      <c r="AM85" s="27">
        <f t="shared" si="51"/>
        <v>0</v>
      </c>
      <c r="AN85" s="101">
        <f t="shared" si="56"/>
        <v>0</v>
      </c>
      <c r="AO85" s="101">
        <f t="shared" si="57"/>
        <v>0</v>
      </c>
      <c r="AP85" s="101">
        <f t="shared" si="58"/>
        <v>0</v>
      </c>
      <c r="AQ85" s="101">
        <f t="shared" si="59"/>
        <v>0</v>
      </c>
    </row>
    <row r="86" spans="1:43" x14ac:dyDescent="0.2">
      <c r="A86" t="s">
        <v>21</v>
      </c>
      <c r="B86" s="96">
        <f>Input!$D$30</f>
        <v>0</v>
      </c>
      <c r="C86" s="80">
        <f>B86*Wildlife!$D$13</f>
        <v>0</v>
      </c>
      <c r="D86" s="22">
        <f>B86*Wildlife!$E$13</f>
        <v>0</v>
      </c>
      <c r="E86" s="23">
        <f t="shared" si="52"/>
        <v>0</v>
      </c>
      <c r="F86" s="3">
        <f>Animals!$D$19</f>
        <v>0</v>
      </c>
      <c r="G86" s="3">
        <f>Animals!$B$19</f>
        <v>0</v>
      </c>
      <c r="H86" s="15">
        <f>F86*References!$B$9</f>
        <v>0</v>
      </c>
      <c r="I86" s="15">
        <f>G86*References!$B$10</f>
        <v>0</v>
      </c>
      <c r="J86" s="15">
        <f>(H86*365)+(I86*(365-Grazing!$B$42))</f>
        <v>0</v>
      </c>
      <c r="K86" s="15">
        <f>J86*'Manure Application'!F52</f>
        <v>0</v>
      </c>
      <c r="L86" s="15">
        <f t="shared" si="53"/>
        <v>0</v>
      </c>
      <c r="M86" s="27">
        <f>IF(B86=0,0,L86*(B86/(Input!$C$30+B86))/B86)</f>
        <v>0</v>
      </c>
      <c r="N86" s="3">
        <f>Animals!$F$19</f>
        <v>0</v>
      </c>
      <c r="O86" s="15">
        <f>N86*References!$B$13</f>
        <v>0</v>
      </c>
      <c r="P86" s="15">
        <f>(O86*(365-Grazing!$B$82))</f>
        <v>0</v>
      </c>
      <c r="Q86" s="15">
        <f>P86*'Manure Application'!F$76</f>
        <v>0</v>
      </c>
      <c r="R86" s="15">
        <f t="shared" si="48"/>
        <v>0</v>
      </c>
      <c r="S86" s="27">
        <f t="shared" si="54"/>
        <v>0</v>
      </c>
      <c r="T86" s="3">
        <f>Animals!$B$19</f>
        <v>0</v>
      </c>
      <c r="U86" s="28">
        <f>+T86*Grazing!$C$19</f>
        <v>0</v>
      </c>
      <c r="V86" s="56">
        <f>Grazing!$E$19</f>
        <v>0.96333333333333337</v>
      </c>
      <c r="W86" s="22">
        <f>U86*V86*References!$B$10</f>
        <v>0</v>
      </c>
      <c r="X86" s="23">
        <f t="shared" si="55"/>
        <v>0</v>
      </c>
      <c r="Y86" s="3">
        <f>Animals!$F$19</f>
        <v>0</v>
      </c>
      <c r="Z86" s="3">
        <f>Y86*Grazing!$C$59</f>
        <v>0</v>
      </c>
      <c r="AA86" s="15">
        <f>Z86*References!$B$13</f>
        <v>0</v>
      </c>
      <c r="AB86" s="15">
        <f>(Y86-Z86)*References!$B$13</f>
        <v>0</v>
      </c>
      <c r="AC86" s="27">
        <f t="shared" si="49"/>
        <v>0</v>
      </c>
      <c r="AD86" s="3">
        <f>Animals!$G$19</f>
        <v>0</v>
      </c>
      <c r="AE86" s="15">
        <f>AD86*Grazing!$C$99</f>
        <v>0</v>
      </c>
      <c r="AF86" s="15">
        <f>AE86*References!$B$12</f>
        <v>0</v>
      </c>
      <c r="AG86" s="15">
        <f>(AD86-AE86)*References!$B$12</f>
        <v>0</v>
      </c>
      <c r="AH86" s="27">
        <f t="shared" si="50"/>
        <v>0</v>
      </c>
      <c r="AI86" s="3">
        <f>Animals!$H$19</f>
        <v>0</v>
      </c>
      <c r="AJ86" s="3">
        <f>AI86*Grazing!$C$138</f>
        <v>0</v>
      </c>
      <c r="AK86" s="15">
        <f>AJ86*References!$B$25</f>
        <v>0</v>
      </c>
      <c r="AL86" s="15">
        <f>(AI86-AJ86)*References!$H$25</f>
        <v>0</v>
      </c>
      <c r="AM86" s="27">
        <f t="shared" si="51"/>
        <v>0</v>
      </c>
      <c r="AN86" s="101">
        <f t="shared" si="56"/>
        <v>0</v>
      </c>
      <c r="AO86" s="101">
        <f t="shared" si="57"/>
        <v>0</v>
      </c>
      <c r="AP86" s="101">
        <f t="shared" si="58"/>
        <v>0</v>
      </c>
      <c r="AQ86" s="101">
        <f t="shared" si="59"/>
        <v>0</v>
      </c>
    </row>
    <row r="87" spans="1:43" x14ac:dyDescent="0.2">
      <c r="Z87" s="3"/>
      <c r="AP87" s="100"/>
      <c r="AQ87" s="100"/>
    </row>
    <row r="88" spans="1:43" x14ac:dyDescent="0.2">
      <c r="C88" s="76" t="s">
        <v>242</v>
      </c>
      <c r="D88" s="17"/>
      <c r="E88" s="20"/>
      <c r="F88" s="19" t="s">
        <v>387</v>
      </c>
      <c r="G88" s="19"/>
      <c r="H88" s="17"/>
      <c r="I88" s="17"/>
      <c r="J88" s="17"/>
      <c r="K88" s="17"/>
      <c r="L88" s="17"/>
      <c r="M88" s="18"/>
      <c r="N88" s="19" t="s">
        <v>374</v>
      </c>
      <c r="O88" s="17"/>
      <c r="P88" s="17"/>
      <c r="Q88" s="17"/>
      <c r="R88" s="17"/>
      <c r="S88" s="18"/>
      <c r="T88" s="19" t="s">
        <v>292</v>
      </c>
      <c r="U88" s="19"/>
      <c r="V88" s="19"/>
      <c r="W88" s="17"/>
      <c r="X88" s="20"/>
      <c r="Y88" s="19" t="s">
        <v>376</v>
      </c>
      <c r="Z88" s="113"/>
      <c r="AA88" s="17"/>
      <c r="AB88" s="17"/>
      <c r="AC88" s="116"/>
      <c r="AD88" s="19" t="s">
        <v>314</v>
      </c>
      <c r="AE88" s="17"/>
      <c r="AF88" s="17"/>
      <c r="AG88" s="17"/>
      <c r="AH88" s="116"/>
      <c r="AI88" s="19" t="s">
        <v>377</v>
      </c>
      <c r="AJ88" s="113"/>
      <c r="AK88" s="17"/>
      <c r="AL88" s="17"/>
      <c r="AM88" s="116"/>
      <c r="AN88" s="61" t="s">
        <v>11</v>
      </c>
      <c r="AO88" s="61" t="s">
        <v>11</v>
      </c>
      <c r="AP88" s="61" t="s">
        <v>11</v>
      </c>
      <c r="AQ88" s="61" t="s">
        <v>11</v>
      </c>
    </row>
    <row r="89" spans="1:43" x14ac:dyDescent="0.2">
      <c r="C89" s="77"/>
      <c r="D89" s="10" t="s">
        <v>334</v>
      </c>
      <c r="E89" s="11" t="s">
        <v>335</v>
      </c>
      <c r="F89" s="10"/>
      <c r="G89" s="10"/>
      <c r="H89" s="10" t="s">
        <v>339</v>
      </c>
      <c r="I89" s="10" t="s">
        <v>340</v>
      </c>
      <c r="J89" s="10" t="s">
        <v>336</v>
      </c>
      <c r="K89" s="10" t="s">
        <v>337</v>
      </c>
      <c r="L89" s="10" t="s">
        <v>338</v>
      </c>
      <c r="M89" s="11" t="s">
        <v>335</v>
      </c>
      <c r="N89" s="10"/>
      <c r="O89" s="10" t="s">
        <v>336</v>
      </c>
      <c r="P89" s="10" t="s">
        <v>341</v>
      </c>
      <c r="Q89" s="10" t="s">
        <v>337</v>
      </c>
      <c r="R89" s="10" t="s">
        <v>338</v>
      </c>
      <c r="S89" s="11" t="s">
        <v>335</v>
      </c>
      <c r="T89" s="9"/>
      <c r="U89" s="25"/>
      <c r="V89" s="25"/>
      <c r="W89" s="10" t="s">
        <v>334</v>
      </c>
      <c r="X89" s="11" t="s">
        <v>335</v>
      </c>
      <c r="Y89" s="10"/>
      <c r="Z89" s="114"/>
      <c r="AA89" s="10" t="s">
        <v>378</v>
      </c>
      <c r="AB89" s="10" t="s">
        <v>379</v>
      </c>
      <c r="AC89" s="117" t="s">
        <v>335</v>
      </c>
      <c r="AD89" s="10"/>
      <c r="AE89" s="10"/>
      <c r="AF89" s="10" t="s">
        <v>336</v>
      </c>
      <c r="AG89" s="10" t="s">
        <v>379</v>
      </c>
      <c r="AH89" s="117" t="s">
        <v>335</v>
      </c>
      <c r="AI89" s="10"/>
      <c r="AJ89" s="114"/>
      <c r="AK89" s="10" t="s">
        <v>336</v>
      </c>
      <c r="AL89" s="10" t="s">
        <v>379</v>
      </c>
      <c r="AM89" s="117" t="s">
        <v>335</v>
      </c>
      <c r="AN89" s="61" t="s">
        <v>335</v>
      </c>
      <c r="AO89" s="61" t="s">
        <v>381</v>
      </c>
      <c r="AP89" s="61" t="s">
        <v>701</v>
      </c>
      <c r="AQ89" s="61" t="s">
        <v>702</v>
      </c>
    </row>
    <row r="90" spans="1:43" x14ac:dyDescent="0.2">
      <c r="A90" s="21" t="s">
        <v>263</v>
      </c>
      <c r="B90" s="97" t="s">
        <v>346</v>
      </c>
      <c r="C90" s="78" t="s">
        <v>347</v>
      </c>
      <c r="D90" s="13" t="s">
        <v>348</v>
      </c>
      <c r="E90" s="14" t="s">
        <v>349</v>
      </c>
      <c r="F90" s="12" t="s">
        <v>354</v>
      </c>
      <c r="G90" s="13" t="s">
        <v>355</v>
      </c>
      <c r="H90" s="13" t="s">
        <v>348</v>
      </c>
      <c r="I90" s="13" t="s">
        <v>348</v>
      </c>
      <c r="J90" s="13" t="s">
        <v>351</v>
      </c>
      <c r="K90" s="13" t="s">
        <v>352</v>
      </c>
      <c r="L90" s="13" t="s">
        <v>353</v>
      </c>
      <c r="M90" s="14" t="s">
        <v>349</v>
      </c>
      <c r="N90" s="12" t="s">
        <v>382</v>
      </c>
      <c r="O90" s="13" t="s">
        <v>348</v>
      </c>
      <c r="P90" s="13" t="s">
        <v>351</v>
      </c>
      <c r="Q90" s="13" t="s">
        <v>352</v>
      </c>
      <c r="R90" s="13" t="s">
        <v>353</v>
      </c>
      <c r="S90" s="14" t="s">
        <v>349</v>
      </c>
      <c r="T90" s="12" t="s">
        <v>355</v>
      </c>
      <c r="U90" s="13" t="s">
        <v>383</v>
      </c>
      <c r="V90" s="13" t="s">
        <v>384</v>
      </c>
      <c r="W90" s="13" t="s">
        <v>348</v>
      </c>
      <c r="X90" s="14" t="s">
        <v>349</v>
      </c>
      <c r="Y90" s="12" t="s">
        <v>382</v>
      </c>
      <c r="Z90" s="115" t="s">
        <v>383</v>
      </c>
      <c r="AA90" s="13" t="s">
        <v>348</v>
      </c>
      <c r="AB90" s="13" t="s">
        <v>348</v>
      </c>
      <c r="AC90" s="118" t="s">
        <v>349</v>
      </c>
      <c r="AD90" s="12" t="s">
        <v>385</v>
      </c>
      <c r="AE90" s="13" t="s">
        <v>383</v>
      </c>
      <c r="AF90" s="13" t="s">
        <v>348</v>
      </c>
      <c r="AG90" s="13" t="s">
        <v>348</v>
      </c>
      <c r="AH90" s="118" t="s">
        <v>349</v>
      </c>
      <c r="AI90" s="12" t="s">
        <v>386</v>
      </c>
      <c r="AJ90" s="115" t="s">
        <v>383</v>
      </c>
      <c r="AK90" s="13" t="s">
        <v>348</v>
      </c>
      <c r="AL90" s="13" t="s">
        <v>348</v>
      </c>
      <c r="AM90" s="118" t="s">
        <v>349</v>
      </c>
      <c r="AN90" s="61" t="s">
        <v>349</v>
      </c>
      <c r="AO90" s="61" t="s">
        <v>348</v>
      </c>
      <c r="AP90" s="61" t="s">
        <v>349</v>
      </c>
      <c r="AQ90" s="61" t="s">
        <v>348</v>
      </c>
    </row>
    <row r="91" spans="1:43" x14ac:dyDescent="0.2">
      <c r="A91" t="s">
        <v>12</v>
      </c>
      <c r="B91" s="96">
        <f>Input!$D$21</f>
        <v>0</v>
      </c>
      <c r="C91" s="79">
        <f>B91*Wildlife!$D$13</f>
        <v>0</v>
      </c>
      <c r="D91" s="22">
        <f>B91*Wildlife!$E$13</f>
        <v>0</v>
      </c>
      <c r="E91" s="23">
        <f>IF(B91=0,0,D91/B91)</f>
        <v>0</v>
      </c>
      <c r="F91" s="3">
        <f>Animals!$D$10</f>
        <v>0</v>
      </c>
      <c r="G91" s="3">
        <f>Animals!$B$10</f>
        <v>0</v>
      </c>
      <c r="H91" s="15">
        <f>F91*References!$B$9</f>
        <v>0</v>
      </c>
      <c r="I91" s="15">
        <f>G91*References!$B$10</f>
        <v>0</v>
      </c>
      <c r="J91" s="15">
        <f>(H91*365)+(I91*(365-Grazing!$B$42))</f>
        <v>0</v>
      </c>
      <c r="K91" s="15">
        <f>J91*'Manure Application'!G43</f>
        <v>0</v>
      </c>
      <c r="L91" s="15">
        <f>K91/30</f>
        <v>0</v>
      </c>
      <c r="M91" s="27">
        <f>IF(B91=0,0,L91*(B91/(Input!$C$21+B91))/B91)</f>
        <v>0</v>
      </c>
      <c r="N91" s="3">
        <f>Animals!$F$10</f>
        <v>0</v>
      </c>
      <c r="O91" s="15">
        <f>N91*References!$B$13</f>
        <v>0</v>
      </c>
      <c r="P91" s="15">
        <f>(O91*(365-Grazing!$B$82))</f>
        <v>0</v>
      </c>
      <c r="Q91" s="15">
        <f>P91*'Manure Application'!G$67</f>
        <v>0</v>
      </c>
      <c r="R91" s="15">
        <f t="shared" ref="R91:R100" si="60">Q91/30</f>
        <v>0</v>
      </c>
      <c r="S91" s="27">
        <f>IF(B91=0,0,R91/B91)</f>
        <v>0</v>
      </c>
      <c r="T91" s="3">
        <f>Animals!$B$10</f>
        <v>0</v>
      </c>
      <c r="U91" s="28">
        <f>+T91*Grazing!$C$20</f>
        <v>0</v>
      </c>
      <c r="V91" s="56">
        <f>Grazing!$E$20</f>
        <v>0.97083333333333333</v>
      </c>
      <c r="W91" s="22">
        <f>U91*V91*References!$B$10</f>
        <v>0</v>
      </c>
      <c r="X91" s="23">
        <f t="shared" ref="X91:X100" si="61">IF(B91=0,0,W91/B91)</f>
        <v>0</v>
      </c>
      <c r="Y91" s="3">
        <f>Animals!$F$10</f>
        <v>0</v>
      </c>
      <c r="Z91" s="3">
        <f>Y91*Grazing!$C$60</f>
        <v>0</v>
      </c>
      <c r="AA91" s="15">
        <f>Z91*References!$B$13</f>
        <v>0</v>
      </c>
      <c r="AB91" s="15">
        <f>(Y91-Z91)*References!$B$13</f>
        <v>0</v>
      </c>
      <c r="AC91" s="27">
        <f t="shared" ref="AC91:AC100" si="62">IF(B91=0,0,AA91/B91)</f>
        <v>0</v>
      </c>
      <c r="AD91" s="3">
        <f>Animals!$G$10</f>
        <v>0</v>
      </c>
      <c r="AE91" s="15">
        <f>AD91*Grazing!$C$100</f>
        <v>0</v>
      </c>
      <c r="AF91" s="15">
        <f>AE91*References!$B$12</f>
        <v>0</v>
      </c>
      <c r="AG91" s="15">
        <f>(AD91-AE91)*References!$B$12</f>
        <v>0</v>
      </c>
      <c r="AH91" s="27">
        <f t="shared" ref="AH91:AH100" si="63">IF(B91=0,0,AF91/B91)</f>
        <v>0</v>
      </c>
      <c r="AI91" s="3">
        <f>Animals!$H$10</f>
        <v>0</v>
      </c>
      <c r="AJ91" s="3">
        <f>AI91*Grazing!$C$139</f>
        <v>0</v>
      </c>
      <c r="AK91" s="15">
        <f>AJ91*References!$B$25</f>
        <v>0</v>
      </c>
      <c r="AL91" s="15">
        <f>(AI91-AJ91)*References!$H$25</f>
        <v>0</v>
      </c>
      <c r="AM91" s="27">
        <f t="shared" ref="AM91:AM100" si="64">IF(B91=0,0,AK91/B91)</f>
        <v>0</v>
      </c>
      <c r="AN91" s="101">
        <f>E91+M91+S91+X91+AC91+AH91+AM91</f>
        <v>0</v>
      </c>
      <c r="AO91" s="101">
        <f>AG91+AL91+AB91</f>
        <v>0</v>
      </c>
      <c r="AP91" s="101">
        <f>0.403*(AN91)^1.028</f>
        <v>0</v>
      </c>
      <c r="AQ91" s="101">
        <f>0.403*(AO91)^1.028</f>
        <v>0</v>
      </c>
    </row>
    <row r="92" spans="1:43" x14ac:dyDescent="0.2">
      <c r="A92" t="s">
        <v>13</v>
      </c>
      <c r="B92" s="96">
        <f>Input!$D$22</f>
        <v>0</v>
      </c>
      <c r="C92" s="80">
        <f>B92*Wildlife!$D$13</f>
        <v>0</v>
      </c>
      <c r="D92" s="22">
        <f>B92*Wildlife!$E$13</f>
        <v>0</v>
      </c>
      <c r="E92" s="23">
        <f t="shared" ref="E92:E100" si="65">IF(B92=0,0,D92/B92)</f>
        <v>0</v>
      </c>
      <c r="F92" s="3">
        <f>Animals!$D$11</f>
        <v>0</v>
      </c>
      <c r="G92" s="3">
        <f>Animals!$B$11</f>
        <v>0</v>
      </c>
      <c r="H92" s="15">
        <f>F92*References!$B$9</f>
        <v>0</v>
      </c>
      <c r="I92" s="15">
        <f>G92*References!$B$10</f>
        <v>0</v>
      </c>
      <c r="J92" s="15">
        <f>(H92*365)+(I92*(365-Grazing!$B$42))</f>
        <v>0</v>
      </c>
      <c r="K92" s="15">
        <f>J92*'Manure Application'!G44</f>
        <v>0</v>
      </c>
      <c r="L92" s="15">
        <f t="shared" ref="L92:L100" si="66">K92/30</f>
        <v>0</v>
      </c>
      <c r="M92" s="27">
        <f>IF(B92=0,0,L92*(B92/(Input!$C$22+B92))/B92)</f>
        <v>0</v>
      </c>
      <c r="N92" s="3">
        <f>Animals!$F$11</f>
        <v>0</v>
      </c>
      <c r="O92" s="15">
        <f>N92*References!$B$13</f>
        <v>0</v>
      </c>
      <c r="P92" s="15">
        <f>(O92*(365-Grazing!$B$82))</f>
        <v>0</v>
      </c>
      <c r="Q92" s="15">
        <f>P92*'Manure Application'!G$68</f>
        <v>0</v>
      </c>
      <c r="R92" s="15">
        <f t="shared" si="60"/>
        <v>0</v>
      </c>
      <c r="S92" s="27">
        <f t="shared" ref="S92:S100" si="67">IF(B92=0,0,R92/B92)</f>
        <v>0</v>
      </c>
      <c r="T92" s="3">
        <f>Animals!$B$11</f>
        <v>0</v>
      </c>
      <c r="U92" s="28">
        <f>+T92*Grazing!$C$20</f>
        <v>0</v>
      </c>
      <c r="V92" s="56">
        <f>Grazing!$E$20</f>
        <v>0.97083333333333333</v>
      </c>
      <c r="W92" s="22">
        <f>U92*V92*References!$B$10</f>
        <v>0</v>
      </c>
      <c r="X92" s="23">
        <f t="shared" si="61"/>
        <v>0</v>
      </c>
      <c r="Y92" s="3">
        <f>Animals!$F$11</f>
        <v>0</v>
      </c>
      <c r="Z92" s="3">
        <f>Y92*Grazing!$C$60</f>
        <v>0</v>
      </c>
      <c r="AA92" s="15">
        <f>Z92*References!$B$13</f>
        <v>0</v>
      </c>
      <c r="AB92" s="15">
        <f>(Y92-Z92)*References!$B$13</f>
        <v>0</v>
      </c>
      <c r="AC92" s="27">
        <f t="shared" si="62"/>
        <v>0</v>
      </c>
      <c r="AD92" s="3">
        <f>Animals!$G$11</f>
        <v>0</v>
      </c>
      <c r="AE92" s="15">
        <f>AD92*Grazing!$C$100</f>
        <v>0</v>
      </c>
      <c r="AF92" s="15">
        <f>AE92*References!$B$12</f>
        <v>0</v>
      </c>
      <c r="AG92" s="15">
        <f>(AD92-AE92)*References!$B$12</f>
        <v>0</v>
      </c>
      <c r="AH92" s="27">
        <f t="shared" si="63"/>
        <v>0</v>
      </c>
      <c r="AI92" s="3">
        <f>Animals!$H$11</f>
        <v>0</v>
      </c>
      <c r="AJ92" s="3">
        <f>AI92*Grazing!$C$139</f>
        <v>0</v>
      </c>
      <c r="AK92" s="15">
        <f>AJ92*References!$B$25</f>
        <v>0</v>
      </c>
      <c r="AL92" s="15">
        <f>(AI92-AJ92)*References!$H$25</f>
        <v>0</v>
      </c>
      <c r="AM92" s="27">
        <f t="shared" si="64"/>
        <v>0</v>
      </c>
      <c r="AN92" s="101">
        <f t="shared" ref="AN92:AN100" si="68">E92+M92+S92+X92+AC92+AH92+AM92</f>
        <v>0</v>
      </c>
      <c r="AO92" s="101">
        <f t="shared" ref="AO92:AO100" si="69">AG92+AL92+AB92</f>
        <v>0</v>
      </c>
      <c r="AP92" s="101">
        <f t="shared" ref="AP92:AP100" si="70">0.403*(AN92)^1.028</f>
        <v>0</v>
      </c>
      <c r="AQ92" s="101">
        <f t="shared" ref="AQ92:AQ100" si="71">0.403*(AO92)^1.028</f>
        <v>0</v>
      </c>
    </row>
    <row r="93" spans="1:43" x14ac:dyDescent="0.2">
      <c r="A93" t="s">
        <v>14</v>
      </c>
      <c r="B93" s="96">
        <f>Input!$D$23</f>
        <v>0</v>
      </c>
      <c r="C93" s="80">
        <f>B93*Wildlife!$D$13</f>
        <v>0</v>
      </c>
      <c r="D93" s="22">
        <f>B93*Wildlife!$E$13</f>
        <v>0</v>
      </c>
      <c r="E93" s="23">
        <f t="shared" si="65"/>
        <v>0</v>
      </c>
      <c r="F93" s="3">
        <f>Animals!$D$12</f>
        <v>0</v>
      </c>
      <c r="G93" s="3">
        <f>Animals!$B$12</f>
        <v>0</v>
      </c>
      <c r="H93" s="15">
        <f>F93*References!$B$9</f>
        <v>0</v>
      </c>
      <c r="I93" s="15">
        <f>G93*References!$B$10</f>
        <v>0</v>
      </c>
      <c r="J93" s="15">
        <f>(H93*365)+(I93*(365-Grazing!$B$42))</f>
        <v>0</v>
      </c>
      <c r="K93" s="15">
        <f>J93*'Manure Application'!G45</f>
        <v>0</v>
      </c>
      <c r="L93" s="15">
        <f t="shared" si="66"/>
        <v>0</v>
      </c>
      <c r="M93" s="27">
        <f>IF(B93=0,0,L93*(B93/(Input!$C$23+B93))/B93)</f>
        <v>0</v>
      </c>
      <c r="N93" s="3">
        <f>Animals!$F$12</f>
        <v>0</v>
      </c>
      <c r="O93" s="15">
        <f>N93*References!$B$13</f>
        <v>0</v>
      </c>
      <c r="P93" s="15">
        <f>(O93*(365-Grazing!$B$82))</f>
        <v>0</v>
      </c>
      <c r="Q93" s="15">
        <f>P93*'Manure Application'!G$69</f>
        <v>0</v>
      </c>
      <c r="R93" s="15">
        <f t="shared" si="60"/>
        <v>0</v>
      </c>
      <c r="S93" s="27">
        <f t="shared" si="67"/>
        <v>0</v>
      </c>
      <c r="T93" s="3">
        <f>Animals!$B$12</f>
        <v>0</v>
      </c>
      <c r="U93" s="28">
        <f>+T93*Grazing!$C$20</f>
        <v>0</v>
      </c>
      <c r="V93" s="56">
        <f>Grazing!$E$20</f>
        <v>0.97083333333333333</v>
      </c>
      <c r="W93" s="22">
        <f>U93*V93*References!$B$10</f>
        <v>0</v>
      </c>
      <c r="X93" s="23">
        <f t="shared" si="61"/>
        <v>0</v>
      </c>
      <c r="Y93" s="3">
        <f>Animals!$F$12</f>
        <v>0</v>
      </c>
      <c r="Z93" s="3">
        <f>Y93*Grazing!$C$60</f>
        <v>0</v>
      </c>
      <c r="AA93" s="15">
        <f>Z93*References!$B$13</f>
        <v>0</v>
      </c>
      <c r="AB93" s="15">
        <f>(Y93-Z93)*References!$B$13</f>
        <v>0</v>
      </c>
      <c r="AC93" s="27">
        <f t="shared" si="62"/>
        <v>0</v>
      </c>
      <c r="AD93" s="3">
        <f>Animals!$G$12</f>
        <v>0</v>
      </c>
      <c r="AE93" s="15">
        <f>AD93*Grazing!$C$100</f>
        <v>0</v>
      </c>
      <c r="AF93" s="15">
        <f>AE93*References!$B$12</f>
        <v>0</v>
      </c>
      <c r="AG93" s="15">
        <f>(AD93-AE93)*References!$B$12</f>
        <v>0</v>
      </c>
      <c r="AH93" s="27">
        <f t="shared" si="63"/>
        <v>0</v>
      </c>
      <c r="AI93" s="3">
        <f>Animals!$H$12</f>
        <v>0</v>
      </c>
      <c r="AJ93" s="3">
        <f>AI93*Grazing!$C$139</f>
        <v>0</v>
      </c>
      <c r="AK93" s="15">
        <f>AJ93*References!$B$25</f>
        <v>0</v>
      </c>
      <c r="AL93" s="15">
        <f>(AI93-AJ93)*References!$H$25</f>
        <v>0</v>
      </c>
      <c r="AM93" s="27">
        <f t="shared" si="64"/>
        <v>0</v>
      </c>
      <c r="AN93" s="101">
        <f t="shared" si="68"/>
        <v>0</v>
      </c>
      <c r="AO93" s="101">
        <f t="shared" si="69"/>
        <v>0</v>
      </c>
      <c r="AP93" s="101">
        <f t="shared" si="70"/>
        <v>0</v>
      </c>
      <c r="AQ93" s="101">
        <f t="shared" si="71"/>
        <v>0</v>
      </c>
    </row>
    <row r="94" spans="1:43" x14ac:dyDescent="0.2">
      <c r="A94" t="s">
        <v>15</v>
      </c>
      <c r="B94" s="96">
        <f>Input!$D$24</f>
        <v>0</v>
      </c>
      <c r="C94" s="80">
        <f>B94*Wildlife!$D$13</f>
        <v>0</v>
      </c>
      <c r="D94" s="22">
        <f>B94*Wildlife!$E$13</f>
        <v>0</v>
      </c>
      <c r="E94" s="23">
        <f t="shared" si="65"/>
        <v>0</v>
      </c>
      <c r="F94" s="3">
        <f>Animals!$D$13</f>
        <v>0</v>
      </c>
      <c r="G94" s="3">
        <f>Animals!$B$13</f>
        <v>0</v>
      </c>
      <c r="H94" s="15">
        <f>F94*References!$B$9</f>
        <v>0</v>
      </c>
      <c r="I94" s="15">
        <f>G94*References!$B$10</f>
        <v>0</v>
      </c>
      <c r="J94" s="15">
        <f>(H94*365)+(I94*(365-Grazing!$B$42))</f>
        <v>0</v>
      </c>
      <c r="K94" s="15">
        <f>J94*'Manure Application'!G46</f>
        <v>0</v>
      </c>
      <c r="L94" s="15">
        <f t="shared" si="66"/>
        <v>0</v>
      </c>
      <c r="M94" s="27">
        <f>IF(B94=0,0,L94*(B94/(Input!$C$24+B94))/B94)</f>
        <v>0</v>
      </c>
      <c r="N94" s="3">
        <f>Animals!$F$13</f>
        <v>0</v>
      </c>
      <c r="O94" s="15">
        <f>N94*References!$B$13</f>
        <v>0</v>
      </c>
      <c r="P94" s="15">
        <f>(O94*(365-Grazing!$B$82))</f>
        <v>0</v>
      </c>
      <c r="Q94" s="15">
        <f>P94*'Manure Application'!G$70</f>
        <v>0</v>
      </c>
      <c r="R94" s="15">
        <f t="shared" si="60"/>
        <v>0</v>
      </c>
      <c r="S94" s="27">
        <f t="shared" si="67"/>
        <v>0</v>
      </c>
      <c r="T94" s="3">
        <f>Animals!$B$13</f>
        <v>0</v>
      </c>
      <c r="U94" s="28">
        <f>+T94*Grazing!$C$20</f>
        <v>0</v>
      </c>
      <c r="V94" s="56">
        <f>Grazing!$E$20</f>
        <v>0.97083333333333333</v>
      </c>
      <c r="W94" s="22">
        <f>U94*V94*References!$B$10</f>
        <v>0</v>
      </c>
      <c r="X94" s="23">
        <f t="shared" si="61"/>
        <v>0</v>
      </c>
      <c r="Y94" s="3">
        <f>Animals!$F$13</f>
        <v>0</v>
      </c>
      <c r="Z94" s="3">
        <f>Y94*Grazing!$C$60</f>
        <v>0</v>
      </c>
      <c r="AA94" s="15">
        <f>Z94*References!$B$13</f>
        <v>0</v>
      </c>
      <c r="AB94" s="15">
        <f>(Y94-Z94)*References!$B$13</f>
        <v>0</v>
      </c>
      <c r="AC94" s="27">
        <f t="shared" si="62"/>
        <v>0</v>
      </c>
      <c r="AD94" s="3">
        <f>Animals!$G$13</f>
        <v>0</v>
      </c>
      <c r="AE94" s="15">
        <f>AD94*Grazing!$C$100</f>
        <v>0</v>
      </c>
      <c r="AF94" s="15">
        <f>AE94*References!$B$12</f>
        <v>0</v>
      </c>
      <c r="AG94" s="15">
        <f>(AD94-AE94)*References!$B$12</f>
        <v>0</v>
      </c>
      <c r="AH94" s="27">
        <f t="shared" si="63"/>
        <v>0</v>
      </c>
      <c r="AI94" s="3">
        <f>Animals!$H$13</f>
        <v>0</v>
      </c>
      <c r="AJ94" s="3">
        <f>AI94*Grazing!$C$139</f>
        <v>0</v>
      </c>
      <c r="AK94" s="15">
        <f>AJ94*References!$B$25</f>
        <v>0</v>
      </c>
      <c r="AL94" s="15">
        <f>(AI94-AJ94)*References!$H$25</f>
        <v>0</v>
      </c>
      <c r="AM94" s="27">
        <f t="shared" si="64"/>
        <v>0</v>
      </c>
      <c r="AN94" s="101">
        <f t="shared" si="68"/>
        <v>0</v>
      </c>
      <c r="AO94" s="101">
        <f t="shared" si="69"/>
        <v>0</v>
      </c>
      <c r="AP94" s="101">
        <f t="shared" si="70"/>
        <v>0</v>
      </c>
      <c r="AQ94" s="101">
        <f t="shared" si="71"/>
        <v>0</v>
      </c>
    </row>
    <row r="95" spans="1:43" x14ac:dyDescent="0.2">
      <c r="A95" t="s">
        <v>16</v>
      </c>
      <c r="B95" s="96">
        <f>Input!$D$25</f>
        <v>0</v>
      </c>
      <c r="C95" s="80">
        <f>B95*Wildlife!$D$13</f>
        <v>0</v>
      </c>
      <c r="D95" s="22">
        <f>B95*Wildlife!$E$13</f>
        <v>0</v>
      </c>
      <c r="E95" s="23">
        <f t="shared" si="65"/>
        <v>0</v>
      </c>
      <c r="F95" s="3">
        <f>Animals!$D$14</f>
        <v>0</v>
      </c>
      <c r="G95" s="3">
        <f>Animals!$B$14</f>
        <v>0</v>
      </c>
      <c r="H95" s="15">
        <f>F95*References!$B$9</f>
        <v>0</v>
      </c>
      <c r="I95" s="15">
        <f>G95*References!$B$10</f>
        <v>0</v>
      </c>
      <c r="J95" s="15">
        <f>(H95*365)+(I95*(365-Grazing!$B$42))</f>
        <v>0</v>
      </c>
      <c r="K95" s="15">
        <f>J95*'Manure Application'!G47</f>
        <v>0</v>
      </c>
      <c r="L95" s="15">
        <f t="shared" si="66"/>
        <v>0</v>
      </c>
      <c r="M95" s="27">
        <f>IF(B95=0,0,L95*(B95/(Input!$C$25+B95))/B95)</f>
        <v>0</v>
      </c>
      <c r="N95" s="3">
        <f>Animals!$F$14</f>
        <v>0</v>
      </c>
      <c r="O95" s="15">
        <f>N95*References!$B$13</f>
        <v>0</v>
      </c>
      <c r="P95" s="15">
        <f>(O95*(365-Grazing!$B$82))</f>
        <v>0</v>
      </c>
      <c r="Q95" s="15">
        <f>P95*'Manure Application'!G$71</f>
        <v>0</v>
      </c>
      <c r="R95" s="15">
        <f t="shared" si="60"/>
        <v>0</v>
      </c>
      <c r="S95" s="27">
        <f t="shared" si="67"/>
        <v>0</v>
      </c>
      <c r="T95" s="3">
        <f>Animals!$B$14</f>
        <v>0</v>
      </c>
      <c r="U95" s="28">
        <f>+T95*Grazing!$C$20</f>
        <v>0</v>
      </c>
      <c r="V95" s="56">
        <f>Grazing!$E$20</f>
        <v>0.97083333333333333</v>
      </c>
      <c r="W95" s="22">
        <f>U95*V95*References!$B$10</f>
        <v>0</v>
      </c>
      <c r="X95" s="23">
        <f t="shared" si="61"/>
        <v>0</v>
      </c>
      <c r="Y95" s="3">
        <f>Animals!$F$14</f>
        <v>0</v>
      </c>
      <c r="Z95" s="3">
        <f>Y95*Grazing!$C$60</f>
        <v>0</v>
      </c>
      <c r="AA95" s="15">
        <f>Z95*References!$B$13</f>
        <v>0</v>
      </c>
      <c r="AB95" s="15">
        <f>(Y95-Z95)*References!$B$13</f>
        <v>0</v>
      </c>
      <c r="AC95" s="27">
        <f t="shared" si="62"/>
        <v>0</v>
      </c>
      <c r="AD95" s="3">
        <f>Animals!$G$14</f>
        <v>0</v>
      </c>
      <c r="AE95" s="15">
        <f>AD95*Grazing!$C$100</f>
        <v>0</v>
      </c>
      <c r="AF95" s="15">
        <f>AE95*References!$B$12</f>
        <v>0</v>
      </c>
      <c r="AG95" s="15">
        <f>(AD95-AE95)*References!$B$12</f>
        <v>0</v>
      </c>
      <c r="AH95" s="27">
        <f t="shared" si="63"/>
        <v>0</v>
      </c>
      <c r="AI95" s="3">
        <f>Animals!$H$14</f>
        <v>0</v>
      </c>
      <c r="AJ95" s="3">
        <f>AI95*Grazing!$C$139</f>
        <v>0</v>
      </c>
      <c r="AK95" s="15">
        <f>AJ95*References!$B$25</f>
        <v>0</v>
      </c>
      <c r="AL95" s="15">
        <f>(AI95-AJ95)*References!$H$25</f>
        <v>0</v>
      </c>
      <c r="AM95" s="27">
        <f t="shared" si="64"/>
        <v>0</v>
      </c>
      <c r="AN95" s="101">
        <f t="shared" si="68"/>
        <v>0</v>
      </c>
      <c r="AO95" s="101">
        <f t="shared" si="69"/>
        <v>0</v>
      </c>
      <c r="AP95" s="101">
        <f t="shared" si="70"/>
        <v>0</v>
      </c>
      <c r="AQ95" s="101">
        <f t="shared" si="71"/>
        <v>0</v>
      </c>
    </row>
    <row r="96" spans="1:43" x14ac:dyDescent="0.2">
      <c r="A96" t="s">
        <v>17</v>
      </c>
      <c r="B96" s="96">
        <f>Input!$D$26</f>
        <v>0</v>
      </c>
      <c r="C96" s="80">
        <f>B96*Wildlife!$D$13</f>
        <v>0</v>
      </c>
      <c r="D96" s="22">
        <f>B96*Wildlife!$E$13</f>
        <v>0</v>
      </c>
      <c r="E96" s="23">
        <f t="shared" si="65"/>
        <v>0</v>
      </c>
      <c r="F96" s="3">
        <f>Animals!$D$15</f>
        <v>0</v>
      </c>
      <c r="G96" s="3">
        <f>Animals!$B$15</f>
        <v>0</v>
      </c>
      <c r="H96" s="15">
        <f>F96*References!$B$9</f>
        <v>0</v>
      </c>
      <c r="I96" s="15">
        <f>G96*References!$B$10</f>
        <v>0</v>
      </c>
      <c r="J96" s="15">
        <f>(H96*365)+(I96*(365-Grazing!$B$42))</f>
        <v>0</v>
      </c>
      <c r="K96" s="15">
        <f>J96*'Manure Application'!G48</f>
        <v>0</v>
      </c>
      <c r="L96" s="15">
        <f t="shared" si="66"/>
        <v>0</v>
      </c>
      <c r="M96" s="27">
        <f>IF(B96=0,0,L96*(B96/(Input!$C$26+B96))/B96)</f>
        <v>0</v>
      </c>
      <c r="N96" s="3">
        <f>Animals!$F$15</f>
        <v>0</v>
      </c>
      <c r="O96" s="15">
        <f>N96*References!$B$13</f>
        <v>0</v>
      </c>
      <c r="P96" s="15">
        <f>(O96*(365-Grazing!$B$82))</f>
        <v>0</v>
      </c>
      <c r="Q96" s="15">
        <f>P96*'Manure Application'!G$72</f>
        <v>0</v>
      </c>
      <c r="R96" s="15">
        <f t="shared" si="60"/>
        <v>0</v>
      </c>
      <c r="S96" s="27">
        <f t="shared" si="67"/>
        <v>0</v>
      </c>
      <c r="T96" s="3">
        <f>Animals!$B$15</f>
        <v>0</v>
      </c>
      <c r="U96" s="28">
        <f>+T96*Grazing!$C$20</f>
        <v>0</v>
      </c>
      <c r="V96" s="56">
        <f>Grazing!$E$20</f>
        <v>0.97083333333333333</v>
      </c>
      <c r="W96" s="22">
        <f>U96*V96*References!$B$10</f>
        <v>0</v>
      </c>
      <c r="X96" s="23">
        <f t="shared" si="61"/>
        <v>0</v>
      </c>
      <c r="Y96" s="3">
        <f>Animals!$F$15</f>
        <v>0</v>
      </c>
      <c r="Z96" s="3">
        <f>Y96*Grazing!$C$60</f>
        <v>0</v>
      </c>
      <c r="AA96" s="15">
        <f>Z96*References!$B$13</f>
        <v>0</v>
      </c>
      <c r="AB96" s="15">
        <f>(Y96-Z96)*References!$B$13</f>
        <v>0</v>
      </c>
      <c r="AC96" s="27">
        <f t="shared" si="62"/>
        <v>0</v>
      </c>
      <c r="AD96" s="3">
        <f>Animals!$G$15</f>
        <v>0</v>
      </c>
      <c r="AE96" s="15">
        <f>AD96*Grazing!$C$100</f>
        <v>0</v>
      </c>
      <c r="AF96" s="15">
        <f>AE96*References!$B$12</f>
        <v>0</v>
      </c>
      <c r="AG96" s="15">
        <f>(AD96-AE96)*References!$B$12</f>
        <v>0</v>
      </c>
      <c r="AH96" s="27">
        <f t="shared" si="63"/>
        <v>0</v>
      </c>
      <c r="AI96" s="3">
        <f>Animals!$H$15</f>
        <v>0</v>
      </c>
      <c r="AJ96" s="3">
        <f>AI96*Grazing!$C$139</f>
        <v>0</v>
      </c>
      <c r="AK96" s="15">
        <f>AJ96*References!$B$25</f>
        <v>0</v>
      </c>
      <c r="AL96" s="15">
        <f>(AI96-AJ96)*References!$H$25</f>
        <v>0</v>
      </c>
      <c r="AM96" s="27">
        <f t="shared" si="64"/>
        <v>0</v>
      </c>
      <c r="AN96" s="101">
        <f t="shared" si="68"/>
        <v>0</v>
      </c>
      <c r="AO96" s="101">
        <f t="shared" si="69"/>
        <v>0</v>
      </c>
      <c r="AP96" s="101">
        <f t="shared" si="70"/>
        <v>0</v>
      </c>
      <c r="AQ96" s="101">
        <f t="shared" si="71"/>
        <v>0</v>
      </c>
    </row>
    <row r="97" spans="1:43" x14ac:dyDescent="0.2">
      <c r="A97" t="s">
        <v>18</v>
      </c>
      <c r="B97" s="96">
        <f>Input!$D$27</f>
        <v>0</v>
      </c>
      <c r="C97" s="80">
        <f>B97*Wildlife!$D$13</f>
        <v>0</v>
      </c>
      <c r="D97" s="22">
        <f>B97*Wildlife!$E$13</f>
        <v>0</v>
      </c>
      <c r="E97" s="23">
        <f t="shared" si="65"/>
        <v>0</v>
      </c>
      <c r="F97" s="3">
        <f>Animals!$D$16</f>
        <v>0</v>
      </c>
      <c r="G97" s="3">
        <f>Animals!$B$16</f>
        <v>0</v>
      </c>
      <c r="H97" s="15">
        <f>F97*References!$B$9</f>
        <v>0</v>
      </c>
      <c r="I97" s="15">
        <f>G97*References!$B$10</f>
        <v>0</v>
      </c>
      <c r="J97" s="15">
        <f>(H97*365)+(I97*(365-Grazing!$B$42))</f>
        <v>0</v>
      </c>
      <c r="K97" s="15">
        <f>J97*'Manure Application'!G49</f>
        <v>0</v>
      </c>
      <c r="L97" s="15">
        <f t="shared" si="66"/>
        <v>0</v>
      </c>
      <c r="M97" s="27">
        <f>IF(B97=0,0,L97*(B97/(Input!$C$27+B97))/B97)</f>
        <v>0</v>
      </c>
      <c r="N97" s="3">
        <f>Animals!$F$16</f>
        <v>0</v>
      </c>
      <c r="O97" s="15">
        <f>N97*References!$B$13</f>
        <v>0</v>
      </c>
      <c r="P97" s="15">
        <f>(O97*(365-Grazing!$B$82))</f>
        <v>0</v>
      </c>
      <c r="Q97" s="15">
        <f>P97*'Manure Application'!G$73</f>
        <v>0</v>
      </c>
      <c r="R97" s="15">
        <f t="shared" si="60"/>
        <v>0</v>
      </c>
      <c r="S97" s="27">
        <f t="shared" si="67"/>
        <v>0</v>
      </c>
      <c r="T97" s="3">
        <f>Animals!$B$16</f>
        <v>0</v>
      </c>
      <c r="U97" s="28">
        <f>+T97*Grazing!$C$20</f>
        <v>0</v>
      </c>
      <c r="V97" s="56">
        <f>Grazing!$E$20</f>
        <v>0.97083333333333333</v>
      </c>
      <c r="W97" s="22">
        <f>U97*V97*References!$B$10</f>
        <v>0</v>
      </c>
      <c r="X97" s="23">
        <f t="shared" si="61"/>
        <v>0</v>
      </c>
      <c r="Y97" s="3">
        <f>Animals!$F$16</f>
        <v>0</v>
      </c>
      <c r="Z97" s="3">
        <f>Y97*Grazing!$C$60</f>
        <v>0</v>
      </c>
      <c r="AA97" s="15">
        <f>Z97*References!$B$13</f>
        <v>0</v>
      </c>
      <c r="AB97" s="15">
        <f>(Y97-Z97)*References!$B$13</f>
        <v>0</v>
      </c>
      <c r="AC97" s="27">
        <f t="shared" si="62"/>
        <v>0</v>
      </c>
      <c r="AD97" s="3">
        <f>Animals!$G$16</f>
        <v>0</v>
      </c>
      <c r="AE97" s="15">
        <f>AD97*Grazing!$C$100</f>
        <v>0</v>
      </c>
      <c r="AF97" s="15">
        <f>AE97*References!$B$12</f>
        <v>0</v>
      </c>
      <c r="AG97" s="15">
        <f>(AD97-AE97)*References!$B$12</f>
        <v>0</v>
      </c>
      <c r="AH97" s="27">
        <f t="shared" si="63"/>
        <v>0</v>
      </c>
      <c r="AI97" s="3">
        <f>Animals!$H$16</f>
        <v>0</v>
      </c>
      <c r="AJ97" s="3">
        <f>AI97*Grazing!$C$139</f>
        <v>0</v>
      </c>
      <c r="AK97" s="15">
        <f>AJ97*References!$B$25</f>
        <v>0</v>
      </c>
      <c r="AL97" s="15">
        <f>(AI97-AJ97)*References!$H$25</f>
        <v>0</v>
      </c>
      <c r="AM97" s="27">
        <f t="shared" si="64"/>
        <v>0</v>
      </c>
      <c r="AN97" s="101">
        <f t="shared" si="68"/>
        <v>0</v>
      </c>
      <c r="AO97" s="101">
        <f t="shared" si="69"/>
        <v>0</v>
      </c>
      <c r="AP97" s="101">
        <f t="shared" si="70"/>
        <v>0</v>
      </c>
      <c r="AQ97" s="101">
        <f t="shared" si="71"/>
        <v>0</v>
      </c>
    </row>
    <row r="98" spans="1:43" x14ac:dyDescent="0.2">
      <c r="A98" t="s">
        <v>19</v>
      </c>
      <c r="B98" s="96">
        <f>Input!$D$28</f>
        <v>0</v>
      </c>
      <c r="C98" s="80">
        <f>B98*Wildlife!$D$13</f>
        <v>0</v>
      </c>
      <c r="D98" s="22">
        <f>B98*Wildlife!$E$13</f>
        <v>0</v>
      </c>
      <c r="E98" s="23">
        <f t="shared" si="65"/>
        <v>0</v>
      </c>
      <c r="F98" s="3">
        <f>Animals!$D$17</f>
        <v>0</v>
      </c>
      <c r="G98" s="3">
        <f>Animals!$B$17</f>
        <v>0</v>
      </c>
      <c r="H98" s="15">
        <f>F98*References!$B$9</f>
        <v>0</v>
      </c>
      <c r="I98" s="15">
        <f>G98*References!$B$10</f>
        <v>0</v>
      </c>
      <c r="J98" s="15">
        <f>(H98*365)+(I98*(365-Grazing!$B$42))</f>
        <v>0</v>
      </c>
      <c r="K98" s="15">
        <f>J98*'Manure Application'!G50</f>
        <v>0</v>
      </c>
      <c r="L98" s="15">
        <f t="shared" si="66"/>
        <v>0</v>
      </c>
      <c r="M98" s="27">
        <f>IF(B98=0,0,L98*(B98/(Input!$C$28+B98))/B98)</f>
        <v>0</v>
      </c>
      <c r="N98" s="3">
        <f>Animals!$F$17</f>
        <v>0</v>
      </c>
      <c r="O98" s="15">
        <f>N98*References!$B$13</f>
        <v>0</v>
      </c>
      <c r="P98" s="15">
        <f>(O98*(365-Grazing!$B$82))</f>
        <v>0</v>
      </c>
      <c r="Q98" s="15">
        <f>P98*'Manure Application'!G$74</f>
        <v>0</v>
      </c>
      <c r="R98" s="15">
        <f t="shared" si="60"/>
        <v>0</v>
      </c>
      <c r="S98" s="27">
        <f t="shared" si="67"/>
        <v>0</v>
      </c>
      <c r="T98" s="3">
        <f>Animals!$B$17</f>
        <v>0</v>
      </c>
      <c r="U98" s="28">
        <f>+T98*Grazing!$C$20</f>
        <v>0</v>
      </c>
      <c r="V98" s="56">
        <f>Grazing!$E$20</f>
        <v>0.97083333333333333</v>
      </c>
      <c r="W98" s="22">
        <f>U98*V98*References!$B$10</f>
        <v>0</v>
      </c>
      <c r="X98" s="23">
        <f t="shared" si="61"/>
        <v>0</v>
      </c>
      <c r="Y98" s="3">
        <f>Animals!$F$17</f>
        <v>0</v>
      </c>
      <c r="Z98" s="3">
        <f>Y98*Grazing!$C$60</f>
        <v>0</v>
      </c>
      <c r="AA98" s="15">
        <f>Z98*References!$B$13</f>
        <v>0</v>
      </c>
      <c r="AB98" s="15">
        <f>(Y98-Z98)*References!$B$13</f>
        <v>0</v>
      </c>
      <c r="AC98" s="27">
        <f t="shared" si="62"/>
        <v>0</v>
      </c>
      <c r="AD98" s="3">
        <f>Animals!$G$17</f>
        <v>0</v>
      </c>
      <c r="AE98" s="15">
        <f>AD98*Grazing!$C$100</f>
        <v>0</v>
      </c>
      <c r="AF98" s="15">
        <f>AE98*References!$B$12</f>
        <v>0</v>
      </c>
      <c r="AG98" s="15">
        <f>(AD98-AE98)*References!$B$12</f>
        <v>0</v>
      </c>
      <c r="AH98" s="27">
        <f t="shared" si="63"/>
        <v>0</v>
      </c>
      <c r="AI98" s="3">
        <f>Animals!$H$17</f>
        <v>0</v>
      </c>
      <c r="AJ98" s="3">
        <f>AI98*Grazing!$C$139</f>
        <v>0</v>
      </c>
      <c r="AK98" s="15">
        <f>AJ98*References!$B$25</f>
        <v>0</v>
      </c>
      <c r="AL98" s="15">
        <f>(AI98-AJ98)*References!$H$25</f>
        <v>0</v>
      </c>
      <c r="AM98" s="27">
        <f t="shared" si="64"/>
        <v>0</v>
      </c>
      <c r="AN98" s="101">
        <f t="shared" si="68"/>
        <v>0</v>
      </c>
      <c r="AO98" s="101">
        <f t="shared" si="69"/>
        <v>0</v>
      </c>
      <c r="AP98" s="101">
        <f t="shared" si="70"/>
        <v>0</v>
      </c>
      <c r="AQ98" s="101">
        <f t="shared" si="71"/>
        <v>0</v>
      </c>
    </row>
    <row r="99" spans="1:43" x14ac:dyDescent="0.2">
      <c r="A99" t="s">
        <v>20</v>
      </c>
      <c r="B99" s="96">
        <f>Input!$D$29</f>
        <v>0</v>
      </c>
      <c r="C99" s="80">
        <f>B99*Wildlife!$D$13</f>
        <v>0</v>
      </c>
      <c r="D99" s="22">
        <f>B99*Wildlife!$E$13</f>
        <v>0</v>
      </c>
      <c r="E99" s="23">
        <f t="shared" si="65"/>
        <v>0</v>
      </c>
      <c r="F99" s="3">
        <f>Animals!$D$18</f>
        <v>0</v>
      </c>
      <c r="G99" s="3">
        <f>Animals!$B$18</f>
        <v>0</v>
      </c>
      <c r="H99" s="15">
        <f>F99*References!$B$9</f>
        <v>0</v>
      </c>
      <c r="I99" s="15">
        <f>G99*References!$B$10</f>
        <v>0</v>
      </c>
      <c r="J99" s="15">
        <f>(H99*365)+(I99*(365-Grazing!$B$42))</f>
        <v>0</v>
      </c>
      <c r="K99" s="15">
        <f>J99*'Manure Application'!G51</f>
        <v>0</v>
      </c>
      <c r="L99" s="15">
        <f t="shared" si="66"/>
        <v>0</v>
      </c>
      <c r="M99" s="27">
        <f>IF(B99=0,0,L99*(B99/(Input!$C$29+B99))/B99)</f>
        <v>0</v>
      </c>
      <c r="N99" s="3">
        <f>Animals!$F$18</f>
        <v>0</v>
      </c>
      <c r="O99" s="15">
        <f>N99*References!$B$13</f>
        <v>0</v>
      </c>
      <c r="P99" s="15">
        <f>(O99*(365-Grazing!$B$82))</f>
        <v>0</v>
      </c>
      <c r="Q99" s="15">
        <f>P99*'Manure Application'!G$75</f>
        <v>0</v>
      </c>
      <c r="R99" s="15">
        <f t="shared" si="60"/>
        <v>0</v>
      </c>
      <c r="S99" s="27">
        <f t="shared" si="67"/>
        <v>0</v>
      </c>
      <c r="T99" s="3">
        <f>Animals!$B$18</f>
        <v>0</v>
      </c>
      <c r="U99" s="28">
        <f>+T99*Grazing!$C$20</f>
        <v>0</v>
      </c>
      <c r="V99" s="56">
        <f>Grazing!$E$20</f>
        <v>0.97083333333333333</v>
      </c>
      <c r="W99" s="22">
        <f>U99*V99*References!$B$10</f>
        <v>0</v>
      </c>
      <c r="X99" s="23">
        <f t="shared" si="61"/>
        <v>0</v>
      </c>
      <c r="Y99" s="3">
        <f>Animals!$F$18</f>
        <v>0</v>
      </c>
      <c r="Z99" s="3">
        <f>Y99*Grazing!$C$60</f>
        <v>0</v>
      </c>
      <c r="AA99" s="15">
        <f>Z99*References!$B$13</f>
        <v>0</v>
      </c>
      <c r="AB99" s="15">
        <f>(Y99-Z99)*References!$B$13</f>
        <v>0</v>
      </c>
      <c r="AC99" s="27">
        <f t="shared" si="62"/>
        <v>0</v>
      </c>
      <c r="AD99" s="3">
        <f>Animals!$G$18</f>
        <v>0</v>
      </c>
      <c r="AE99" s="15">
        <f>AD99*Grazing!$C$100</f>
        <v>0</v>
      </c>
      <c r="AF99" s="15">
        <f>AE99*References!$B$12</f>
        <v>0</v>
      </c>
      <c r="AG99" s="15">
        <f>(AD99-AE99)*References!$B$12</f>
        <v>0</v>
      </c>
      <c r="AH99" s="27">
        <f t="shared" si="63"/>
        <v>0</v>
      </c>
      <c r="AI99" s="3">
        <f>Animals!$H$18</f>
        <v>0</v>
      </c>
      <c r="AJ99" s="3">
        <f>AI99*Grazing!$C$139</f>
        <v>0</v>
      </c>
      <c r="AK99" s="15">
        <f>AJ99*References!$B$25</f>
        <v>0</v>
      </c>
      <c r="AL99" s="15">
        <f>(AI99-AJ99)*References!$H$25</f>
        <v>0</v>
      </c>
      <c r="AM99" s="27">
        <f t="shared" si="64"/>
        <v>0</v>
      </c>
      <c r="AN99" s="101">
        <f t="shared" si="68"/>
        <v>0</v>
      </c>
      <c r="AO99" s="101">
        <f t="shared" si="69"/>
        <v>0</v>
      </c>
      <c r="AP99" s="101">
        <f t="shared" si="70"/>
        <v>0</v>
      </c>
      <c r="AQ99" s="101">
        <f t="shared" si="71"/>
        <v>0</v>
      </c>
    </row>
    <row r="100" spans="1:43" x14ac:dyDescent="0.2">
      <c r="A100" t="s">
        <v>21</v>
      </c>
      <c r="B100" s="96">
        <f>Input!$D$30</f>
        <v>0</v>
      </c>
      <c r="C100" s="80">
        <f>B100*Wildlife!$D$13</f>
        <v>0</v>
      </c>
      <c r="D100" s="22">
        <f>B100*Wildlife!$E$13</f>
        <v>0</v>
      </c>
      <c r="E100" s="23">
        <f t="shared" si="65"/>
        <v>0</v>
      </c>
      <c r="F100" s="3">
        <f>Animals!$D$19</f>
        <v>0</v>
      </c>
      <c r="G100" s="3">
        <f>Animals!$B$19</f>
        <v>0</v>
      </c>
      <c r="H100" s="15">
        <f>F100*References!$B$9</f>
        <v>0</v>
      </c>
      <c r="I100" s="15">
        <f>G100*References!$B$10</f>
        <v>0</v>
      </c>
      <c r="J100" s="15">
        <f>(H100*365)+(I100*(365-Grazing!$B$42))</f>
        <v>0</v>
      </c>
      <c r="K100" s="15">
        <f>J100*'Manure Application'!G52</f>
        <v>0</v>
      </c>
      <c r="L100" s="15">
        <f t="shared" si="66"/>
        <v>0</v>
      </c>
      <c r="M100" s="27">
        <f>IF(B100=0,0,L100*(B100/(Input!$C$30+B100))/B100)</f>
        <v>0</v>
      </c>
      <c r="N100" s="3">
        <f>Animals!$F$19</f>
        <v>0</v>
      </c>
      <c r="O100" s="15">
        <f>N100*References!$B$13</f>
        <v>0</v>
      </c>
      <c r="P100" s="15">
        <f>(O100*(365-Grazing!$B$82))</f>
        <v>0</v>
      </c>
      <c r="Q100" s="15">
        <f>P100*'Manure Application'!G$76</f>
        <v>0</v>
      </c>
      <c r="R100" s="15">
        <f t="shared" si="60"/>
        <v>0</v>
      </c>
      <c r="S100" s="27">
        <f t="shared" si="67"/>
        <v>0</v>
      </c>
      <c r="T100" s="3">
        <f>Animals!$B$19</f>
        <v>0</v>
      </c>
      <c r="U100" s="28">
        <f>+T100*Grazing!$C$20</f>
        <v>0</v>
      </c>
      <c r="V100" s="56">
        <f>Grazing!$E$20</f>
        <v>0.97083333333333333</v>
      </c>
      <c r="W100" s="22">
        <f>U100*V100*References!$B$10</f>
        <v>0</v>
      </c>
      <c r="X100" s="23">
        <f t="shared" si="61"/>
        <v>0</v>
      </c>
      <c r="Y100" s="3">
        <f>Animals!$F$19</f>
        <v>0</v>
      </c>
      <c r="Z100" s="3">
        <f>Y100*Grazing!$C$60</f>
        <v>0</v>
      </c>
      <c r="AA100" s="15">
        <f>Z100*References!$B$13</f>
        <v>0</v>
      </c>
      <c r="AB100" s="15">
        <f>(Y100-Z100)*References!$B$13</f>
        <v>0</v>
      </c>
      <c r="AC100" s="27">
        <f t="shared" si="62"/>
        <v>0</v>
      </c>
      <c r="AD100" s="3">
        <f>Animals!$G$19</f>
        <v>0</v>
      </c>
      <c r="AE100" s="15">
        <f>AD100*Grazing!$C$100</f>
        <v>0</v>
      </c>
      <c r="AF100" s="15">
        <f>AE100*References!$B$12</f>
        <v>0</v>
      </c>
      <c r="AG100" s="15">
        <f>(AD100-AE100)*References!$B$12</f>
        <v>0</v>
      </c>
      <c r="AH100" s="27">
        <f t="shared" si="63"/>
        <v>0</v>
      </c>
      <c r="AI100" s="3">
        <f>Animals!$H$19</f>
        <v>0</v>
      </c>
      <c r="AJ100" s="3">
        <f>AI100*Grazing!$C$139</f>
        <v>0</v>
      </c>
      <c r="AK100" s="15">
        <f>AJ100*References!$B$25</f>
        <v>0</v>
      </c>
      <c r="AL100" s="15">
        <f>(AI100-AJ100)*References!$H$25</f>
        <v>0</v>
      </c>
      <c r="AM100" s="27">
        <f t="shared" si="64"/>
        <v>0</v>
      </c>
      <c r="AN100" s="101">
        <f t="shared" si="68"/>
        <v>0</v>
      </c>
      <c r="AO100" s="101">
        <f t="shared" si="69"/>
        <v>0</v>
      </c>
      <c r="AP100" s="101">
        <f t="shared" si="70"/>
        <v>0</v>
      </c>
      <c r="AQ100" s="101">
        <f t="shared" si="71"/>
        <v>0</v>
      </c>
    </row>
    <row r="101" spans="1:43" x14ac:dyDescent="0.2">
      <c r="Z101" s="3"/>
      <c r="AP101" s="100"/>
      <c r="AQ101" s="100"/>
    </row>
    <row r="102" spans="1:43" x14ac:dyDescent="0.2">
      <c r="C102" s="76" t="s">
        <v>242</v>
      </c>
      <c r="D102" s="17"/>
      <c r="E102" s="20"/>
      <c r="F102" s="19" t="s">
        <v>387</v>
      </c>
      <c r="G102" s="19"/>
      <c r="H102" s="17"/>
      <c r="I102" s="17"/>
      <c r="J102" s="17"/>
      <c r="K102" s="17"/>
      <c r="L102" s="17"/>
      <c r="M102" s="18"/>
      <c r="N102" s="19" t="s">
        <v>374</v>
      </c>
      <c r="O102" s="17"/>
      <c r="P102" s="17"/>
      <c r="Q102" s="17"/>
      <c r="R102" s="17"/>
      <c r="S102" s="18"/>
      <c r="T102" s="19" t="s">
        <v>292</v>
      </c>
      <c r="U102" s="19"/>
      <c r="V102" s="19"/>
      <c r="W102" s="17"/>
      <c r="X102" s="20"/>
      <c r="Y102" s="19" t="s">
        <v>376</v>
      </c>
      <c r="Z102" s="113"/>
      <c r="AA102" s="17"/>
      <c r="AB102" s="17"/>
      <c r="AC102" s="116"/>
      <c r="AD102" s="19" t="s">
        <v>314</v>
      </c>
      <c r="AE102" s="17"/>
      <c r="AF102" s="17"/>
      <c r="AG102" s="17"/>
      <c r="AH102" s="116"/>
      <c r="AI102" s="19" t="s">
        <v>377</v>
      </c>
      <c r="AJ102" s="113"/>
      <c r="AK102" s="17"/>
      <c r="AL102" s="17"/>
      <c r="AM102" s="116"/>
      <c r="AN102" s="61" t="s">
        <v>11</v>
      </c>
      <c r="AO102" s="61" t="s">
        <v>11</v>
      </c>
      <c r="AP102" s="61" t="s">
        <v>11</v>
      </c>
      <c r="AQ102" s="61" t="s">
        <v>11</v>
      </c>
    </row>
    <row r="103" spans="1:43" x14ac:dyDescent="0.2">
      <c r="C103" s="77"/>
      <c r="D103" s="10" t="s">
        <v>334</v>
      </c>
      <c r="E103" s="11" t="s">
        <v>335</v>
      </c>
      <c r="F103" s="10"/>
      <c r="G103" s="10"/>
      <c r="H103" s="10" t="s">
        <v>339</v>
      </c>
      <c r="I103" s="10" t="s">
        <v>340</v>
      </c>
      <c r="J103" s="10" t="s">
        <v>336</v>
      </c>
      <c r="K103" s="10" t="s">
        <v>337</v>
      </c>
      <c r="L103" s="10" t="s">
        <v>338</v>
      </c>
      <c r="M103" s="11" t="s">
        <v>335</v>
      </c>
      <c r="N103" s="10"/>
      <c r="O103" s="10" t="s">
        <v>336</v>
      </c>
      <c r="P103" s="10" t="s">
        <v>341</v>
      </c>
      <c r="Q103" s="10" t="s">
        <v>337</v>
      </c>
      <c r="R103" s="10" t="s">
        <v>338</v>
      </c>
      <c r="S103" s="11" t="s">
        <v>335</v>
      </c>
      <c r="T103" s="9"/>
      <c r="U103" s="25"/>
      <c r="V103" s="25"/>
      <c r="W103" s="10" t="s">
        <v>334</v>
      </c>
      <c r="X103" s="11" t="s">
        <v>335</v>
      </c>
      <c r="Y103" s="10"/>
      <c r="Z103" s="114"/>
      <c r="AA103" s="10" t="s">
        <v>378</v>
      </c>
      <c r="AB103" s="10" t="s">
        <v>379</v>
      </c>
      <c r="AC103" s="117" t="s">
        <v>335</v>
      </c>
      <c r="AD103" s="10"/>
      <c r="AE103" s="10"/>
      <c r="AF103" s="10" t="s">
        <v>336</v>
      </c>
      <c r="AG103" s="10" t="s">
        <v>379</v>
      </c>
      <c r="AH103" s="117" t="s">
        <v>335</v>
      </c>
      <c r="AI103" s="10"/>
      <c r="AJ103" s="114"/>
      <c r="AK103" s="10" t="s">
        <v>336</v>
      </c>
      <c r="AL103" s="10" t="s">
        <v>379</v>
      </c>
      <c r="AM103" s="117" t="s">
        <v>335</v>
      </c>
      <c r="AN103" s="61" t="s">
        <v>335</v>
      </c>
      <c r="AO103" s="61" t="s">
        <v>381</v>
      </c>
      <c r="AP103" s="61" t="s">
        <v>701</v>
      </c>
      <c r="AQ103" s="61" t="s">
        <v>702</v>
      </c>
    </row>
    <row r="104" spans="1:43" x14ac:dyDescent="0.2">
      <c r="A104" s="21" t="s">
        <v>264</v>
      </c>
      <c r="B104" s="97" t="s">
        <v>346</v>
      </c>
      <c r="C104" s="78" t="s">
        <v>347</v>
      </c>
      <c r="D104" s="13" t="s">
        <v>348</v>
      </c>
      <c r="E104" s="14" t="s">
        <v>349</v>
      </c>
      <c r="F104" s="12" t="s">
        <v>354</v>
      </c>
      <c r="G104" s="13" t="s">
        <v>355</v>
      </c>
      <c r="H104" s="13" t="s">
        <v>348</v>
      </c>
      <c r="I104" s="13" t="s">
        <v>348</v>
      </c>
      <c r="J104" s="13" t="s">
        <v>351</v>
      </c>
      <c r="K104" s="13" t="s">
        <v>352</v>
      </c>
      <c r="L104" s="13" t="s">
        <v>353</v>
      </c>
      <c r="M104" s="14" t="s">
        <v>349</v>
      </c>
      <c r="N104" s="12" t="s">
        <v>382</v>
      </c>
      <c r="O104" s="13" t="s">
        <v>348</v>
      </c>
      <c r="P104" s="13" t="s">
        <v>351</v>
      </c>
      <c r="Q104" s="13" t="s">
        <v>352</v>
      </c>
      <c r="R104" s="13" t="s">
        <v>353</v>
      </c>
      <c r="S104" s="14" t="s">
        <v>349</v>
      </c>
      <c r="T104" s="12" t="s">
        <v>355</v>
      </c>
      <c r="U104" s="13" t="s">
        <v>383</v>
      </c>
      <c r="V104" s="13" t="s">
        <v>384</v>
      </c>
      <c r="W104" s="13" t="s">
        <v>348</v>
      </c>
      <c r="X104" s="14" t="s">
        <v>349</v>
      </c>
      <c r="Y104" s="12" t="s">
        <v>382</v>
      </c>
      <c r="Z104" s="115" t="s">
        <v>383</v>
      </c>
      <c r="AA104" s="13" t="s">
        <v>348</v>
      </c>
      <c r="AB104" s="13" t="s">
        <v>348</v>
      </c>
      <c r="AC104" s="118" t="s">
        <v>349</v>
      </c>
      <c r="AD104" s="12" t="s">
        <v>385</v>
      </c>
      <c r="AE104" s="13" t="s">
        <v>383</v>
      </c>
      <c r="AF104" s="13" t="s">
        <v>348</v>
      </c>
      <c r="AG104" s="13" t="s">
        <v>348</v>
      </c>
      <c r="AH104" s="118" t="s">
        <v>349</v>
      </c>
      <c r="AI104" s="12" t="s">
        <v>386</v>
      </c>
      <c r="AJ104" s="115" t="s">
        <v>383</v>
      </c>
      <c r="AK104" s="13" t="s">
        <v>348</v>
      </c>
      <c r="AL104" s="13" t="s">
        <v>348</v>
      </c>
      <c r="AM104" s="118" t="s">
        <v>349</v>
      </c>
      <c r="AN104" s="61" t="s">
        <v>349</v>
      </c>
      <c r="AO104" s="61" t="s">
        <v>348</v>
      </c>
      <c r="AP104" s="61" t="s">
        <v>349</v>
      </c>
      <c r="AQ104" s="61" t="s">
        <v>348</v>
      </c>
    </row>
    <row r="105" spans="1:43" x14ac:dyDescent="0.2">
      <c r="A105" t="s">
        <v>12</v>
      </c>
      <c r="B105" s="96">
        <f>Input!$D$21</f>
        <v>0</v>
      </c>
      <c r="C105" s="79">
        <f>B105*Wildlife!$D$13</f>
        <v>0</v>
      </c>
      <c r="D105" s="22">
        <f>B105*Wildlife!$E$13</f>
        <v>0</v>
      </c>
      <c r="E105" s="23">
        <f>IF(B105=0,0,D105/B105)</f>
        <v>0</v>
      </c>
      <c r="F105" s="3">
        <f>Animals!$D$10</f>
        <v>0</v>
      </c>
      <c r="G105" s="3">
        <f>Animals!$B$10</f>
        <v>0</v>
      </c>
      <c r="H105" s="15">
        <f>F105*References!$B$9</f>
        <v>0</v>
      </c>
      <c r="I105" s="15">
        <f>G105*References!$B$10</f>
        <v>0</v>
      </c>
      <c r="J105" s="15">
        <f>(H105*365)+(I105*(365-Grazing!$B$42))</f>
        <v>0</v>
      </c>
      <c r="K105" s="15">
        <f>J105*'Manure Application'!H43</f>
        <v>0</v>
      </c>
      <c r="L105" s="15">
        <f>K105/31</f>
        <v>0</v>
      </c>
      <c r="M105" s="27">
        <f>IF(B105=0,0,L105*(B105/(Input!$C$21+B105))/B105)</f>
        <v>0</v>
      </c>
      <c r="N105" s="3">
        <f>Animals!$F$10</f>
        <v>0</v>
      </c>
      <c r="O105" s="15">
        <f>N105*References!$B$13</f>
        <v>0</v>
      </c>
      <c r="P105" s="15">
        <f>(O105*(365-Grazing!$B$82))</f>
        <v>0</v>
      </c>
      <c r="Q105" s="15">
        <f>P105*'Manure Application'!H$67</f>
        <v>0</v>
      </c>
      <c r="R105" s="15">
        <f t="shared" ref="R105:R114" si="72">Q105/31</f>
        <v>0</v>
      </c>
      <c r="S105" s="27">
        <f>IF(B105=0,0,R105/B105)</f>
        <v>0</v>
      </c>
      <c r="T105" s="3">
        <f>Animals!$B$10</f>
        <v>0</v>
      </c>
      <c r="U105" s="28">
        <f>+T105*Grazing!$C$21</f>
        <v>0</v>
      </c>
      <c r="V105" s="56">
        <f>Grazing!$E$21</f>
        <v>0.95874999999999999</v>
      </c>
      <c r="W105" s="22">
        <f>U105*V105*References!$B$10</f>
        <v>0</v>
      </c>
      <c r="X105" s="23">
        <f t="shared" ref="X105:X114" si="73">IF(B105=0,0,W105/B105)</f>
        <v>0</v>
      </c>
      <c r="Y105" s="3">
        <f>Animals!$F$10</f>
        <v>0</v>
      </c>
      <c r="Z105" s="3">
        <f>Y105*Grazing!$C$61</f>
        <v>0</v>
      </c>
      <c r="AA105" s="15">
        <f>Z105*References!$B$13</f>
        <v>0</v>
      </c>
      <c r="AB105" s="15">
        <f>(Y105-Z105)*References!$B$13</f>
        <v>0</v>
      </c>
      <c r="AC105" s="27">
        <f t="shared" ref="AC105:AC114" si="74">IF(B105=0,0,AA105/B105)</f>
        <v>0</v>
      </c>
      <c r="AD105" s="3">
        <f>Animals!$G$10</f>
        <v>0</v>
      </c>
      <c r="AE105" s="15">
        <f>AD105*Grazing!$C$101</f>
        <v>0</v>
      </c>
      <c r="AF105" s="15">
        <f>AE105*References!$B$12</f>
        <v>0</v>
      </c>
      <c r="AG105" s="15">
        <f>(AD105-AE105)*References!$B$12</f>
        <v>0</v>
      </c>
      <c r="AH105" s="27">
        <f t="shared" ref="AH105:AH114" si="75">IF(B105=0,0,AF105/B105)</f>
        <v>0</v>
      </c>
      <c r="AI105" s="3">
        <f>Animals!$H$10</f>
        <v>0</v>
      </c>
      <c r="AJ105" s="3">
        <f>AI105*Grazing!$C$140</f>
        <v>0</v>
      </c>
      <c r="AK105" s="15">
        <f>AJ105*References!$B$25</f>
        <v>0</v>
      </c>
      <c r="AL105" s="15">
        <f>(AI105-AJ105)*References!$H$25</f>
        <v>0</v>
      </c>
      <c r="AM105" s="27">
        <f t="shared" ref="AM105:AM114" si="76">IF(B105=0,0,AK105/B105)</f>
        <v>0</v>
      </c>
      <c r="AN105" s="101">
        <f>E105+M105+S105+X105+AC105+AH105+AM105</f>
        <v>0</v>
      </c>
      <c r="AO105" s="101">
        <f>AG105+AL105+AB105</f>
        <v>0</v>
      </c>
      <c r="AP105" s="101">
        <f>0.403*(AN105)^1.028</f>
        <v>0</v>
      </c>
      <c r="AQ105" s="101">
        <f>0.403*(AO105)^1.028</f>
        <v>0</v>
      </c>
    </row>
    <row r="106" spans="1:43" x14ac:dyDescent="0.2">
      <c r="A106" t="s">
        <v>13</v>
      </c>
      <c r="B106" s="96">
        <f>Input!$D$22</f>
        <v>0</v>
      </c>
      <c r="C106" s="80">
        <f>B106*Wildlife!$D$13</f>
        <v>0</v>
      </c>
      <c r="D106" s="22">
        <f>B106*Wildlife!$E$13</f>
        <v>0</v>
      </c>
      <c r="E106" s="23">
        <f t="shared" ref="E106:E114" si="77">IF(B106=0,0,D106/B106)</f>
        <v>0</v>
      </c>
      <c r="F106" s="3">
        <f>Animals!$D$11</f>
        <v>0</v>
      </c>
      <c r="G106" s="3">
        <f>Animals!$B$11</f>
        <v>0</v>
      </c>
      <c r="H106" s="15">
        <f>F106*References!$B$9</f>
        <v>0</v>
      </c>
      <c r="I106" s="15">
        <f>G106*References!$B$10</f>
        <v>0</v>
      </c>
      <c r="J106" s="15">
        <f>(H106*365)+(I106*(365-Grazing!$B$42))</f>
        <v>0</v>
      </c>
      <c r="K106" s="15">
        <f>J106*'Manure Application'!H44</f>
        <v>0</v>
      </c>
      <c r="L106" s="15">
        <f t="shared" ref="L106:L114" si="78">K106/31</f>
        <v>0</v>
      </c>
      <c r="M106" s="27">
        <f>IF(B106=0,0,L106*(B106/(Input!$C$22+B106))/B106)</f>
        <v>0</v>
      </c>
      <c r="N106" s="3">
        <f>Animals!$F$11</f>
        <v>0</v>
      </c>
      <c r="O106" s="15">
        <f>N106*References!$B$13</f>
        <v>0</v>
      </c>
      <c r="P106" s="15">
        <f>(O106*(365-Grazing!$B$82))</f>
        <v>0</v>
      </c>
      <c r="Q106" s="15">
        <f>P106*'Manure Application'!H$68</f>
        <v>0</v>
      </c>
      <c r="R106" s="15">
        <f t="shared" si="72"/>
        <v>0</v>
      </c>
      <c r="S106" s="27">
        <f t="shared" ref="S106:S114" si="79">IF(B106=0,0,R106/B106)</f>
        <v>0</v>
      </c>
      <c r="T106" s="3">
        <f>Animals!$B$11</f>
        <v>0</v>
      </c>
      <c r="U106" s="28">
        <f>+T106*Grazing!$C$21</f>
        <v>0</v>
      </c>
      <c r="V106" s="56">
        <f>Grazing!$E$21</f>
        <v>0.95874999999999999</v>
      </c>
      <c r="W106" s="22">
        <f>U106*V106*References!$B$10</f>
        <v>0</v>
      </c>
      <c r="X106" s="23">
        <f t="shared" si="73"/>
        <v>0</v>
      </c>
      <c r="Y106" s="3">
        <f>Animals!$F$11</f>
        <v>0</v>
      </c>
      <c r="Z106" s="3">
        <f>Y106*Grazing!$C$61</f>
        <v>0</v>
      </c>
      <c r="AA106" s="15">
        <f>Z106*References!$B$13</f>
        <v>0</v>
      </c>
      <c r="AB106" s="15">
        <f>(Y106-Z106)*References!$B$13</f>
        <v>0</v>
      </c>
      <c r="AC106" s="27">
        <f t="shared" si="74"/>
        <v>0</v>
      </c>
      <c r="AD106" s="3">
        <f>Animals!$G$11</f>
        <v>0</v>
      </c>
      <c r="AE106" s="15">
        <f>AD106*Grazing!$C$101</f>
        <v>0</v>
      </c>
      <c r="AF106" s="15">
        <f>AE106*References!$B$12</f>
        <v>0</v>
      </c>
      <c r="AG106" s="15">
        <f>(AD106-AE106)*References!$B$12</f>
        <v>0</v>
      </c>
      <c r="AH106" s="27">
        <f t="shared" si="75"/>
        <v>0</v>
      </c>
      <c r="AI106" s="3">
        <f>Animals!$H$11</f>
        <v>0</v>
      </c>
      <c r="AJ106" s="3">
        <f>AI106*Grazing!$C$140</f>
        <v>0</v>
      </c>
      <c r="AK106" s="15">
        <f>AJ106*References!$B$25</f>
        <v>0</v>
      </c>
      <c r="AL106" s="15">
        <f>(AI106-AJ106)*References!$H$25</f>
        <v>0</v>
      </c>
      <c r="AM106" s="27">
        <f t="shared" si="76"/>
        <v>0</v>
      </c>
      <c r="AN106" s="101">
        <f t="shared" ref="AN106:AN114" si="80">E106+M106+S106+X106+AC106+AH106+AM106</f>
        <v>0</v>
      </c>
      <c r="AO106" s="101">
        <f t="shared" ref="AO106:AO114" si="81">AG106+AL106+AB106</f>
        <v>0</v>
      </c>
      <c r="AP106" s="101">
        <f t="shared" ref="AP106:AP114" si="82">0.403*(AN106)^1.028</f>
        <v>0</v>
      </c>
      <c r="AQ106" s="101">
        <f t="shared" ref="AQ106:AQ114" si="83">0.403*(AO106)^1.028</f>
        <v>0</v>
      </c>
    </row>
    <row r="107" spans="1:43" x14ac:dyDescent="0.2">
      <c r="A107" t="s">
        <v>14</v>
      </c>
      <c r="B107" s="96">
        <f>Input!$D$23</f>
        <v>0</v>
      </c>
      <c r="C107" s="80">
        <f>B107*Wildlife!$D$13</f>
        <v>0</v>
      </c>
      <c r="D107" s="22">
        <f>B107*Wildlife!$E$13</f>
        <v>0</v>
      </c>
      <c r="E107" s="23">
        <f t="shared" si="77"/>
        <v>0</v>
      </c>
      <c r="F107" s="3">
        <f>Animals!$D$12</f>
        <v>0</v>
      </c>
      <c r="G107" s="3">
        <f>Animals!$B$12</f>
        <v>0</v>
      </c>
      <c r="H107" s="15">
        <f>F107*References!$B$9</f>
        <v>0</v>
      </c>
      <c r="I107" s="15">
        <f>G107*References!$B$10</f>
        <v>0</v>
      </c>
      <c r="J107" s="15">
        <f>(H107*365)+(I107*(365-Grazing!$B$42))</f>
        <v>0</v>
      </c>
      <c r="K107" s="15">
        <f>J107*'Manure Application'!H45</f>
        <v>0</v>
      </c>
      <c r="L107" s="15">
        <f t="shared" si="78"/>
        <v>0</v>
      </c>
      <c r="M107" s="27">
        <f>IF(B107=0,0,L107*(B107/(Input!$C$23+B107))/B107)</f>
        <v>0</v>
      </c>
      <c r="N107" s="3">
        <f>Animals!$F$12</f>
        <v>0</v>
      </c>
      <c r="O107" s="15">
        <f>N107*References!$B$13</f>
        <v>0</v>
      </c>
      <c r="P107" s="15">
        <f>(O107*(365-Grazing!$B$82))</f>
        <v>0</v>
      </c>
      <c r="Q107" s="15">
        <f>P107*'Manure Application'!H$69</f>
        <v>0</v>
      </c>
      <c r="R107" s="15">
        <f t="shared" si="72"/>
        <v>0</v>
      </c>
      <c r="S107" s="27">
        <f t="shared" si="79"/>
        <v>0</v>
      </c>
      <c r="T107" s="3">
        <f>Animals!$B$12</f>
        <v>0</v>
      </c>
      <c r="U107" s="28">
        <f>+T107*Grazing!$C$21</f>
        <v>0</v>
      </c>
      <c r="V107" s="56">
        <f>Grazing!$E$21</f>
        <v>0.95874999999999999</v>
      </c>
      <c r="W107" s="22">
        <f>U107*V107*References!$B$10</f>
        <v>0</v>
      </c>
      <c r="X107" s="23">
        <f t="shared" si="73"/>
        <v>0</v>
      </c>
      <c r="Y107" s="3">
        <f>Animals!$F$12</f>
        <v>0</v>
      </c>
      <c r="Z107" s="3">
        <f>Y107*Grazing!$C$61</f>
        <v>0</v>
      </c>
      <c r="AA107" s="15">
        <f>Z107*References!$B$13</f>
        <v>0</v>
      </c>
      <c r="AB107" s="15">
        <f>(Y107-Z107)*References!$B$13</f>
        <v>0</v>
      </c>
      <c r="AC107" s="27">
        <f t="shared" si="74"/>
        <v>0</v>
      </c>
      <c r="AD107" s="3">
        <f>Animals!$G$12</f>
        <v>0</v>
      </c>
      <c r="AE107" s="15">
        <f>AD107*Grazing!$C$101</f>
        <v>0</v>
      </c>
      <c r="AF107" s="15">
        <f>AE107*References!$B$12</f>
        <v>0</v>
      </c>
      <c r="AG107" s="15">
        <f>(AD107-AE107)*References!$B$12</f>
        <v>0</v>
      </c>
      <c r="AH107" s="27">
        <f t="shared" si="75"/>
        <v>0</v>
      </c>
      <c r="AI107" s="3">
        <f>Animals!$H$12</f>
        <v>0</v>
      </c>
      <c r="AJ107" s="3">
        <f>AI107*Grazing!$C$140</f>
        <v>0</v>
      </c>
      <c r="AK107" s="15">
        <f>AJ107*References!$B$25</f>
        <v>0</v>
      </c>
      <c r="AL107" s="15">
        <f>(AI107-AJ107)*References!$H$25</f>
        <v>0</v>
      </c>
      <c r="AM107" s="27">
        <f t="shared" si="76"/>
        <v>0</v>
      </c>
      <c r="AN107" s="101">
        <f t="shared" si="80"/>
        <v>0</v>
      </c>
      <c r="AO107" s="101">
        <f t="shared" si="81"/>
        <v>0</v>
      </c>
      <c r="AP107" s="101">
        <f t="shared" si="82"/>
        <v>0</v>
      </c>
      <c r="AQ107" s="101">
        <f t="shared" si="83"/>
        <v>0</v>
      </c>
    </row>
    <row r="108" spans="1:43" x14ac:dyDescent="0.2">
      <c r="A108" t="s">
        <v>15</v>
      </c>
      <c r="B108" s="96">
        <f>Input!$D$24</f>
        <v>0</v>
      </c>
      <c r="C108" s="80">
        <f>B108*Wildlife!$D$13</f>
        <v>0</v>
      </c>
      <c r="D108" s="22">
        <f>B108*Wildlife!$E$13</f>
        <v>0</v>
      </c>
      <c r="E108" s="23">
        <f t="shared" si="77"/>
        <v>0</v>
      </c>
      <c r="F108" s="3">
        <f>Animals!$D$13</f>
        <v>0</v>
      </c>
      <c r="G108" s="3">
        <f>Animals!$B$13</f>
        <v>0</v>
      </c>
      <c r="H108" s="15">
        <f>F108*References!$B$9</f>
        <v>0</v>
      </c>
      <c r="I108" s="15">
        <f>G108*References!$B$10</f>
        <v>0</v>
      </c>
      <c r="J108" s="15">
        <f>(H108*365)+(I108*(365-Grazing!$B$42))</f>
        <v>0</v>
      </c>
      <c r="K108" s="15">
        <f>J108*'Manure Application'!H46</f>
        <v>0</v>
      </c>
      <c r="L108" s="15">
        <f t="shared" si="78"/>
        <v>0</v>
      </c>
      <c r="M108" s="27">
        <f>IF(B108=0,0,L108*(B108/(Input!$C$24+B108))/B108)</f>
        <v>0</v>
      </c>
      <c r="N108" s="3">
        <f>Animals!$F$13</f>
        <v>0</v>
      </c>
      <c r="O108" s="15">
        <f>N108*References!$B$13</f>
        <v>0</v>
      </c>
      <c r="P108" s="15">
        <f>(O108*(365-Grazing!$B$82))</f>
        <v>0</v>
      </c>
      <c r="Q108" s="15">
        <f>P108*'Manure Application'!H$70</f>
        <v>0</v>
      </c>
      <c r="R108" s="15">
        <f t="shared" si="72"/>
        <v>0</v>
      </c>
      <c r="S108" s="27">
        <f t="shared" si="79"/>
        <v>0</v>
      </c>
      <c r="T108" s="3">
        <f>Animals!$B$13</f>
        <v>0</v>
      </c>
      <c r="U108" s="28">
        <f>+T108*Grazing!$C$21</f>
        <v>0</v>
      </c>
      <c r="V108" s="56">
        <f>Grazing!$E$21</f>
        <v>0.95874999999999999</v>
      </c>
      <c r="W108" s="22">
        <f>U108*V108*References!$B$10</f>
        <v>0</v>
      </c>
      <c r="X108" s="23">
        <f t="shared" si="73"/>
        <v>0</v>
      </c>
      <c r="Y108" s="3">
        <f>Animals!$F$13</f>
        <v>0</v>
      </c>
      <c r="Z108" s="3">
        <f>Y108*Grazing!$C$61</f>
        <v>0</v>
      </c>
      <c r="AA108" s="15">
        <f>Z108*References!$B$13</f>
        <v>0</v>
      </c>
      <c r="AB108" s="15">
        <f>(Y108-Z108)*References!$B$13</f>
        <v>0</v>
      </c>
      <c r="AC108" s="27">
        <f t="shared" si="74"/>
        <v>0</v>
      </c>
      <c r="AD108" s="3">
        <f>Animals!$G$13</f>
        <v>0</v>
      </c>
      <c r="AE108" s="15">
        <f>AD108*Grazing!$C$101</f>
        <v>0</v>
      </c>
      <c r="AF108" s="15">
        <f>AE108*References!$B$12</f>
        <v>0</v>
      </c>
      <c r="AG108" s="15">
        <f>(AD108-AE108)*References!$B$12</f>
        <v>0</v>
      </c>
      <c r="AH108" s="27">
        <f t="shared" si="75"/>
        <v>0</v>
      </c>
      <c r="AI108" s="3">
        <f>Animals!$H$13</f>
        <v>0</v>
      </c>
      <c r="AJ108" s="3">
        <f>AI108*Grazing!$C$140</f>
        <v>0</v>
      </c>
      <c r="AK108" s="15">
        <f>AJ108*References!$B$25</f>
        <v>0</v>
      </c>
      <c r="AL108" s="15">
        <f>(AI108-AJ108)*References!$H$25</f>
        <v>0</v>
      </c>
      <c r="AM108" s="27">
        <f t="shared" si="76"/>
        <v>0</v>
      </c>
      <c r="AN108" s="101">
        <f t="shared" si="80"/>
        <v>0</v>
      </c>
      <c r="AO108" s="101">
        <f t="shared" si="81"/>
        <v>0</v>
      </c>
      <c r="AP108" s="101">
        <f t="shared" si="82"/>
        <v>0</v>
      </c>
      <c r="AQ108" s="101">
        <f t="shared" si="83"/>
        <v>0</v>
      </c>
    </row>
    <row r="109" spans="1:43" x14ac:dyDescent="0.2">
      <c r="A109" t="s">
        <v>16</v>
      </c>
      <c r="B109" s="96">
        <f>Input!$D$25</f>
        <v>0</v>
      </c>
      <c r="C109" s="80">
        <f>B109*Wildlife!$D$13</f>
        <v>0</v>
      </c>
      <c r="D109" s="22">
        <f>B109*Wildlife!$E$13</f>
        <v>0</v>
      </c>
      <c r="E109" s="23">
        <f t="shared" si="77"/>
        <v>0</v>
      </c>
      <c r="F109" s="3">
        <f>Animals!$D$14</f>
        <v>0</v>
      </c>
      <c r="G109" s="3">
        <f>Animals!$B$14</f>
        <v>0</v>
      </c>
      <c r="H109" s="15">
        <f>F109*References!$B$9</f>
        <v>0</v>
      </c>
      <c r="I109" s="15">
        <f>G109*References!$B$10</f>
        <v>0</v>
      </c>
      <c r="J109" s="15">
        <f>(H109*365)+(I109*(365-Grazing!$B$42))</f>
        <v>0</v>
      </c>
      <c r="K109" s="15">
        <f>J109*'Manure Application'!H47</f>
        <v>0</v>
      </c>
      <c r="L109" s="15">
        <f t="shared" si="78"/>
        <v>0</v>
      </c>
      <c r="M109" s="27">
        <f>IF(B109=0,0,L109*(B109/(Input!$C$25+B109))/B109)</f>
        <v>0</v>
      </c>
      <c r="N109" s="3">
        <f>Animals!$F$14</f>
        <v>0</v>
      </c>
      <c r="O109" s="15">
        <f>N109*References!$B$13</f>
        <v>0</v>
      </c>
      <c r="P109" s="15">
        <f>(O109*(365-Grazing!$B$82))</f>
        <v>0</v>
      </c>
      <c r="Q109" s="15">
        <f>P109*'Manure Application'!H$71</f>
        <v>0</v>
      </c>
      <c r="R109" s="15">
        <f t="shared" si="72"/>
        <v>0</v>
      </c>
      <c r="S109" s="27">
        <f t="shared" si="79"/>
        <v>0</v>
      </c>
      <c r="T109" s="3">
        <f>Animals!$B$14</f>
        <v>0</v>
      </c>
      <c r="U109" s="28">
        <f>+T109*Grazing!$C$21</f>
        <v>0</v>
      </c>
      <c r="V109" s="56">
        <f>Grazing!$E$21</f>
        <v>0.95874999999999999</v>
      </c>
      <c r="W109" s="22">
        <f>U109*V109*References!$B$10</f>
        <v>0</v>
      </c>
      <c r="X109" s="23">
        <f t="shared" si="73"/>
        <v>0</v>
      </c>
      <c r="Y109" s="3">
        <f>Animals!$F$14</f>
        <v>0</v>
      </c>
      <c r="Z109" s="3">
        <f>Y109*Grazing!$C$61</f>
        <v>0</v>
      </c>
      <c r="AA109" s="15">
        <f>Z109*References!$B$13</f>
        <v>0</v>
      </c>
      <c r="AB109" s="15">
        <f>(Y109-Z109)*References!$B$13</f>
        <v>0</v>
      </c>
      <c r="AC109" s="27">
        <f t="shared" si="74"/>
        <v>0</v>
      </c>
      <c r="AD109" s="3">
        <f>Animals!$G$14</f>
        <v>0</v>
      </c>
      <c r="AE109" s="15">
        <f>AD109*Grazing!$C$101</f>
        <v>0</v>
      </c>
      <c r="AF109" s="15">
        <f>AE109*References!$B$12</f>
        <v>0</v>
      </c>
      <c r="AG109" s="15">
        <f>(AD109-AE109)*References!$B$12</f>
        <v>0</v>
      </c>
      <c r="AH109" s="27">
        <f t="shared" si="75"/>
        <v>0</v>
      </c>
      <c r="AI109" s="3">
        <f>Animals!$H$14</f>
        <v>0</v>
      </c>
      <c r="AJ109" s="3">
        <f>AI109*Grazing!$C$140</f>
        <v>0</v>
      </c>
      <c r="AK109" s="15">
        <f>AJ109*References!$B$25</f>
        <v>0</v>
      </c>
      <c r="AL109" s="15">
        <f>(AI109-AJ109)*References!$H$25</f>
        <v>0</v>
      </c>
      <c r="AM109" s="27">
        <f t="shared" si="76"/>
        <v>0</v>
      </c>
      <c r="AN109" s="101">
        <f t="shared" si="80"/>
        <v>0</v>
      </c>
      <c r="AO109" s="101">
        <f t="shared" si="81"/>
        <v>0</v>
      </c>
      <c r="AP109" s="101">
        <f t="shared" si="82"/>
        <v>0</v>
      </c>
      <c r="AQ109" s="101">
        <f t="shared" si="83"/>
        <v>0</v>
      </c>
    </row>
    <row r="110" spans="1:43" x14ac:dyDescent="0.2">
      <c r="A110" t="s">
        <v>17</v>
      </c>
      <c r="B110" s="96">
        <f>Input!$D$26</f>
        <v>0</v>
      </c>
      <c r="C110" s="80">
        <f>B110*Wildlife!$D$13</f>
        <v>0</v>
      </c>
      <c r="D110" s="22">
        <f>B110*Wildlife!$E$13</f>
        <v>0</v>
      </c>
      <c r="E110" s="23">
        <f t="shared" si="77"/>
        <v>0</v>
      </c>
      <c r="F110" s="3">
        <f>Animals!$D$15</f>
        <v>0</v>
      </c>
      <c r="G110" s="3">
        <f>Animals!$B$15</f>
        <v>0</v>
      </c>
      <c r="H110" s="15">
        <f>F110*References!$B$9</f>
        <v>0</v>
      </c>
      <c r="I110" s="15">
        <f>G110*References!$B$10</f>
        <v>0</v>
      </c>
      <c r="J110" s="15">
        <f>(H110*365)+(I110*(365-Grazing!$B$42))</f>
        <v>0</v>
      </c>
      <c r="K110" s="15">
        <f>J110*'Manure Application'!H48</f>
        <v>0</v>
      </c>
      <c r="L110" s="15">
        <f t="shared" si="78"/>
        <v>0</v>
      </c>
      <c r="M110" s="27">
        <f>IF(B110=0,0,L110*(B110/(Input!$C$26+B110))/B110)</f>
        <v>0</v>
      </c>
      <c r="N110" s="3">
        <f>Animals!$F$15</f>
        <v>0</v>
      </c>
      <c r="O110" s="15">
        <f>N110*References!$B$13</f>
        <v>0</v>
      </c>
      <c r="P110" s="15">
        <f>(O110*(365-Grazing!$B$82))</f>
        <v>0</v>
      </c>
      <c r="Q110" s="15">
        <f>P110*'Manure Application'!H$72</f>
        <v>0</v>
      </c>
      <c r="R110" s="15">
        <f t="shared" si="72"/>
        <v>0</v>
      </c>
      <c r="S110" s="27">
        <f t="shared" si="79"/>
        <v>0</v>
      </c>
      <c r="T110" s="3">
        <f>Animals!$B$15</f>
        <v>0</v>
      </c>
      <c r="U110" s="28">
        <f>+T110*Grazing!$C$21</f>
        <v>0</v>
      </c>
      <c r="V110" s="56">
        <f>Grazing!$E$21</f>
        <v>0.95874999999999999</v>
      </c>
      <c r="W110" s="22">
        <f>U110*V110*References!$B$10</f>
        <v>0</v>
      </c>
      <c r="X110" s="23">
        <f t="shared" si="73"/>
        <v>0</v>
      </c>
      <c r="Y110" s="3">
        <f>Animals!$F$15</f>
        <v>0</v>
      </c>
      <c r="Z110" s="3">
        <f>Y110*Grazing!$C$61</f>
        <v>0</v>
      </c>
      <c r="AA110" s="15">
        <f>Z110*References!$B$13</f>
        <v>0</v>
      </c>
      <c r="AB110" s="15">
        <f>(Y110-Z110)*References!$B$13</f>
        <v>0</v>
      </c>
      <c r="AC110" s="27">
        <f t="shared" si="74"/>
        <v>0</v>
      </c>
      <c r="AD110" s="3">
        <f>Animals!$G$15</f>
        <v>0</v>
      </c>
      <c r="AE110" s="15">
        <f>AD110*Grazing!$C$101</f>
        <v>0</v>
      </c>
      <c r="AF110" s="15">
        <f>AE110*References!$B$12</f>
        <v>0</v>
      </c>
      <c r="AG110" s="15">
        <f>(AD110-AE110)*References!$B$12</f>
        <v>0</v>
      </c>
      <c r="AH110" s="27">
        <f t="shared" si="75"/>
        <v>0</v>
      </c>
      <c r="AI110" s="3">
        <f>Animals!$H$15</f>
        <v>0</v>
      </c>
      <c r="AJ110" s="3">
        <f>AI110*Grazing!$C$140</f>
        <v>0</v>
      </c>
      <c r="AK110" s="15">
        <f>AJ110*References!$B$25</f>
        <v>0</v>
      </c>
      <c r="AL110" s="15">
        <f>(AI110-AJ110)*References!$H$25</f>
        <v>0</v>
      </c>
      <c r="AM110" s="27">
        <f t="shared" si="76"/>
        <v>0</v>
      </c>
      <c r="AN110" s="101">
        <f t="shared" si="80"/>
        <v>0</v>
      </c>
      <c r="AO110" s="101">
        <f t="shared" si="81"/>
        <v>0</v>
      </c>
      <c r="AP110" s="101">
        <f t="shared" si="82"/>
        <v>0</v>
      </c>
      <c r="AQ110" s="101">
        <f t="shared" si="83"/>
        <v>0</v>
      </c>
    </row>
    <row r="111" spans="1:43" x14ac:dyDescent="0.2">
      <c r="A111" t="s">
        <v>18</v>
      </c>
      <c r="B111" s="96">
        <f>Input!$D$27</f>
        <v>0</v>
      </c>
      <c r="C111" s="80">
        <f>B111*Wildlife!$D$13</f>
        <v>0</v>
      </c>
      <c r="D111" s="22">
        <f>B111*Wildlife!$E$13</f>
        <v>0</v>
      </c>
      <c r="E111" s="23">
        <f t="shared" si="77"/>
        <v>0</v>
      </c>
      <c r="F111" s="3">
        <f>Animals!$D$16</f>
        <v>0</v>
      </c>
      <c r="G111" s="3">
        <f>Animals!$B$16</f>
        <v>0</v>
      </c>
      <c r="H111" s="15">
        <f>F111*References!$B$9</f>
        <v>0</v>
      </c>
      <c r="I111" s="15">
        <f>G111*References!$B$10</f>
        <v>0</v>
      </c>
      <c r="J111" s="15">
        <f>(H111*365)+(I111*(365-Grazing!$B$42))</f>
        <v>0</v>
      </c>
      <c r="K111" s="15">
        <f>J111*'Manure Application'!H49</f>
        <v>0</v>
      </c>
      <c r="L111" s="15">
        <f t="shared" si="78"/>
        <v>0</v>
      </c>
      <c r="M111" s="27">
        <f>IF(B111=0,0,L111*(B111/(Input!$C$27+B111))/B111)</f>
        <v>0</v>
      </c>
      <c r="N111" s="3">
        <f>Animals!$F$16</f>
        <v>0</v>
      </c>
      <c r="O111" s="15">
        <f>N111*References!$B$13</f>
        <v>0</v>
      </c>
      <c r="P111" s="15">
        <f>(O111*(365-Grazing!$B$82))</f>
        <v>0</v>
      </c>
      <c r="Q111" s="15">
        <f>P111*'Manure Application'!H$73</f>
        <v>0</v>
      </c>
      <c r="R111" s="15">
        <f t="shared" si="72"/>
        <v>0</v>
      </c>
      <c r="S111" s="27">
        <f t="shared" si="79"/>
        <v>0</v>
      </c>
      <c r="T111" s="3">
        <f>Animals!$B$16</f>
        <v>0</v>
      </c>
      <c r="U111" s="28">
        <f>+T111*Grazing!$C$21</f>
        <v>0</v>
      </c>
      <c r="V111" s="56">
        <f>Grazing!$E$21</f>
        <v>0.95874999999999999</v>
      </c>
      <c r="W111" s="22">
        <f>U111*V111*References!$B$10</f>
        <v>0</v>
      </c>
      <c r="X111" s="23">
        <f t="shared" si="73"/>
        <v>0</v>
      </c>
      <c r="Y111" s="3">
        <f>Animals!$F$16</f>
        <v>0</v>
      </c>
      <c r="Z111" s="3">
        <f>Y111*Grazing!$C$61</f>
        <v>0</v>
      </c>
      <c r="AA111" s="15">
        <f>Z111*References!$B$13</f>
        <v>0</v>
      </c>
      <c r="AB111" s="15">
        <f>(Y111-Z111)*References!$B$13</f>
        <v>0</v>
      </c>
      <c r="AC111" s="27">
        <f t="shared" si="74"/>
        <v>0</v>
      </c>
      <c r="AD111" s="3">
        <f>Animals!$G$16</f>
        <v>0</v>
      </c>
      <c r="AE111" s="15">
        <f>AD111*Grazing!$C$101</f>
        <v>0</v>
      </c>
      <c r="AF111" s="15">
        <f>AE111*References!$B$12</f>
        <v>0</v>
      </c>
      <c r="AG111" s="15">
        <f>(AD111-AE111)*References!$B$12</f>
        <v>0</v>
      </c>
      <c r="AH111" s="27">
        <f t="shared" si="75"/>
        <v>0</v>
      </c>
      <c r="AI111" s="3">
        <f>Animals!$H$16</f>
        <v>0</v>
      </c>
      <c r="AJ111" s="3">
        <f>AI111*Grazing!$C$140</f>
        <v>0</v>
      </c>
      <c r="AK111" s="15">
        <f>AJ111*References!$B$25</f>
        <v>0</v>
      </c>
      <c r="AL111" s="15">
        <f>(AI111-AJ111)*References!$H$25</f>
        <v>0</v>
      </c>
      <c r="AM111" s="27">
        <f t="shared" si="76"/>
        <v>0</v>
      </c>
      <c r="AN111" s="101">
        <f t="shared" si="80"/>
        <v>0</v>
      </c>
      <c r="AO111" s="101">
        <f t="shared" si="81"/>
        <v>0</v>
      </c>
      <c r="AP111" s="101">
        <f t="shared" si="82"/>
        <v>0</v>
      </c>
      <c r="AQ111" s="101">
        <f t="shared" si="83"/>
        <v>0</v>
      </c>
    </row>
    <row r="112" spans="1:43" x14ac:dyDescent="0.2">
      <c r="A112" t="s">
        <v>19</v>
      </c>
      <c r="B112" s="96">
        <f>Input!$D$28</f>
        <v>0</v>
      </c>
      <c r="C112" s="80">
        <f>B112*Wildlife!$D$13</f>
        <v>0</v>
      </c>
      <c r="D112" s="22">
        <f>B112*Wildlife!$E$13</f>
        <v>0</v>
      </c>
      <c r="E112" s="23">
        <f t="shared" si="77"/>
        <v>0</v>
      </c>
      <c r="F112" s="3">
        <f>Animals!$D$17</f>
        <v>0</v>
      </c>
      <c r="G112" s="3">
        <f>Animals!$B$17</f>
        <v>0</v>
      </c>
      <c r="H112" s="15">
        <f>F112*References!$B$9</f>
        <v>0</v>
      </c>
      <c r="I112" s="15">
        <f>G112*References!$B$10</f>
        <v>0</v>
      </c>
      <c r="J112" s="15">
        <f>(H112*365)+(I112*(365-Grazing!$B$42))</f>
        <v>0</v>
      </c>
      <c r="K112" s="15">
        <f>J112*'Manure Application'!H50</f>
        <v>0</v>
      </c>
      <c r="L112" s="15">
        <f t="shared" si="78"/>
        <v>0</v>
      </c>
      <c r="M112" s="27">
        <f>IF(B112=0,0,L112*(B112/(Input!$C$28+B112))/B112)</f>
        <v>0</v>
      </c>
      <c r="N112" s="3">
        <f>Animals!$F$17</f>
        <v>0</v>
      </c>
      <c r="O112" s="15">
        <f>N112*References!$B$13</f>
        <v>0</v>
      </c>
      <c r="P112" s="15">
        <f>(O112*(365-Grazing!$B$82))</f>
        <v>0</v>
      </c>
      <c r="Q112" s="15">
        <f>P112*'Manure Application'!H$74</f>
        <v>0</v>
      </c>
      <c r="R112" s="15">
        <f t="shared" si="72"/>
        <v>0</v>
      </c>
      <c r="S112" s="27">
        <f t="shared" si="79"/>
        <v>0</v>
      </c>
      <c r="T112" s="3">
        <f>Animals!$B$17</f>
        <v>0</v>
      </c>
      <c r="U112" s="28">
        <f>+T112*Grazing!$C$21</f>
        <v>0</v>
      </c>
      <c r="V112" s="56">
        <f>Grazing!$E$21</f>
        <v>0.95874999999999999</v>
      </c>
      <c r="W112" s="22">
        <f>U112*V112*References!$B$10</f>
        <v>0</v>
      </c>
      <c r="X112" s="23">
        <f t="shared" si="73"/>
        <v>0</v>
      </c>
      <c r="Y112" s="3">
        <f>Animals!$F$17</f>
        <v>0</v>
      </c>
      <c r="Z112" s="3">
        <f>Y112*Grazing!$C$61</f>
        <v>0</v>
      </c>
      <c r="AA112" s="15">
        <f>Z112*References!$B$13</f>
        <v>0</v>
      </c>
      <c r="AB112" s="15">
        <f>(Y112-Z112)*References!$B$13</f>
        <v>0</v>
      </c>
      <c r="AC112" s="27">
        <f t="shared" si="74"/>
        <v>0</v>
      </c>
      <c r="AD112" s="3">
        <f>Animals!$G$17</f>
        <v>0</v>
      </c>
      <c r="AE112" s="15">
        <f>AD112*Grazing!$C$101</f>
        <v>0</v>
      </c>
      <c r="AF112" s="15">
        <f>AE112*References!$B$12</f>
        <v>0</v>
      </c>
      <c r="AG112" s="15">
        <f>(AD112-AE112)*References!$B$12</f>
        <v>0</v>
      </c>
      <c r="AH112" s="27">
        <f t="shared" si="75"/>
        <v>0</v>
      </c>
      <c r="AI112" s="3">
        <f>Animals!$H$17</f>
        <v>0</v>
      </c>
      <c r="AJ112" s="3">
        <f>AI112*Grazing!$C$140</f>
        <v>0</v>
      </c>
      <c r="AK112" s="15">
        <f>AJ112*References!$B$25</f>
        <v>0</v>
      </c>
      <c r="AL112" s="15">
        <f>(AI112-AJ112)*References!$H$25</f>
        <v>0</v>
      </c>
      <c r="AM112" s="27">
        <f t="shared" si="76"/>
        <v>0</v>
      </c>
      <c r="AN112" s="101">
        <f t="shared" si="80"/>
        <v>0</v>
      </c>
      <c r="AO112" s="101">
        <f t="shared" si="81"/>
        <v>0</v>
      </c>
      <c r="AP112" s="101">
        <f t="shared" si="82"/>
        <v>0</v>
      </c>
      <c r="AQ112" s="101">
        <f t="shared" si="83"/>
        <v>0</v>
      </c>
    </row>
    <row r="113" spans="1:43" x14ac:dyDescent="0.2">
      <c r="A113" t="s">
        <v>20</v>
      </c>
      <c r="B113" s="96">
        <f>Input!$D$29</f>
        <v>0</v>
      </c>
      <c r="C113" s="80">
        <f>B113*Wildlife!$D$13</f>
        <v>0</v>
      </c>
      <c r="D113" s="22">
        <f>B113*Wildlife!$E$13</f>
        <v>0</v>
      </c>
      <c r="E113" s="23">
        <f t="shared" si="77"/>
        <v>0</v>
      </c>
      <c r="F113" s="3">
        <f>Animals!$D$18</f>
        <v>0</v>
      </c>
      <c r="G113" s="3">
        <f>Animals!$B$18</f>
        <v>0</v>
      </c>
      <c r="H113" s="15">
        <f>F113*References!$B$9</f>
        <v>0</v>
      </c>
      <c r="I113" s="15">
        <f>G113*References!$B$10</f>
        <v>0</v>
      </c>
      <c r="J113" s="15">
        <f>(H113*365)+(I113*(365-Grazing!$B$42))</f>
        <v>0</v>
      </c>
      <c r="K113" s="15">
        <f>J113*'Manure Application'!H51</f>
        <v>0</v>
      </c>
      <c r="L113" s="15">
        <f t="shared" si="78"/>
        <v>0</v>
      </c>
      <c r="M113" s="27">
        <f>IF(B113=0,0,L113*(B113/(Input!$C$29+B113))/B113)</f>
        <v>0</v>
      </c>
      <c r="N113" s="3">
        <f>Animals!$F$18</f>
        <v>0</v>
      </c>
      <c r="O113" s="15">
        <f>N113*References!$B$13</f>
        <v>0</v>
      </c>
      <c r="P113" s="15">
        <f>(O113*(365-Grazing!$B$82))</f>
        <v>0</v>
      </c>
      <c r="Q113" s="15">
        <f>P113*'Manure Application'!H$75</f>
        <v>0</v>
      </c>
      <c r="R113" s="15">
        <f t="shared" si="72"/>
        <v>0</v>
      </c>
      <c r="S113" s="27">
        <f t="shared" si="79"/>
        <v>0</v>
      </c>
      <c r="T113" s="3">
        <f>Animals!$B$18</f>
        <v>0</v>
      </c>
      <c r="U113" s="28">
        <f>+T113*Grazing!$C$21</f>
        <v>0</v>
      </c>
      <c r="V113" s="56">
        <f>Grazing!$E$21</f>
        <v>0.95874999999999999</v>
      </c>
      <c r="W113" s="22">
        <f>U113*V113*References!$B$10</f>
        <v>0</v>
      </c>
      <c r="X113" s="23">
        <f t="shared" si="73"/>
        <v>0</v>
      </c>
      <c r="Y113" s="3">
        <f>Animals!$F$18</f>
        <v>0</v>
      </c>
      <c r="Z113" s="3">
        <f>Y113*Grazing!$C$61</f>
        <v>0</v>
      </c>
      <c r="AA113" s="15">
        <f>Z113*References!$B$13</f>
        <v>0</v>
      </c>
      <c r="AB113" s="15">
        <f>(Y113-Z113)*References!$B$13</f>
        <v>0</v>
      </c>
      <c r="AC113" s="27">
        <f t="shared" si="74"/>
        <v>0</v>
      </c>
      <c r="AD113" s="3">
        <f>Animals!$G$18</f>
        <v>0</v>
      </c>
      <c r="AE113" s="15">
        <f>AD113*Grazing!$C$101</f>
        <v>0</v>
      </c>
      <c r="AF113" s="15">
        <f>AE113*References!$B$12</f>
        <v>0</v>
      </c>
      <c r="AG113" s="15">
        <f>(AD113-AE113)*References!$B$12</f>
        <v>0</v>
      </c>
      <c r="AH113" s="27">
        <f t="shared" si="75"/>
        <v>0</v>
      </c>
      <c r="AI113" s="3">
        <f>Animals!$H$18</f>
        <v>0</v>
      </c>
      <c r="AJ113" s="3">
        <f>AI113*Grazing!$C$140</f>
        <v>0</v>
      </c>
      <c r="AK113" s="15">
        <f>AJ113*References!$B$25</f>
        <v>0</v>
      </c>
      <c r="AL113" s="15">
        <f>(AI113-AJ113)*References!$H$25</f>
        <v>0</v>
      </c>
      <c r="AM113" s="27">
        <f t="shared" si="76"/>
        <v>0</v>
      </c>
      <c r="AN113" s="101">
        <f t="shared" si="80"/>
        <v>0</v>
      </c>
      <c r="AO113" s="101">
        <f t="shared" si="81"/>
        <v>0</v>
      </c>
      <c r="AP113" s="101">
        <f t="shared" si="82"/>
        <v>0</v>
      </c>
      <c r="AQ113" s="101">
        <f t="shared" si="83"/>
        <v>0</v>
      </c>
    </row>
    <row r="114" spans="1:43" x14ac:dyDescent="0.2">
      <c r="A114" t="s">
        <v>21</v>
      </c>
      <c r="B114" s="96">
        <f>Input!$D$30</f>
        <v>0</v>
      </c>
      <c r="C114" s="80">
        <f>B114*Wildlife!$D$13</f>
        <v>0</v>
      </c>
      <c r="D114" s="22">
        <f>B114*Wildlife!$E$13</f>
        <v>0</v>
      </c>
      <c r="E114" s="23">
        <f t="shared" si="77"/>
        <v>0</v>
      </c>
      <c r="F114" s="3">
        <f>Animals!$D$19</f>
        <v>0</v>
      </c>
      <c r="G114" s="3">
        <f>Animals!$B$19</f>
        <v>0</v>
      </c>
      <c r="H114" s="15">
        <f>F114*References!$B$9</f>
        <v>0</v>
      </c>
      <c r="I114" s="15">
        <f>G114*References!$B$10</f>
        <v>0</v>
      </c>
      <c r="J114" s="15">
        <f>(H114*365)+(I114*(365-Grazing!$B$42))</f>
        <v>0</v>
      </c>
      <c r="K114" s="15">
        <f>J114*'Manure Application'!H52</f>
        <v>0</v>
      </c>
      <c r="L114" s="15">
        <f t="shared" si="78"/>
        <v>0</v>
      </c>
      <c r="M114" s="27">
        <f>IF(B114=0,0,L114*(B114/(Input!$C$30+B114))/B114)</f>
        <v>0</v>
      </c>
      <c r="N114" s="3">
        <f>Animals!$F$19</f>
        <v>0</v>
      </c>
      <c r="O114" s="15">
        <f>N114*References!$B$13</f>
        <v>0</v>
      </c>
      <c r="P114" s="15">
        <f>(O114*(365-Grazing!$B$82))</f>
        <v>0</v>
      </c>
      <c r="Q114" s="15">
        <f>P114*'Manure Application'!H$76</f>
        <v>0</v>
      </c>
      <c r="R114" s="15">
        <f t="shared" si="72"/>
        <v>0</v>
      </c>
      <c r="S114" s="27">
        <f t="shared" si="79"/>
        <v>0</v>
      </c>
      <c r="T114" s="3">
        <f>Animals!$B$19</f>
        <v>0</v>
      </c>
      <c r="U114" s="28">
        <f>+T114*Grazing!$C$21</f>
        <v>0</v>
      </c>
      <c r="V114" s="56">
        <f>Grazing!$E$21</f>
        <v>0.95874999999999999</v>
      </c>
      <c r="W114" s="22">
        <f>U114*V114*References!$B$10</f>
        <v>0</v>
      </c>
      <c r="X114" s="23">
        <f t="shared" si="73"/>
        <v>0</v>
      </c>
      <c r="Y114" s="3">
        <f>Animals!$F$19</f>
        <v>0</v>
      </c>
      <c r="Z114" s="3">
        <f>Y114*Grazing!$C$61</f>
        <v>0</v>
      </c>
      <c r="AA114" s="15">
        <f>Z114*References!$B$13</f>
        <v>0</v>
      </c>
      <c r="AB114" s="15">
        <f>(Y114-Z114)*References!$B$13</f>
        <v>0</v>
      </c>
      <c r="AC114" s="27">
        <f t="shared" si="74"/>
        <v>0</v>
      </c>
      <c r="AD114" s="3">
        <f>Animals!$G$19</f>
        <v>0</v>
      </c>
      <c r="AE114" s="15">
        <f>AD114*Grazing!$C$101</f>
        <v>0</v>
      </c>
      <c r="AF114" s="15">
        <f>AE114*References!$B$12</f>
        <v>0</v>
      </c>
      <c r="AG114" s="15">
        <f>(AD114-AE114)*References!$B$12</f>
        <v>0</v>
      </c>
      <c r="AH114" s="27">
        <f t="shared" si="75"/>
        <v>0</v>
      </c>
      <c r="AI114" s="3">
        <f>Animals!$H$19</f>
        <v>0</v>
      </c>
      <c r="AJ114" s="3">
        <f>AI114*Grazing!$C$140</f>
        <v>0</v>
      </c>
      <c r="AK114" s="15">
        <f>AJ114*References!$B$25</f>
        <v>0</v>
      </c>
      <c r="AL114" s="15">
        <f>(AI114-AJ114)*References!$H$25</f>
        <v>0</v>
      </c>
      <c r="AM114" s="27">
        <f t="shared" si="76"/>
        <v>0</v>
      </c>
      <c r="AN114" s="101">
        <f t="shared" si="80"/>
        <v>0</v>
      </c>
      <c r="AO114" s="101">
        <f t="shared" si="81"/>
        <v>0</v>
      </c>
      <c r="AP114" s="101">
        <f t="shared" si="82"/>
        <v>0</v>
      </c>
      <c r="AQ114" s="101">
        <f t="shared" si="83"/>
        <v>0</v>
      </c>
    </row>
    <row r="115" spans="1:43" x14ac:dyDescent="0.2">
      <c r="Z115" s="3"/>
      <c r="AP115" s="100"/>
      <c r="AQ115" s="100"/>
    </row>
    <row r="116" spans="1:43" x14ac:dyDescent="0.2">
      <c r="C116" s="76" t="s">
        <v>242</v>
      </c>
      <c r="D116" s="17"/>
      <c r="E116" s="20"/>
      <c r="F116" s="19" t="s">
        <v>387</v>
      </c>
      <c r="G116" s="19"/>
      <c r="H116" s="17"/>
      <c r="I116" s="17"/>
      <c r="J116" s="17"/>
      <c r="K116" s="17"/>
      <c r="L116" s="17"/>
      <c r="M116" s="18"/>
      <c r="N116" s="19" t="s">
        <v>374</v>
      </c>
      <c r="O116" s="17"/>
      <c r="P116" s="17"/>
      <c r="Q116" s="17"/>
      <c r="R116" s="17"/>
      <c r="S116" s="18"/>
      <c r="T116" s="19" t="s">
        <v>292</v>
      </c>
      <c r="U116" s="19"/>
      <c r="V116" s="19"/>
      <c r="W116" s="17"/>
      <c r="X116" s="20"/>
      <c r="Y116" s="19" t="s">
        <v>376</v>
      </c>
      <c r="Z116" s="113"/>
      <c r="AA116" s="17"/>
      <c r="AB116" s="17"/>
      <c r="AC116" s="116"/>
      <c r="AD116" s="19" t="s">
        <v>314</v>
      </c>
      <c r="AE116" s="17"/>
      <c r="AF116" s="17"/>
      <c r="AG116" s="17"/>
      <c r="AH116" s="116"/>
      <c r="AI116" s="19" t="s">
        <v>377</v>
      </c>
      <c r="AJ116" s="113"/>
      <c r="AK116" s="17"/>
      <c r="AL116" s="17"/>
      <c r="AM116" s="116"/>
      <c r="AN116" s="61" t="s">
        <v>11</v>
      </c>
      <c r="AO116" s="61" t="s">
        <v>11</v>
      </c>
      <c r="AP116" s="61" t="s">
        <v>11</v>
      </c>
      <c r="AQ116" s="61" t="s">
        <v>11</v>
      </c>
    </row>
    <row r="117" spans="1:43" x14ac:dyDescent="0.2">
      <c r="C117" s="77"/>
      <c r="D117" s="10" t="s">
        <v>334</v>
      </c>
      <c r="E117" s="11" t="s">
        <v>335</v>
      </c>
      <c r="F117" s="10"/>
      <c r="G117" s="10"/>
      <c r="H117" s="10" t="s">
        <v>339</v>
      </c>
      <c r="I117" s="10" t="s">
        <v>340</v>
      </c>
      <c r="J117" s="10" t="s">
        <v>336</v>
      </c>
      <c r="K117" s="10" t="s">
        <v>337</v>
      </c>
      <c r="L117" s="10" t="s">
        <v>338</v>
      </c>
      <c r="M117" s="11" t="s">
        <v>335</v>
      </c>
      <c r="N117" s="10"/>
      <c r="O117" s="10" t="s">
        <v>336</v>
      </c>
      <c r="P117" s="10" t="s">
        <v>341</v>
      </c>
      <c r="Q117" s="10" t="s">
        <v>337</v>
      </c>
      <c r="R117" s="10" t="s">
        <v>338</v>
      </c>
      <c r="S117" s="11" t="s">
        <v>335</v>
      </c>
      <c r="T117" s="9"/>
      <c r="U117" s="25"/>
      <c r="V117" s="25"/>
      <c r="W117" s="10" t="s">
        <v>334</v>
      </c>
      <c r="X117" s="11" t="s">
        <v>335</v>
      </c>
      <c r="Y117" s="10"/>
      <c r="Z117" s="114"/>
      <c r="AA117" s="10" t="s">
        <v>378</v>
      </c>
      <c r="AB117" s="10" t="s">
        <v>379</v>
      </c>
      <c r="AC117" s="117" t="s">
        <v>335</v>
      </c>
      <c r="AD117" s="10"/>
      <c r="AE117" s="10"/>
      <c r="AF117" s="10" t="s">
        <v>336</v>
      </c>
      <c r="AG117" s="10" t="s">
        <v>379</v>
      </c>
      <c r="AH117" s="117" t="s">
        <v>335</v>
      </c>
      <c r="AI117" s="10"/>
      <c r="AJ117" s="114"/>
      <c r="AK117" s="10" t="s">
        <v>336</v>
      </c>
      <c r="AL117" s="10" t="s">
        <v>379</v>
      </c>
      <c r="AM117" s="117" t="s">
        <v>335</v>
      </c>
      <c r="AN117" s="61" t="s">
        <v>335</v>
      </c>
      <c r="AO117" s="61" t="s">
        <v>381</v>
      </c>
      <c r="AP117" s="61" t="s">
        <v>701</v>
      </c>
      <c r="AQ117" s="61" t="s">
        <v>702</v>
      </c>
    </row>
    <row r="118" spans="1:43" x14ac:dyDescent="0.2">
      <c r="A118" s="21" t="s">
        <v>265</v>
      </c>
      <c r="B118" s="97" t="s">
        <v>346</v>
      </c>
      <c r="C118" s="78" t="s">
        <v>347</v>
      </c>
      <c r="D118" s="13" t="s">
        <v>348</v>
      </c>
      <c r="E118" s="14" t="s">
        <v>349</v>
      </c>
      <c r="F118" s="12" t="s">
        <v>354</v>
      </c>
      <c r="G118" s="13" t="s">
        <v>355</v>
      </c>
      <c r="H118" s="13" t="s">
        <v>348</v>
      </c>
      <c r="I118" s="13" t="s">
        <v>348</v>
      </c>
      <c r="J118" s="13" t="s">
        <v>351</v>
      </c>
      <c r="K118" s="13" t="s">
        <v>352</v>
      </c>
      <c r="L118" s="13" t="s">
        <v>353</v>
      </c>
      <c r="M118" s="14" t="s">
        <v>349</v>
      </c>
      <c r="N118" s="12" t="s">
        <v>382</v>
      </c>
      <c r="O118" s="13" t="s">
        <v>348</v>
      </c>
      <c r="P118" s="13" t="s">
        <v>351</v>
      </c>
      <c r="Q118" s="13" t="s">
        <v>352</v>
      </c>
      <c r="R118" s="13" t="s">
        <v>353</v>
      </c>
      <c r="S118" s="14" t="s">
        <v>349</v>
      </c>
      <c r="T118" s="12" t="s">
        <v>355</v>
      </c>
      <c r="U118" s="13" t="s">
        <v>383</v>
      </c>
      <c r="V118" s="13" t="s">
        <v>384</v>
      </c>
      <c r="W118" s="13" t="s">
        <v>348</v>
      </c>
      <c r="X118" s="14" t="s">
        <v>349</v>
      </c>
      <c r="Y118" s="12" t="s">
        <v>382</v>
      </c>
      <c r="Z118" s="115" t="s">
        <v>383</v>
      </c>
      <c r="AA118" s="13" t="s">
        <v>348</v>
      </c>
      <c r="AB118" s="13" t="s">
        <v>348</v>
      </c>
      <c r="AC118" s="118" t="s">
        <v>349</v>
      </c>
      <c r="AD118" s="12" t="s">
        <v>385</v>
      </c>
      <c r="AE118" s="13" t="s">
        <v>383</v>
      </c>
      <c r="AF118" s="13" t="s">
        <v>348</v>
      </c>
      <c r="AG118" s="13" t="s">
        <v>348</v>
      </c>
      <c r="AH118" s="118" t="s">
        <v>349</v>
      </c>
      <c r="AI118" s="12" t="s">
        <v>386</v>
      </c>
      <c r="AJ118" s="115" t="s">
        <v>383</v>
      </c>
      <c r="AK118" s="13" t="s">
        <v>348</v>
      </c>
      <c r="AL118" s="13" t="s">
        <v>348</v>
      </c>
      <c r="AM118" s="118" t="s">
        <v>349</v>
      </c>
      <c r="AN118" s="61" t="s">
        <v>349</v>
      </c>
      <c r="AO118" s="61" t="s">
        <v>348</v>
      </c>
      <c r="AP118" s="61" t="s">
        <v>349</v>
      </c>
      <c r="AQ118" s="61" t="s">
        <v>348</v>
      </c>
    </row>
    <row r="119" spans="1:43" x14ac:dyDescent="0.2">
      <c r="A119" t="s">
        <v>12</v>
      </c>
      <c r="B119" s="96">
        <f>Input!$D$21</f>
        <v>0</v>
      </c>
      <c r="C119" s="79">
        <f>B119*Wildlife!$D$13</f>
        <v>0</v>
      </c>
      <c r="D119" s="22">
        <f>B119*Wildlife!$E$13</f>
        <v>0</v>
      </c>
      <c r="E119" s="23">
        <f>IF(B119=0,0,D119/B119)</f>
        <v>0</v>
      </c>
      <c r="F119" s="3">
        <f>Animals!$D$10</f>
        <v>0</v>
      </c>
      <c r="G119" s="3">
        <f>Animals!$B$10</f>
        <v>0</v>
      </c>
      <c r="H119" s="15">
        <f>F119*References!$B$9</f>
        <v>0</v>
      </c>
      <c r="I119" s="15">
        <f>G119*References!$B$10</f>
        <v>0</v>
      </c>
      <c r="J119" s="15">
        <f>(H119*365)+(I119*(365-Grazing!$B$42))</f>
        <v>0</v>
      </c>
      <c r="K119" s="15">
        <f>J119*'Manure Application'!I43</f>
        <v>0</v>
      </c>
      <c r="L119" s="15">
        <f>K119/31</f>
        <v>0</v>
      </c>
      <c r="M119" s="27">
        <f>IF(B119=0,0,L119*(B119/(Input!$C$21+B119))/B119)</f>
        <v>0</v>
      </c>
      <c r="N119" s="3">
        <f>Animals!$F$10</f>
        <v>0</v>
      </c>
      <c r="O119" s="15">
        <f>N119*References!$B$13</f>
        <v>0</v>
      </c>
      <c r="P119" s="15">
        <f>(O119*(365-Grazing!$B$82))</f>
        <v>0</v>
      </c>
      <c r="Q119" s="15">
        <f>P119*'Manure Application'!I$67</f>
        <v>0</v>
      </c>
      <c r="R119" s="15">
        <f t="shared" ref="R119:R128" si="84">Q119/31</f>
        <v>0</v>
      </c>
      <c r="S119" s="27">
        <f>IF(B119=0,0,R119/B119)</f>
        <v>0</v>
      </c>
      <c r="T119" s="3">
        <f>Animals!$B$10</f>
        <v>0</v>
      </c>
      <c r="U119" s="28">
        <f>+T119*Grazing!$C$22</f>
        <v>0</v>
      </c>
      <c r="V119" s="56">
        <f>Grazing!$E$22</f>
        <v>0.96458333333333335</v>
      </c>
      <c r="W119" s="22">
        <f>U119*V119*References!$B$10</f>
        <v>0</v>
      </c>
      <c r="X119" s="23">
        <f t="shared" ref="X119:X128" si="85">IF(B119=0,0,W119/B119)</f>
        <v>0</v>
      </c>
      <c r="Y119" s="3">
        <f>Animals!$F$10</f>
        <v>0</v>
      </c>
      <c r="Z119" s="3">
        <f>Y119*Grazing!$C$62</f>
        <v>0</v>
      </c>
      <c r="AA119" s="15">
        <f>Z119*References!$B$13</f>
        <v>0</v>
      </c>
      <c r="AB119" s="15">
        <f>(Y119-Z119)*References!$B$13</f>
        <v>0</v>
      </c>
      <c r="AC119" s="27">
        <f t="shared" ref="AC119:AC128" si="86">IF(B119=0,0,AA119/B119)</f>
        <v>0</v>
      </c>
      <c r="AD119" s="3">
        <f>Animals!$G$10</f>
        <v>0</v>
      </c>
      <c r="AE119" s="15">
        <f>AD119*Grazing!$C$102</f>
        <v>0</v>
      </c>
      <c r="AF119" s="15">
        <f>AE119*References!$B$12</f>
        <v>0</v>
      </c>
      <c r="AG119" s="15">
        <f>(AD119-AE119)*References!$B$12</f>
        <v>0</v>
      </c>
      <c r="AH119" s="27">
        <f t="shared" ref="AH119:AH128" si="87">IF(B119=0,0,AF119/B119)</f>
        <v>0</v>
      </c>
      <c r="AI119" s="3">
        <f>Animals!$H$10</f>
        <v>0</v>
      </c>
      <c r="AJ119" s="3">
        <f>AI119*Grazing!$C$141</f>
        <v>0</v>
      </c>
      <c r="AK119" s="15">
        <f>AJ119*References!$B$25</f>
        <v>0</v>
      </c>
      <c r="AL119" s="15">
        <f>(AI119-AJ119)*References!$H$25</f>
        <v>0</v>
      </c>
      <c r="AM119" s="27">
        <f t="shared" ref="AM119:AM128" si="88">IF(B119=0,0,AK119/B119)</f>
        <v>0</v>
      </c>
      <c r="AN119" s="101">
        <f>E119+M119+S119+X119+AC119+AH119+AM119</f>
        <v>0</v>
      </c>
      <c r="AO119" s="101">
        <f>AG119+AL119+AB119</f>
        <v>0</v>
      </c>
      <c r="AP119" s="101">
        <f>0.403*(AN119)^1.028</f>
        <v>0</v>
      </c>
      <c r="AQ119" s="101">
        <f>0.403*(AO119)^1.028</f>
        <v>0</v>
      </c>
    </row>
    <row r="120" spans="1:43" x14ac:dyDescent="0.2">
      <c r="A120" t="s">
        <v>13</v>
      </c>
      <c r="B120" s="96">
        <f>Input!$D$22</f>
        <v>0</v>
      </c>
      <c r="C120" s="80">
        <f>B120*Wildlife!$D$13</f>
        <v>0</v>
      </c>
      <c r="D120" s="22">
        <f>B120*Wildlife!$E$13</f>
        <v>0</v>
      </c>
      <c r="E120" s="23">
        <f t="shared" ref="E120:E128" si="89">IF(B120=0,0,D120/B120)</f>
        <v>0</v>
      </c>
      <c r="F120" s="3">
        <f>Animals!$D$11</f>
        <v>0</v>
      </c>
      <c r="G120" s="3">
        <f>Animals!$B$11</f>
        <v>0</v>
      </c>
      <c r="H120" s="15">
        <f>F120*References!$B$9</f>
        <v>0</v>
      </c>
      <c r="I120" s="15">
        <f>G120*References!$B$10</f>
        <v>0</v>
      </c>
      <c r="J120" s="15">
        <f>(H120*365)+(I120*(365-Grazing!$B$42))</f>
        <v>0</v>
      </c>
      <c r="K120" s="15">
        <f>J120*'Manure Application'!I44</f>
        <v>0</v>
      </c>
      <c r="L120" s="15">
        <f t="shared" ref="L120:L128" si="90">K120/31</f>
        <v>0</v>
      </c>
      <c r="M120" s="27">
        <f>IF(B120=0,0,L120*(B120/(Input!$C$22+B120))/B120)</f>
        <v>0</v>
      </c>
      <c r="N120" s="3">
        <f>Animals!$F$11</f>
        <v>0</v>
      </c>
      <c r="O120" s="15">
        <f>N120*References!$B$13</f>
        <v>0</v>
      </c>
      <c r="P120" s="15">
        <f>(O120*(365-Grazing!$B$82))</f>
        <v>0</v>
      </c>
      <c r="Q120" s="15">
        <f>P120*'Manure Application'!I$68</f>
        <v>0</v>
      </c>
      <c r="R120" s="15">
        <f t="shared" si="84"/>
        <v>0</v>
      </c>
      <c r="S120" s="27">
        <f t="shared" ref="S120:S128" si="91">IF(B120=0,0,R120/B120)</f>
        <v>0</v>
      </c>
      <c r="T120" s="3">
        <f>Animals!$B$11</f>
        <v>0</v>
      </c>
      <c r="U120" s="28">
        <f>+T120*Grazing!$C$22</f>
        <v>0</v>
      </c>
      <c r="V120" s="56">
        <f>Grazing!$E$22</f>
        <v>0.96458333333333335</v>
      </c>
      <c r="W120" s="22">
        <f>U120*V120*References!$B$10</f>
        <v>0</v>
      </c>
      <c r="X120" s="23">
        <f t="shared" si="85"/>
        <v>0</v>
      </c>
      <c r="Y120" s="3">
        <f>Animals!$F$11</f>
        <v>0</v>
      </c>
      <c r="Z120" s="3">
        <f>Y120*Grazing!$C$62</f>
        <v>0</v>
      </c>
      <c r="AA120" s="15">
        <f>Z120*References!$B$13</f>
        <v>0</v>
      </c>
      <c r="AB120" s="15">
        <f>(Y120-Z120)*References!$B$13</f>
        <v>0</v>
      </c>
      <c r="AC120" s="27">
        <f t="shared" si="86"/>
        <v>0</v>
      </c>
      <c r="AD120" s="3">
        <f>Animals!$G$11</f>
        <v>0</v>
      </c>
      <c r="AE120" s="15">
        <f>AD120*Grazing!$C$102</f>
        <v>0</v>
      </c>
      <c r="AF120" s="15">
        <f>AE120*References!$B$12</f>
        <v>0</v>
      </c>
      <c r="AG120" s="15">
        <f>(AD120-AE120)*References!$B$12</f>
        <v>0</v>
      </c>
      <c r="AH120" s="27">
        <f t="shared" si="87"/>
        <v>0</v>
      </c>
      <c r="AI120" s="3">
        <f>Animals!$H$11</f>
        <v>0</v>
      </c>
      <c r="AJ120" s="3">
        <f>AI120*Grazing!$C$141</f>
        <v>0</v>
      </c>
      <c r="AK120" s="15">
        <f>AJ120*References!$B$25</f>
        <v>0</v>
      </c>
      <c r="AL120" s="15">
        <f>(AI120-AJ120)*References!$H$25</f>
        <v>0</v>
      </c>
      <c r="AM120" s="27">
        <f t="shared" si="88"/>
        <v>0</v>
      </c>
      <c r="AN120" s="101">
        <f t="shared" ref="AN120:AN128" si="92">E120+M120+S120+X120+AC120+AH120+AM120</f>
        <v>0</v>
      </c>
      <c r="AO120" s="101">
        <f t="shared" ref="AO120:AO128" si="93">AG120+AL120+AB120</f>
        <v>0</v>
      </c>
      <c r="AP120" s="101">
        <f t="shared" ref="AP120:AP128" si="94">0.403*(AN120)^1.028</f>
        <v>0</v>
      </c>
      <c r="AQ120" s="101">
        <f t="shared" ref="AQ120:AQ128" si="95">0.403*(AO120)^1.028</f>
        <v>0</v>
      </c>
    </row>
    <row r="121" spans="1:43" x14ac:dyDescent="0.2">
      <c r="A121" t="s">
        <v>14</v>
      </c>
      <c r="B121" s="96">
        <f>Input!$D$23</f>
        <v>0</v>
      </c>
      <c r="C121" s="80">
        <f>B121*Wildlife!$D$13</f>
        <v>0</v>
      </c>
      <c r="D121" s="22">
        <f>B121*Wildlife!$E$13</f>
        <v>0</v>
      </c>
      <c r="E121" s="23">
        <f t="shared" si="89"/>
        <v>0</v>
      </c>
      <c r="F121" s="3">
        <f>Animals!$D$12</f>
        <v>0</v>
      </c>
      <c r="G121" s="3">
        <f>Animals!$B$12</f>
        <v>0</v>
      </c>
      <c r="H121" s="15">
        <f>F121*References!$B$9</f>
        <v>0</v>
      </c>
      <c r="I121" s="15">
        <f>G121*References!$B$10</f>
        <v>0</v>
      </c>
      <c r="J121" s="15">
        <f>(H121*365)+(I121*(365-Grazing!$B$42))</f>
        <v>0</v>
      </c>
      <c r="K121" s="15">
        <f>J121*'Manure Application'!I45</f>
        <v>0</v>
      </c>
      <c r="L121" s="15">
        <f t="shared" si="90"/>
        <v>0</v>
      </c>
      <c r="M121" s="27">
        <f>IF(B121=0,0,L121*(B121/(Input!$C$23+B121))/B121)</f>
        <v>0</v>
      </c>
      <c r="N121" s="3">
        <f>Animals!$F$12</f>
        <v>0</v>
      </c>
      <c r="O121" s="15">
        <f>N121*References!$B$13</f>
        <v>0</v>
      </c>
      <c r="P121" s="15">
        <f>(O121*(365-Grazing!$B$82))</f>
        <v>0</v>
      </c>
      <c r="Q121" s="15">
        <f>P121*'Manure Application'!I$69</f>
        <v>0</v>
      </c>
      <c r="R121" s="15">
        <f t="shared" si="84"/>
        <v>0</v>
      </c>
      <c r="S121" s="27">
        <f t="shared" si="91"/>
        <v>0</v>
      </c>
      <c r="T121" s="3">
        <f>Animals!$B$12</f>
        <v>0</v>
      </c>
      <c r="U121" s="28">
        <f>+T121*Grazing!$C$22</f>
        <v>0</v>
      </c>
      <c r="V121" s="56">
        <f>Grazing!$E$22</f>
        <v>0.96458333333333335</v>
      </c>
      <c r="W121" s="22">
        <f>U121*V121*References!$B$10</f>
        <v>0</v>
      </c>
      <c r="X121" s="23">
        <f t="shared" si="85"/>
        <v>0</v>
      </c>
      <c r="Y121" s="3">
        <f>Animals!$F$12</f>
        <v>0</v>
      </c>
      <c r="Z121" s="3">
        <f>Y121*Grazing!$C$62</f>
        <v>0</v>
      </c>
      <c r="AA121" s="15">
        <f>Z121*References!$B$13</f>
        <v>0</v>
      </c>
      <c r="AB121" s="15">
        <f>(Y121-Z121)*References!$B$13</f>
        <v>0</v>
      </c>
      <c r="AC121" s="27">
        <f t="shared" si="86"/>
        <v>0</v>
      </c>
      <c r="AD121" s="3">
        <f>Animals!$G$12</f>
        <v>0</v>
      </c>
      <c r="AE121" s="15">
        <f>AD121*Grazing!$C$102</f>
        <v>0</v>
      </c>
      <c r="AF121" s="15">
        <f>AE121*References!$B$12</f>
        <v>0</v>
      </c>
      <c r="AG121" s="15">
        <f>(AD121-AE121)*References!$B$12</f>
        <v>0</v>
      </c>
      <c r="AH121" s="27">
        <f t="shared" si="87"/>
        <v>0</v>
      </c>
      <c r="AI121" s="3">
        <f>Animals!$H$12</f>
        <v>0</v>
      </c>
      <c r="AJ121" s="3">
        <f>AI121*Grazing!$C$141</f>
        <v>0</v>
      </c>
      <c r="AK121" s="15">
        <f>AJ121*References!$B$25</f>
        <v>0</v>
      </c>
      <c r="AL121" s="15">
        <f>(AI121-AJ121)*References!$H$25</f>
        <v>0</v>
      </c>
      <c r="AM121" s="27">
        <f t="shared" si="88"/>
        <v>0</v>
      </c>
      <c r="AN121" s="101">
        <f t="shared" si="92"/>
        <v>0</v>
      </c>
      <c r="AO121" s="101">
        <f t="shared" si="93"/>
        <v>0</v>
      </c>
      <c r="AP121" s="101">
        <f t="shared" si="94"/>
        <v>0</v>
      </c>
      <c r="AQ121" s="101">
        <f t="shared" si="95"/>
        <v>0</v>
      </c>
    </row>
    <row r="122" spans="1:43" x14ac:dyDescent="0.2">
      <c r="A122" t="s">
        <v>15</v>
      </c>
      <c r="B122" s="96">
        <f>Input!$D$24</f>
        <v>0</v>
      </c>
      <c r="C122" s="80">
        <f>B122*Wildlife!$D$13</f>
        <v>0</v>
      </c>
      <c r="D122" s="22">
        <f>B122*Wildlife!$E$13</f>
        <v>0</v>
      </c>
      <c r="E122" s="23">
        <f t="shared" si="89"/>
        <v>0</v>
      </c>
      <c r="F122" s="3">
        <f>Animals!$D$13</f>
        <v>0</v>
      </c>
      <c r="G122" s="3">
        <f>Animals!$B$13</f>
        <v>0</v>
      </c>
      <c r="H122" s="15">
        <f>F122*References!$B$9</f>
        <v>0</v>
      </c>
      <c r="I122" s="15">
        <f>G122*References!$B$10</f>
        <v>0</v>
      </c>
      <c r="J122" s="15">
        <f>(H122*365)+(I122*(365-Grazing!$B$42))</f>
        <v>0</v>
      </c>
      <c r="K122" s="15">
        <f>J122*'Manure Application'!I46</f>
        <v>0</v>
      </c>
      <c r="L122" s="15">
        <f t="shared" si="90"/>
        <v>0</v>
      </c>
      <c r="M122" s="27">
        <f>IF(B122=0,0,L122*(B122/(Input!$C$24+B122))/B122)</f>
        <v>0</v>
      </c>
      <c r="N122" s="3">
        <f>Animals!$F$13</f>
        <v>0</v>
      </c>
      <c r="O122" s="15">
        <f>N122*References!$B$13</f>
        <v>0</v>
      </c>
      <c r="P122" s="15">
        <f>(O122*(365-Grazing!$B$82))</f>
        <v>0</v>
      </c>
      <c r="Q122" s="15">
        <f>P122*'Manure Application'!I$70</f>
        <v>0</v>
      </c>
      <c r="R122" s="15">
        <f t="shared" si="84"/>
        <v>0</v>
      </c>
      <c r="S122" s="27">
        <f t="shared" si="91"/>
        <v>0</v>
      </c>
      <c r="T122" s="3">
        <f>Animals!$B$13</f>
        <v>0</v>
      </c>
      <c r="U122" s="28">
        <f>+T122*Grazing!$C$22</f>
        <v>0</v>
      </c>
      <c r="V122" s="56">
        <f>Grazing!$E$22</f>
        <v>0.96458333333333335</v>
      </c>
      <c r="W122" s="22">
        <f>U122*V122*References!$B$10</f>
        <v>0</v>
      </c>
      <c r="X122" s="23">
        <f t="shared" si="85"/>
        <v>0</v>
      </c>
      <c r="Y122" s="3">
        <f>Animals!$F$13</f>
        <v>0</v>
      </c>
      <c r="Z122" s="3">
        <f>Y122*Grazing!$C$62</f>
        <v>0</v>
      </c>
      <c r="AA122" s="15">
        <f>Z122*References!$B$13</f>
        <v>0</v>
      </c>
      <c r="AB122" s="15">
        <f>(Y122-Z122)*References!$B$13</f>
        <v>0</v>
      </c>
      <c r="AC122" s="27">
        <f t="shared" si="86"/>
        <v>0</v>
      </c>
      <c r="AD122" s="3">
        <f>Animals!$G$13</f>
        <v>0</v>
      </c>
      <c r="AE122" s="15">
        <f>AD122*Grazing!$C$102</f>
        <v>0</v>
      </c>
      <c r="AF122" s="15">
        <f>AE122*References!$B$12</f>
        <v>0</v>
      </c>
      <c r="AG122" s="15">
        <f>(AD122-AE122)*References!$B$12</f>
        <v>0</v>
      </c>
      <c r="AH122" s="27">
        <f t="shared" si="87"/>
        <v>0</v>
      </c>
      <c r="AI122" s="3">
        <f>Animals!$H$13</f>
        <v>0</v>
      </c>
      <c r="AJ122" s="3">
        <f>AI122*Grazing!$C$141</f>
        <v>0</v>
      </c>
      <c r="AK122" s="15">
        <f>AJ122*References!$B$25</f>
        <v>0</v>
      </c>
      <c r="AL122" s="15">
        <f>(AI122-AJ122)*References!$H$25</f>
        <v>0</v>
      </c>
      <c r="AM122" s="27">
        <f t="shared" si="88"/>
        <v>0</v>
      </c>
      <c r="AN122" s="101">
        <f t="shared" si="92"/>
        <v>0</v>
      </c>
      <c r="AO122" s="101">
        <f t="shared" si="93"/>
        <v>0</v>
      </c>
      <c r="AP122" s="101">
        <f t="shared" si="94"/>
        <v>0</v>
      </c>
      <c r="AQ122" s="101">
        <f t="shared" si="95"/>
        <v>0</v>
      </c>
    </row>
    <row r="123" spans="1:43" x14ac:dyDescent="0.2">
      <c r="A123" t="s">
        <v>16</v>
      </c>
      <c r="B123" s="96">
        <f>Input!$D$25</f>
        <v>0</v>
      </c>
      <c r="C123" s="80">
        <f>B123*Wildlife!$D$13</f>
        <v>0</v>
      </c>
      <c r="D123" s="22">
        <f>B123*Wildlife!$E$13</f>
        <v>0</v>
      </c>
      <c r="E123" s="23">
        <f t="shared" si="89"/>
        <v>0</v>
      </c>
      <c r="F123" s="3">
        <f>Animals!$D$14</f>
        <v>0</v>
      </c>
      <c r="G123" s="3">
        <f>Animals!$B$14</f>
        <v>0</v>
      </c>
      <c r="H123" s="15">
        <f>F123*References!$B$9</f>
        <v>0</v>
      </c>
      <c r="I123" s="15">
        <f>G123*References!$B$10</f>
        <v>0</v>
      </c>
      <c r="J123" s="15">
        <f>(H123*365)+(I123*(365-Grazing!$B$42))</f>
        <v>0</v>
      </c>
      <c r="K123" s="15">
        <f>J123*'Manure Application'!I47</f>
        <v>0</v>
      </c>
      <c r="L123" s="15">
        <f t="shared" si="90"/>
        <v>0</v>
      </c>
      <c r="M123" s="27">
        <f>IF(B123=0,0,L123*(B123/(Input!$C$25+B123))/B123)</f>
        <v>0</v>
      </c>
      <c r="N123" s="3">
        <f>Animals!$F$14</f>
        <v>0</v>
      </c>
      <c r="O123" s="15">
        <f>N123*References!$B$13</f>
        <v>0</v>
      </c>
      <c r="P123" s="15">
        <f>(O123*(365-Grazing!$B$82))</f>
        <v>0</v>
      </c>
      <c r="Q123" s="15">
        <f>P123*'Manure Application'!I$71</f>
        <v>0</v>
      </c>
      <c r="R123" s="15">
        <f t="shared" si="84"/>
        <v>0</v>
      </c>
      <c r="S123" s="27">
        <f t="shared" si="91"/>
        <v>0</v>
      </c>
      <c r="T123" s="3">
        <f>Animals!$B$14</f>
        <v>0</v>
      </c>
      <c r="U123" s="28">
        <f>+T123*Grazing!$C$22</f>
        <v>0</v>
      </c>
      <c r="V123" s="56">
        <f>Grazing!$E$22</f>
        <v>0.96458333333333335</v>
      </c>
      <c r="W123" s="22">
        <f>U123*V123*References!$B$10</f>
        <v>0</v>
      </c>
      <c r="X123" s="23">
        <f t="shared" si="85"/>
        <v>0</v>
      </c>
      <c r="Y123" s="3">
        <f>Animals!$F$14</f>
        <v>0</v>
      </c>
      <c r="Z123" s="3">
        <f>Y123*Grazing!$C$62</f>
        <v>0</v>
      </c>
      <c r="AA123" s="15">
        <f>Z123*References!$B$13</f>
        <v>0</v>
      </c>
      <c r="AB123" s="15">
        <f>(Y123-Z123)*References!$B$13</f>
        <v>0</v>
      </c>
      <c r="AC123" s="27">
        <f t="shared" si="86"/>
        <v>0</v>
      </c>
      <c r="AD123" s="3">
        <f>Animals!$G$14</f>
        <v>0</v>
      </c>
      <c r="AE123" s="15">
        <f>AD123*Grazing!$C$102</f>
        <v>0</v>
      </c>
      <c r="AF123" s="15">
        <f>AE123*References!$B$12</f>
        <v>0</v>
      </c>
      <c r="AG123" s="15">
        <f>(AD123-AE123)*References!$B$12</f>
        <v>0</v>
      </c>
      <c r="AH123" s="27">
        <f t="shared" si="87"/>
        <v>0</v>
      </c>
      <c r="AI123" s="3">
        <f>Animals!$H$14</f>
        <v>0</v>
      </c>
      <c r="AJ123" s="3">
        <f>AI123*Grazing!$C$141</f>
        <v>0</v>
      </c>
      <c r="AK123" s="15">
        <f>AJ123*References!$B$25</f>
        <v>0</v>
      </c>
      <c r="AL123" s="15">
        <f>(AI123-AJ123)*References!$H$25</f>
        <v>0</v>
      </c>
      <c r="AM123" s="27">
        <f t="shared" si="88"/>
        <v>0</v>
      </c>
      <c r="AN123" s="101">
        <f t="shared" si="92"/>
        <v>0</v>
      </c>
      <c r="AO123" s="101">
        <f t="shared" si="93"/>
        <v>0</v>
      </c>
      <c r="AP123" s="101">
        <f t="shared" si="94"/>
        <v>0</v>
      </c>
      <c r="AQ123" s="101">
        <f t="shared" si="95"/>
        <v>0</v>
      </c>
    </row>
    <row r="124" spans="1:43" x14ac:dyDescent="0.2">
      <c r="A124" t="s">
        <v>17</v>
      </c>
      <c r="B124" s="96">
        <f>Input!$D$26</f>
        <v>0</v>
      </c>
      <c r="C124" s="80">
        <f>B124*Wildlife!$D$13</f>
        <v>0</v>
      </c>
      <c r="D124" s="22">
        <f>B124*Wildlife!$E$13</f>
        <v>0</v>
      </c>
      <c r="E124" s="23">
        <f t="shared" si="89"/>
        <v>0</v>
      </c>
      <c r="F124" s="3">
        <f>Animals!$D$15</f>
        <v>0</v>
      </c>
      <c r="G124" s="3">
        <f>Animals!$B$15</f>
        <v>0</v>
      </c>
      <c r="H124" s="15">
        <f>F124*References!$B$9</f>
        <v>0</v>
      </c>
      <c r="I124" s="15">
        <f>G124*References!$B$10</f>
        <v>0</v>
      </c>
      <c r="J124" s="15">
        <f>(H124*365)+(I124*(365-Grazing!$B$42))</f>
        <v>0</v>
      </c>
      <c r="K124" s="15">
        <f>J124*'Manure Application'!I48</f>
        <v>0</v>
      </c>
      <c r="L124" s="15">
        <f t="shared" si="90"/>
        <v>0</v>
      </c>
      <c r="M124" s="27">
        <f>IF(B124=0,0,L124*(B124/(Input!$C$26+B124))/B124)</f>
        <v>0</v>
      </c>
      <c r="N124" s="3">
        <f>Animals!$F$15</f>
        <v>0</v>
      </c>
      <c r="O124" s="15">
        <f>N124*References!$B$13</f>
        <v>0</v>
      </c>
      <c r="P124" s="15">
        <f>(O124*(365-Grazing!$B$82))</f>
        <v>0</v>
      </c>
      <c r="Q124" s="15">
        <f>P124*'Manure Application'!I$72</f>
        <v>0</v>
      </c>
      <c r="R124" s="15">
        <f t="shared" si="84"/>
        <v>0</v>
      </c>
      <c r="S124" s="27">
        <f t="shared" si="91"/>
        <v>0</v>
      </c>
      <c r="T124" s="3">
        <f>Animals!$B$15</f>
        <v>0</v>
      </c>
      <c r="U124" s="28">
        <f>+T124*Grazing!$C$22</f>
        <v>0</v>
      </c>
      <c r="V124" s="56">
        <f>Grazing!$E$22</f>
        <v>0.96458333333333335</v>
      </c>
      <c r="W124" s="22">
        <f>U124*V124*References!$B$10</f>
        <v>0</v>
      </c>
      <c r="X124" s="23">
        <f t="shared" si="85"/>
        <v>0</v>
      </c>
      <c r="Y124" s="3">
        <f>Animals!$F$15</f>
        <v>0</v>
      </c>
      <c r="Z124" s="3">
        <f>Y124*Grazing!$C$62</f>
        <v>0</v>
      </c>
      <c r="AA124" s="15">
        <f>Z124*References!$B$13</f>
        <v>0</v>
      </c>
      <c r="AB124" s="15">
        <f>(Y124-Z124)*References!$B$13</f>
        <v>0</v>
      </c>
      <c r="AC124" s="27">
        <f t="shared" si="86"/>
        <v>0</v>
      </c>
      <c r="AD124" s="3">
        <f>Animals!$G$15</f>
        <v>0</v>
      </c>
      <c r="AE124" s="15">
        <f>AD124*Grazing!$C$102</f>
        <v>0</v>
      </c>
      <c r="AF124" s="15">
        <f>AE124*References!$B$12</f>
        <v>0</v>
      </c>
      <c r="AG124" s="15">
        <f>(AD124-AE124)*References!$B$12</f>
        <v>0</v>
      </c>
      <c r="AH124" s="27">
        <f t="shared" si="87"/>
        <v>0</v>
      </c>
      <c r="AI124" s="3">
        <f>Animals!$H$15</f>
        <v>0</v>
      </c>
      <c r="AJ124" s="3">
        <f>AI124*Grazing!$C$141</f>
        <v>0</v>
      </c>
      <c r="AK124" s="15">
        <f>AJ124*References!$B$25</f>
        <v>0</v>
      </c>
      <c r="AL124" s="15">
        <f>(AI124-AJ124)*References!$H$25</f>
        <v>0</v>
      </c>
      <c r="AM124" s="27">
        <f t="shared" si="88"/>
        <v>0</v>
      </c>
      <c r="AN124" s="101">
        <f t="shared" si="92"/>
        <v>0</v>
      </c>
      <c r="AO124" s="101">
        <f t="shared" si="93"/>
        <v>0</v>
      </c>
      <c r="AP124" s="101">
        <f t="shared" si="94"/>
        <v>0</v>
      </c>
      <c r="AQ124" s="101">
        <f t="shared" si="95"/>
        <v>0</v>
      </c>
    </row>
    <row r="125" spans="1:43" x14ac:dyDescent="0.2">
      <c r="A125" t="s">
        <v>18</v>
      </c>
      <c r="B125" s="96">
        <f>Input!$D$27</f>
        <v>0</v>
      </c>
      <c r="C125" s="80">
        <f>B125*Wildlife!$D$13</f>
        <v>0</v>
      </c>
      <c r="D125" s="22">
        <f>B125*Wildlife!$E$13</f>
        <v>0</v>
      </c>
      <c r="E125" s="23">
        <f t="shared" si="89"/>
        <v>0</v>
      </c>
      <c r="F125" s="3">
        <f>Animals!$D$16</f>
        <v>0</v>
      </c>
      <c r="G125" s="3">
        <f>Animals!$B$16</f>
        <v>0</v>
      </c>
      <c r="H125" s="15">
        <f>F125*References!$B$9</f>
        <v>0</v>
      </c>
      <c r="I125" s="15">
        <f>G125*References!$B$10</f>
        <v>0</v>
      </c>
      <c r="J125" s="15">
        <f>(H125*365)+(I125*(365-Grazing!$B$42))</f>
        <v>0</v>
      </c>
      <c r="K125" s="15">
        <f>J125*'Manure Application'!I49</f>
        <v>0</v>
      </c>
      <c r="L125" s="15">
        <f t="shared" si="90"/>
        <v>0</v>
      </c>
      <c r="M125" s="27">
        <f>IF(B125=0,0,L125*(B125/(Input!$C$27+B125))/B125)</f>
        <v>0</v>
      </c>
      <c r="N125" s="3">
        <f>Animals!$F$16</f>
        <v>0</v>
      </c>
      <c r="O125" s="15">
        <f>N125*References!$B$13</f>
        <v>0</v>
      </c>
      <c r="P125" s="15">
        <f>(O125*(365-Grazing!$B$82))</f>
        <v>0</v>
      </c>
      <c r="Q125" s="15">
        <f>P125*'Manure Application'!I$73</f>
        <v>0</v>
      </c>
      <c r="R125" s="15">
        <f t="shared" si="84"/>
        <v>0</v>
      </c>
      <c r="S125" s="27">
        <f t="shared" si="91"/>
        <v>0</v>
      </c>
      <c r="T125" s="3">
        <f>Animals!$B$16</f>
        <v>0</v>
      </c>
      <c r="U125" s="28">
        <f>+T125*Grazing!$C$22</f>
        <v>0</v>
      </c>
      <c r="V125" s="56">
        <f>Grazing!$E$22</f>
        <v>0.96458333333333335</v>
      </c>
      <c r="W125" s="22">
        <f>U125*V125*References!$B$10</f>
        <v>0</v>
      </c>
      <c r="X125" s="23">
        <f t="shared" si="85"/>
        <v>0</v>
      </c>
      <c r="Y125" s="3">
        <f>Animals!$F$16</f>
        <v>0</v>
      </c>
      <c r="Z125" s="3">
        <f>Y125*Grazing!$C$62</f>
        <v>0</v>
      </c>
      <c r="AA125" s="15">
        <f>Z125*References!$B$13</f>
        <v>0</v>
      </c>
      <c r="AB125" s="15">
        <f>(Y125-Z125)*References!$B$13</f>
        <v>0</v>
      </c>
      <c r="AC125" s="27">
        <f t="shared" si="86"/>
        <v>0</v>
      </c>
      <c r="AD125" s="3">
        <f>Animals!$G$16</f>
        <v>0</v>
      </c>
      <c r="AE125" s="15">
        <f>AD125*Grazing!$C$102</f>
        <v>0</v>
      </c>
      <c r="AF125" s="15">
        <f>AE125*References!$B$12</f>
        <v>0</v>
      </c>
      <c r="AG125" s="15">
        <f>(AD125-AE125)*References!$B$12</f>
        <v>0</v>
      </c>
      <c r="AH125" s="27">
        <f t="shared" si="87"/>
        <v>0</v>
      </c>
      <c r="AI125" s="3">
        <f>Animals!$H$16</f>
        <v>0</v>
      </c>
      <c r="AJ125" s="3">
        <f>AI125*Grazing!$C$141</f>
        <v>0</v>
      </c>
      <c r="AK125" s="15">
        <f>AJ125*References!$B$25</f>
        <v>0</v>
      </c>
      <c r="AL125" s="15">
        <f>(AI125-AJ125)*References!$H$25</f>
        <v>0</v>
      </c>
      <c r="AM125" s="27">
        <f t="shared" si="88"/>
        <v>0</v>
      </c>
      <c r="AN125" s="101">
        <f t="shared" si="92"/>
        <v>0</v>
      </c>
      <c r="AO125" s="101">
        <f t="shared" si="93"/>
        <v>0</v>
      </c>
      <c r="AP125" s="101">
        <f t="shared" si="94"/>
        <v>0</v>
      </c>
      <c r="AQ125" s="101">
        <f t="shared" si="95"/>
        <v>0</v>
      </c>
    </row>
    <row r="126" spans="1:43" x14ac:dyDescent="0.2">
      <c r="A126" t="s">
        <v>19</v>
      </c>
      <c r="B126" s="96">
        <f>Input!$D$28</f>
        <v>0</v>
      </c>
      <c r="C126" s="80">
        <f>B126*Wildlife!$D$13</f>
        <v>0</v>
      </c>
      <c r="D126" s="22">
        <f>B126*Wildlife!$E$13</f>
        <v>0</v>
      </c>
      <c r="E126" s="23">
        <f t="shared" si="89"/>
        <v>0</v>
      </c>
      <c r="F126" s="3">
        <f>Animals!$D$17</f>
        <v>0</v>
      </c>
      <c r="G126" s="3">
        <f>Animals!$B$17</f>
        <v>0</v>
      </c>
      <c r="H126" s="15">
        <f>F126*References!$B$9</f>
        <v>0</v>
      </c>
      <c r="I126" s="15">
        <f>G126*References!$B$10</f>
        <v>0</v>
      </c>
      <c r="J126" s="15">
        <f>(H126*365)+(I126*(365-Grazing!$B$42))</f>
        <v>0</v>
      </c>
      <c r="K126" s="15">
        <f>J126*'Manure Application'!I50</f>
        <v>0</v>
      </c>
      <c r="L126" s="15">
        <f t="shared" si="90"/>
        <v>0</v>
      </c>
      <c r="M126" s="27">
        <f>IF(B126=0,0,L126*(B126/(Input!$C$28+B126))/B126)</f>
        <v>0</v>
      </c>
      <c r="N126" s="3">
        <f>Animals!$F$17</f>
        <v>0</v>
      </c>
      <c r="O126" s="15">
        <f>N126*References!$B$13</f>
        <v>0</v>
      </c>
      <c r="P126" s="15">
        <f>(O126*(365-Grazing!$B$82))</f>
        <v>0</v>
      </c>
      <c r="Q126" s="15">
        <f>P126*'Manure Application'!I$74</f>
        <v>0</v>
      </c>
      <c r="R126" s="15">
        <f t="shared" si="84"/>
        <v>0</v>
      </c>
      <c r="S126" s="27">
        <f t="shared" si="91"/>
        <v>0</v>
      </c>
      <c r="T126" s="3">
        <f>Animals!$B$17</f>
        <v>0</v>
      </c>
      <c r="U126" s="28">
        <f>+T126*Grazing!$C$22</f>
        <v>0</v>
      </c>
      <c r="V126" s="56">
        <f>Grazing!$E$22</f>
        <v>0.96458333333333335</v>
      </c>
      <c r="W126" s="22">
        <f>U126*V126*References!$B$10</f>
        <v>0</v>
      </c>
      <c r="X126" s="23">
        <f t="shared" si="85"/>
        <v>0</v>
      </c>
      <c r="Y126" s="3">
        <f>Animals!$F$17</f>
        <v>0</v>
      </c>
      <c r="Z126" s="3">
        <f>Y126*Grazing!$C$62</f>
        <v>0</v>
      </c>
      <c r="AA126" s="15">
        <f>Z126*References!$B$13</f>
        <v>0</v>
      </c>
      <c r="AB126" s="15">
        <f>(Y126-Z126)*References!$B$13</f>
        <v>0</v>
      </c>
      <c r="AC126" s="27">
        <f t="shared" si="86"/>
        <v>0</v>
      </c>
      <c r="AD126" s="3">
        <f>Animals!$G$17</f>
        <v>0</v>
      </c>
      <c r="AE126" s="15">
        <f>AD126*Grazing!$C$102</f>
        <v>0</v>
      </c>
      <c r="AF126" s="15">
        <f>AE126*References!$B$12</f>
        <v>0</v>
      </c>
      <c r="AG126" s="15">
        <f>(AD126-AE126)*References!$B$12</f>
        <v>0</v>
      </c>
      <c r="AH126" s="27">
        <f t="shared" si="87"/>
        <v>0</v>
      </c>
      <c r="AI126" s="3">
        <f>Animals!$H$17</f>
        <v>0</v>
      </c>
      <c r="AJ126" s="3">
        <f>AI126*Grazing!$C$141</f>
        <v>0</v>
      </c>
      <c r="AK126" s="15">
        <f>AJ126*References!$B$25</f>
        <v>0</v>
      </c>
      <c r="AL126" s="15">
        <f>(AI126-AJ126)*References!$H$25</f>
        <v>0</v>
      </c>
      <c r="AM126" s="27">
        <f t="shared" si="88"/>
        <v>0</v>
      </c>
      <c r="AN126" s="101">
        <f t="shared" si="92"/>
        <v>0</v>
      </c>
      <c r="AO126" s="101">
        <f t="shared" si="93"/>
        <v>0</v>
      </c>
      <c r="AP126" s="101">
        <f t="shared" si="94"/>
        <v>0</v>
      </c>
      <c r="AQ126" s="101">
        <f t="shared" si="95"/>
        <v>0</v>
      </c>
    </row>
    <row r="127" spans="1:43" x14ac:dyDescent="0.2">
      <c r="A127" t="s">
        <v>20</v>
      </c>
      <c r="B127" s="96">
        <f>Input!$D$29</f>
        <v>0</v>
      </c>
      <c r="C127" s="80">
        <f>B127*Wildlife!$D$13</f>
        <v>0</v>
      </c>
      <c r="D127" s="22">
        <f>B127*Wildlife!$E$13</f>
        <v>0</v>
      </c>
      <c r="E127" s="23">
        <f t="shared" si="89"/>
        <v>0</v>
      </c>
      <c r="F127" s="3">
        <f>Animals!$D$18</f>
        <v>0</v>
      </c>
      <c r="G127" s="3">
        <f>Animals!$B$18</f>
        <v>0</v>
      </c>
      <c r="H127" s="15">
        <f>F127*References!$B$9</f>
        <v>0</v>
      </c>
      <c r="I127" s="15">
        <f>G127*References!$B$10</f>
        <v>0</v>
      </c>
      <c r="J127" s="15">
        <f>(H127*365)+(I127*(365-Grazing!$B$42))</f>
        <v>0</v>
      </c>
      <c r="K127" s="15">
        <f>J127*'Manure Application'!I51</f>
        <v>0</v>
      </c>
      <c r="L127" s="15">
        <f t="shared" si="90"/>
        <v>0</v>
      </c>
      <c r="M127" s="27">
        <f>IF(B127=0,0,L127*(B127/(Input!$C$29+B127))/B127)</f>
        <v>0</v>
      </c>
      <c r="N127" s="3">
        <f>Animals!$F$18</f>
        <v>0</v>
      </c>
      <c r="O127" s="15">
        <f>N127*References!$B$13</f>
        <v>0</v>
      </c>
      <c r="P127" s="15">
        <f>(O127*(365-Grazing!$B$82))</f>
        <v>0</v>
      </c>
      <c r="Q127" s="15">
        <f>P127*'Manure Application'!I$75</f>
        <v>0</v>
      </c>
      <c r="R127" s="15">
        <f t="shared" si="84"/>
        <v>0</v>
      </c>
      <c r="S127" s="27">
        <f t="shared" si="91"/>
        <v>0</v>
      </c>
      <c r="T127" s="3">
        <f>Animals!$B$18</f>
        <v>0</v>
      </c>
      <c r="U127" s="28">
        <f>+T127*Grazing!$C$22</f>
        <v>0</v>
      </c>
      <c r="V127" s="56">
        <f>Grazing!$E$22</f>
        <v>0.96458333333333335</v>
      </c>
      <c r="W127" s="22">
        <f>U127*V127*References!$B$10</f>
        <v>0</v>
      </c>
      <c r="X127" s="23">
        <f t="shared" si="85"/>
        <v>0</v>
      </c>
      <c r="Y127" s="3">
        <f>Animals!$F$18</f>
        <v>0</v>
      </c>
      <c r="Z127" s="3">
        <f>Y127*Grazing!$C$62</f>
        <v>0</v>
      </c>
      <c r="AA127" s="15">
        <f>Z127*References!$B$13</f>
        <v>0</v>
      </c>
      <c r="AB127" s="15">
        <f>(Y127-Z127)*References!$B$13</f>
        <v>0</v>
      </c>
      <c r="AC127" s="27">
        <f t="shared" si="86"/>
        <v>0</v>
      </c>
      <c r="AD127" s="3">
        <f>Animals!$G$18</f>
        <v>0</v>
      </c>
      <c r="AE127" s="15">
        <f>AD127*Grazing!$C$102</f>
        <v>0</v>
      </c>
      <c r="AF127" s="15">
        <f>AE127*References!$B$12</f>
        <v>0</v>
      </c>
      <c r="AG127" s="15">
        <f>(AD127-AE127)*References!$B$12</f>
        <v>0</v>
      </c>
      <c r="AH127" s="27">
        <f t="shared" si="87"/>
        <v>0</v>
      </c>
      <c r="AI127" s="3">
        <f>Animals!$H$18</f>
        <v>0</v>
      </c>
      <c r="AJ127" s="3">
        <f>AI127*Grazing!$C$141</f>
        <v>0</v>
      </c>
      <c r="AK127" s="15">
        <f>AJ127*References!$B$25</f>
        <v>0</v>
      </c>
      <c r="AL127" s="15">
        <f>(AI127-AJ127)*References!$H$25</f>
        <v>0</v>
      </c>
      <c r="AM127" s="27">
        <f t="shared" si="88"/>
        <v>0</v>
      </c>
      <c r="AN127" s="101">
        <f t="shared" si="92"/>
        <v>0</v>
      </c>
      <c r="AO127" s="101">
        <f t="shared" si="93"/>
        <v>0</v>
      </c>
      <c r="AP127" s="101">
        <f t="shared" si="94"/>
        <v>0</v>
      </c>
      <c r="AQ127" s="101">
        <f t="shared" si="95"/>
        <v>0</v>
      </c>
    </row>
    <row r="128" spans="1:43" x14ac:dyDescent="0.2">
      <c r="A128" t="s">
        <v>21</v>
      </c>
      <c r="B128" s="96">
        <f>Input!$D$30</f>
        <v>0</v>
      </c>
      <c r="C128" s="80">
        <f>B128*Wildlife!$D$13</f>
        <v>0</v>
      </c>
      <c r="D128" s="22">
        <f>B128*Wildlife!$E$13</f>
        <v>0</v>
      </c>
      <c r="E128" s="23">
        <f t="shared" si="89"/>
        <v>0</v>
      </c>
      <c r="F128" s="3">
        <f>Animals!$D$19</f>
        <v>0</v>
      </c>
      <c r="G128" s="3">
        <f>Animals!$B$19</f>
        <v>0</v>
      </c>
      <c r="H128" s="15">
        <f>F128*References!$B$9</f>
        <v>0</v>
      </c>
      <c r="I128" s="15">
        <f>G128*References!$B$10</f>
        <v>0</v>
      </c>
      <c r="J128" s="15">
        <f>(H128*365)+(I128*(365-Grazing!$B$42))</f>
        <v>0</v>
      </c>
      <c r="K128" s="15">
        <f>J128*'Manure Application'!I52</f>
        <v>0</v>
      </c>
      <c r="L128" s="15">
        <f t="shared" si="90"/>
        <v>0</v>
      </c>
      <c r="M128" s="27">
        <f>IF(B128=0,0,L128*(B128/(Input!$C$30+B128))/B128)</f>
        <v>0</v>
      </c>
      <c r="N128" s="3">
        <f>Animals!$F$19</f>
        <v>0</v>
      </c>
      <c r="O128" s="15">
        <f>N128*References!$B$13</f>
        <v>0</v>
      </c>
      <c r="P128" s="15">
        <f>(O128*(365-Grazing!$B$82))</f>
        <v>0</v>
      </c>
      <c r="Q128" s="15">
        <f>P128*'Manure Application'!I$76</f>
        <v>0</v>
      </c>
      <c r="R128" s="15">
        <f t="shared" si="84"/>
        <v>0</v>
      </c>
      <c r="S128" s="27">
        <f t="shared" si="91"/>
        <v>0</v>
      </c>
      <c r="T128" s="3">
        <f>Animals!$B$19</f>
        <v>0</v>
      </c>
      <c r="U128" s="28">
        <f>+T128*Grazing!$C$22</f>
        <v>0</v>
      </c>
      <c r="V128" s="56">
        <f>Grazing!$E$22</f>
        <v>0.96458333333333335</v>
      </c>
      <c r="W128" s="22">
        <f>U128*V128*References!$B$10</f>
        <v>0</v>
      </c>
      <c r="X128" s="23">
        <f t="shared" si="85"/>
        <v>0</v>
      </c>
      <c r="Y128" s="3">
        <f>Animals!$F$19</f>
        <v>0</v>
      </c>
      <c r="Z128" s="3">
        <f>Y128*Grazing!$C$62</f>
        <v>0</v>
      </c>
      <c r="AA128" s="15">
        <f>Z128*References!$B$13</f>
        <v>0</v>
      </c>
      <c r="AB128" s="15">
        <f>(Y128-Z128)*References!$B$13</f>
        <v>0</v>
      </c>
      <c r="AC128" s="27">
        <f t="shared" si="86"/>
        <v>0</v>
      </c>
      <c r="AD128" s="3">
        <f>Animals!$G$19</f>
        <v>0</v>
      </c>
      <c r="AE128" s="15">
        <f>AD128*Grazing!$C$102</f>
        <v>0</v>
      </c>
      <c r="AF128" s="15">
        <f>AE128*References!$B$12</f>
        <v>0</v>
      </c>
      <c r="AG128" s="15">
        <f>(AD128-AE128)*References!$B$12</f>
        <v>0</v>
      </c>
      <c r="AH128" s="27">
        <f t="shared" si="87"/>
        <v>0</v>
      </c>
      <c r="AI128" s="3">
        <f>Animals!$H$19</f>
        <v>0</v>
      </c>
      <c r="AJ128" s="3">
        <f>AI128*Grazing!$C$141</f>
        <v>0</v>
      </c>
      <c r="AK128" s="15">
        <f>AJ128*References!$B$25</f>
        <v>0</v>
      </c>
      <c r="AL128" s="15">
        <f>(AI128-AJ128)*References!$H$25</f>
        <v>0</v>
      </c>
      <c r="AM128" s="27">
        <f t="shared" si="88"/>
        <v>0</v>
      </c>
      <c r="AN128" s="101">
        <f t="shared" si="92"/>
        <v>0</v>
      </c>
      <c r="AO128" s="101">
        <f t="shared" si="93"/>
        <v>0</v>
      </c>
      <c r="AP128" s="101">
        <f t="shared" si="94"/>
        <v>0</v>
      </c>
      <c r="AQ128" s="101">
        <f t="shared" si="95"/>
        <v>0</v>
      </c>
    </row>
    <row r="129" spans="1:43" x14ac:dyDescent="0.2">
      <c r="Z129" s="3"/>
      <c r="AP129" s="100"/>
      <c r="AQ129" s="100"/>
    </row>
    <row r="130" spans="1:43" x14ac:dyDescent="0.2">
      <c r="C130" s="76" t="s">
        <v>242</v>
      </c>
      <c r="D130" s="17"/>
      <c r="E130" s="20"/>
      <c r="F130" s="19" t="s">
        <v>387</v>
      </c>
      <c r="G130" s="19"/>
      <c r="H130" s="17"/>
      <c r="I130" s="17"/>
      <c r="J130" s="17"/>
      <c r="K130" s="17"/>
      <c r="L130" s="17"/>
      <c r="M130" s="18"/>
      <c r="N130" s="19" t="s">
        <v>374</v>
      </c>
      <c r="O130" s="17"/>
      <c r="P130" s="17"/>
      <c r="Q130" s="17"/>
      <c r="R130" s="17"/>
      <c r="S130" s="18"/>
      <c r="T130" s="19" t="s">
        <v>292</v>
      </c>
      <c r="U130" s="19"/>
      <c r="V130" s="19"/>
      <c r="W130" s="17"/>
      <c r="X130" s="20"/>
      <c r="Y130" s="19" t="s">
        <v>376</v>
      </c>
      <c r="Z130" s="113"/>
      <c r="AA130" s="17"/>
      <c r="AB130" s="17"/>
      <c r="AC130" s="116"/>
      <c r="AD130" s="19" t="s">
        <v>314</v>
      </c>
      <c r="AE130" s="17"/>
      <c r="AF130" s="17"/>
      <c r="AG130" s="17"/>
      <c r="AH130" s="116"/>
      <c r="AI130" s="19" t="s">
        <v>377</v>
      </c>
      <c r="AJ130" s="113"/>
      <c r="AK130" s="17"/>
      <c r="AL130" s="17"/>
      <c r="AM130" s="116"/>
      <c r="AN130" s="61" t="s">
        <v>11</v>
      </c>
      <c r="AO130" s="61" t="s">
        <v>11</v>
      </c>
      <c r="AP130" s="61" t="s">
        <v>11</v>
      </c>
      <c r="AQ130" s="61" t="s">
        <v>11</v>
      </c>
    </row>
    <row r="131" spans="1:43" x14ac:dyDescent="0.2">
      <c r="C131" s="77"/>
      <c r="D131" s="10" t="s">
        <v>334</v>
      </c>
      <c r="E131" s="11" t="s">
        <v>335</v>
      </c>
      <c r="F131" s="10"/>
      <c r="G131" s="10"/>
      <c r="H131" s="10" t="s">
        <v>339</v>
      </c>
      <c r="I131" s="10" t="s">
        <v>340</v>
      </c>
      <c r="J131" s="10" t="s">
        <v>336</v>
      </c>
      <c r="K131" s="10" t="s">
        <v>337</v>
      </c>
      <c r="L131" s="10" t="s">
        <v>338</v>
      </c>
      <c r="M131" s="11" t="s">
        <v>335</v>
      </c>
      <c r="N131" s="10"/>
      <c r="O131" s="10" t="s">
        <v>336</v>
      </c>
      <c r="P131" s="10" t="s">
        <v>341</v>
      </c>
      <c r="Q131" s="10" t="s">
        <v>337</v>
      </c>
      <c r="R131" s="10" t="s">
        <v>338</v>
      </c>
      <c r="S131" s="11" t="s">
        <v>335</v>
      </c>
      <c r="T131" s="9"/>
      <c r="U131" s="25"/>
      <c r="V131" s="25"/>
      <c r="W131" s="10" t="s">
        <v>334</v>
      </c>
      <c r="X131" s="11" t="s">
        <v>335</v>
      </c>
      <c r="Y131" s="10"/>
      <c r="Z131" s="114"/>
      <c r="AA131" s="10" t="s">
        <v>378</v>
      </c>
      <c r="AB131" s="10" t="s">
        <v>379</v>
      </c>
      <c r="AC131" s="117" t="s">
        <v>335</v>
      </c>
      <c r="AD131" s="10"/>
      <c r="AE131" s="10"/>
      <c r="AF131" s="10" t="s">
        <v>336</v>
      </c>
      <c r="AG131" s="10" t="s">
        <v>379</v>
      </c>
      <c r="AH131" s="117" t="s">
        <v>335</v>
      </c>
      <c r="AI131" s="10"/>
      <c r="AJ131" s="114"/>
      <c r="AK131" s="10" t="s">
        <v>336</v>
      </c>
      <c r="AL131" s="10" t="s">
        <v>379</v>
      </c>
      <c r="AM131" s="117" t="s">
        <v>335</v>
      </c>
      <c r="AN131" s="61" t="s">
        <v>335</v>
      </c>
      <c r="AO131" s="61" t="s">
        <v>381</v>
      </c>
      <c r="AP131" s="61" t="s">
        <v>701</v>
      </c>
      <c r="AQ131" s="61" t="s">
        <v>702</v>
      </c>
    </row>
    <row r="132" spans="1:43" x14ac:dyDescent="0.2">
      <c r="A132" s="21" t="s">
        <v>266</v>
      </c>
      <c r="B132" s="97" t="s">
        <v>346</v>
      </c>
      <c r="C132" s="78" t="s">
        <v>347</v>
      </c>
      <c r="D132" s="13" t="s">
        <v>348</v>
      </c>
      <c r="E132" s="14" t="s">
        <v>349</v>
      </c>
      <c r="F132" s="12" t="s">
        <v>354</v>
      </c>
      <c r="G132" s="13" t="s">
        <v>355</v>
      </c>
      <c r="H132" s="13" t="s">
        <v>348</v>
      </c>
      <c r="I132" s="13" t="s">
        <v>348</v>
      </c>
      <c r="J132" s="13" t="s">
        <v>351</v>
      </c>
      <c r="K132" s="13" t="s">
        <v>352</v>
      </c>
      <c r="L132" s="13" t="s">
        <v>353</v>
      </c>
      <c r="M132" s="14" t="s">
        <v>349</v>
      </c>
      <c r="N132" s="12" t="s">
        <v>382</v>
      </c>
      <c r="O132" s="13" t="s">
        <v>348</v>
      </c>
      <c r="P132" s="13" t="s">
        <v>351</v>
      </c>
      <c r="Q132" s="13" t="s">
        <v>352</v>
      </c>
      <c r="R132" s="13" t="s">
        <v>353</v>
      </c>
      <c r="S132" s="14" t="s">
        <v>349</v>
      </c>
      <c r="T132" s="12" t="s">
        <v>355</v>
      </c>
      <c r="U132" s="13" t="s">
        <v>383</v>
      </c>
      <c r="V132" s="13" t="s">
        <v>384</v>
      </c>
      <c r="W132" s="13" t="s">
        <v>348</v>
      </c>
      <c r="X132" s="14" t="s">
        <v>349</v>
      </c>
      <c r="Y132" s="12" t="s">
        <v>382</v>
      </c>
      <c r="Z132" s="115" t="s">
        <v>383</v>
      </c>
      <c r="AA132" s="13" t="s">
        <v>348</v>
      </c>
      <c r="AB132" s="13" t="s">
        <v>348</v>
      </c>
      <c r="AC132" s="118" t="s">
        <v>349</v>
      </c>
      <c r="AD132" s="12" t="s">
        <v>385</v>
      </c>
      <c r="AE132" s="13" t="s">
        <v>383</v>
      </c>
      <c r="AF132" s="13" t="s">
        <v>348</v>
      </c>
      <c r="AG132" s="13" t="s">
        <v>348</v>
      </c>
      <c r="AH132" s="118" t="s">
        <v>349</v>
      </c>
      <c r="AI132" s="12" t="s">
        <v>386</v>
      </c>
      <c r="AJ132" s="115" t="s">
        <v>383</v>
      </c>
      <c r="AK132" s="13" t="s">
        <v>348</v>
      </c>
      <c r="AL132" s="13" t="s">
        <v>348</v>
      </c>
      <c r="AM132" s="118" t="s">
        <v>349</v>
      </c>
      <c r="AN132" s="61" t="s">
        <v>349</v>
      </c>
      <c r="AO132" s="61" t="s">
        <v>348</v>
      </c>
      <c r="AP132" s="61" t="s">
        <v>349</v>
      </c>
      <c r="AQ132" s="61" t="s">
        <v>348</v>
      </c>
    </row>
    <row r="133" spans="1:43" x14ac:dyDescent="0.2">
      <c r="A133" t="s">
        <v>12</v>
      </c>
      <c r="B133" s="96">
        <f>Input!$D$21</f>
        <v>0</v>
      </c>
      <c r="C133" s="79">
        <f>B133*Wildlife!$D$13</f>
        <v>0</v>
      </c>
      <c r="D133" s="22">
        <f>B133*Wildlife!$E$13</f>
        <v>0</v>
      </c>
      <c r="E133" s="23">
        <f>IF(B133=0,0,D133/B133)</f>
        <v>0</v>
      </c>
      <c r="F133" s="3">
        <f>Animals!$D$10</f>
        <v>0</v>
      </c>
      <c r="G133" s="3">
        <f>Animals!$B$10</f>
        <v>0</v>
      </c>
      <c r="H133" s="15">
        <f>F133*References!$B$9</f>
        <v>0</v>
      </c>
      <c r="I133" s="15">
        <f>G133*References!$B$10</f>
        <v>0</v>
      </c>
      <c r="J133" s="15">
        <f>(H133*365)+(I133*(365-Grazing!$B$42))</f>
        <v>0</v>
      </c>
      <c r="K133" s="15">
        <f>J133*'Manure Application'!J43</f>
        <v>0</v>
      </c>
      <c r="L133" s="15">
        <f>K133/30</f>
        <v>0</v>
      </c>
      <c r="M133" s="27">
        <f>IF(B133=0,0,L133*(B133/(Input!$C$21+B133))/B133)</f>
        <v>0</v>
      </c>
      <c r="N133" s="3">
        <f>Animals!$F$10</f>
        <v>0</v>
      </c>
      <c r="O133" s="15">
        <f>N133*References!$B$13</f>
        <v>0</v>
      </c>
      <c r="P133" s="15">
        <f>(O133*(365-Grazing!$B$82))</f>
        <v>0</v>
      </c>
      <c r="Q133" s="15">
        <f>P133*'Manure Application'!J$67</f>
        <v>0</v>
      </c>
      <c r="R133" s="15">
        <f t="shared" ref="R133:R142" si="96">Q133/30</f>
        <v>0</v>
      </c>
      <c r="S133" s="27">
        <f>IF(B133=0,0,R133/B133)</f>
        <v>0</v>
      </c>
      <c r="T133" s="3">
        <f>Animals!$B$10</f>
        <v>0</v>
      </c>
      <c r="U133" s="28">
        <f>+T133*Grazing!$C$23</f>
        <v>0</v>
      </c>
      <c r="V133" s="56">
        <f>Grazing!$E$23</f>
        <v>0.97916666666666663</v>
      </c>
      <c r="W133" s="22">
        <f>U133*V133*References!$B$10</f>
        <v>0</v>
      </c>
      <c r="X133" s="23">
        <f t="shared" ref="X133:X142" si="97">IF(B133=0,0,W133/B133)</f>
        <v>0</v>
      </c>
      <c r="Y133" s="3">
        <f>Animals!$F$10</f>
        <v>0</v>
      </c>
      <c r="Z133" s="3">
        <f>Y133*Grazing!$C$63</f>
        <v>0</v>
      </c>
      <c r="AA133" s="15">
        <f>Z133*References!$B$13</f>
        <v>0</v>
      </c>
      <c r="AB133" s="15">
        <f>(Y133-Z133)*References!$B$13</f>
        <v>0</v>
      </c>
      <c r="AC133" s="27">
        <f t="shared" ref="AC133:AC142" si="98">IF(B133=0,0,AA133/B133)</f>
        <v>0</v>
      </c>
      <c r="AD133" s="3">
        <f>Animals!$G$10</f>
        <v>0</v>
      </c>
      <c r="AE133" s="15">
        <f>AD133*Grazing!$C$103</f>
        <v>0</v>
      </c>
      <c r="AF133" s="15">
        <f>AE133*References!$B$12</f>
        <v>0</v>
      </c>
      <c r="AG133" s="15">
        <f>(AD133-AE133)*References!$B$12</f>
        <v>0</v>
      </c>
      <c r="AH133" s="27">
        <f t="shared" ref="AH133:AH142" si="99">IF(B133=0,0,AF133/B133)</f>
        <v>0</v>
      </c>
      <c r="AI133" s="3">
        <f>Animals!$H$10</f>
        <v>0</v>
      </c>
      <c r="AJ133" s="3">
        <f>AI133*Grazing!$C$142</f>
        <v>0</v>
      </c>
      <c r="AK133" s="15">
        <f>AJ133*References!$B$25</f>
        <v>0</v>
      </c>
      <c r="AL133" s="15">
        <f>(AI133-AJ133)*References!$H$25</f>
        <v>0</v>
      </c>
      <c r="AM133" s="27">
        <f t="shared" ref="AM133:AM142" si="100">IF(B133=0,0,AK133/B133)</f>
        <v>0</v>
      </c>
      <c r="AN133" s="101">
        <f>E133+M133+S133+X133+AC133+AH133+AM133</f>
        <v>0</v>
      </c>
      <c r="AO133" s="101">
        <f>AG133+AL133+AB133</f>
        <v>0</v>
      </c>
      <c r="AP133" s="101">
        <f>0.403*(AN133)^1.028</f>
        <v>0</v>
      </c>
      <c r="AQ133" s="101">
        <f>0.403*(AO133)^1.028</f>
        <v>0</v>
      </c>
    </row>
    <row r="134" spans="1:43" x14ac:dyDescent="0.2">
      <c r="A134" t="s">
        <v>13</v>
      </c>
      <c r="B134" s="96">
        <f>Input!$D$22</f>
        <v>0</v>
      </c>
      <c r="C134" s="80">
        <f>B134*Wildlife!$D$13</f>
        <v>0</v>
      </c>
      <c r="D134" s="22">
        <f>B134*Wildlife!$E$13</f>
        <v>0</v>
      </c>
      <c r="E134" s="23">
        <f t="shared" ref="E134:E142" si="101">IF(B134=0,0,D134/B134)</f>
        <v>0</v>
      </c>
      <c r="F134" s="3">
        <f>Animals!$D$11</f>
        <v>0</v>
      </c>
      <c r="G134" s="3">
        <f>Animals!$B$11</f>
        <v>0</v>
      </c>
      <c r="H134" s="15">
        <f>F134*References!$B$9</f>
        <v>0</v>
      </c>
      <c r="I134" s="15">
        <f>G134*References!$B$10</f>
        <v>0</v>
      </c>
      <c r="J134" s="15">
        <f>(H134*365)+(I134*(365-Grazing!$B$42))</f>
        <v>0</v>
      </c>
      <c r="K134" s="15">
        <f>J134*'Manure Application'!J44</f>
        <v>0</v>
      </c>
      <c r="L134" s="15">
        <f t="shared" ref="L134:L142" si="102">K134/30</f>
        <v>0</v>
      </c>
      <c r="M134" s="27">
        <f>IF(B134=0,0,L134*(B134/(Input!$C$22+B134))/B134)</f>
        <v>0</v>
      </c>
      <c r="N134" s="3">
        <f>Animals!$F$11</f>
        <v>0</v>
      </c>
      <c r="O134" s="15">
        <f>N134*References!$B$13</f>
        <v>0</v>
      </c>
      <c r="P134" s="15">
        <f>(O134*(365-Grazing!$B$82))</f>
        <v>0</v>
      </c>
      <c r="Q134" s="15">
        <f>P134*'Manure Application'!J$68</f>
        <v>0</v>
      </c>
      <c r="R134" s="15">
        <f t="shared" si="96"/>
        <v>0</v>
      </c>
      <c r="S134" s="27">
        <f t="shared" ref="S134:S142" si="103">IF(B134=0,0,R134/B134)</f>
        <v>0</v>
      </c>
      <c r="T134" s="3">
        <f>Animals!$B$11</f>
        <v>0</v>
      </c>
      <c r="U134" s="28">
        <f>+T134*Grazing!$C$23</f>
        <v>0</v>
      </c>
      <c r="V134" s="56">
        <f>Grazing!$E$23</f>
        <v>0.97916666666666663</v>
      </c>
      <c r="W134" s="22">
        <f>U134*V134*References!$B$10</f>
        <v>0</v>
      </c>
      <c r="X134" s="23">
        <f t="shared" si="97"/>
        <v>0</v>
      </c>
      <c r="Y134" s="3">
        <f>Animals!$F$11</f>
        <v>0</v>
      </c>
      <c r="Z134" s="3">
        <f>Y134*Grazing!$C$63</f>
        <v>0</v>
      </c>
      <c r="AA134" s="15">
        <f>Z134*References!$B$13</f>
        <v>0</v>
      </c>
      <c r="AB134" s="15">
        <f>(Y134-Z134)*References!$B$13</f>
        <v>0</v>
      </c>
      <c r="AC134" s="27">
        <f t="shared" si="98"/>
        <v>0</v>
      </c>
      <c r="AD134" s="3">
        <f>Animals!$G$11</f>
        <v>0</v>
      </c>
      <c r="AE134" s="15">
        <f>AD134*Grazing!$C$103</f>
        <v>0</v>
      </c>
      <c r="AF134" s="15">
        <f>AE134*References!$B$12</f>
        <v>0</v>
      </c>
      <c r="AG134" s="15">
        <f>(AD134-AE134)*References!$B$12</f>
        <v>0</v>
      </c>
      <c r="AH134" s="27">
        <f t="shared" si="99"/>
        <v>0</v>
      </c>
      <c r="AI134" s="3">
        <f>Animals!$H$11</f>
        <v>0</v>
      </c>
      <c r="AJ134" s="3">
        <f>AI134*Grazing!$C$142</f>
        <v>0</v>
      </c>
      <c r="AK134" s="15">
        <f>AJ134*References!$B$25</f>
        <v>0</v>
      </c>
      <c r="AL134" s="15">
        <f>(AI134-AJ134)*References!$H$25</f>
        <v>0</v>
      </c>
      <c r="AM134" s="27">
        <f t="shared" si="100"/>
        <v>0</v>
      </c>
      <c r="AN134" s="101">
        <f t="shared" ref="AN134:AN142" si="104">E134+M134+S134+X134+AC134+AH134+AM134</f>
        <v>0</v>
      </c>
      <c r="AO134" s="101">
        <f t="shared" ref="AO134:AO142" si="105">AG134+AL134+AB134</f>
        <v>0</v>
      </c>
      <c r="AP134" s="101">
        <f t="shared" ref="AP134:AP142" si="106">0.403*(AN134)^1.028</f>
        <v>0</v>
      </c>
      <c r="AQ134" s="101">
        <f t="shared" ref="AQ134:AQ142" si="107">0.403*(AO134)^1.028</f>
        <v>0</v>
      </c>
    </row>
    <row r="135" spans="1:43" x14ac:dyDescent="0.2">
      <c r="A135" t="s">
        <v>14</v>
      </c>
      <c r="B135" s="96">
        <f>Input!$D$23</f>
        <v>0</v>
      </c>
      <c r="C135" s="80">
        <f>B135*Wildlife!$D$13</f>
        <v>0</v>
      </c>
      <c r="D135" s="22">
        <f>B135*Wildlife!$E$13</f>
        <v>0</v>
      </c>
      <c r="E135" s="23">
        <f t="shared" si="101"/>
        <v>0</v>
      </c>
      <c r="F135" s="3">
        <f>Animals!$D$12</f>
        <v>0</v>
      </c>
      <c r="G135" s="3">
        <f>Animals!$B$12</f>
        <v>0</v>
      </c>
      <c r="H135" s="15">
        <f>F135*References!$B$9</f>
        <v>0</v>
      </c>
      <c r="I135" s="15">
        <f>G135*References!$B$10</f>
        <v>0</v>
      </c>
      <c r="J135" s="15">
        <f>(H135*365)+(I135*(365-Grazing!$B$42))</f>
        <v>0</v>
      </c>
      <c r="K135" s="15">
        <f>J135*'Manure Application'!J45</f>
        <v>0</v>
      </c>
      <c r="L135" s="15">
        <f t="shared" si="102"/>
        <v>0</v>
      </c>
      <c r="M135" s="27">
        <f>IF(B135=0,0,L135*(B135/(Input!$C$23+B135))/B135)</f>
        <v>0</v>
      </c>
      <c r="N135" s="3">
        <f>Animals!$F$12</f>
        <v>0</v>
      </c>
      <c r="O135" s="15">
        <f>N135*References!$B$13</f>
        <v>0</v>
      </c>
      <c r="P135" s="15">
        <f>(O135*(365-Grazing!$B$82))</f>
        <v>0</v>
      </c>
      <c r="Q135" s="15">
        <f>P135*'Manure Application'!J$69</f>
        <v>0</v>
      </c>
      <c r="R135" s="15">
        <f t="shared" si="96"/>
        <v>0</v>
      </c>
      <c r="S135" s="27">
        <f t="shared" si="103"/>
        <v>0</v>
      </c>
      <c r="T135" s="3">
        <f>Animals!$B$12</f>
        <v>0</v>
      </c>
      <c r="U135" s="28">
        <f>+T135*Grazing!$C$23</f>
        <v>0</v>
      </c>
      <c r="V135" s="56">
        <f>Grazing!$E$23</f>
        <v>0.97916666666666663</v>
      </c>
      <c r="W135" s="22">
        <f>U135*V135*References!$B$10</f>
        <v>0</v>
      </c>
      <c r="X135" s="23">
        <f t="shared" si="97"/>
        <v>0</v>
      </c>
      <c r="Y135" s="3">
        <f>Animals!$F$12</f>
        <v>0</v>
      </c>
      <c r="Z135" s="3">
        <f>Y135*Grazing!$C$63</f>
        <v>0</v>
      </c>
      <c r="AA135" s="15">
        <f>Z135*References!$B$13</f>
        <v>0</v>
      </c>
      <c r="AB135" s="15">
        <f>(Y135-Z135)*References!$B$13</f>
        <v>0</v>
      </c>
      <c r="AC135" s="27">
        <f t="shared" si="98"/>
        <v>0</v>
      </c>
      <c r="AD135" s="3">
        <f>Animals!$G$12</f>
        <v>0</v>
      </c>
      <c r="AE135" s="15">
        <f>AD135*Grazing!$C$103</f>
        <v>0</v>
      </c>
      <c r="AF135" s="15">
        <f>AE135*References!$B$12</f>
        <v>0</v>
      </c>
      <c r="AG135" s="15">
        <f>(AD135-AE135)*References!$B$12</f>
        <v>0</v>
      </c>
      <c r="AH135" s="27">
        <f t="shared" si="99"/>
        <v>0</v>
      </c>
      <c r="AI135" s="3">
        <f>Animals!$H$12</f>
        <v>0</v>
      </c>
      <c r="AJ135" s="3">
        <f>AI135*Grazing!$C$142</f>
        <v>0</v>
      </c>
      <c r="AK135" s="15">
        <f>AJ135*References!$B$25</f>
        <v>0</v>
      </c>
      <c r="AL135" s="15">
        <f>(AI135-AJ135)*References!$H$25</f>
        <v>0</v>
      </c>
      <c r="AM135" s="27">
        <f t="shared" si="100"/>
        <v>0</v>
      </c>
      <c r="AN135" s="101">
        <f t="shared" si="104"/>
        <v>0</v>
      </c>
      <c r="AO135" s="101">
        <f t="shared" si="105"/>
        <v>0</v>
      </c>
      <c r="AP135" s="101">
        <f t="shared" si="106"/>
        <v>0</v>
      </c>
      <c r="AQ135" s="101">
        <f t="shared" si="107"/>
        <v>0</v>
      </c>
    </row>
    <row r="136" spans="1:43" x14ac:dyDescent="0.2">
      <c r="A136" t="s">
        <v>15</v>
      </c>
      <c r="B136" s="96">
        <f>Input!$D$24</f>
        <v>0</v>
      </c>
      <c r="C136" s="80">
        <f>B136*Wildlife!$D$13</f>
        <v>0</v>
      </c>
      <c r="D136" s="22">
        <f>B136*Wildlife!$E$13</f>
        <v>0</v>
      </c>
      <c r="E136" s="23">
        <f t="shared" si="101"/>
        <v>0</v>
      </c>
      <c r="F136" s="3">
        <f>Animals!$D$13</f>
        <v>0</v>
      </c>
      <c r="G136" s="3">
        <f>Animals!$B$13</f>
        <v>0</v>
      </c>
      <c r="H136" s="15">
        <f>F136*References!$B$9</f>
        <v>0</v>
      </c>
      <c r="I136" s="15">
        <f>G136*References!$B$10</f>
        <v>0</v>
      </c>
      <c r="J136" s="15">
        <f>(H136*365)+(I136*(365-Grazing!$B$42))</f>
        <v>0</v>
      </c>
      <c r="K136" s="15">
        <f>J136*'Manure Application'!J46</f>
        <v>0</v>
      </c>
      <c r="L136" s="15">
        <f t="shared" si="102"/>
        <v>0</v>
      </c>
      <c r="M136" s="27">
        <f>IF(B136=0,0,L136*(B136/(Input!$C$24+B136))/B136)</f>
        <v>0</v>
      </c>
      <c r="N136" s="3">
        <f>Animals!$F$13</f>
        <v>0</v>
      </c>
      <c r="O136" s="15">
        <f>N136*References!$B$13</f>
        <v>0</v>
      </c>
      <c r="P136" s="15">
        <f>(O136*(365-Grazing!$B$82))</f>
        <v>0</v>
      </c>
      <c r="Q136" s="15">
        <f>P136*'Manure Application'!J$70</f>
        <v>0</v>
      </c>
      <c r="R136" s="15">
        <f t="shared" si="96"/>
        <v>0</v>
      </c>
      <c r="S136" s="27">
        <f t="shared" si="103"/>
        <v>0</v>
      </c>
      <c r="T136" s="3">
        <f>Animals!$B$13</f>
        <v>0</v>
      </c>
      <c r="U136" s="28">
        <f>+T136*Grazing!$C$23</f>
        <v>0</v>
      </c>
      <c r="V136" s="56">
        <f>Grazing!$E$23</f>
        <v>0.97916666666666663</v>
      </c>
      <c r="W136" s="22">
        <f>U136*V136*References!$B$10</f>
        <v>0</v>
      </c>
      <c r="X136" s="23">
        <f t="shared" si="97"/>
        <v>0</v>
      </c>
      <c r="Y136" s="3">
        <f>Animals!$F$13</f>
        <v>0</v>
      </c>
      <c r="Z136" s="3">
        <f>Y136*Grazing!$C$63</f>
        <v>0</v>
      </c>
      <c r="AA136" s="15">
        <f>Z136*References!$B$13</f>
        <v>0</v>
      </c>
      <c r="AB136" s="15">
        <f>(Y136-Z136)*References!$B$13</f>
        <v>0</v>
      </c>
      <c r="AC136" s="27">
        <f t="shared" si="98"/>
        <v>0</v>
      </c>
      <c r="AD136" s="3">
        <f>Animals!$G$13</f>
        <v>0</v>
      </c>
      <c r="AE136" s="15">
        <f>AD136*Grazing!$C$103</f>
        <v>0</v>
      </c>
      <c r="AF136" s="15">
        <f>AE136*References!$B$12</f>
        <v>0</v>
      </c>
      <c r="AG136" s="15">
        <f>(AD136-AE136)*References!$B$12</f>
        <v>0</v>
      </c>
      <c r="AH136" s="27">
        <f t="shared" si="99"/>
        <v>0</v>
      </c>
      <c r="AI136" s="3">
        <f>Animals!$H$13</f>
        <v>0</v>
      </c>
      <c r="AJ136" s="3">
        <f>AI136*Grazing!$C$142</f>
        <v>0</v>
      </c>
      <c r="AK136" s="15">
        <f>AJ136*References!$B$25</f>
        <v>0</v>
      </c>
      <c r="AL136" s="15">
        <f>(AI136-AJ136)*References!$H$25</f>
        <v>0</v>
      </c>
      <c r="AM136" s="27">
        <f t="shared" si="100"/>
        <v>0</v>
      </c>
      <c r="AN136" s="101">
        <f t="shared" si="104"/>
        <v>0</v>
      </c>
      <c r="AO136" s="101">
        <f t="shared" si="105"/>
        <v>0</v>
      </c>
      <c r="AP136" s="101">
        <f t="shared" si="106"/>
        <v>0</v>
      </c>
      <c r="AQ136" s="101">
        <f t="shared" si="107"/>
        <v>0</v>
      </c>
    </row>
    <row r="137" spans="1:43" x14ac:dyDescent="0.2">
      <c r="A137" t="s">
        <v>16</v>
      </c>
      <c r="B137" s="96">
        <f>Input!$D$25</f>
        <v>0</v>
      </c>
      <c r="C137" s="80">
        <f>B137*Wildlife!$D$13</f>
        <v>0</v>
      </c>
      <c r="D137" s="22">
        <f>B137*Wildlife!$E$13</f>
        <v>0</v>
      </c>
      <c r="E137" s="23">
        <f t="shared" si="101"/>
        <v>0</v>
      </c>
      <c r="F137" s="3">
        <f>Animals!$D$14</f>
        <v>0</v>
      </c>
      <c r="G137" s="3">
        <f>Animals!$B$14</f>
        <v>0</v>
      </c>
      <c r="H137" s="15">
        <f>F137*References!$B$9</f>
        <v>0</v>
      </c>
      <c r="I137" s="15">
        <f>G137*References!$B$10</f>
        <v>0</v>
      </c>
      <c r="J137" s="15">
        <f>(H137*365)+(I137*(365-Grazing!$B$42))</f>
        <v>0</v>
      </c>
      <c r="K137" s="15">
        <f>J137*'Manure Application'!J47</f>
        <v>0</v>
      </c>
      <c r="L137" s="15">
        <f t="shared" si="102"/>
        <v>0</v>
      </c>
      <c r="M137" s="27">
        <f>IF(B137=0,0,L137*(B137/(Input!$C$25+B137))/B137)</f>
        <v>0</v>
      </c>
      <c r="N137" s="3">
        <f>Animals!$F$14</f>
        <v>0</v>
      </c>
      <c r="O137" s="15">
        <f>N137*References!$B$13</f>
        <v>0</v>
      </c>
      <c r="P137" s="15">
        <f>(O137*(365-Grazing!$B$82))</f>
        <v>0</v>
      </c>
      <c r="Q137" s="15">
        <f>P137*'Manure Application'!J$71</f>
        <v>0</v>
      </c>
      <c r="R137" s="15">
        <f t="shared" si="96"/>
        <v>0</v>
      </c>
      <c r="S137" s="27">
        <f t="shared" si="103"/>
        <v>0</v>
      </c>
      <c r="T137" s="3">
        <f>Animals!$B$14</f>
        <v>0</v>
      </c>
      <c r="U137" s="28">
        <f>+T137*Grazing!$C$23</f>
        <v>0</v>
      </c>
      <c r="V137" s="56">
        <f>Grazing!$E$23</f>
        <v>0.97916666666666663</v>
      </c>
      <c r="W137" s="22">
        <f>U137*V137*References!$B$10</f>
        <v>0</v>
      </c>
      <c r="X137" s="23">
        <f t="shared" si="97"/>
        <v>0</v>
      </c>
      <c r="Y137" s="3">
        <f>Animals!$F$14</f>
        <v>0</v>
      </c>
      <c r="Z137" s="3">
        <f>Y137*Grazing!$C$63</f>
        <v>0</v>
      </c>
      <c r="AA137" s="15">
        <f>Z137*References!$B$13</f>
        <v>0</v>
      </c>
      <c r="AB137" s="15">
        <f>(Y137-Z137)*References!$B$13</f>
        <v>0</v>
      </c>
      <c r="AC137" s="27">
        <f t="shared" si="98"/>
        <v>0</v>
      </c>
      <c r="AD137" s="3">
        <f>Animals!$G$14</f>
        <v>0</v>
      </c>
      <c r="AE137" s="15">
        <f>AD137*Grazing!$C$103</f>
        <v>0</v>
      </c>
      <c r="AF137" s="15">
        <f>AE137*References!$B$12</f>
        <v>0</v>
      </c>
      <c r="AG137" s="15">
        <f>(AD137-AE137)*References!$B$12</f>
        <v>0</v>
      </c>
      <c r="AH137" s="27">
        <f t="shared" si="99"/>
        <v>0</v>
      </c>
      <c r="AI137" s="3">
        <f>Animals!$H$14</f>
        <v>0</v>
      </c>
      <c r="AJ137" s="3">
        <f>AI137*Grazing!$C$142</f>
        <v>0</v>
      </c>
      <c r="AK137" s="15">
        <f>AJ137*References!$B$25</f>
        <v>0</v>
      </c>
      <c r="AL137" s="15">
        <f>(AI137-AJ137)*References!$H$25</f>
        <v>0</v>
      </c>
      <c r="AM137" s="27">
        <f t="shared" si="100"/>
        <v>0</v>
      </c>
      <c r="AN137" s="101">
        <f t="shared" si="104"/>
        <v>0</v>
      </c>
      <c r="AO137" s="101">
        <f t="shared" si="105"/>
        <v>0</v>
      </c>
      <c r="AP137" s="101">
        <f t="shared" si="106"/>
        <v>0</v>
      </c>
      <c r="AQ137" s="101">
        <f t="shared" si="107"/>
        <v>0</v>
      </c>
    </row>
    <row r="138" spans="1:43" x14ac:dyDescent="0.2">
      <c r="A138" t="s">
        <v>17</v>
      </c>
      <c r="B138" s="96">
        <f>Input!$D$26</f>
        <v>0</v>
      </c>
      <c r="C138" s="80">
        <f>B138*Wildlife!$D$13</f>
        <v>0</v>
      </c>
      <c r="D138" s="22">
        <f>B138*Wildlife!$E$13</f>
        <v>0</v>
      </c>
      <c r="E138" s="23">
        <f t="shared" si="101"/>
        <v>0</v>
      </c>
      <c r="F138" s="3">
        <f>Animals!$D$15</f>
        <v>0</v>
      </c>
      <c r="G138" s="3">
        <f>Animals!$B$15</f>
        <v>0</v>
      </c>
      <c r="H138" s="15">
        <f>F138*References!$B$9</f>
        <v>0</v>
      </c>
      <c r="I138" s="15">
        <f>G138*References!$B$10</f>
        <v>0</v>
      </c>
      <c r="J138" s="15">
        <f>(H138*365)+(I138*(365-Grazing!$B$42))</f>
        <v>0</v>
      </c>
      <c r="K138" s="15">
        <f>J138*'Manure Application'!J48</f>
        <v>0</v>
      </c>
      <c r="L138" s="15">
        <f t="shared" si="102"/>
        <v>0</v>
      </c>
      <c r="M138" s="27">
        <f>IF(B138=0,0,L138*(B138/(Input!$C$26+B138))/B138)</f>
        <v>0</v>
      </c>
      <c r="N138" s="3">
        <f>Animals!$F$15</f>
        <v>0</v>
      </c>
      <c r="O138" s="15">
        <f>N138*References!$B$13</f>
        <v>0</v>
      </c>
      <c r="P138" s="15">
        <f>(O138*(365-Grazing!$B$82))</f>
        <v>0</v>
      </c>
      <c r="Q138" s="15">
        <f>P138*'Manure Application'!J$72</f>
        <v>0</v>
      </c>
      <c r="R138" s="15">
        <f t="shared" si="96"/>
        <v>0</v>
      </c>
      <c r="S138" s="27">
        <f t="shared" si="103"/>
        <v>0</v>
      </c>
      <c r="T138" s="3">
        <f>Animals!$B$15</f>
        <v>0</v>
      </c>
      <c r="U138" s="28">
        <f>+T138*Grazing!$C$23</f>
        <v>0</v>
      </c>
      <c r="V138" s="56">
        <f>Grazing!$E$23</f>
        <v>0.97916666666666663</v>
      </c>
      <c r="W138" s="22">
        <f>U138*V138*References!$B$10</f>
        <v>0</v>
      </c>
      <c r="X138" s="23">
        <f t="shared" si="97"/>
        <v>0</v>
      </c>
      <c r="Y138" s="3">
        <f>Animals!$F$15</f>
        <v>0</v>
      </c>
      <c r="Z138" s="3">
        <f>Y138*Grazing!$C$63</f>
        <v>0</v>
      </c>
      <c r="AA138" s="15">
        <f>Z138*References!$B$13</f>
        <v>0</v>
      </c>
      <c r="AB138" s="15">
        <f>(Y138-Z138)*References!$B$13</f>
        <v>0</v>
      </c>
      <c r="AC138" s="27">
        <f t="shared" si="98"/>
        <v>0</v>
      </c>
      <c r="AD138" s="3">
        <f>Animals!$G$15</f>
        <v>0</v>
      </c>
      <c r="AE138" s="15">
        <f>AD138*Grazing!$C$103</f>
        <v>0</v>
      </c>
      <c r="AF138" s="15">
        <f>AE138*References!$B$12</f>
        <v>0</v>
      </c>
      <c r="AG138" s="15">
        <f>(AD138-AE138)*References!$B$12</f>
        <v>0</v>
      </c>
      <c r="AH138" s="27">
        <f t="shared" si="99"/>
        <v>0</v>
      </c>
      <c r="AI138" s="3">
        <f>Animals!$H$15</f>
        <v>0</v>
      </c>
      <c r="AJ138" s="3">
        <f>AI138*Grazing!$C$142</f>
        <v>0</v>
      </c>
      <c r="AK138" s="15">
        <f>AJ138*References!$B$25</f>
        <v>0</v>
      </c>
      <c r="AL138" s="15">
        <f>(AI138-AJ138)*References!$H$25</f>
        <v>0</v>
      </c>
      <c r="AM138" s="27">
        <f t="shared" si="100"/>
        <v>0</v>
      </c>
      <c r="AN138" s="101">
        <f t="shared" si="104"/>
        <v>0</v>
      </c>
      <c r="AO138" s="101">
        <f t="shared" si="105"/>
        <v>0</v>
      </c>
      <c r="AP138" s="101">
        <f t="shared" si="106"/>
        <v>0</v>
      </c>
      <c r="AQ138" s="101">
        <f t="shared" si="107"/>
        <v>0</v>
      </c>
    </row>
    <row r="139" spans="1:43" x14ac:dyDescent="0.2">
      <c r="A139" t="s">
        <v>18</v>
      </c>
      <c r="B139" s="96">
        <f>Input!$D$27</f>
        <v>0</v>
      </c>
      <c r="C139" s="80">
        <f>B139*Wildlife!$D$13</f>
        <v>0</v>
      </c>
      <c r="D139" s="22">
        <f>B139*Wildlife!$E$13</f>
        <v>0</v>
      </c>
      <c r="E139" s="23">
        <f t="shared" si="101"/>
        <v>0</v>
      </c>
      <c r="F139" s="3">
        <f>Animals!$D$16</f>
        <v>0</v>
      </c>
      <c r="G139" s="3">
        <f>Animals!$B$16</f>
        <v>0</v>
      </c>
      <c r="H139" s="15">
        <f>F139*References!$B$9</f>
        <v>0</v>
      </c>
      <c r="I139" s="15">
        <f>G139*References!$B$10</f>
        <v>0</v>
      </c>
      <c r="J139" s="15">
        <f>(H139*365)+(I139*(365-Grazing!$B$42))</f>
        <v>0</v>
      </c>
      <c r="K139" s="15">
        <f>J139*'Manure Application'!J49</f>
        <v>0</v>
      </c>
      <c r="L139" s="15">
        <f t="shared" si="102"/>
        <v>0</v>
      </c>
      <c r="M139" s="27">
        <f>IF(B139=0,0,L139*(B139/(Input!$C$27+B139))/B139)</f>
        <v>0</v>
      </c>
      <c r="N139" s="3">
        <f>Animals!$F$16</f>
        <v>0</v>
      </c>
      <c r="O139" s="15">
        <f>N139*References!$B$13</f>
        <v>0</v>
      </c>
      <c r="P139" s="15">
        <f>(O139*(365-Grazing!$B$82))</f>
        <v>0</v>
      </c>
      <c r="Q139" s="15">
        <f>P139*'Manure Application'!J$73</f>
        <v>0</v>
      </c>
      <c r="R139" s="15">
        <f t="shared" si="96"/>
        <v>0</v>
      </c>
      <c r="S139" s="27">
        <f t="shared" si="103"/>
        <v>0</v>
      </c>
      <c r="T139" s="3">
        <f>Animals!$B$16</f>
        <v>0</v>
      </c>
      <c r="U139" s="28">
        <f>+T139*Grazing!$C$23</f>
        <v>0</v>
      </c>
      <c r="V139" s="56">
        <f>Grazing!$E$23</f>
        <v>0.97916666666666663</v>
      </c>
      <c r="W139" s="22">
        <f>U139*V139*References!$B$10</f>
        <v>0</v>
      </c>
      <c r="X139" s="23">
        <f t="shared" si="97"/>
        <v>0</v>
      </c>
      <c r="Y139" s="3">
        <f>Animals!$F$16</f>
        <v>0</v>
      </c>
      <c r="Z139" s="3">
        <f>Y139*Grazing!$C$63</f>
        <v>0</v>
      </c>
      <c r="AA139" s="15">
        <f>Z139*References!$B$13</f>
        <v>0</v>
      </c>
      <c r="AB139" s="15">
        <f>(Y139-Z139)*References!$B$13</f>
        <v>0</v>
      </c>
      <c r="AC139" s="27">
        <f t="shared" si="98"/>
        <v>0</v>
      </c>
      <c r="AD139" s="3">
        <f>Animals!$G$16</f>
        <v>0</v>
      </c>
      <c r="AE139" s="15">
        <f>AD139*Grazing!$C$103</f>
        <v>0</v>
      </c>
      <c r="AF139" s="15">
        <f>AE139*References!$B$12</f>
        <v>0</v>
      </c>
      <c r="AG139" s="15">
        <f>(AD139-AE139)*References!$B$12</f>
        <v>0</v>
      </c>
      <c r="AH139" s="27">
        <f t="shared" si="99"/>
        <v>0</v>
      </c>
      <c r="AI139" s="3">
        <f>Animals!$H$16</f>
        <v>0</v>
      </c>
      <c r="AJ139" s="3">
        <f>AI139*Grazing!$C$142</f>
        <v>0</v>
      </c>
      <c r="AK139" s="15">
        <f>AJ139*References!$B$25</f>
        <v>0</v>
      </c>
      <c r="AL139" s="15">
        <f>(AI139-AJ139)*References!$H$25</f>
        <v>0</v>
      </c>
      <c r="AM139" s="27">
        <f t="shared" si="100"/>
        <v>0</v>
      </c>
      <c r="AN139" s="101">
        <f t="shared" si="104"/>
        <v>0</v>
      </c>
      <c r="AO139" s="101">
        <f t="shared" si="105"/>
        <v>0</v>
      </c>
      <c r="AP139" s="101">
        <f t="shared" si="106"/>
        <v>0</v>
      </c>
      <c r="AQ139" s="101">
        <f t="shared" si="107"/>
        <v>0</v>
      </c>
    </row>
    <row r="140" spans="1:43" x14ac:dyDescent="0.2">
      <c r="A140" t="s">
        <v>19</v>
      </c>
      <c r="B140" s="96">
        <f>Input!$D$28</f>
        <v>0</v>
      </c>
      <c r="C140" s="80">
        <f>B140*Wildlife!$D$13</f>
        <v>0</v>
      </c>
      <c r="D140" s="22">
        <f>B140*Wildlife!$E$13</f>
        <v>0</v>
      </c>
      <c r="E140" s="23">
        <f t="shared" si="101"/>
        <v>0</v>
      </c>
      <c r="F140" s="3">
        <f>Animals!$D$17</f>
        <v>0</v>
      </c>
      <c r="G140" s="3">
        <f>Animals!$B$17</f>
        <v>0</v>
      </c>
      <c r="H140" s="15">
        <f>F140*References!$B$9</f>
        <v>0</v>
      </c>
      <c r="I140" s="15">
        <f>G140*References!$B$10</f>
        <v>0</v>
      </c>
      <c r="J140" s="15">
        <f>(H140*365)+(I140*(365-Grazing!$B$42))</f>
        <v>0</v>
      </c>
      <c r="K140" s="15">
        <f>J140*'Manure Application'!J50</f>
        <v>0</v>
      </c>
      <c r="L140" s="15">
        <f t="shared" si="102"/>
        <v>0</v>
      </c>
      <c r="M140" s="27">
        <f>IF(B140=0,0,L140*(B140/(Input!$C$28+B140))/B140)</f>
        <v>0</v>
      </c>
      <c r="N140" s="3">
        <f>Animals!$F$17</f>
        <v>0</v>
      </c>
      <c r="O140" s="15">
        <f>N140*References!$B$13</f>
        <v>0</v>
      </c>
      <c r="P140" s="15">
        <f>(O140*(365-Grazing!$B$82))</f>
        <v>0</v>
      </c>
      <c r="Q140" s="15">
        <f>P140*'Manure Application'!J$74</f>
        <v>0</v>
      </c>
      <c r="R140" s="15">
        <f t="shared" si="96"/>
        <v>0</v>
      </c>
      <c r="S140" s="27">
        <f t="shared" si="103"/>
        <v>0</v>
      </c>
      <c r="T140" s="3">
        <f>Animals!$B$17</f>
        <v>0</v>
      </c>
      <c r="U140" s="28">
        <f>+T140*Grazing!$C$23</f>
        <v>0</v>
      </c>
      <c r="V140" s="56">
        <f>Grazing!$E$23</f>
        <v>0.97916666666666663</v>
      </c>
      <c r="W140" s="22">
        <f>U140*V140*References!$B$10</f>
        <v>0</v>
      </c>
      <c r="X140" s="23">
        <f t="shared" si="97"/>
        <v>0</v>
      </c>
      <c r="Y140" s="3">
        <f>Animals!$F$17</f>
        <v>0</v>
      </c>
      <c r="Z140" s="3">
        <f>Y140*Grazing!$C$63</f>
        <v>0</v>
      </c>
      <c r="AA140" s="15">
        <f>Z140*References!$B$13</f>
        <v>0</v>
      </c>
      <c r="AB140" s="15">
        <f>(Y140-Z140)*References!$B$13</f>
        <v>0</v>
      </c>
      <c r="AC140" s="27">
        <f t="shared" si="98"/>
        <v>0</v>
      </c>
      <c r="AD140" s="3">
        <f>Animals!$G$17</f>
        <v>0</v>
      </c>
      <c r="AE140" s="15">
        <f>AD140*Grazing!$C$103</f>
        <v>0</v>
      </c>
      <c r="AF140" s="15">
        <f>AE140*References!$B$12</f>
        <v>0</v>
      </c>
      <c r="AG140" s="15">
        <f>(AD140-AE140)*References!$B$12</f>
        <v>0</v>
      </c>
      <c r="AH140" s="27">
        <f t="shared" si="99"/>
        <v>0</v>
      </c>
      <c r="AI140" s="3">
        <f>Animals!$H$17</f>
        <v>0</v>
      </c>
      <c r="AJ140" s="3">
        <f>AI140*Grazing!$C$142</f>
        <v>0</v>
      </c>
      <c r="AK140" s="15">
        <f>AJ140*References!$B$25</f>
        <v>0</v>
      </c>
      <c r="AL140" s="15">
        <f>(AI140-AJ140)*References!$H$25</f>
        <v>0</v>
      </c>
      <c r="AM140" s="27">
        <f t="shared" si="100"/>
        <v>0</v>
      </c>
      <c r="AN140" s="101">
        <f t="shared" si="104"/>
        <v>0</v>
      </c>
      <c r="AO140" s="101">
        <f t="shared" si="105"/>
        <v>0</v>
      </c>
      <c r="AP140" s="101">
        <f t="shared" si="106"/>
        <v>0</v>
      </c>
      <c r="AQ140" s="101">
        <f t="shared" si="107"/>
        <v>0</v>
      </c>
    </row>
    <row r="141" spans="1:43" x14ac:dyDescent="0.2">
      <c r="A141" t="s">
        <v>20</v>
      </c>
      <c r="B141" s="96">
        <f>Input!$D$29</f>
        <v>0</v>
      </c>
      <c r="C141" s="80">
        <f>B141*Wildlife!$D$13</f>
        <v>0</v>
      </c>
      <c r="D141" s="22">
        <f>B141*Wildlife!$E$13</f>
        <v>0</v>
      </c>
      <c r="E141" s="23">
        <f t="shared" si="101"/>
        <v>0</v>
      </c>
      <c r="F141" s="3">
        <f>Animals!$D$18</f>
        <v>0</v>
      </c>
      <c r="G141" s="3">
        <f>Animals!$B$18</f>
        <v>0</v>
      </c>
      <c r="H141" s="15">
        <f>F141*References!$B$9</f>
        <v>0</v>
      </c>
      <c r="I141" s="15">
        <f>G141*References!$B$10</f>
        <v>0</v>
      </c>
      <c r="J141" s="15">
        <f>(H141*365)+(I141*(365-Grazing!$B$42))</f>
        <v>0</v>
      </c>
      <c r="K141" s="15">
        <f>J141*'Manure Application'!J51</f>
        <v>0</v>
      </c>
      <c r="L141" s="15">
        <f t="shared" si="102"/>
        <v>0</v>
      </c>
      <c r="M141" s="27">
        <f>IF(B141=0,0,L141*(B141/(Input!$C$29+B141))/B141)</f>
        <v>0</v>
      </c>
      <c r="N141" s="3">
        <f>Animals!$F$18</f>
        <v>0</v>
      </c>
      <c r="O141" s="15">
        <f>N141*References!$B$13</f>
        <v>0</v>
      </c>
      <c r="P141" s="15">
        <f>(O141*(365-Grazing!$B$82))</f>
        <v>0</v>
      </c>
      <c r="Q141" s="15">
        <f>P141*'Manure Application'!J$75</f>
        <v>0</v>
      </c>
      <c r="R141" s="15">
        <f t="shared" si="96"/>
        <v>0</v>
      </c>
      <c r="S141" s="27">
        <f t="shared" si="103"/>
        <v>0</v>
      </c>
      <c r="T141" s="3">
        <f>Animals!$B$18</f>
        <v>0</v>
      </c>
      <c r="U141" s="28">
        <f>+T141*Grazing!$C$23</f>
        <v>0</v>
      </c>
      <c r="V141" s="56">
        <f>Grazing!$E$23</f>
        <v>0.97916666666666663</v>
      </c>
      <c r="W141" s="22">
        <f>U141*V141*References!$B$10</f>
        <v>0</v>
      </c>
      <c r="X141" s="23">
        <f t="shared" si="97"/>
        <v>0</v>
      </c>
      <c r="Y141" s="3">
        <f>Animals!$F$18</f>
        <v>0</v>
      </c>
      <c r="Z141" s="3">
        <f>Y141*Grazing!$C$63</f>
        <v>0</v>
      </c>
      <c r="AA141" s="15">
        <f>Z141*References!$B$13</f>
        <v>0</v>
      </c>
      <c r="AB141" s="15">
        <f>(Y141-Z141)*References!$B$13</f>
        <v>0</v>
      </c>
      <c r="AC141" s="27">
        <f t="shared" si="98"/>
        <v>0</v>
      </c>
      <c r="AD141" s="3">
        <f>Animals!$G$18</f>
        <v>0</v>
      </c>
      <c r="AE141" s="15">
        <f>AD141*Grazing!$C$103</f>
        <v>0</v>
      </c>
      <c r="AF141" s="15">
        <f>AE141*References!$B$12</f>
        <v>0</v>
      </c>
      <c r="AG141" s="15">
        <f>(AD141-AE141)*References!$B$12</f>
        <v>0</v>
      </c>
      <c r="AH141" s="27">
        <f t="shared" si="99"/>
        <v>0</v>
      </c>
      <c r="AI141" s="3">
        <f>Animals!$H$18</f>
        <v>0</v>
      </c>
      <c r="AJ141" s="3">
        <f>AI141*Grazing!$C$142</f>
        <v>0</v>
      </c>
      <c r="AK141" s="15">
        <f>AJ141*References!$B$25</f>
        <v>0</v>
      </c>
      <c r="AL141" s="15">
        <f>(AI141-AJ141)*References!$H$25</f>
        <v>0</v>
      </c>
      <c r="AM141" s="27">
        <f t="shared" si="100"/>
        <v>0</v>
      </c>
      <c r="AN141" s="101">
        <f t="shared" si="104"/>
        <v>0</v>
      </c>
      <c r="AO141" s="101">
        <f t="shared" si="105"/>
        <v>0</v>
      </c>
      <c r="AP141" s="101">
        <f t="shared" si="106"/>
        <v>0</v>
      </c>
      <c r="AQ141" s="101">
        <f t="shared" si="107"/>
        <v>0</v>
      </c>
    </row>
    <row r="142" spans="1:43" x14ac:dyDescent="0.2">
      <c r="A142" t="s">
        <v>21</v>
      </c>
      <c r="B142" s="96">
        <f>Input!$D$30</f>
        <v>0</v>
      </c>
      <c r="C142" s="80">
        <f>B142*Wildlife!$D$13</f>
        <v>0</v>
      </c>
      <c r="D142" s="22">
        <f>B142*Wildlife!$E$13</f>
        <v>0</v>
      </c>
      <c r="E142" s="23">
        <f t="shared" si="101"/>
        <v>0</v>
      </c>
      <c r="F142" s="3">
        <f>Animals!$D$19</f>
        <v>0</v>
      </c>
      <c r="G142" s="3">
        <f>Animals!$B$19</f>
        <v>0</v>
      </c>
      <c r="H142" s="15">
        <f>F142*References!$B$9</f>
        <v>0</v>
      </c>
      <c r="I142" s="15">
        <f>G142*References!$B$10</f>
        <v>0</v>
      </c>
      <c r="J142" s="15">
        <f>(H142*365)+(I142*(365-Grazing!$B$42))</f>
        <v>0</v>
      </c>
      <c r="K142" s="15">
        <f>J142*'Manure Application'!J52</f>
        <v>0</v>
      </c>
      <c r="L142" s="15">
        <f t="shared" si="102"/>
        <v>0</v>
      </c>
      <c r="M142" s="27">
        <f>IF(B142=0,0,L142*(B142/(Input!$C$30+B142))/B142)</f>
        <v>0</v>
      </c>
      <c r="N142" s="3">
        <f>Animals!$F$19</f>
        <v>0</v>
      </c>
      <c r="O142" s="15">
        <f>N142*References!$B$13</f>
        <v>0</v>
      </c>
      <c r="P142" s="15">
        <f>(O142*(365-Grazing!$B$82))</f>
        <v>0</v>
      </c>
      <c r="Q142" s="15">
        <f>P142*'Manure Application'!J$76</f>
        <v>0</v>
      </c>
      <c r="R142" s="15">
        <f t="shared" si="96"/>
        <v>0</v>
      </c>
      <c r="S142" s="27">
        <f t="shared" si="103"/>
        <v>0</v>
      </c>
      <c r="T142" s="3">
        <f>Animals!$B$19</f>
        <v>0</v>
      </c>
      <c r="U142" s="28">
        <f>+T142*Grazing!$C$23</f>
        <v>0</v>
      </c>
      <c r="V142" s="56">
        <f>Grazing!$E$23</f>
        <v>0.97916666666666663</v>
      </c>
      <c r="W142" s="22">
        <f>U142*V142*References!$B$10</f>
        <v>0</v>
      </c>
      <c r="X142" s="23">
        <f t="shared" si="97"/>
        <v>0</v>
      </c>
      <c r="Y142" s="3">
        <f>Animals!$F$19</f>
        <v>0</v>
      </c>
      <c r="Z142" s="3">
        <f>Y142*Grazing!$C$63</f>
        <v>0</v>
      </c>
      <c r="AA142" s="15">
        <f>Z142*References!$B$13</f>
        <v>0</v>
      </c>
      <c r="AB142" s="15">
        <f>(Y142-Z142)*References!$B$13</f>
        <v>0</v>
      </c>
      <c r="AC142" s="27">
        <f t="shared" si="98"/>
        <v>0</v>
      </c>
      <c r="AD142" s="3">
        <f>Animals!$G$19</f>
        <v>0</v>
      </c>
      <c r="AE142" s="15">
        <f>AD142*Grazing!$C$103</f>
        <v>0</v>
      </c>
      <c r="AF142" s="15">
        <f>AE142*References!$B$12</f>
        <v>0</v>
      </c>
      <c r="AG142" s="15">
        <f>(AD142-AE142)*References!$B$12</f>
        <v>0</v>
      </c>
      <c r="AH142" s="27">
        <f t="shared" si="99"/>
        <v>0</v>
      </c>
      <c r="AI142" s="3">
        <f>Animals!$H$19</f>
        <v>0</v>
      </c>
      <c r="AJ142" s="3">
        <f>AI142*Grazing!$C$142</f>
        <v>0</v>
      </c>
      <c r="AK142" s="15">
        <f>AJ142*References!$B$25</f>
        <v>0</v>
      </c>
      <c r="AL142" s="15">
        <f>(AI142-AJ142)*References!$H$25</f>
        <v>0</v>
      </c>
      <c r="AM142" s="27">
        <f t="shared" si="100"/>
        <v>0</v>
      </c>
      <c r="AN142" s="101">
        <f t="shared" si="104"/>
        <v>0</v>
      </c>
      <c r="AO142" s="101">
        <f t="shared" si="105"/>
        <v>0</v>
      </c>
      <c r="AP142" s="101">
        <f t="shared" si="106"/>
        <v>0</v>
      </c>
      <c r="AQ142" s="101">
        <f t="shared" si="107"/>
        <v>0</v>
      </c>
    </row>
    <row r="143" spans="1:43" x14ac:dyDescent="0.2">
      <c r="Z143" s="3"/>
      <c r="AP143" s="100"/>
      <c r="AQ143" s="100"/>
    </row>
    <row r="144" spans="1:43" x14ac:dyDescent="0.2">
      <c r="C144" s="76" t="s">
        <v>242</v>
      </c>
      <c r="D144" s="17"/>
      <c r="E144" s="20"/>
      <c r="F144" s="19" t="s">
        <v>387</v>
      </c>
      <c r="G144" s="19"/>
      <c r="H144" s="17"/>
      <c r="I144" s="17"/>
      <c r="J144" s="17"/>
      <c r="K144" s="17"/>
      <c r="L144" s="17"/>
      <c r="M144" s="18"/>
      <c r="N144" s="19" t="s">
        <v>374</v>
      </c>
      <c r="O144" s="17"/>
      <c r="P144" s="17"/>
      <c r="Q144" s="17"/>
      <c r="R144" s="17"/>
      <c r="S144" s="18"/>
      <c r="T144" s="19" t="s">
        <v>292</v>
      </c>
      <c r="U144" s="19"/>
      <c r="V144" s="19"/>
      <c r="W144" s="17"/>
      <c r="X144" s="20"/>
      <c r="Y144" s="19" t="s">
        <v>376</v>
      </c>
      <c r="Z144" s="113"/>
      <c r="AA144" s="17"/>
      <c r="AB144" s="17"/>
      <c r="AC144" s="116"/>
      <c r="AD144" s="19" t="s">
        <v>314</v>
      </c>
      <c r="AE144" s="17"/>
      <c r="AF144" s="17"/>
      <c r="AG144" s="17"/>
      <c r="AH144" s="116"/>
      <c r="AI144" s="19" t="s">
        <v>377</v>
      </c>
      <c r="AJ144" s="113"/>
      <c r="AK144" s="17"/>
      <c r="AL144" s="17"/>
      <c r="AM144" s="116"/>
      <c r="AN144" s="61" t="s">
        <v>11</v>
      </c>
      <c r="AO144" s="61" t="s">
        <v>11</v>
      </c>
      <c r="AP144" s="61" t="s">
        <v>11</v>
      </c>
      <c r="AQ144" s="61" t="s">
        <v>11</v>
      </c>
    </row>
    <row r="145" spans="1:43" x14ac:dyDescent="0.2">
      <c r="C145" s="77"/>
      <c r="D145" s="10" t="s">
        <v>334</v>
      </c>
      <c r="E145" s="11" t="s">
        <v>335</v>
      </c>
      <c r="F145" s="10"/>
      <c r="G145" s="10"/>
      <c r="H145" s="10" t="s">
        <v>339</v>
      </c>
      <c r="I145" s="10" t="s">
        <v>340</v>
      </c>
      <c r="J145" s="10" t="s">
        <v>336</v>
      </c>
      <c r="K145" s="10" t="s">
        <v>337</v>
      </c>
      <c r="L145" s="10" t="s">
        <v>338</v>
      </c>
      <c r="M145" s="11" t="s">
        <v>335</v>
      </c>
      <c r="N145" s="10"/>
      <c r="O145" s="10" t="s">
        <v>336</v>
      </c>
      <c r="P145" s="10" t="s">
        <v>341</v>
      </c>
      <c r="Q145" s="10" t="s">
        <v>337</v>
      </c>
      <c r="R145" s="10" t="s">
        <v>338</v>
      </c>
      <c r="S145" s="11" t="s">
        <v>335</v>
      </c>
      <c r="T145" s="9"/>
      <c r="U145" s="25"/>
      <c r="V145" s="25"/>
      <c r="W145" s="10" t="s">
        <v>334</v>
      </c>
      <c r="X145" s="11" t="s">
        <v>335</v>
      </c>
      <c r="Y145" s="10"/>
      <c r="Z145" s="114"/>
      <c r="AA145" s="10" t="s">
        <v>378</v>
      </c>
      <c r="AB145" s="10" t="s">
        <v>379</v>
      </c>
      <c r="AC145" s="117" t="s">
        <v>335</v>
      </c>
      <c r="AD145" s="10"/>
      <c r="AE145" s="10"/>
      <c r="AF145" s="10" t="s">
        <v>336</v>
      </c>
      <c r="AG145" s="10" t="s">
        <v>379</v>
      </c>
      <c r="AH145" s="117" t="s">
        <v>335</v>
      </c>
      <c r="AI145" s="10"/>
      <c r="AJ145" s="114"/>
      <c r="AK145" s="10" t="s">
        <v>336</v>
      </c>
      <c r="AL145" s="10" t="s">
        <v>379</v>
      </c>
      <c r="AM145" s="117" t="s">
        <v>335</v>
      </c>
      <c r="AN145" s="61" t="s">
        <v>335</v>
      </c>
      <c r="AO145" s="61" t="s">
        <v>381</v>
      </c>
      <c r="AP145" s="61" t="s">
        <v>701</v>
      </c>
      <c r="AQ145" s="61" t="s">
        <v>702</v>
      </c>
    </row>
    <row r="146" spans="1:43" x14ac:dyDescent="0.2">
      <c r="A146" s="21" t="s">
        <v>267</v>
      </c>
      <c r="B146" s="97" t="s">
        <v>346</v>
      </c>
      <c r="C146" s="78" t="s">
        <v>347</v>
      </c>
      <c r="D146" s="13" t="s">
        <v>348</v>
      </c>
      <c r="E146" s="14" t="s">
        <v>349</v>
      </c>
      <c r="F146" s="12" t="s">
        <v>354</v>
      </c>
      <c r="G146" s="13" t="s">
        <v>355</v>
      </c>
      <c r="H146" s="13" t="s">
        <v>348</v>
      </c>
      <c r="I146" s="13" t="s">
        <v>348</v>
      </c>
      <c r="J146" s="13" t="s">
        <v>351</v>
      </c>
      <c r="K146" s="13" t="s">
        <v>352</v>
      </c>
      <c r="L146" s="13" t="s">
        <v>353</v>
      </c>
      <c r="M146" s="14" t="s">
        <v>349</v>
      </c>
      <c r="N146" s="12" t="s">
        <v>382</v>
      </c>
      <c r="O146" s="13" t="s">
        <v>348</v>
      </c>
      <c r="P146" s="13" t="s">
        <v>351</v>
      </c>
      <c r="Q146" s="13" t="s">
        <v>352</v>
      </c>
      <c r="R146" s="13" t="s">
        <v>353</v>
      </c>
      <c r="S146" s="14" t="s">
        <v>349</v>
      </c>
      <c r="T146" s="12" t="s">
        <v>355</v>
      </c>
      <c r="U146" s="13" t="s">
        <v>383</v>
      </c>
      <c r="V146" s="13" t="s">
        <v>384</v>
      </c>
      <c r="W146" s="13" t="s">
        <v>348</v>
      </c>
      <c r="X146" s="14" t="s">
        <v>349</v>
      </c>
      <c r="Y146" s="12" t="s">
        <v>382</v>
      </c>
      <c r="Z146" s="115" t="s">
        <v>383</v>
      </c>
      <c r="AA146" s="13" t="s">
        <v>348</v>
      </c>
      <c r="AB146" s="13" t="s">
        <v>348</v>
      </c>
      <c r="AC146" s="118" t="s">
        <v>349</v>
      </c>
      <c r="AD146" s="12" t="s">
        <v>385</v>
      </c>
      <c r="AE146" s="13" t="s">
        <v>383</v>
      </c>
      <c r="AF146" s="13" t="s">
        <v>348</v>
      </c>
      <c r="AG146" s="13" t="s">
        <v>348</v>
      </c>
      <c r="AH146" s="118" t="s">
        <v>349</v>
      </c>
      <c r="AI146" s="12" t="s">
        <v>386</v>
      </c>
      <c r="AJ146" s="115" t="s">
        <v>383</v>
      </c>
      <c r="AK146" s="13" t="s">
        <v>348</v>
      </c>
      <c r="AL146" s="13" t="s">
        <v>348</v>
      </c>
      <c r="AM146" s="118" t="s">
        <v>349</v>
      </c>
      <c r="AN146" s="61" t="s">
        <v>349</v>
      </c>
      <c r="AO146" s="61" t="s">
        <v>348</v>
      </c>
      <c r="AP146" s="61" t="s">
        <v>349</v>
      </c>
      <c r="AQ146" s="61" t="s">
        <v>348</v>
      </c>
    </row>
    <row r="147" spans="1:43" x14ac:dyDescent="0.2">
      <c r="A147" t="s">
        <v>12</v>
      </c>
      <c r="B147" s="96">
        <f>Input!$D$21</f>
        <v>0</v>
      </c>
      <c r="C147" s="79">
        <f>B147*Wildlife!$D$13</f>
        <v>0</v>
      </c>
      <c r="D147" s="22">
        <f>B147*Wildlife!$E$13</f>
        <v>0</v>
      </c>
      <c r="E147" s="23">
        <f>IF(B147=0,0,D147/B147)</f>
        <v>0</v>
      </c>
      <c r="F147" s="3">
        <f>Animals!$D$10</f>
        <v>0</v>
      </c>
      <c r="G147" s="3">
        <f>Animals!$B$10</f>
        <v>0</v>
      </c>
      <c r="H147" s="15">
        <f>F147*References!$B$9</f>
        <v>0</v>
      </c>
      <c r="I147" s="15">
        <f>G147*References!$B$10</f>
        <v>0</v>
      </c>
      <c r="J147" s="15">
        <f>(H147*365)+(I147*(365-Grazing!$B$42))</f>
        <v>0</v>
      </c>
      <c r="K147" s="15">
        <f>J147*'Manure Application'!K43</f>
        <v>0</v>
      </c>
      <c r="L147" s="15">
        <f>K147/31</f>
        <v>0</v>
      </c>
      <c r="M147" s="27">
        <f>IF(B147=0,0,L147*(B147/(Input!$C$21+B147))/B147)</f>
        <v>0</v>
      </c>
      <c r="N147" s="3">
        <f>Animals!$F$10</f>
        <v>0</v>
      </c>
      <c r="O147" s="15">
        <f>N147*References!$B$13</f>
        <v>0</v>
      </c>
      <c r="P147" s="15">
        <f>(O147*(365-Grazing!$B$82))</f>
        <v>0</v>
      </c>
      <c r="Q147" s="15">
        <f>P147*'Manure Application'!K$67</f>
        <v>0</v>
      </c>
      <c r="R147" s="15">
        <f t="shared" ref="R147:R156" si="108">Q147/31</f>
        <v>0</v>
      </c>
      <c r="S147" s="27">
        <f>IF(B147=0,0,R147/B147)</f>
        <v>0</v>
      </c>
      <c r="T147" s="3">
        <f>Animals!$B$10</f>
        <v>0</v>
      </c>
      <c r="U147" s="28">
        <f>+T147*Grazing!$C$24</f>
        <v>0</v>
      </c>
      <c r="V147" s="56">
        <f>Grazing!$E$24</f>
        <v>0.97624999999999995</v>
      </c>
      <c r="W147" s="22">
        <f>U147*V147*References!$B$10</f>
        <v>0</v>
      </c>
      <c r="X147" s="23">
        <f t="shared" ref="X147:X156" si="109">IF(B147=0,0,W147/B147)</f>
        <v>0</v>
      </c>
      <c r="Y147" s="3">
        <f>Animals!$F$10</f>
        <v>0</v>
      </c>
      <c r="Z147" s="3">
        <f>Y147*Grazing!$C$64</f>
        <v>0</v>
      </c>
      <c r="AA147" s="15">
        <f>Z147*References!$B$13</f>
        <v>0</v>
      </c>
      <c r="AB147" s="15">
        <f>(Y147-Z147)*References!$B$13</f>
        <v>0</v>
      </c>
      <c r="AC147" s="27">
        <f t="shared" ref="AC147:AC156" si="110">IF(B147=0,0,AA147/B147)</f>
        <v>0</v>
      </c>
      <c r="AD147" s="3">
        <f>Animals!$G$10</f>
        <v>0</v>
      </c>
      <c r="AE147" s="15">
        <f>AD147*Grazing!$C$104</f>
        <v>0</v>
      </c>
      <c r="AF147" s="15">
        <f>AE147*References!$B$12</f>
        <v>0</v>
      </c>
      <c r="AG147" s="15">
        <f>(AD147-AE147)*References!$B$12</f>
        <v>0</v>
      </c>
      <c r="AH147" s="27">
        <f t="shared" ref="AH147:AH156" si="111">IF(B147=0,0,AF147/B147)</f>
        <v>0</v>
      </c>
      <c r="AI147" s="3">
        <f>Animals!$H$10</f>
        <v>0</v>
      </c>
      <c r="AJ147" s="3">
        <f>AI147*Grazing!$C$143</f>
        <v>0</v>
      </c>
      <c r="AK147" s="15">
        <f>AJ147*References!$B$25</f>
        <v>0</v>
      </c>
      <c r="AL147" s="15">
        <f>(AI147-AJ147)*References!$H$25</f>
        <v>0</v>
      </c>
      <c r="AM147" s="27">
        <f t="shared" ref="AM147:AM156" si="112">IF(B147=0,0,AK147/B147)</f>
        <v>0</v>
      </c>
      <c r="AN147" s="101">
        <f>E147+M147+S147+X147+AC147+AH147+AM147</f>
        <v>0</v>
      </c>
      <c r="AO147" s="101">
        <f>AG147+AL147+AB147</f>
        <v>0</v>
      </c>
      <c r="AP147" s="101">
        <f>0.403*(AN147)^1.028</f>
        <v>0</v>
      </c>
      <c r="AQ147" s="101">
        <f>0.403*(AO147)^1.028</f>
        <v>0</v>
      </c>
    </row>
    <row r="148" spans="1:43" x14ac:dyDescent="0.2">
      <c r="A148" t="s">
        <v>13</v>
      </c>
      <c r="B148" s="96">
        <f>Input!$D$22</f>
        <v>0</v>
      </c>
      <c r="C148" s="80">
        <f>B148*Wildlife!$D$13</f>
        <v>0</v>
      </c>
      <c r="D148" s="22">
        <f>B148*Wildlife!$E$13</f>
        <v>0</v>
      </c>
      <c r="E148" s="23">
        <f t="shared" ref="E148:E156" si="113">IF(B148=0,0,D148/B148)</f>
        <v>0</v>
      </c>
      <c r="F148" s="3">
        <f>Animals!$D$11</f>
        <v>0</v>
      </c>
      <c r="G148" s="3">
        <f>Animals!$B$11</f>
        <v>0</v>
      </c>
      <c r="H148" s="15">
        <f>F148*References!$B$9</f>
        <v>0</v>
      </c>
      <c r="I148" s="15">
        <f>G148*References!$B$10</f>
        <v>0</v>
      </c>
      <c r="J148" s="15">
        <f>(H148*365)+(I148*(365-Grazing!$B$42))</f>
        <v>0</v>
      </c>
      <c r="K148" s="15">
        <f>J148*'Manure Application'!K44</f>
        <v>0</v>
      </c>
      <c r="L148" s="15">
        <f t="shared" ref="L148:L156" si="114">K148/31</f>
        <v>0</v>
      </c>
      <c r="M148" s="27">
        <f>IF(B148=0,0,L148*(B148/(Input!$C$22+B148))/B148)</f>
        <v>0</v>
      </c>
      <c r="N148" s="3">
        <f>Animals!$F$11</f>
        <v>0</v>
      </c>
      <c r="O148" s="15">
        <f>N148*References!$B$13</f>
        <v>0</v>
      </c>
      <c r="P148" s="15">
        <f>(O148*(365-Grazing!$B$82))</f>
        <v>0</v>
      </c>
      <c r="Q148" s="15">
        <f>P148*'Manure Application'!K$68</f>
        <v>0</v>
      </c>
      <c r="R148" s="15">
        <f t="shared" si="108"/>
        <v>0</v>
      </c>
      <c r="S148" s="27">
        <f t="shared" ref="S148:S156" si="115">IF(B148=0,0,R148/B148)</f>
        <v>0</v>
      </c>
      <c r="T148" s="3">
        <f>Animals!$B$11</f>
        <v>0</v>
      </c>
      <c r="U148" s="28">
        <f>+T148*Grazing!$C$24</f>
        <v>0</v>
      </c>
      <c r="V148" s="56">
        <f>Grazing!$E$24</f>
        <v>0.97624999999999995</v>
      </c>
      <c r="W148" s="22">
        <f>U148*V148*References!$B$10</f>
        <v>0</v>
      </c>
      <c r="X148" s="23">
        <f t="shared" si="109"/>
        <v>0</v>
      </c>
      <c r="Y148" s="3">
        <f>Animals!$F$11</f>
        <v>0</v>
      </c>
      <c r="Z148" s="3">
        <f>Y148*Grazing!$C$64</f>
        <v>0</v>
      </c>
      <c r="AA148" s="15">
        <f>Z148*References!$B$13</f>
        <v>0</v>
      </c>
      <c r="AB148" s="15">
        <f>(Y148-Z148)*References!$B$13</f>
        <v>0</v>
      </c>
      <c r="AC148" s="27">
        <f t="shared" si="110"/>
        <v>0</v>
      </c>
      <c r="AD148" s="3">
        <f>Animals!$G$11</f>
        <v>0</v>
      </c>
      <c r="AE148" s="15">
        <f>AD148*Grazing!$C$104</f>
        <v>0</v>
      </c>
      <c r="AF148" s="15">
        <f>AE148*References!$B$12</f>
        <v>0</v>
      </c>
      <c r="AG148" s="15">
        <f>(AD148-AE148)*References!$B$12</f>
        <v>0</v>
      </c>
      <c r="AH148" s="27">
        <f t="shared" si="111"/>
        <v>0</v>
      </c>
      <c r="AI148" s="3">
        <f>Animals!$H$11</f>
        <v>0</v>
      </c>
      <c r="AJ148" s="3">
        <f>AI148*Grazing!$C$143</f>
        <v>0</v>
      </c>
      <c r="AK148" s="15">
        <f>AJ148*References!$B$25</f>
        <v>0</v>
      </c>
      <c r="AL148" s="15">
        <f>(AI148-AJ148)*References!$H$25</f>
        <v>0</v>
      </c>
      <c r="AM148" s="27">
        <f t="shared" si="112"/>
        <v>0</v>
      </c>
      <c r="AN148" s="101">
        <f t="shared" ref="AN148:AN156" si="116">E148+M148+S148+X148+AC148+AH148+AM148</f>
        <v>0</v>
      </c>
      <c r="AO148" s="101">
        <f t="shared" ref="AO148:AO156" si="117">AG148+AL148+AB148</f>
        <v>0</v>
      </c>
      <c r="AP148" s="101">
        <f t="shared" ref="AP148:AP156" si="118">0.403*(AN148)^1.028</f>
        <v>0</v>
      </c>
      <c r="AQ148" s="101">
        <f t="shared" ref="AQ148:AQ156" si="119">0.403*(AO148)^1.028</f>
        <v>0</v>
      </c>
    </row>
    <row r="149" spans="1:43" x14ac:dyDescent="0.2">
      <c r="A149" t="s">
        <v>14</v>
      </c>
      <c r="B149" s="96">
        <f>Input!$D$23</f>
        <v>0</v>
      </c>
      <c r="C149" s="80">
        <f>B149*Wildlife!$D$13</f>
        <v>0</v>
      </c>
      <c r="D149" s="22">
        <f>B149*Wildlife!$E$13</f>
        <v>0</v>
      </c>
      <c r="E149" s="23">
        <f t="shared" si="113"/>
        <v>0</v>
      </c>
      <c r="F149" s="3">
        <f>Animals!$D$12</f>
        <v>0</v>
      </c>
      <c r="G149" s="3">
        <f>Animals!$B$12</f>
        <v>0</v>
      </c>
      <c r="H149" s="15">
        <f>F149*References!$B$9</f>
        <v>0</v>
      </c>
      <c r="I149" s="15">
        <f>G149*References!$B$10</f>
        <v>0</v>
      </c>
      <c r="J149" s="15">
        <f>(H149*365)+(I149*(365-Grazing!$B$42))</f>
        <v>0</v>
      </c>
      <c r="K149" s="15">
        <f>J149*'Manure Application'!K45</f>
        <v>0</v>
      </c>
      <c r="L149" s="15">
        <f t="shared" si="114"/>
        <v>0</v>
      </c>
      <c r="M149" s="27">
        <f>IF(B149=0,0,L149*(B149/(Input!$C$23+B149))/B149)</f>
        <v>0</v>
      </c>
      <c r="N149" s="3">
        <f>Animals!$F$12</f>
        <v>0</v>
      </c>
      <c r="O149" s="15">
        <f>N149*References!$B$13</f>
        <v>0</v>
      </c>
      <c r="P149" s="15">
        <f>(O149*(365-Grazing!$B$82))</f>
        <v>0</v>
      </c>
      <c r="Q149" s="15">
        <f>P149*'Manure Application'!K$69</f>
        <v>0</v>
      </c>
      <c r="R149" s="15">
        <f t="shared" si="108"/>
        <v>0</v>
      </c>
      <c r="S149" s="27">
        <f t="shared" si="115"/>
        <v>0</v>
      </c>
      <c r="T149" s="3">
        <f>Animals!$B$12</f>
        <v>0</v>
      </c>
      <c r="U149" s="28">
        <f>+T149*Grazing!$C$24</f>
        <v>0</v>
      </c>
      <c r="V149" s="56">
        <f>Grazing!$E$24</f>
        <v>0.97624999999999995</v>
      </c>
      <c r="W149" s="22">
        <f>U149*V149*References!$B$10</f>
        <v>0</v>
      </c>
      <c r="X149" s="23">
        <f t="shared" si="109"/>
        <v>0</v>
      </c>
      <c r="Y149" s="3">
        <f>Animals!$F$12</f>
        <v>0</v>
      </c>
      <c r="Z149" s="3">
        <f>Y149*Grazing!$C$64</f>
        <v>0</v>
      </c>
      <c r="AA149" s="15">
        <f>Z149*References!$B$13</f>
        <v>0</v>
      </c>
      <c r="AB149" s="15">
        <f>(Y149-Z149)*References!$B$13</f>
        <v>0</v>
      </c>
      <c r="AC149" s="27">
        <f t="shared" si="110"/>
        <v>0</v>
      </c>
      <c r="AD149" s="3">
        <f>Animals!$G$12</f>
        <v>0</v>
      </c>
      <c r="AE149" s="15">
        <f>AD149*Grazing!$C$104</f>
        <v>0</v>
      </c>
      <c r="AF149" s="15">
        <f>AE149*References!$B$12</f>
        <v>0</v>
      </c>
      <c r="AG149" s="15">
        <f>(AD149-AE149)*References!$B$12</f>
        <v>0</v>
      </c>
      <c r="AH149" s="27">
        <f t="shared" si="111"/>
        <v>0</v>
      </c>
      <c r="AI149" s="3">
        <f>Animals!$H$12</f>
        <v>0</v>
      </c>
      <c r="AJ149" s="3">
        <f>AI149*Grazing!$C$143</f>
        <v>0</v>
      </c>
      <c r="AK149" s="15">
        <f>AJ149*References!$B$25</f>
        <v>0</v>
      </c>
      <c r="AL149" s="15">
        <f>(AI149-AJ149)*References!$H$25</f>
        <v>0</v>
      </c>
      <c r="AM149" s="27">
        <f t="shared" si="112"/>
        <v>0</v>
      </c>
      <c r="AN149" s="101">
        <f t="shared" si="116"/>
        <v>0</v>
      </c>
      <c r="AO149" s="101">
        <f t="shared" si="117"/>
        <v>0</v>
      </c>
      <c r="AP149" s="101">
        <f t="shared" si="118"/>
        <v>0</v>
      </c>
      <c r="AQ149" s="101">
        <f t="shared" si="119"/>
        <v>0</v>
      </c>
    </row>
    <row r="150" spans="1:43" x14ac:dyDescent="0.2">
      <c r="A150" t="s">
        <v>15</v>
      </c>
      <c r="B150" s="96">
        <f>Input!$D$24</f>
        <v>0</v>
      </c>
      <c r="C150" s="80">
        <f>B150*Wildlife!$D$13</f>
        <v>0</v>
      </c>
      <c r="D150" s="22">
        <f>B150*Wildlife!$E$13</f>
        <v>0</v>
      </c>
      <c r="E150" s="23">
        <f t="shared" si="113"/>
        <v>0</v>
      </c>
      <c r="F150" s="3">
        <f>Animals!$D$13</f>
        <v>0</v>
      </c>
      <c r="G150" s="3">
        <f>Animals!$B$13</f>
        <v>0</v>
      </c>
      <c r="H150" s="15">
        <f>F150*References!$B$9</f>
        <v>0</v>
      </c>
      <c r="I150" s="15">
        <f>G150*References!$B$10</f>
        <v>0</v>
      </c>
      <c r="J150" s="15">
        <f>(H150*365)+(I150*(365-Grazing!$B$42))</f>
        <v>0</v>
      </c>
      <c r="K150" s="15">
        <f>J150*'Manure Application'!K46</f>
        <v>0</v>
      </c>
      <c r="L150" s="15">
        <f t="shared" si="114"/>
        <v>0</v>
      </c>
      <c r="M150" s="27">
        <f>IF(B150=0,0,L150*(B150/(Input!$C$24+B150))/B150)</f>
        <v>0</v>
      </c>
      <c r="N150" s="3">
        <f>Animals!$F$13</f>
        <v>0</v>
      </c>
      <c r="O150" s="15">
        <f>N150*References!$B$13</f>
        <v>0</v>
      </c>
      <c r="P150" s="15">
        <f>(O150*(365-Grazing!$B$82))</f>
        <v>0</v>
      </c>
      <c r="Q150" s="15">
        <f>P150*'Manure Application'!K$70</f>
        <v>0</v>
      </c>
      <c r="R150" s="15">
        <f t="shared" si="108"/>
        <v>0</v>
      </c>
      <c r="S150" s="27">
        <f t="shared" si="115"/>
        <v>0</v>
      </c>
      <c r="T150" s="3">
        <f>Animals!$B$13</f>
        <v>0</v>
      </c>
      <c r="U150" s="28">
        <f>+T150*Grazing!$C$24</f>
        <v>0</v>
      </c>
      <c r="V150" s="56">
        <f>Grazing!$E$24</f>
        <v>0.97624999999999995</v>
      </c>
      <c r="W150" s="22">
        <f>U150*V150*References!$B$10</f>
        <v>0</v>
      </c>
      <c r="X150" s="23">
        <f t="shared" si="109"/>
        <v>0</v>
      </c>
      <c r="Y150" s="3">
        <f>Animals!$F$13</f>
        <v>0</v>
      </c>
      <c r="Z150" s="3">
        <f>Y150*Grazing!$C$64</f>
        <v>0</v>
      </c>
      <c r="AA150" s="15">
        <f>Z150*References!$B$13</f>
        <v>0</v>
      </c>
      <c r="AB150" s="15">
        <f>(Y150-Z150)*References!$B$13</f>
        <v>0</v>
      </c>
      <c r="AC150" s="27">
        <f t="shared" si="110"/>
        <v>0</v>
      </c>
      <c r="AD150" s="3">
        <f>Animals!$G$13</f>
        <v>0</v>
      </c>
      <c r="AE150" s="15">
        <f>AD150*Grazing!$C$104</f>
        <v>0</v>
      </c>
      <c r="AF150" s="15">
        <f>AE150*References!$B$12</f>
        <v>0</v>
      </c>
      <c r="AG150" s="15">
        <f>(AD150-AE150)*References!$B$12</f>
        <v>0</v>
      </c>
      <c r="AH150" s="27">
        <f t="shared" si="111"/>
        <v>0</v>
      </c>
      <c r="AI150" s="3">
        <f>Animals!$H$13</f>
        <v>0</v>
      </c>
      <c r="AJ150" s="3">
        <f>AI150*Grazing!$C$143</f>
        <v>0</v>
      </c>
      <c r="AK150" s="15">
        <f>AJ150*References!$B$25</f>
        <v>0</v>
      </c>
      <c r="AL150" s="15">
        <f>(AI150-AJ150)*References!$H$25</f>
        <v>0</v>
      </c>
      <c r="AM150" s="27">
        <f t="shared" si="112"/>
        <v>0</v>
      </c>
      <c r="AN150" s="101">
        <f t="shared" si="116"/>
        <v>0</v>
      </c>
      <c r="AO150" s="101">
        <f t="shared" si="117"/>
        <v>0</v>
      </c>
      <c r="AP150" s="101">
        <f t="shared" si="118"/>
        <v>0</v>
      </c>
      <c r="AQ150" s="101">
        <f t="shared" si="119"/>
        <v>0</v>
      </c>
    </row>
    <row r="151" spans="1:43" x14ac:dyDescent="0.2">
      <c r="A151" t="s">
        <v>16</v>
      </c>
      <c r="B151" s="96">
        <f>Input!$D$25</f>
        <v>0</v>
      </c>
      <c r="C151" s="80">
        <f>B151*Wildlife!$D$13</f>
        <v>0</v>
      </c>
      <c r="D151" s="22">
        <f>B151*Wildlife!$E$13</f>
        <v>0</v>
      </c>
      <c r="E151" s="23">
        <f t="shared" si="113"/>
        <v>0</v>
      </c>
      <c r="F151" s="3">
        <f>Animals!$D$14</f>
        <v>0</v>
      </c>
      <c r="G151" s="3">
        <f>Animals!$B$14</f>
        <v>0</v>
      </c>
      <c r="H151" s="15">
        <f>F151*References!$B$9</f>
        <v>0</v>
      </c>
      <c r="I151" s="15">
        <f>G151*References!$B$10</f>
        <v>0</v>
      </c>
      <c r="J151" s="15">
        <f>(H151*365)+(I151*(365-Grazing!$B$42))</f>
        <v>0</v>
      </c>
      <c r="K151" s="15">
        <f>J151*'Manure Application'!K47</f>
        <v>0</v>
      </c>
      <c r="L151" s="15">
        <f t="shared" si="114"/>
        <v>0</v>
      </c>
      <c r="M151" s="27">
        <f>IF(B151=0,0,L151*(B151/(Input!$C$25+B151))/B151)</f>
        <v>0</v>
      </c>
      <c r="N151" s="3">
        <f>Animals!$F$14</f>
        <v>0</v>
      </c>
      <c r="O151" s="15">
        <f>N151*References!$B$13</f>
        <v>0</v>
      </c>
      <c r="P151" s="15">
        <f>(O151*(365-Grazing!$B$82))</f>
        <v>0</v>
      </c>
      <c r="Q151" s="15">
        <f>P151*'Manure Application'!K$71</f>
        <v>0</v>
      </c>
      <c r="R151" s="15">
        <f t="shared" si="108"/>
        <v>0</v>
      </c>
      <c r="S151" s="27">
        <f t="shared" si="115"/>
        <v>0</v>
      </c>
      <c r="T151" s="3">
        <f>Animals!$B$14</f>
        <v>0</v>
      </c>
      <c r="U151" s="28">
        <f>+T151*Grazing!$C$24</f>
        <v>0</v>
      </c>
      <c r="V151" s="56">
        <f>Grazing!$E$24</f>
        <v>0.97624999999999995</v>
      </c>
      <c r="W151" s="22">
        <f>U151*V151*References!$B$10</f>
        <v>0</v>
      </c>
      <c r="X151" s="23">
        <f t="shared" si="109"/>
        <v>0</v>
      </c>
      <c r="Y151" s="3">
        <f>Animals!$F$14</f>
        <v>0</v>
      </c>
      <c r="Z151" s="3">
        <f>Y151*Grazing!$C$64</f>
        <v>0</v>
      </c>
      <c r="AA151" s="15">
        <f>Z151*References!$B$13</f>
        <v>0</v>
      </c>
      <c r="AB151" s="15">
        <f>(Y151-Z151)*References!$B$13</f>
        <v>0</v>
      </c>
      <c r="AC151" s="27">
        <f t="shared" si="110"/>
        <v>0</v>
      </c>
      <c r="AD151" s="3">
        <f>Animals!$G$14</f>
        <v>0</v>
      </c>
      <c r="AE151" s="15">
        <f>AD151*Grazing!$C$104</f>
        <v>0</v>
      </c>
      <c r="AF151" s="15">
        <f>AE151*References!$B$12</f>
        <v>0</v>
      </c>
      <c r="AG151" s="15">
        <f>(AD151-AE151)*References!$B$12</f>
        <v>0</v>
      </c>
      <c r="AH151" s="27">
        <f t="shared" si="111"/>
        <v>0</v>
      </c>
      <c r="AI151" s="3">
        <f>Animals!$H$14</f>
        <v>0</v>
      </c>
      <c r="AJ151" s="3">
        <f>AI151*Grazing!$C$143</f>
        <v>0</v>
      </c>
      <c r="AK151" s="15">
        <f>AJ151*References!$B$25</f>
        <v>0</v>
      </c>
      <c r="AL151" s="15">
        <f>(AI151-AJ151)*References!$H$25</f>
        <v>0</v>
      </c>
      <c r="AM151" s="27">
        <f t="shared" si="112"/>
        <v>0</v>
      </c>
      <c r="AN151" s="101">
        <f t="shared" si="116"/>
        <v>0</v>
      </c>
      <c r="AO151" s="101">
        <f t="shared" si="117"/>
        <v>0</v>
      </c>
      <c r="AP151" s="101">
        <f t="shared" si="118"/>
        <v>0</v>
      </c>
      <c r="AQ151" s="101">
        <f t="shared" si="119"/>
        <v>0</v>
      </c>
    </row>
    <row r="152" spans="1:43" x14ac:dyDescent="0.2">
      <c r="A152" t="s">
        <v>17</v>
      </c>
      <c r="B152" s="96">
        <f>Input!$D$26</f>
        <v>0</v>
      </c>
      <c r="C152" s="80">
        <f>B152*Wildlife!$D$13</f>
        <v>0</v>
      </c>
      <c r="D152" s="22">
        <f>B152*Wildlife!$E$13</f>
        <v>0</v>
      </c>
      <c r="E152" s="23">
        <f t="shared" si="113"/>
        <v>0</v>
      </c>
      <c r="F152" s="3">
        <f>Animals!$D$15</f>
        <v>0</v>
      </c>
      <c r="G152" s="3">
        <f>Animals!$B$15</f>
        <v>0</v>
      </c>
      <c r="H152" s="15">
        <f>F152*References!$B$9</f>
        <v>0</v>
      </c>
      <c r="I152" s="15">
        <f>G152*References!$B$10</f>
        <v>0</v>
      </c>
      <c r="J152" s="15">
        <f>(H152*365)+(I152*(365-Grazing!$B$42))</f>
        <v>0</v>
      </c>
      <c r="K152" s="15">
        <f>J152*'Manure Application'!K48</f>
        <v>0</v>
      </c>
      <c r="L152" s="15">
        <f t="shared" si="114"/>
        <v>0</v>
      </c>
      <c r="M152" s="27">
        <f>IF(B152=0,0,L152*(B152/(Input!$C$26+B152))/B152)</f>
        <v>0</v>
      </c>
      <c r="N152" s="3">
        <f>Animals!$F$15</f>
        <v>0</v>
      </c>
      <c r="O152" s="15">
        <f>N152*References!$B$13</f>
        <v>0</v>
      </c>
      <c r="P152" s="15">
        <f>(O152*(365-Grazing!$B$82))</f>
        <v>0</v>
      </c>
      <c r="Q152" s="15">
        <f>P152*'Manure Application'!K$72</f>
        <v>0</v>
      </c>
      <c r="R152" s="15">
        <f t="shared" si="108"/>
        <v>0</v>
      </c>
      <c r="S152" s="27">
        <f t="shared" si="115"/>
        <v>0</v>
      </c>
      <c r="T152" s="3">
        <f>Animals!$B$15</f>
        <v>0</v>
      </c>
      <c r="U152" s="28">
        <f>+T152*Grazing!$C$24</f>
        <v>0</v>
      </c>
      <c r="V152" s="56">
        <f>Grazing!$E$24</f>
        <v>0.97624999999999995</v>
      </c>
      <c r="W152" s="22">
        <f>U152*V152*References!$B$10</f>
        <v>0</v>
      </c>
      <c r="X152" s="23">
        <f t="shared" si="109"/>
        <v>0</v>
      </c>
      <c r="Y152" s="3">
        <f>Animals!$F$15</f>
        <v>0</v>
      </c>
      <c r="Z152" s="3">
        <f>Y152*Grazing!$C$64</f>
        <v>0</v>
      </c>
      <c r="AA152" s="15">
        <f>Z152*References!$B$13</f>
        <v>0</v>
      </c>
      <c r="AB152" s="15">
        <f>(Y152-Z152)*References!$B$13</f>
        <v>0</v>
      </c>
      <c r="AC152" s="27">
        <f t="shared" si="110"/>
        <v>0</v>
      </c>
      <c r="AD152" s="3">
        <f>Animals!$G$15</f>
        <v>0</v>
      </c>
      <c r="AE152" s="15">
        <f>AD152*Grazing!$C$104</f>
        <v>0</v>
      </c>
      <c r="AF152" s="15">
        <f>AE152*References!$B$12</f>
        <v>0</v>
      </c>
      <c r="AG152" s="15">
        <f>(AD152-AE152)*References!$B$12</f>
        <v>0</v>
      </c>
      <c r="AH152" s="27">
        <f t="shared" si="111"/>
        <v>0</v>
      </c>
      <c r="AI152" s="3">
        <f>Animals!$H$15</f>
        <v>0</v>
      </c>
      <c r="AJ152" s="3">
        <f>AI152*Grazing!$C$143</f>
        <v>0</v>
      </c>
      <c r="AK152" s="15">
        <f>AJ152*References!$B$25</f>
        <v>0</v>
      </c>
      <c r="AL152" s="15">
        <f>(AI152-AJ152)*References!$H$25</f>
        <v>0</v>
      </c>
      <c r="AM152" s="27">
        <f t="shared" si="112"/>
        <v>0</v>
      </c>
      <c r="AN152" s="101">
        <f t="shared" si="116"/>
        <v>0</v>
      </c>
      <c r="AO152" s="101">
        <f t="shared" si="117"/>
        <v>0</v>
      </c>
      <c r="AP152" s="101">
        <f t="shared" si="118"/>
        <v>0</v>
      </c>
      <c r="AQ152" s="101">
        <f t="shared" si="119"/>
        <v>0</v>
      </c>
    </row>
    <row r="153" spans="1:43" x14ac:dyDescent="0.2">
      <c r="A153" t="s">
        <v>18</v>
      </c>
      <c r="B153" s="96">
        <f>Input!$D$27</f>
        <v>0</v>
      </c>
      <c r="C153" s="80">
        <f>B153*Wildlife!$D$13</f>
        <v>0</v>
      </c>
      <c r="D153" s="22">
        <f>B153*Wildlife!$E$13</f>
        <v>0</v>
      </c>
      <c r="E153" s="23">
        <f t="shared" si="113"/>
        <v>0</v>
      </c>
      <c r="F153" s="3">
        <f>Animals!$D$16</f>
        <v>0</v>
      </c>
      <c r="G153" s="3">
        <f>Animals!$B$16</f>
        <v>0</v>
      </c>
      <c r="H153" s="15">
        <f>F153*References!$B$9</f>
        <v>0</v>
      </c>
      <c r="I153" s="15">
        <f>G153*References!$B$10</f>
        <v>0</v>
      </c>
      <c r="J153" s="15">
        <f>(H153*365)+(I153*(365-Grazing!$B$42))</f>
        <v>0</v>
      </c>
      <c r="K153" s="15">
        <f>J153*'Manure Application'!K49</f>
        <v>0</v>
      </c>
      <c r="L153" s="15">
        <f t="shared" si="114"/>
        <v>0</v>
      </c>
      <c r="M153" s="27">
        <f>IF(B153=0,0,L153*(B153/(Input!$C$27+B153))/B153)</f>
        <v>0</v>
      </c>
      <c r="N153" s="3">
        <f>Animals!$F$16</f>
        <v>0</v>
      </c>
      <c r="O153" s="15">
        <f>N153*References!$B$13</f>
        <v>0</v>
      </c>
      <c r="P153" s="15">
        <f>(O153*(365-Grazing!$B$82))</f>
        <v>0</v>
      </c>
      <c r="Q153" s="15">
        <f>P153*'Manure Application'!K$73</f>
        <v>0</v>
      </c>
      <c r="R153" s="15">
        <f t="shared" si="108"/>
        <v>0</v>
      </c>
      <c r="S153" s="27">
        <f t="shared" si="115"/>
        <v>0</v>
      </c>
      <c r="T153" s="3">
        <f>Animals!$B$16</f>
        <v>0</v>
      </c>
      <c r="U153" s="28">
        <f>+T153*Grazing!$C$24</f>
        <v>0</v>
      </c>
      <c r="V153" s="56">
        <f>Grazing!$E$24</f>
        <v>0.97624999999999995</v>
      </c>
      <c r="W153" s="22">
        <f>U153*V153*References!$B$10</f>
        <v>0</v>
      </c>
      <c r="X153" s="23">
        <f t="shared" si="109"/>
        <v>0</v>
      </c>
      <c r="Y153" s="3">
        <f>Animals!$F$16</f>
        <v>0</v>
      </c>
      <c r="Z153" s="3">
        <f>Y153*Grazing!$C$64</f>
        <v>0</v>
      </c>
      <c r="AA153" s="15">
        <f>Z153*References!$B$13</f>
        <v>0</v>
      </c>
      <c r="AB153" s="15">
        <f>(Y153-Z153)*References!$B$13</f>
        <v>0</v>
      </c>
      <c r="AC153" s="27">
        <f t="shared" si="110"/>
        <v>0</v>
      </c>
      <c r="AD153" s="3">
        <f>Animals!$G$16</f>
        <v>0</v>
      </c>
      <c r="AE153" s="15">
        <f>AD153*Grazing!$C$104</f>
        <v>0</v>
      </c>
      <c r="AF153" s="15">
        <f>AE153*References!$B$12</f>
        <v>0</v>
      </c>
      <c r="AG153" s="15">
        <f>(AD153-AE153)*References!$B$12</f>
        <v>0</v>
      </c>
      <c r="AH153" s="27">
        <f t="shared" si="111"/>
        <v>0</v>
      </c>
      <c r="AI153" s="3">
        <f>Animals!$H$16</f>
        <v>0</v>
      </c>
      <c r="AJ153" s="3">
        <f>AI153*Grazing!$C$143</f>
        <v>0</v>
      </c>
      <c r="AK153" s="15">
        <f>AJ153*References!$B$25</f>
        <v>0</v>
      </c>
      <c r="AL153" s="15">
        <f>(AI153-AJ153)*References!$H$25</f>
        <v>0</v>
      </c>
      <c r="AM153" s="27">
        <f t="shared" si="112"/>
        <v>0</v>
      </c>
      <c r="AN153" s="101">
        <f t="shared" si="116"/>
        <v>0</v>
      </c>
      <c r="AO153" s="101">
        <f t="shared" si="117"/>
        <v>0</v>
      </c>
      <c r="AP153" s="101">
        <f t="shared" si="118"/>
        <v>0</v>
      </c>
      <c r="AQ153" s="101">
        <f t="shared" si="119"/>
        <v>0</v>
      </c>
    </row>
    <row r="154" spans="1:43" x14ac:dyDescent="0.2">
      <c r="A154" t="s">
        <v>19</v>
      </c>
      <c r="B154" s="96">
        <f>Input!$D$28</f>
        <v>0</v>
      </c>
      <c r="C154" s="80">
        <f>B154*Wildlife!$D$13</f>
        <v>0</v>
      </c>
      <c r="D154" s="22">
        <f>B154*Wildlife!$E$13</f>
        <v>0</v>
      </c>
      <c r="E154" s="23">
        <f t="shared" si="113"/>
        <v>0</v>
      </c>
      <c r="F154" s="3">
        <f>Animals!$D$17</f>
        <v>0</v>
      </c>
      <c r="G154" s="3">
        <f>Animals!$B$17</f>
        <v>0</v>
      </c>
      <c r="H154" s="15">
        <f>F154*References!$B$9</f>
        <v>0</v>
      </c>
      <c r="I154" s="15">
        <f>G154*References!$B$10</f>
        <v>0</v>
      </c>
      <c r="J154" s="15">
        <f>(H154*365)+(I154*(365-Grazing!$B$42))</f>
        <v>0</v>
      </c>
      <c r="K154" s="15">
        <f>J154*'Manure Application'!K50</f>
        <v>0</v>
      </c>
      <c r="L154" s="15">
        <f t="shared" si="114"/>
        <v>0</v>
      </c>
      <c r="M154" s="27">
        <f>IF(B154=0,0,L154*(B154/(Input!$C$28+B154))/B154)</f>
        <v>0</v>
      </c>
      <c r="N154" s="3">
        <f>Animals!$F$17</f>
        <v>0</v>
      </c>
      <c r="O154" s="15">
        <f>N154*References!$B$13</f>
        <v>0</v>
      </c>
      <c r="P154" s="15">
        <f>(O154*(365-Grazing!$B$82))</f>
        <v>0</v>
      </c>
      <c r="Q154" s="15">
        <f>P154*'Manure Application'!K$74</f>
        <v>0</v>
      </c>
      <c r="R154" s="15">
        <f t="shared" si="108"/>
        <v>0</v>
      </c>
      <c r="S154" s="27">
        <f t="shared" si="115"/>
        <v>0</v>
      </c>
      <c r="T154" s="3">
        <f>Animals!$B$17</f>
        <v>0</v>
      </c>
      <c r="U154" s="28">
        <f>+T154*Grazing!$C$24</f>
        <v>0</v>
      </c>
      <c r="V154" s="56">
        <f>Grazing!$E$24</f>
        <v>0.97624999999999995</v>
      </c>
      <c r="W154" s="22">
        <f>U154*V154*References!$B$10</f>
        <v>0</v>
      </c>
      <c r="X154" s="23">
        <f t="shared" si="109"/>
        <v>0</v>
      </c>
      <c r="Y154" s="3">
        <f>Animals!$F$17</f>
        <v>0</v>
      </c>
      <c r="Z154" s="3">
        <f>Y154*Grazing!$C$64</f>
        <v>0</v>
      </c>
      <c r="AA154" s="15">
        <f>Z154*References!$B$13</f>
        <v>0</v>
      </c>
      <c r="AB154" s="15">
        <f>(Y154-Z154)*References!$B$13</f>
        <v>0</v>
      </c>
      <c r="AC154" s="27">
        <f t="shared" si="110"/>
        <v>0</v>
      </c>
      <c r="AD154" s="3">
        <f>Animals!$G$17</f>
        <v>0</v>
      </c>
      <c r="AE154" s="15">
        <f>AD154*Grazing!$C$104</f>
        <v>0</v>
      </c>
      <c r="AF154" s="15">
        <f>AE154*References!$B$12</f>
        <v>0</v>
      </c>
      <c r="AG154" s="15">
        <f>(AD154-AE154)*References!$B$12</f>
        <v>0</v>
      </c>
      <c r="AH154" s="27">
        <f t="shared" si="111"/>
        <v>0</v>
      </c>
      <c r="AI154" s="3">
        <f>Animals!$H$17</f>
        <v>0</v>
      </c>
      <c r="AJ154" s="3">
        <f>AI154*Grazing!$C$143</f>
        <v>0</v>
      </c>
      <c r="AK154" s="15">
        <f>AJ154*References!$B$25</f>
        <v>0</v>
      </c>
      <c r="AL154" s="15">
        <f>(AI154-AJ154)*References!$H$25</f>
        <v>0</v>
      </c>
      <c r="AM154" s="27">
        <f t="shared" si="112"/>
        <v>0</v>
      </c>
      <c r="AN154" s="101">
        <f t="shared" si="116"/>
        <v>0</v>
      </c>
      <c r="AO154" s="101">
        <f t="shared" si="117"/>
        <v>0</v>
      </c>
      <c r="AP154" s="101">
        <f t="shared" si="118"/>
        <v>0</v>
      </c>
      <c r="AQ154" s="101">
        <f t="shared" si="119"/>
        <v>0</v>
      </c>
    </row>
    <row r="155" spans="1:43" x14ac:dyDescent="0.2">
      <c r="A155" t="s">
        <v>20</v>
      </c>
      <c r="B155" s="96">
        <f>Input!$D$29</f>
        <v>0</v>
      </c>
      <c r="C155" s="80">
        <f>B155*Wildlife!$D$13</f>
        <v>0</v>
      </c>
      <c r="D155" s="22">
        <f>B155*Wildlife!$E$13</f>
        <v>0</v>
      </c>
      <c r="E155" s="23">
        <f t="shared" si="113"/>
        <v>0</v>
      </c>
      <c r="F155" s="3">
        <f>Animals!$D$18</f>
        <v>0</v>
      </c>
      <c r="G155" s="3">
        <f>Animals!$B$18</f>
        <v>0</v>
      </c>
      <c r="H155" s="15">
        <f>F155*References!$B$9</f>
        <v>0</v>
      </c>
      <c r="I155" s="15">
        <f>G155*References!$B$10</f>
        <v>0</v>
      </c>
      <c r="J155" s="15">
        <f>(H155*365)+(I155*(365-Grazing!$B$42))</f>
        <v>0</v>
      </c>
      <c r="K155" s="15">
        <f>J155*'Manure Application'!K51</f>
        <v>0</v>
      </c>
      <c r="L155" s="15">
        <f t="shared" si="114"/>
        <v>0</v>
      </c>
      <c r="M155" s="27">
        <f>IF(B155=0,0,L155*(B155/(Input!$C$29+B155))/B155)</f>
        <v>0</v>
      </c>
      <c r="N155" s="3">
        <f>Animals!$F$18</f>
        <v>0</v>
      </c>
      <c r="O155" s="15">
        <f>N155*References!$B$13</f>
        <v>0</v>
      </c>
      <c r="P155" s="15">
        <f>(O155*(365-Grazing!$B$82))</f>
        <v>0</v>
      </c>
      <c r="Q155" s="15">
        <f>P155*'Manure Application'!K$75</f>
        <v>0</v>
      </c>
      <c r="R155" s="15">
        <f t="shared" si="108"/>
        <v>0</v>
      </c>
      <c r="S155" s="27">
        <f t="shared" si="115"/>
        <v>0</v>
      </c>
      <c r="T155" s="3">
        <f>Animals!$B$18</f>
        <v>0</v>
      </c>
      <c r="U155" s="28">
        <f>+T155*Grazing!$C$24</f>
        <v>0</v>
      </c>
      <c r="V155" s="56">
        <f>Grazing!$E$24</f>
        <v>0.97624999999999995</v>
      </c>
      <c r="W155" s="22">
        <f>U155*V155*References!$B$10</f>
        <v>0</v>
      </c>
      <c r="X155" s="23">
        <f t="shared" si="109"/>
        <v>0</v>
      </c>
      <c r="Y155" s="3">
        <f>Animals!$F$18</f>
        <v>0</v>
      </c>
      <c r="Z155" s="3">
        <f>Y155*Grazing!$C$64</f>
        <v>0</v>
      </c>
      <c r="AA155" s="15">
        <f>Z155*References!$B$13</f>
        <v>0</v>
      </c>
      <c r="AB155" s="15">
        <f>(Y155-Z155)*References!$B$13</f>
        <v>0</v>
      </c>
      <c r="AC155" s="27">
        <f t="shared" si="110"/>
        <v>0</v>
      </c>
      <c r="AD155" s="3">
        <f>Animals!$G$18</f>
        <v>0</v>
      </c>
      <c r="AE155" s="15">
        <f>AD155*Grazing!$C$104</f>
        <v>0</v>
      </c>
      <c r="AF155" s="15">
        <f>AE155*References!$B$12</f>
        <v>0</v>
      </c>
      <c r="AG155" s="15">
        <f>(AD155-AE155)*References!$B$12</f>
        <v>0</v>
      </c>
      <c r="AH155" s="27">
        <f t="shared" si="111"/>
        <v>0</v>
      </c>
      <c r="AI155" s="3">
        <f>Animals!$H$18</f>
        <v>0</v>
      </c>
      <c r="AJ155" s="3">
        <f>AI155*Grazing!$C$143</f>
        <v>0</v>
      </c>
      <c r="AK155" s="15">
        <f>AJ155*References!$B$25</f>
        <v>0</v>
      </c>
      <c r="AL155" s="15">
        <f>(AI155-AJ155)*References!$H$25</f>
        <v>0</v>
      </c>
      <c r="AM155" s="27">
        <f t="shared" si="112"/>
        <v>0</v>
      </c>
      <c r="AN155" s="101">
        <f t="shared" si="116"/>
        <v>0</v>
      </c>
      <c r="AO155" s="101">
        <f t="shared" si="117"/>
        <v>0</v>
      </c>
      <c r="AP155" s="101">
        <f t="shared" si="118"/>
        <v>0</v>
      </c>
      <c r="AQ155" s="101">
        <f t="shared" si="119"/>
        <v>0</v>
      </c>
    </row>
    <row r="156" spans="1:43" x14ac:dyDescent="0.2">
      <c r="A156" t="s">
        <v>21</v>
      </c>
      <c r="B156" s="96">
        <f>Input!$D$30</f>
        <v>0</v>
      </c>
      <c r="C156" s="80">
        <f>B156*Wildlife!$D$13</f>
        <v>0</v>
      </c>
      <c r="D156" s="22">
        <f>B156*Wildlife!$E$13</f>
        <v>0</v>
      </c>
      <c r="E156" s="23">
        <f t="shared" si="113"/>
        <v>0</v>
      </c>
      <c r="F156" s="3">
        <f>Animals!$D$19</f>
        <v>0</v>
      </c>
      <c r="G156" s="3">
        <f>Animals!$B$19</f>
        <v>0</v>
      </c>
      <c r="H156" s="15">
        <f>F156*References!$B$9</f>
        <v>0</v>
      </c>
      <c r="I156" s="15">
        <f>G156*References!$B$10</f>
        <v>0</v>
      </c>
      <c r="J156" s="15">
        <f>(H156*365)+(I156*(365-Grazing!$B$42))</f>
        <v>0</v>
      </c>
      <c r="K156" s="15">
        <f>J156*'Manure Application'!K52</f>
        <v>0</v>
      </c>
      <c r="L156" s="15">
        <f t="shared" si="114"/>
        <v>0</v>
      </c>
      <c r="M156" s="27">
        <f>IF(B156=0,0,L156*(B156/(Input!$C$30+B156))/B156)</f>
        <v>0</v>
      </c>
      <c r="N156" s="3">
        <f>Animals!$F$19</f>
        <v>0</v>
      </c>
      <c r="O156" s="15">
        <f>N156*References!$B$13</f>
        <v>0</v>
      </c>
      <c r="P156" s="15">
        <f>(O156*(365-Grazing!$B$82))</f>
        <v>0</v>
      </c>
      <c r="Q156" s="15">
        <f>P156*'Manure Application'!K$76</f>
        <v>0</v>
      </c>
      <c r="R156" s="15">
        <f t="shared" si="108"/>
        <v>0</v>
      </c>
      <c r="S156" s="27">
        <f t="shared" si="115"/>
        <v>0</v>
      </c>
      <c r="T156" s="3">
        <f>Animals!$B$19</f>
        <v>0</v>
      </c>
      <c r="U156" s="28">
        <f>+T156*Grazing!$C$24</f>
        <v>0</v>
      </c>
      <c r="V156" s="56">
        <f>Grazing!$E$24</f>
        <v>0.97624999999999995</v>
      </c>
      <c r="W156" s="22">
        <f>U156*V156*References!$B$10</f>
        <v>0</v>
      </c>
      <c r="X156" s="23">
        <f t="shared" si="109"/>
        <v>0</v>
      </c>
      <c r="Y156" s="3">
        <f>Animals!$F$19</f>
        <v>0</v>
      </c>
      <c r="Z156" s="3">
        <f>Y156*Grazing!$C$64</f>
        <v>0</v>
      </c>
      <c r="AA156" s="15">
        <f>Z156*References!$B$13</f>
        <v>0</v>
      </c>
      <c r="AB156" s="15">
        <f>(Y156-Z156)*References!$B$13</f>
        <v>0</v>
      </c>
      <c r="AC156" s="27">
        <f t="shared" si="110"/>
        <v>0</v>
      </c>
      <c r="AD156" s="3">
        <f>Animals!$G$19</f>
        <v>0</v>
      </c>
      <c r="AE156" s="15">
        <f>AD156*Grazing!$C$104</f>
        <v>0</v>
      </c>
      <c r="AF156" s="15">
        <f>AE156*References!$B$12</f>
        <v>0</v>
      </c>
      <c r="AG156" s="15">
        <f>(AD156-AE156)*References!$B$12</f>
        <v>0</v>
      </c>
      <c r="AH156" s="27">
        <f t="shared" si="111"/>
        <v>0</v>
      </c>
      <c r="AI156" s="3">
        <f>Animals!$H$19</f>
        <v>0</v>
      </c>
      <c r="AJ156" s="3">
        <f>AI156*Grazing!$C$143</f>
        <v>0</v>
      </c>
      <c r="AK156" s="15">
        <f>AJ156*References!$B$25</f>
        <v>0</v>
      </c>
      <c r="AL156" s="15">
        <f>(AI156-AJ156)*References!$H$25</f>
        <v>0</v>
      </c>
      <c r="AM156" s="27">
        <f t="shared" si="112"/>
        <v>0</v>
      </c>
      <c r="AN156" s="101">
        <f t="shared" si="116"/>
        <v>0</v>
      </c>
      <c r="AO156" s="101">
        <f t="shared" si="117"/>
        <v>0</v>
      </c>
      <c r="AP156" s="101">
        <f t="shared" si="118"/>
        <v>0</v>
      </c>
      <c r="AQ156" s="101">
        <f t="shared" si="119"/>
        <v>0</v>
      </c>
    </row>
    <row r="157" spans="1:43" x14ac:dyDescent="0.2">
      <c r="Z157" s="3"/>
      <c r="AP157" s="100"/>
      <c r="AQ157" s="100"/>
    </row>
    <row r="158" spans="1:43" x14ac:dyDescent="0.2">
      <c r="C158" s="76" t="s">
        <v>242</v>
      </c>
      <c r="D158" s="17"/>
      <c r="E158" s="20"/>
      <c r="F158" s="19" t="s">
        <v>387</v>
      </c>
      <c r="G158" s="19"/>
      <c r="H158" s="17"/>
      <c r="I158" s="17"/>
      <c r="J158" s="17"/>
      <c r="K158" s="17"/>
      <c r="L158" s="17"/>
      <c r="M158" s="18"/>
      <c r="N158" s="19" t="s">
        <v>374</v>
      </c>
      <c r="O158" s="17"/>
      <c r="P158" s="17"/>
      <c r="Q158" s="17"/>
      <c r="R158" s="17"/>
      <c r="S158" s="18"/>
      <c r="T158" s="19" t="s">
        <v>292</v>
      </c>
      <c r="U158" s="19"/>
      <c r="V158" s="19"/>
      <c r="W158" s="17"/>
      <c r="X158" s="20"/>
      <c r="Y158" s="19" t="s">
        <v>376</v>
      </c>
      <c r="Z158" s="113"/>
      <c r="AA158" s="17"/>
      <c r="AB158" s="17"/>
      <c r="AC158" s="116"/>
      <c r="AD158" s="19" t="s">
        <v>314</v>
      </c>
      <c r="AE158" s="17"/>
      <c r="AF158" s="17"/>
      <c r="AG158" s="17"/>
      <c r="AH158" s="116"/>
      <c r="AI158" s="19" t="s">
        <v>377</v>
      </c>
      <c r="AJ158" s="113"/>
      <c r="AK158" s="17"/>
      <c r="AL158" s="17"/>
      <c r="AM158" s="116"/>
      <c r="AN158" s="61" t="s">
        <v>11</v>
      </c>
      <c r="AO158" s="61" t="s">
        <v>11</v>
      </c>
      <c r="AP158" s="61" t="s">
        <v>11</v>
      </c>
      <c r="AQ158" s="61" t="s">
        <v>11</v>
      </c>
    </row>
    <row r="159" spans="1:43" x14ac:dyDescent="0.2">
      <c r="C159" s="77"/>
      <c r="D159" s="10" t="s">
        <v>334</v>
      </c>
      <c r="E159" s="11" t="s">
        <v>335</v>
      </c>
      <c r="F159" s="10"/>
      <c r="G159" s="10"/>
      <c r="H159" s="10" t="s">
        <v>339</v>
      </c>
      <c r="I159" s="10" t="s">
        <v>340</v>
      </c>
      <c r="J159" s="10" t="s">
        <v>336</v>
      </c>
      <c r="K159" s="10" t="s">
        <v>337</v>
      </c>
      <c r="L159" s="10" t="s">
        <v>338</v>
      </c>
      <c r="M159" s="11" t="s">
        <v>335</v>
      </c>
      <c r="N159" s="10"/>
      <c r="O159" s="10" t="s">
        <v>336</v>
      </c>
      <c r="P159" s="10" t="s">
        <v>341</v>
      </c>
      <c r="Q159" s="10" t="s">
        <v>337</v>
      </c>
      <c r="R159" s="10" t="s">
        <v>338</v>
      </c>
      <c r="S159" s="11" t="s">
        <v>335</v>
      </c>
      <c r="T159" s="9"/>
      <c r="U159" s="25"/>
      <c r="V159" s="25"/>
      <c r="W159" s="10" t="s">
        <v>334</v>
      </c>
      <c r="X159" s="11" t="s">
        <v>335</v>
      </c>
      <c r="Y159" s="10"/>
      <c r="Z159" s="114"/>
      <c r="AA159" s="10" t="s">
        <v>378</v>
      </c>
      <c r="AB159" s="10" t="s">
        <v>379</v>
      </c>
      <c r="AC159" s="117" t="s">
        <v>335</v>
      </c>
      <c r="AD159" s="10"/>
      <c r="AE159" s="10"/>
      <c r="AF159" s="10" t="s">
        <v>336</v>
      </c>
      <c r="AG159" s="10" t="s">
        <v>379</v>
      </c>
      <c r="AH159" s="117" t="s">
        <v>335</v>
      </c>
      <c r="AI159" s="10"/>
      <c r="AJ159" s="114"/>
      <c r="AK159" s="10" t="s">
        <v>336</v>
      </c>
      <c r="AL159" s="10" t="s">
        <v>379</v>
      </c>
      <c r="AM159" s="117" t="s">
        <v>335</v>
      </c>
      <c r="AN159" s="61" t="s">
        <v>335</v>
      </c>
      <c r="AO159" s="61" t="s">
        <v>381</v>
      </c>
      <c r="AP159" s="61" t="s">
        <v>701</v>
      </c>
      <c r="AQ159" s="61" t="s">
        <v>702</v>
      </c>
    </row>
    <row r="160" spans="1:43" x14ac:dyDescent="0.2">
      <c r="A160" s="21" t="s">
        <v>268</v>
      </c>
      <c r="B160" s="97" t="s">
        <v>346</v>
      </c>
      <c r="C160" s="78" t="s">
        <v>347</v>
      </c>
      <c r="D160" s="13" t="s">
        <v>348</v>
      </c>
      <c r="E160" s="14" t="s">
        <v>349</v>
      </c>
      <c r="F160" s="12" t="s">
        <v>354</v>
      </c>
      <c r="G160" s="13" t="s">
        <v>355</v>
      </c>
      <c r="H160" s="13" t="s">
        <v>348</v>
      </c>
      <c r="I160" s="13" t="s">
        <v>348</v>
      </c>
      <c r="J160" s="13" t="s">
        <v>351</v>
      </c>
      <c r="K160" s="13" t="s">
        <v>352</v>
      </c>
      <c r="L160" s="13" t="s">
        <v>353</v>
      </c>
      <c r="M160" s="14" t="s">
        <v>349</v>
      </c>
      <c r="N160" s="12" t="s">
        <v>382</v>
      </c>
      <c r="O160" s="13" t="s">
        <v>348</v>
      </c>
      <c r="P160" s="13" t="s">
        <v>351</v>
      </c>
      <c r="Q160" s="13" t="s">
        <v>352</v>
      </c>
      <c r="R160" s="13" t="s">
        <v>353</v>
      </c>
      <c r="S160" s="14" t="s">
        <v>349</v>
      </c>
      <c r="T160" s="12" t="s">
        <v>355</v>
      </c>
      <c r="U160" s="13" t="s">
        <v>383</v>
      </c>
      <c r="V160" s="13" t="s">
        <v>384</v>
      </c>
      <c r="W160" s="13" t="s">
        <v>348</v>
      </c>
      <c r="X160" s="14" t="s">
        <v>349</v>
      </c>
      <c r="Y160" s="12" t="s">
        <v>382</v>
      </c>
      <c r="Z160" s="115" t="s">
        <v>383</v>
      </c>
      <c r="AA160" s="13" t="s">
        <v>348</v>
      </c>
      <c r="AB160" s="13" t="s">
        <v>348</v>
      </c>
      <c r="AC160" s="118" t="s">
        <v>349</v>
      </c>
      <c r="AD160" s="12" t="s">
        <v>385</v>
      </c>
      <c r="AE160" s="13" t="s">
        <v>383</v>
      </c>
      <c r="AF160" s="13" t="s">
        <v>348</v>
      </c>
      <c r="AG160" s="13" t="s">
        <v>348</v>
      </c>
      <c r="AH160" s="118" t="s">
        <v>349</v>
      </c>
      <c r="AI160" s="12" t="s">
        <v>386</v>
      </c>
      <c r="AJ160" s="115" t="s">
        <v>383</v>
      </c>
      <c r="AK160" s="13" t="s">
        <v>348</v>
      </c>
      <c r="AL160" s="13" t="s">
        <v>348</v>
      </c>
      <c r="AM160" s="118" t="s">
        <v>349</v>
      </c>
      <c r="AN160" s="61" t="s">
        <v>349</v>
      </c>
      <c r="AO160" s="61" t="s">
        <v>348</v>
      </c>
      <c r="AP160" s="61" t="s">
        <v>349</v>
      </c>
      <c r="AQ160" s="61" t="s">
        <v>348</v>
      </c>
    </row>
    <row r="161" spans="1:43" x14ac:dyDescent="0.2">
      <c r="A161" t="s">
        <v>12</v>
      </c>
      <c r="B161" s="96">
        <f>Input!$D$21</f>
        <v>0</v>
      </c>
      <c r="C161" s="79">
        <f>B161*Wildlife!$D$13</f>
        <v>0</v>
      </c>
      <c r="D161" s="22">
        <f>B161*Wildlife!$E$13</f>
        <v>0</v>
      </c>
      <c r="E161" s="23">
        <f>IF(B161=0,0,D161/B161)</f>
        <v>0</v>
      </c>
      <c r="F161" s="3">
        <f>Animals!$D$10</f>
        <v>0</v>
      </c>
      <c r="G161" s="3">
        <f>Animals!$B$10</f>
        <v>0</v>
      </c>
      <c r="H161" s="15">
        <f>F161*References!$B$9</f>
        <v>0</v>
      </c>
      <c r="I161" s="15">
        <f>G161*References!$B$10</f>
        <v>0</v>
      </c>
      <c r="J161" s="15">
        <f>(H161*365)+(I161*(365-Grazing!$B$42))</f>
        <v>0</v>
      </c>
      <c r="K161" s="15">
        <f>J161*'Manure Application'!L43</f>
        <v>0</v>
      </c>
      <c r="L161" s="15">
        <f>K161/30</f>
        <v>0</v>
      </c>
      <c r="M161" s="27">
        <f>IF(B161=0,0,L161*(B161/(Input!$C$21+B161))/B161)</f>
        <v>0</v>
      </c>
      <c r="N161" s="3">
        <f>Animals!$F$10</f>
        <v>0</v>
      </c>
      <c r="O161" s="15">
        <f>N161*References!$B$13</f>
        <v>0</v>
      </c>
      <c r="P161" s="15">
        <f>(O161*(365-Grazing!$B$82))</f>
        <v>0</v>
      </c>
      <c r="Q161" s="15">
        <f>P161*'Manure Application'!L$67</f>
        <v>0</v>
      </c>
      <c r="R161" s="15">
        <f t="shared" ref="R161:R170" si="120">Q161/30</f>
        <v>0</v>
      </c>
      <c r="S161" s="27">
        <f>IF(B161=0,0,R161/B161)</f>
        <v>0</v>
      </c>
      <c r="T161" s="3">
        <f>Animals!$B$10</f>
        <v>0</v>
      </c>
      <c r="U161" s="28">
        <f>+T161*Grazing!$C$25</f>
        <v>0</v>
      </c>
      <c r="V161" s="56">
        <f>Grazing!$E$25</f>
        <v>0.99291666666666667</v>
      </c>
      <c r="W161" s="22">
        <f>U161*V161*References!$B$10</f>
        <v>0</v>
      </c>
      <c r="X161" s="23">
        <f t="shared" ref="X161:X170" si="121">IF(B161=0,0,W161/B161)</f>
        <v>0</v>
      </c>
      <c r="Y161" s="3">
        <f>Animals!$F$10</f>
        <v>0</v>
      </c>
      <c r="Z161" s="3">
        <f>Y161*Grazing!$C$65</f>
        <v>0</v>
      </c>
      <c r="AA161" s="15">
        <f>Z161*References!$B$13</f>
        <v>0</v>
      </c>
      <c r="AB161" s="15">
        <f>(Y161-Z161)*References!$B$13</f>
        <v>0</v>
      </c>
      <c r="AC161" s="27">
        <f t="shared" ref="AC161:AC170" si="122">IF(B161=0,0,AA161/B161)</f>
        <v>0</v>
      </c>
      <c r="AD161" s="3">
        <f>Animals!$G$10</f>
        <v>0</v>
      </c>
      <c r="AE161" s="15">
        <f>AD161*Grazing!$C$105</f>
        <v>0</v>
      </c>
      <c r="AF161" s="15">
        <f>AE161*References!$B$12</f>
        <v>0</v>
      </c>
      <c r="AG161" s="15">
        <f>(AD161-AE161)*References!$B$12</f>
        <v>0</v>
      </c>
      <c r="AH161" s="27">
        <f t="shared" ref="AH161:AH170" si="123">IF(B161=0,0,AF161/B161)</f>
        <v>0</v>
      </c>
      <c r="AI161" s="3">
        <f>Animals!$H$10</f>
        <v>0</v>
      </c>
      <c r="AJ161" s="3">
        <f>AI161*Grazing!$C$144</f>
        <v>0</v>
      </c>
      <c r="AK161" s="15">
        <f>AJ161*References!$B$25</f>
        <v>0</v>
      </c>
      <c r="AL161" s="15">
        <f>(AI161-AJ161)*References!$H$25</f>
        <v>0</v>
      </c>
      <c r="AM161" s="27">
        <f t="shared" ref="AM161:AM170" si="124">IF(B161=0,0,AK161/B161)</f>
        <v>0</v>
      </c>
      <c r="AN161" s="101">
        <f>E161+M161+S161+X161+AC161+AH161+AM161</f>
        <v>0</v>
      </c>
      <c r="AO161" s="101">
        <f>AG161+AL161+AB161</f>
        <v>0</v>
      </c>
      <c r="AP161" s="101">
        <f>0.403*(AN161)^1.028</f>
        <v>0</v>
      </c>
      <c r="AQ161" s="101">
        <f>0.403*(AO161)^1.028</f>
        <v>0</v>
      </c>
    </row>
    <row r="162" spans="1:43" x14ac:dyDescent="0.2">
      <c r="A162" t="s">
        <v>13</v>
      </c>
      <c r="B162" s="96">
        <f>Input!$D$22</f>
        <v>0</v>
      </c>
      <c r="C162" s="80">
        <f>B162*Wildlife!$D$13</f>
        <v>0</v>
      </c>
      <c r="D162" s="22">
        <f>B162*Wildlife!$E$13</f>
        <v>0</v>
      </c>
      <c r="E162" s="23">
        <f t="shared" ref="E162:E170" si="125">IF(B162=0,0,D162/B162)</f>
        <v>0</v>
      </c>
      <c r="F162" s="3">
        <f>Animals!$D$11</f>
        <v>0</v>
      </c>
      <c r="G162" s="3">
        <f>Animals!$B$11</f>
        <v>0</v>
      </c>
      <c r="H162" s="15">
        <f>F162*References!$B$9</f>
        <v>0</v>
      </c>
      <c r="I162" s="15">
        <f>G162*References!$B$10</f>
        <v>0</v>
      </c>
      <c r="J162" s="15">
        <f>(H162*365)+(I162*(365-Grazing!$B$42))</f>
        <v>0</v>
      </c>
      <c r="K162" s="15">
        <f>J162*'Manure Application'!L44</f>
        <v>0</v>
      </c>
      <c r="L162" s="15">
        <f t="shared" ref="L162:L170" si="126">K162/30</f>
        <v>0</v>
      </c>
      <c r="M162" s="27">
        <f>IF(B162=0,0,L162*(B162/(Input!$C$22+B162))/B162)</f>
        <v>0</v>
      </c>
      <c r="N162" s="3">
        <f>Animals!$F$11</f>
        <v>0</v>
      </c>
      <c r="O162" s="15">
        <f>N162*References!$B$13</f>
        <v>0</v>
      </c>
      <c r="P162" s="15">
        <f>(O162*(365-Grazing!$B$82))</f>
        <v>0</v>
      </c>
      <c r="Q162" s="15">
        <f>P162*'Manure Application'!L$68</f>
        <v>0</v>
      </c>
      <c r="R162" s="15">
        <f t="shared" si="120"/>
        <v>0</v>
      </c>
      <c r="S162" s="27">
        <f t="shared" ref="S162:S170" si="127">IF(B162=0,0,R162/B162)</f>
        <v>0</v>
      </c>
      <c r="T162" s="3">
        <f>Animals!$B$11</f>
        <v>0</v>
      </c>
      <c r="U162" s="28">
        <f>+T162*Grazing!$C$25</f>
        <v>0</v>
      </c>
      <c r="V162" s="56">
        <f>Grazing!$E$25</f>
        <v>0.99291666666666667</v>
      </c>
      <c r="W162" s="22">
        <f>U162*V162*References!$B$10</f>
        <v>0</v>
      </c>
      <c r="X162" s="23">
        <f t="shared" si="121"/>
        <v>0</v>
      </c>
      <c r="Y162" s="3">
        <f>Animals!$F$11</f>
        <v>0</v>
      </c>
      <c r="Z162" s="3">
        <f>Y162*Grazing!$C$65</f>
        <v>0</v>
      </c>
      <c r="AA162" s="15">
        <f>Z162*References!$B$13</f>
        <v>0</v>
      </c>
      <c r="AB162" s="15">
        <f>(Y162-Z162)*References!$B$13</f>
        <v>0</v>
      </c>
      <c r="AC162" s="27">
        <f t="shared" si="122"/>
        <v>0</v>
      </c>
      <c r="AD162" s="3">
        <f>Animals!$G$11</f>
        <v>0</v>
      </c>
      <c r="AE162" s="15">
        <f>AD162*Grazing!$C$105</f>
        <v>0</v>
      </c>
      <c r="AF162" s="15">
        <f>AE162*References!$B$12</f>
        <v>0</v>
      </c>
      <c r="AG162" s="15">
        <f>(AD162-AE162)*References!$B$12</f>
        <v>0</v>
      </c>
      <c r="AH162" s="27">
        <f t="shared" si="123"/>
        <v>0</v>
      </c>
      <c r="AI162" s="3">
        <f>Animals!$H$11</f>
        <v>0</v>
      </c>
      <c r="AJ162" s="3">
        <f>AI162*Grazing!$C$144</f>
        <v>0</v>
      </c>
      <c r="AK162" s="15">
        <f>AJ162*References!$B$25</f>
        <v>0</v>
      </c>
      <c r="AL162" s="15">
        <f>(AI162-AJ162)*References!$H$25</f>
        <v>0</v>
      </c>
      <c r="AM162" s="27">
        <f t="shared" si="124"/>
        <v>0</v>
      </c>
      <c r="AN162" s="101">
        <f t="shared" ref="AN162:AN170" si="128">E162+M162+S162+X162+AC162+AH162+AM162</f>
        <v>0</v>
      </c>
      <c r="AO162" s="101">
        <f t="shared" ref="AO162:AO170" si="129">AG162+AL162+AB162</f>
        <v>0</v>
      </c>
      <c r="AP162" s="101">
        <f t="shared" ref="AP162:AP170" si="130">0.403*(AN162)^1.028</f>
        <v>0</v>
      </c>
      <c r="AQ162" s="101">
        <f t="shared" ref="AQ162:AQ170" si="131">0.403*(AO162)^1.028</f>
        <v>0</v>
      </c>
    </row>
    <row r="163" spans="1:43" x14ac:dyDescent="0.2">
      <c r="A163" t="s">
        <v>14</v>
      </c>
      <c r="B163" s="96">
        <f>Input!$D$23</f>
        <v>0</v>
      </c>
      <c r="C163" s="80">
        <f>B163*Wildlife!$D$13</f>
        <v>0</v>
      </c>
      <c r="D163" s="22">
        <f>B163*Wildlife!$E$13</f>
        <v>0</v>
      </c>
      <c r="E163" s="23">
        <f t="shared" si="125"/>
        <v>0</v>
      </c>
      <c r="F163" s="3">
        <f>Animals!$D$12</f>
        <v>0</v>
      </c>
      <c r="G163" s="3">
        <f>Animals!$B$12</f>
        <v>0</v>
      </c>
      <c r="H163" s="15">
        <f>F163*References!$B$9</f>
        <v>0</v>
      </c>
      <c r="I163" s="15">
        <f>G163*References!$B$10</f>
        <v>0</v>
      </c>
      <c r="J163" s="15">
        <f>(H163*365)+(I163*(365-Grazing!$B$42))</f>
        <v>0</v>
      </c>
      <c r="K163" s="15">
        <f>J163*'Manure Application'!L45</f>
        <v>0</v>
      </c>
      <c r="L163" s="15">
        <f t="shared" si="126"/>
        <v>0</v>
      </c>
      <c r="M163" s="27">
        <f>IF(B163=0,0,L163*(B163/(Input!$C$23+B163))/B163)</f>
        <v>0</v>
      </c>
      <c r="N163" s="3">
        <f>Animals!$F$12</f>
        <v>0</v>
      </c>
      <c r="O163" s="15">
        <f>N163*References!$B$13</f>
        <v>0</v>
      </c>
      <c r="P163" s="15">
        <f>(O163*(365-Grazing!$B$82))</f>
        <v>0</v>
      </c>
      <c r="Q163" s="15">
        <f>P163*'Manure Application'!L$69</f>
        <v>0</v>
      </c>
      <c r="R163" s="15">
        <f t="shared" si="120"/>
        <v>0</v>
      </c>
      <c r="S163" s="27">
        <f t="shared" si="127"/>
        <v>0</v>
      </c>
      <c r="T163" s="3">
        <f>Animals!$B$12</f>
        <v>0</v>
      </c>
      <c r="U163" s="28">
        <f>+T163*Grazing!$C$25</f>
        <v>0</v>
      </c>
      <c r="V163" s="56">
        <f>Grazing!$E$25</f>
        <v>0.99291666666666667</v>
      </c>
      <c r="W163" s="22">
        <f>U163*V163*References!$B$10</f>
        <v>0</v>
      </c>
      <c r="X163" s="23">
        <f t="shared" si="121"/>
        <v>0</v>
      </c>
      <c r="Y163" s="3">
        <f>Animals!$F$12</f>
        <v>0</v>
      </c>
      <c r="Z163" s="3">
        <f>Y163*Grazing!$C$65</f>
        <v>0</v>
      </c>
      <c r="AA163" s="15">
        <f>Z163*References!$B$13</f>
        <v>0</v>
      </c>
      <c r="AB163" s="15">
        <f>(Y163-Z163)*References!$B$13</f>
        <v>0</v>
      </c>
      <c r="AC163" s="27">
        <f t="shared" si="122"/>
        <v>0</v>
      </c>
      <c r="AD163" s="3">
        <f>Animals!$G$12</f>
        <v>0</v>
      </c>
      <c r="AE163" s="15">
        <f>AD163*Grazing!$C$105</f>
        <v>0</v>
      </c>
      <c r="AF163" s="15">
        <f>AE163*References!$B$12</f>
        <v>0</v>
      </c>
      <c r="AG163" s="15">
        <f>(AD163-AE163)*References!$B$12</f>
        <v>0</v>
      </c>
      <c r="AH163" s="27">
        <f t="shared" si="123"/>
        <v>0</v>
      </c>
      <c r="AI163" s="3">
        <f>Animals!$H$12</f>
        <v>0</v>
      </c>
      <c r="AJ163" s="3">
        <f>AI163*Grazing!$C$144</f>
        <v>0</v>
      </c>
      <c r="AK163" s="15">
        <f>AJ163*References!$B$25</f>
        <v>0</v>
      </c>
      <c r="AL163" s="15">
        <f>(AI163-AJ163)*References!$H$25</f>
        <v>0</v>
      </c>
      <c r="AM163" s="27">
        <f t="shared" si="124"/>
        <v>0</v>
      </c>
      <c r="AN163" s="101">
        <f t="shared" si="128"/>
        <v>0</v>
      </c>
      <c r="AO163" s="101">
        <f t="shared" si="129"/>
        <v>0</v>
      </c>
      <c r="AP163" s="101">
        <f t="shared" si="130"/>
        <v>0</v>
      </c>
      <c r="AQ163" s="101">
        <f t="shared" si="131"/>
        <v>0</v>
      </c>
    </row>
    <row r="164" spans="1:43" x14ac:dyDescent="0.2">
      <c r="A164" t="s">
        <v>15</v>
      </c>
      <c r="B164" s="96">
        <f>Input!$D$24</f>
        <v>0</v>
      </c>
      <c r="C164" s="80">
        <f>B164*Wildlife!$D$13</f>
        <v>0</v>
      </c>
      <c r="D164" s="22">
        <f>B164*Wildlife!$E$13</f>
        <v>0</v>
      </c>
      <c r="E164" s="23">
        <f t="shared" si="125"/>
        <v>0</v>
      </c>
      <c r="F164" s="3">
        <f>Animals!$D$13</f>
        <v>0</v>
      </c>
      <c r="G164" s="3">
        <f>Animals!$B$13</f>
        <v>0</v>
      </c>
      <c r="H164" s="15">
        <f>F164*References!$B$9</f>
        <v>0</v>
      </c>
      <c r="I164" s="15">
        <f>G164*References!$B$10</f>
        <v>0</v>
      </c>
      <c r="J164" s="15">
        <f>(H164*365)+(I164*(365-Grazing!$B$42))</f>
        <v>0</v>
      </c>
      <c r="K164" s="15">
        <f>J164*'Manure Application'!L46</f>
        <v>0</v>
      </c>
      <c r="L164" s="15">
        <f t="shared" si="126"/>
        <v>0</v>
      </c>
      <c r="M164" s="27">
        <f>IF(B164=0,0,L164*(B164/(Input!$C$24+B164))/B164)</f>
        <v>0</v>
      </c>
      <c r="N164" s="3">
        <f>Animals!$F$13</f>
        <v>0</v>
      </c>
      <c r="O164" s="15">
        <f>N164*References!$B$13</f>
        <v>0</v>
      </c>
      <c r="P164" s="15">
        <f>(O164*(365-Grazing!$B$82))</f>
        <v>0</v>
      </c>
      <c r="Q164" s="15">
        <f>P164*'Manure Application'!L$70</f>
        <v>0</v>
      </c>
      <c r="R164" s="15">
        <f t="shared" si="120"/>
        <v>0</v>
      </c>
      <c r="S164" s="27">
        <f t="shared" si="127"/>
        <v>0</v>
      </c>
      <c r="T164" s="3">
        <f>Animals!$B$13</f>
        <v>0</v>
      </c>
      <c r="U164" s="28">
        <f>+T164*Grazing!$C$25</f>
        <v>0</v>
      </c>
      <c r="V164" s="56">
        <f>Grazing!$E$25</f>
        <v>0.99291666666666667</v>
      </c>
      <c r="W164" s="22">
        <f>U164*V164*References!$B$10</f>
        <v>0</v>
      </c>
      <c r="X164" s="23">
        <f t="shared" si="121"/>
        <v>0</v>
      </c>
      <c r="Y164" s="3">
        <f>Animals!$F$13</f>
        <v>0</v>
      </c>
      <c r="Z164" s="3">
        <f>Y164*Grazing!$C$65</f>
        <v>0</v>
      </c>
      <c r="AA164" s="15">
        <f>Z164*References!$B$13</f>
        <v>0</v>
      </c>
      <c r="AB164" s="15">
        <f>(Y164-Z164)*References!$B$13</f>
        <v>0</v>
      </c>
      <c r="AC164" s="27">
        <f t="shared" si="122"/>
        <v>0</v>
      </c>
      <c r="AD164" s="3">
        <f>Animals!$G$13</f>
        <v>0</v>
      </c>
      <c r="AE164" s="15">
        <f>AD164*Grazing!$C$105</f>
        <v>0</v>
      </c>
      <c r="AF164" s="15">
        <f>AE164*References!$B$12</f>
        <v>0</v>
      </c>
      <c r="AG164" s="15">
        <f>(AD164-AE164)*References!$B$12</f>
        <v>0</v>
      </c>
      <c r="AH164" s="27">
        <f t="shared" si="123"/>
        <v>0</v>
      </c>
      <c r="AI164" s="3">
        <f>Animals!$H$13</f>
        <v>0</v>
      </c>
      <c r="AJ164" s="3">
        <f>AI164*Grazing!$C$144</f>
        <v>0</v>
      </c>
      <c r="AK164" s="15">
        <f>AJ164*References!$B$25</f>
        <v>0</v>
      </c>
      <c r="AL164" s="15">
        <f>(AI164-AJ164)*References!$H$25</f>
        <v>0</v>
      </c>
      <c r="AM164" s="27">
        <f t="shared" si="124"/>
        <v>0</v>
      </c>
      <c r="AN164" s="101">
        <f t="shared" si="128"/>
        <v>0</v>
      </c>
      <c r="AO164" s="101">
        <f t="shared" si="129"/>
        <v>0</v>
      </c>
      <c r="AP164" s="101">
        <f t="shared" si="130"/>
        <v>0</v>
      </c>
      <c r="AQ164" s="101">
        <f t="shared" si="131"/>
        <v>0</v>
      </c>
    </row>
    <row r="165" spans="1:43" x14ac:dyDescent="0.2">
      <c r="A165" t="s">
        <v>16</v>
      </c>
      <c r="B165" s="96">
        <f>Input!$D$25</f>
        <v>0</v>
      </c>
      <c r="C165" s="80">
        <f>B165*Wildlife!$D$13</f>
        <v>0</v>
      </c>
      <c r="D165" s="22">
        <f>B165*Wildlife!$E$13</f>
        <v>0</v>
      </c>
      <c r="E165" s="23">
        <f t="shared" si="125"/>
        <v>0</v>
      </c>
      <c r="F165" s="3">
        <f>Animals!$D$14</f>
        <v>0</v>
      </c>
      <c r="G165" s="3">
        <f>Animals!$B$14</f>
        <v>0</v>
      </c>
      <c r="H165" s="15">
        <f>F165*References!$B$9</f>
        <v>0</v>
      </c>
      <c r="I165" s="15">
        <f>G165*References!$B$10</f>
        <v>0</v>
      </c>
      <c r="J165" s="15">
        <f>(H165*365)+(I165*(365-Grazing!$B$42))</f>
        <v>0</v>
      </c>
      <c r="K165" s="15">
        <f>J165*'Manure Application'!L47</f>
        <v>0</v>
      </c>
      <c r="L165" s="15">
        <f t="shared" si="126"/>
        <v>0</v>
      </c>
      <c r="M165" s="27">
        <f>IF(B165=0,0,L165*(B165/(Input!$C$25+B165))/B165)</f>
        <v>0</v>
      </c>
      <c r="N165" s="3">
        <f>Animals!$F$14</f>
        <v>0</v>
      </c>
      <c r="O165" s="15">
        <f>N165*References!$B$13</f>
        <v>0</v>
      </c>
      <c r="P165" s="15">
        <f>(O165*(365-Grazing!$B$82))</f>
        <v>0</v>
      </c>
      <c r="Q165" s="15">
        <f>P165*'Manure Application'!L$71</f>
        <v>0</v>
      </c>
      <c r="R165" s="15">
        <f t="shared" si="120"/>
        <v>0</v>
      </c>
      <c r="S165" s="27">
        <f t="shared" si="127"/>
        <v>0</v>
      </c>
      <c r="T165" s="3">
        <f>Animals!$B$14</f>
        <v>0</v>
      </c>
      <c r="U165" s="28">
        <f>+T165*Grazing!$C$25</f>
        <v>0</v>
      </c>
      <c r="V165" s="56">
        <f>Grazing!$E$25</f>
        <v>0.99291666666666667</v>
      </c>
      <c r="W165" s="22">
        <f>U165*V165*References!$B$10</f>
        <v>0</v>
      </c>
      <c r="X165" s="23">
        <f t="shared" si="121"/>
        <v>0</v>
      </c>
      <c r="Y165" s="3">
        <f>Animals!$F$14</f>
        <v>0</v>
      </c>
      <c r="Z165" s="3">
        <f>Y165*Grazing!$C$65</f>
        <v>0</v>
      </c>
      <c r="AA165" s="15">
        <f>Z165*References!$B$13</f>
        <v>0</v>
      </c>
      <c r="AB165" s="15">
        <f>(Y165-Z165)*References!$B$13</f>
        <v>0</v>
      </c>
      <c r="AC165" s="27">
        <f t="shared" si="122"/>
        <v>0</v>
      </c>
      <c r="AD165" s="3">
        <f>Animals!$G$14</f>
        <v>0</v>
      </c>
      <c r="AE165" s="15">
        <f>AD165*Grazing!$C$105</f>
        <v>0</v>
      </c>
      <c r="AF165" s="15">
        <f>AE165*References!$B$12</f>
        <v>0</v>
      </c>
      <c r="AG165" s="15">
        <f>(AD165-AE165)*References!$B$12</f>
        <v>0</v>
      </c>
      <c r="AH165" s="27">
        <f t="shared" si="123"/>
        <v>0</v>
      </c>
      <c r="AI165" s="3">
        <f>Animals!$H$14</f>
        <v>0</v>
      </c>
      <c r="AJ165" s="3">
        <f>AI165*Grazing!$C$144</f>
        <v>0</v>
      </c>
      <c r="AK165" s="15">
        <f>AJ165*References!$B$25</f>
        <v>0</v>
      </c>
      <c r="AL165" s="15">
        <f>(AI165-AJ165)*References!$H$25</f>
        <v>0</v>
      </c>
      <c r="AM165" s="27">
        <f t="shared" si="124"/>
        <v>0</v>
      </c>
      <c r="AN165" s="101">
        <f t="shared" si="128"/>
        <v>0</v>
      </c>
      <c r="AO165" s="101">
        <f t="shared" si="129"/>
        <v>0</v>
      </c>
      <c r="AP165" s="101">
        <f t="shared" si="130"/>
        <v>0</v>
      </c>
      <c r="AQ165" s="101">
        <f t="shared" si="131"/>
        <v>0</v>
      </c>
    </row>
    <row r="166" spans="1:43" x14ac:dyDescent="0.2">
      <c r="A166" t="s">
        <v>17</v>
      </c>
      <c r="B166" s="96">
        <f>Input!$D$26</f>
        <v>0</v>
      </c>
      <c r="C166" s="80">
        <f>B166*Wildlife!$D$13</f>
        <v>0</v>
      </c>
      <c r="D166" s="22">
        <f>B166*Wildlife!$E$13</f>
        <v>0</v>
      </c>
      <c r="E166" s="23">
        <f t="shared" si="125"/>
        <v>0</v>
      </c>
      <c r="F166" s="3">
        <f>Animals!$D$15</f>
        <v>0</v>
      </c>
      <c r="G166" s="3">
        <f>Animals!$B$15</f>
        <v>0</v>
      </c>
      <c r="H166" s="15">
        <f>F166*References!$B$9</f>
        <v>0</v>
      </c>
      <c r="I166" s="15">
        <f>G166*References!$B$10</f>
        <v>0</v>
      </c>
      <c r="J166" s="15">
        <f>(H166*365)+(I166*(365-Grazing!$B$42))</f>
        <v>0</v>
      </c>
      <c r="K166" s="15">
        <f>J166*'Manure Application'!L48</f>
        <v>0</v>
      </c>
      <c r="L166" s="15">
        <f t="shared" si="126"/>
        <v>0</v>
      </c>
      <c r="M166" s="27">
        <f>IF(B166=0,0,L166*(B166/(Input!$C$26+B166))/B166)</f>
        <v>0</v>
      </c>
      <c r="N166" s="3">
        <f>Animals!$F$15</f>
        <v>0</v>
      </c>
      <c r="O166" s="15">
        <f>N166*References!$B$13</f>
        <v>0</v>
      </c>
      <c r="P166" s="15">
        <f>(O166*(365-Grazing!$B$82))</f>
        <v>0</v>
      </c>
      <c r="Q166" s="15">
        <f>P166*'Manure Application'!L$72</f>
        <v>0</v>
      </c>
      <c r="R166" s="15">
        <f t="shared" si="120"/>
        <v>0</v>
      </c>
      <c r="S166" s="27">
        <f t="shared" si="127"/>
        <v>0</v>
      </c>
      <c r="T166" s="3">
        <f>Animals!$B$15</f>
        <v>0</v>
      </c>
      <c r="U166" s="28">
        <f>+T166*Grazing!$C$25</f>
        <v>0</v>
      </c>
      <c r="V166" s="56">
        <f>Grazing!$E$25</f>
        <v>0.99291666666666667</v>
      </c>
      <c r="W166" s="22">
        <f>U166*V166*References!$B$10</f>
        <v>0</v>
      </c>
      <c r="X166" s="23">
        <f t="shared" si="121"/>
        <v>0</v>
      </c>
      <c r="Y166" s="3">
        <f>Animals!$F$15</f>
        <v>0</v>
      </c>
      <c r="Z166" s="3">
        <f>Y166*Grazing!$C$65</f>
        <v>0</v>
      </c>
      <c r="AA166" s="15">
        <f>Z166*References!$B$13</f>
        <v>0</v>
      </c>
      <c r="AB166" s="15">
        <f>(Y166-Z166)*References!$B$13</f>
        <v>0</v>
      </c>
      <c r="AC166" s="27">
        <f t="shared" si="122"/>
        <v>0</v>
      </c>
      <c r="AD166" s="3">
        <f>Animals!$G$15</f>
        <v>0</v>
      </c>
      <c r="AE166" s="15">
        <f>AD166*Grazing!$C$105</f>
        <v>0</v>
      </c>
      <c r="AF166" s="15">
        <f>AE166*References!$B$12</f>
        <v>0</v>
      </c>
      <c r="AG166" s="15">
        <f>(AD166-AE166)*References!$B$12</f>
        <v>0</v>
      </c>
      <c r="AH166" s="27">
        <f t="shared" si="123"/>
        <v>0</v>
      </c>
      <c r="AI166" s="3">
        <f>Animals!$H$15</f>
        <v>0</v>
      </c>
      <c r="AJ166" s="3">
        <f>AI166*Grazing!$C$144</f>
        <v>0</v>
      </c>
      <c r="AK166" s="15">
        <f>AJ166*References!$B$25</f>
        <v>0</v>
      </c>
      <c r="AL166" s="15">
        <f>(AI166-AJ166)*References!$H$25</f>
        <v>0</v>
      </c>
      <c r="AM166" s="27">
        <f t="shared" si="124"/>
        <v>0</v>
      </c>
      <c r="AN166" s="101">
        <f t="shared" si="128"/>
        <v>0</v>
      </c>
      <c r="AO166" s="101">
        <f t="shared" si="129"/>
        <v>0</v>
      </c>
      <c r="AP166" s="101">
        <f t="shared" si="130"/>
        <v>0</v>
      </c>
      <c r="AQ166" s="101">
        <f t="shared" si="131"/>
        <v>0</v>
      </c>
    </row>
    <row r="167" spans="1:43" x14ac:dyDescent="0.2">
      <c r="A167" t="s">
        <v>18</v>
      </c>
      <c r="B167" s="96">
        <f>Input!$D$27</f>
        <v>0</v>
      </c>
      <c r="C167" s="80">
        <f>B167*Wildlife!$D$13</f>
        <v>0</v>
      </c>
      <c r="D167" s="22">
        <f>B167*Wildlife!$E$13</f>
        <v>0</v>
      </c>
      <c r="E167" s="23">
        <f t="shared" si="125"/>
        <v>0</v>
      </c>
      <c r="F167" s="3">
        <f>Animals!$D$16</f>
        <v>0</v>
      </c>
      <c r="G167" s="3">
        <f>Animals!$B$16</f>
        <v>0</v>
      </c>
      <c r="H167" s="15">
        <f>F167*References!$B$9</f>
        <v>0</v>
      </c>
      <c r="I167" s="15">
        <f>G167*References!$B$10</f>
        <v>0</v>
      </c>
      <c r="J167" s="15">
        <f>(H167*365)+(I167*(365-Grazing!$B$42))</f>
        <v>0</v>
      </c>
      <c r="K167" s="15">
        <f>J167*'Manure Application'!L49</f>
        <v>0</v>
      </c>
      <c r="L167" s="15">
        <f t="shared" si="126"/>
        <v>0</v>
      </c>
      <c r="M167" s="27">
        <f>IF(B167=0,0,L167*(B167/(Input!$C$27+B167))/B167)</f>
        <v>0</v>
      </c>
      <c r="N167" s="3">
        <f>Animals!$F$16</f>
        <v>0</v>
      </c>
      <c r="O167" s="15">
        <f>N167*References!$B$13</f>
        <v>0</v>
      </c>
      <c r="P167" s="15">
        <f>(O167*(365-Grazing!$B$82))</f>
        <v>0</v>
      </c>
      <c r="Q167" s="15">
        <f>P167*'Manure Application'!L$73</f>
        <v>0</v>
      </c>
      <c r="R167" s="15">
        <f t="shared" si="120"/>
        <v>0</v>
      </c>
      <c r="S167" s="27">
        <f t="shared" si="127"/>
        <v>0</v>
      </c>
      <c r="T167" s="3">
        <f>Animals!$B$16</f>
        <v>0</v>
      </c>
      <c r="U167" s="28">
        <f>+T167*Grazing!$C$25</f>
        <v>0</v>
      </c>
      <c r="V167" s="56">
        <f>Grazing!$E$25</f>
        <v>0.99291666666666667</v>
      </c>
      <c r="W167" s="22">
        <f>U167*V167*References!$B$10</f>
        <v>0</v>
      </c>
      <c r="X167" s="23">
        <f t="shared" si="121"/>
        <v>0</v>
      </c>
      <c r="Y167" s="3">
        <f>Animals!$F$16</f>
        <v>0</v>
      </c>
      <c r="Z167" s="3">
        <f>Y167*Grazing!$C$65</f>
        <v>0</v>
      </c>
      <c r="AA167" s="15">
        <f>Z167*References!$B$13</f>
        <v>0</v>
      </c>
      <c r="AB167" s="15">
        <f>(Y167-Z167)*References!$B$13</f>
        <v>0</v>
      </c>
      <c r="AC167" s="27">
        <f t="shared" si="122"/>
        <v>0</v>
      </c>
      <c r="AD167" s="3">
        <f>Animals!$G$16</f>
        <v>0</v>
      </c>
      <c r="AE167" s="15">
        <f>AD167*Grazing!$C$105</f>
        <v>0</v>
      </c>
      <c r="AF167" s="15">
        <f>AE167*References!$B$12</f>
        <v>0</v>
      </c>
      <c r="AG167" s="15">
        <f>(AD167-AE167)*References!$B$12</f>
        <v>0</v>
      </c>
      <c r="AH167" s="27">
        <f t="shared" si="123"/>
        <v>0</v>
      </c>
      <c r="AI167" s="3">
        <f>Animals!$H$16</f>
        <v>0</v>
      </c>
      <c r="AJ167" s="3">
        <f>AI167*Grazing!$C$144</f>
        <v>0</v>
      </c>
      <c r="AK167" s="15">
        <f>AJ167*References!$B$25</f>
        <v>0</v>
      </c>
      <c r="AL167" s="15">
        <f>(AI167-AJ167)*References!$H$25</f>
        <v>0</v>
      </c>
      <c r="AM167" s="27">
        <f t="shared" si="124"/>
        <v>0</v>
      </c>
      <c r="AN167" s="101">
        <f t="shared" si="128"/>
        <v>0</v>
      </c>
      <c r="AO167" s="101">
        <f t="shared" si="129"/>
        <v>0</v>
      </c>
      <c r="AP167" s="101">
        <f t="shared" si="130"/>
        <v>0</v>
      </c>
      <c r="AQ167" s="101">
        <f t="shared" si="131"/>
        <v>0</v>
      </c>
    </row>
    <row r="168" spans="1:43" x14ac:dyDescent="0.2">
      <c r="A168" t="s">
        <v>19</v>
      </c>
      <c r="B168" s="96">
        <f>Input!$D$28</f>
        <v>0</v>
      </c>
      <c r="C168" s="80">
        <f>B168*Wildlife!$D$13</f>
        <v>0</v>
      </c>
      <c r="D168" s="22">
        <f>B168*Wildlife!$E$13</f>
        <v>0</v>
      </c>
      <c r="E168" s="23">
        <f t="shared" si="125"/>
        <v>0</v>
      </c>
      <c r="F168" s="3">
        <f>Animals!$D$17</f>
        <v>0</v>
      </c>
      <c r="G168" s="3">
        <f>Animals!$B$17</f>
        <v>0</v>
      </c>
      <c r="H168" s="15">
        <f>F168*References!$B$9</f>
        <v>0</v>
      </c>
      <c r="I168" s="15">
        <f>G168*References!$B$10</f>
        <v>0</v>
      </c>
      <c r="J168" s="15">
        <f>(H168*365)+(I168*(365-Grazing!$B$42))</f>
        <v>0</v>
      </c>
      <c r="K168" s="15">
        <f>J168*'Manure Application'!L50</f>
        <v>0</v>
      </c>
      <c r="L168" s="15">
        <f t="shared" si="126"/>
        <v>0</v>
      </c>
      <c r="M168" s="27">
        <f>IF(B168=0,0,L168*(B168/(Input!$C$28+B168))/B168)</f>
        <v>0</v>
      </c>
      <c r="N168" s="3">
        <f>Animals!$F$17</f>
        <v>0</v>
      </c>
      <c r="O168" s="15">
        <f>N168*References!$B$13</f>
        <v>0</v>
      </c>
      <c r="P168" s="15">
        <f>(O168*(365-Grazing!$B$82))</f>
        <v>0</v>
      </c>
      <c r="Q168" s="15">
        <f>P168*'Manure Application'!L$74</f>
        <v>0</v>
      </c>
      <c r="R168" s="15">
        <f t="shared" si="120"/>
        <v>0</v>
      </c>
      <c r="S168" s="27">
        <f t="shared" si="127"/>
        <v>0</v>
      </c>
      <c r="T168" s="3">
        <f>Animals!$B$17</f>
        <v>0</v>
      </c>
      <c r="U168" s="28">
        <f>+T168*Grazing!$C$25</f>
        <v>0</v>
      </c>
      <c r="V168" s="56">
        <f>Grazing!$E$25</f>
        <v>0.99291666666666667</v>
      </c>
      <c r="W168" s="22">
        <f>U168*V168*References!$B$10</f>
        <v>0</v>
      </c>
      <c r="X168" s="23">
        <f t="shared" si="121"/>
        <v>0</v>
      </c>
      <c r="Y168" s="3">
        <f>Animals!$F$17</f>
        <v>0</v>
      </c>
      <c r="Z168" s="3">
        <f>Y168*Grazing!$C$65</f>
        <v>0</v>
      </c>
      <c r="AA168" s="15">
        <f>Z168*References!$B$13</f>
        <v>0</v>
      </c>
      <c r="AB168" s="15">
        <f>(Y168-Z168)*References!$B$13</f>
        <v>0</v>
      </c>
      <c r="AC168" s="27">
        <f t="shared" si="122"/>
        <v>0</v>
      </c>
      <c r="AD168" s="3">
        <f>Animals!$G$17</f>
        <v>0</v>
      </c>
      <c r="AE168" s="15">
        <f>AD168*Grazing!$C$105</f>
        <v>0</v>
      </c>
      <c r="AF168" s="15">
        <f>AE168*References!$B$12</f>
        <v>0</v>
      </c>
      <c r="AG168" s="15">
        <f>(AD168-AE168)*References!$B$12</f>
        <v>0</v>
      </c>
      <c r="AH168" s="27">
        <f t="shared" si="123"/>
        <v>0</v>
      </c>
      <c r="AI168" s="3">
        <f>Animals!$H$17</f>
        <v>0</v>
      </c>
      <c r="AJ168" s="3">
        <f>AI168*Grazing!$C$144</f>
        <v>0</v>
      </c>
      <c r="AK168" s="15">
        <f>AJ168*References!$B$25</f>
        <v>0</v>
      </c>
      <c r="AL168" s="15">
        <f>(AI168-AJ168)*References!$H$25</f>
        <v>0</v>
      </c>
      <c r="AM168" s="27">
        <f t="shared" si="124"/>
        <v>0</v>
      </c>
      <c r="AN168" s="101">
        <f t="shared" si="128"/>
        <v>0</v>
      </c>
      <c r="AO168" s="101">
        <f t="shared" si="129"/>
        <v>0</v>
      </c>
      <c r="AP168" s="101">
        <f t="shared" si="130"/>
        <v>0</v>
      </c>
      <c r="AQ168" s="101">
        <f t="shared" si="131"/>
        <v>0</v>
      </c>
    </row>
    <row r="169" spans="1:43" x14ac:dyDescent="0.2">
      <c r="A169" t="s">
        <v>20</v>
      </c>
      <c r="B169" s="96">
        <f>Input!$D$29</f>
        <v>0</v>
      </c>
      <c r="C169" s="80">
        <f>B169*Wildlife!$D$13</f>
        <v>0</v>
      </c>
      <c r="D169" s="22">
        <f>B169*Wildlife!$E$13</f>
        <v>0</v>
      </c>
      <c r="E169" s="23">
        <f t="shared" si="125"/>
        <v>0</v>
      </c>
      <c r="F169" s="3">
        <f>Animals!$D$18</f>
        <v>0</v>
      </c>
      <c r="G169" s="3">
        <f>Animals!$B$18</f>
        <v>0</v>
      </c>
      <c r="H169" s="15">
        <f>F169*References!$B$9</f>
        <v>0</v>
      </c>
      <c r="I169" s="15">
        <f>G169*References!$B$10</f>
        <v>0</v>
      </c>
      <c r="J169" s="15">
        <f>(H169*365)+(I169*(365-Grazing!$B$42))</f>
        <v>0</v>
      </c>
      <c r="K169" s="15">
        <f>J169*'Manure Application'!L51</f>
        <v>0</v>
      </c>
      <c r="L169" s="15">
        <f t="shared" si="126"/>
        <v>0</v>
      </c>
      <c r="M169" s="27">
        <f>IF(B169=0,0,L169*(B169/(Input!$C$29+B169))/B169)</f>
        <v>0</v>
      </c>
      <c r="N169" s="3">
        <f>Animals!$F$18</f>
        <v>0</v>
      </c>
      <c r="O169" s="15">
        <f>N169*References!$B$13</f>
        <v>0</v>
      </c>
      <c r="P169" s="15">
        <f>(O169*(365-Grazing!$B$82))</f>
        <v>0</v>
      </c>
      <c r="Q169" s="15">
        <f>P169*'Manure Application'!L$75</f>
        <v>0</v>
      </c>
      <c r="R169" s="15">
        <f t="shared" si="120"/>
        <v>0</v>
      </c>
      <c r="S169" s="27">
        <f t="shared" si="127"/>
        <v>0</v>
      </c>
      <c r="T169" s="3">
        <f>Animals!$B$18</f>
        <v>0</v>
      </c>
      <c r="U169" s="28">
        <f>+T169*Grazing!$C$25</f>
        <v>0</v>
      </c>
      <c r="V169" s="56">
        <f>Grazing!$E$25</f>
        <v>0.99291666666666667</v>
      </c>
      <c r="W169" s="22">
        <f>U169*V169*References!$B$10</f>
        <v>0</v>
      </c>
      <c r="X169" s="23">
        <f t="shared" si="121"/>
        <v>0</v>
      </c>
      <c r="Y169" s="3">
        <f>Animals!$F$18</f>
        <v>0</v>
      </c>
      <c r="Z169" s="3">
        <f>Y169*Grazing!$C$65</f>
        <v>0</v>
      </c>
      <c r="AA169" s="15">
        <f>Z169*References!$B$13</f>
        <v>0</v>
      </c>
      <c r="AB169" s="15">
        <f>(Y169-Z169)*References!$B$13</f>
        <v>0</v>
      </c>
      <c r="AC169" s="27">
        <f t="shared" si="122"/>
        <v>0</v>
      </c>
      <c r="AD169" s="3">
        <f>Animals!$G$18</f>
        <v>0</v>
      </c>
      <c r="AE169" s="15">
        <f>AD169*Grazing!$C$105</f>
        <v>0</v>
      </c>
      <c r="AF169" s="15">
        <f>AE169*References!$B$12</f>
        <v>0</v>
      </c>
      <c r="AG169" s="15">
        <f>(AD169-AE169)*References!$B$12</f>
        <v>0</v>
      </c>
      <c r="AH169" s="27">
        <f t="shared" si="123"/>
        <v>0</v>
      </c>
      <c r="AI169" s="3">
        <f>Animals!$H$18</f>
        <v>0</v>
      </c>
      <c r="AJ169" s="3">
        <f>AI169*Grazing!$C$144</f>
        <v>0</v>
      </c>
      <c r="AK169" s="15">
        <f>AJ169*References!$B$25</f>
        <v>0</v>
      </c>
      <c r="AL169" s="15">
        <f>(AI169-AJ169)*References!$H$25</f>
        <v>0</v>
      </c>
      <c r="AM169" s="27">
        <f t="shared" si="124"/>
        <v>0</v>
      </c>
      <c r="AN169" s="101">
        <f t="shared" si="128"/>
        <v>0</v>
      </c>
      <c r="AO169" s="101">
        <f t="shared" si="129"/>
        <v>0</v>
      </c>
      <c r="AP169" s="101">
        <f t="shared" si="130"/>
        <v>0</v>
      </c>
      <c r="AQ169" s="101">
        <f t="shared" si="131"/>
        <v>0</v>
      </c>
    </row>
    <row r="170" spans="1:43" x14ac:dyDescent="0.2">
      <c r="A170" t="s">
        <v>21</v>
      </c>
      <c r="B170" s="96">
        <f>Input!$D$30</f>
        <v>0</v>
      </c>
      <c r="C170" s="80">
        <f>B170*Wildlife!$D$13</f>
        <v>0</v>
      </c>
      <c r="D170" s="22">
        <f>B170*Wildlife!$E$13</f>
        <v>0</v>
      </c>
      <c r="E170" s="23">
        <f t="shared" si="125"/>
        <v>0</v>
      </c>
      <c r="F170" s="3">
        <f>Animals!$D$19</f>
        <v>0</v>
      </c>
      <c r="G170" s="3">
        <f>Animals!$B$19</f>
        <v>0</v>
      </c>
      <c r="H170" s="15">
        <f>F170*References!$B$9</f>
        <v>0</v>
      </c>
      <c r="I170" s="15">
        <f>G170*References!$B$10</f>
        <v>0</v>
      </c>
      <c r="J170" s="15">
        <f>(H170*365)+(I170*(365-Grazing!$B$42))</f>
        <v>0</v>
      </c>
      <c r="K170" s="15">
        <f>J170*'Manure Application'!L52</f>
        <v>0</v>
      </c>
      <c r="L170" s="15">
        <f t="shared" si="126"/>
        <v>0</v>
      </c>
      <c r="M170" s="27">
        <f>IF(B170=0,0,L170*(B170/(Input!$C$30+B170))/B170)</f>
        <v>0</v>
      </c>
      <c r="N170" s="3">
        <f>Animals!$F$19</f>
        <v>0</v>
      </c>
      <c r="O170" s="15">
        <f>N170*References!$B$13</f>
        <v>0</v>
      </c>
      <c r="P170" s="15">
        <f>(O170*(365-Grazing!$B$82))</f>
        <v>0</v>
      </c>
      <c r="Q170" s="15">
        <f>P170*'Manure Application'!L$76</f>
        <v>0</v>
      </c>
      <c r="R170" s="15">
        <f t="shared" si="120"/>
        <v>0</v>
      </c>
      <c r="S170" s="27">
        <f t="shared" si="127"/>
        <v>0</v>
      </c>
      <c r="T170" s="3">
        <f>Animals!$B$19</f>
        <v>0</v>
      </c>
      <c r="U170" s="28">
        <f>+T170*Grazing!$C$25</f>
        <v>0</v>
      </c>
      <c r="V170" s="56">
        <f>Grazing!$E$25</f>
        <v>0.99291666666666667</v>
      </c>
      <c r="W170" s="22">
        <f>U170*V170*References!$B$10</f>
        <v>0</v>
      </c>
      <c r="X170" s="23">
        <f t="shared" si="121"/>
        <v>0</v>
      </c>
      <c r="Y170" s="3">
        <f>Animals!$F$19</f>
        <v>0</v>
      </c>
      <c r="Z170" s="3">
        <f>Y170*Grazing!$C$65</f>
        <v>0</v>
      </c>
      <c r="AA170" s="15">
        <f>Z170*References!$B$13</f>
        <v>0</v>
      </c>
      <c r="AB170" s="15">
        <f>(Y170-Z170)*References!$B$13</f>
        <v>0</v>
      </c>
      <c r="AC170" s="27">
        <f t="shared" si="122"/>
        <v>0</v>
      </c>
      <c r="AD170" s="3">
        <f>Animals!$G$19</f>
        <v>0</v>
      </c>
      <c r="AE170" s="15">
        <f>AD170*Grazing!$C$105</f>
        <v>0</v>
      </c>
      <c r="AF170" s="15">
        <f>AE170*References!$B$12</f>
        <v>0</v>
      </c>
      <c r="AG170" s="15">
        <f>(AD170-AE170)*References!$B$12</f>
        <v>0</v>
      </c>
      <c r="AH170" s="27">
        <f t="shared" si="123"/>
        <v>0</v>
      </c>
      <c r="AI170" s="3">
        <f>Animals!$H$19</f>
        <v>0</v>
      </c>
      <c r="AJ170" s="3">
        <f>AI170*Grazing!$C$144</f>
        <v>0</v>
      </c>
      <c r="AK170" s="15">
        <f>AJ170*References!$B$25</f>
        <v>0</v>
      </c>
      <c r="AL170" s="15">
        <f>(AI170-AJ170)*References!$H$25</f>
        <v>0</v>
      </c>
      <c r="AM170" s="27">
        <f t="shared" si="124"/>
        <v>0</v>
      </c>
      <c r="AN170" s="101">
        <f t="shared" si="128"/>
        <v>0</v>
      </c>
      <c r="AO170" s="101">
        <f t="shared" si="129"/>
        <v>0</v>
      </c>
      <c r="AP170" s="101">
        <f t="shared" si="130"/>
        <v>0</v>
      </c>
      <c r="AQ170" s="101">
        <f t="shared" si="131"/>
        <v>0</v>
      </c>
    </row>
    <row r="171" spans="1:43" x14ac:dyDescent="0.2">
      <c r="Z171" s="3"/>
      <c r="AP171" s="100"/>
      <c r="AQ171" s="100"/>
    </row>
    <row r="172" spans="1:43" x14ac:dyDescent="0.2">
      <c r="C172" s="76" t="s">
        <v>242</v>
      </c>
      <c r="D172" s="17"/>
      <c r="E172" s="20"/>
      <c r="F172" s="19" t="s">
        <v>387</v>
      </c>
      <c r="G172" s="19"/>
      <c r="H172" s="17"/>
      <c r="I172" s="17"/>
      <c r="J172" s="17"/>
      <c r="K172" s="17"/>
      <c r="L172" s="17"/>
      <c r="M172" s="18"/>
      <c r="N172" s="19" t="s">
        <v>374</v>
      </c>
      <c r="O172" s="17"/>
      <c r="P172" s="17"/>
      <c r="Q172" s="17"/>
      <c r="R172" s="17"/>
      <c r="S172" s="18"/>
      <c r="T172" s="19" t="s">
        <v>292</v>
      </c>
      <c r="U172" s="19"/>
      <c r="V172" s="19"/>
      <c r="W172" s="17"/>
      <c r="X172" s="20"/>
      <c r="Y172" s="19" t="s">
        <v>376</v>
      </c>
      <c r="Z172" s="113"/>
      <c r="AA172" s="17"/>
      <c r="AB172" s="17"/>
      <c r="AC172" s="116"/>
      <c r="AD172" s="19" t="s">
        <v>314</v>
      </c>
      <c r="AE172" s="17"/>
      <c r="AF172" s="17"/>
      <c r="AG172" s="17"/>
      <c r="AH172" s="116"/>
      <c r="AI172" s="19" t="s">
        <v>377</v>
      </c>
      <c r="AJ172" s="113"/>
      <c r="AK172" s="17"/>
      <c r="AL172" s="17"/>
      <c r="AM172" s="116"/>
      <c r="AN172" s="61" t="s">
        <v>11</v>
      </c>
      <c r="AO172" s="61" t="s">
        <v>11</v>
      </c>
      <c r="AP172" s="61" t="s">
        <v>11</v>
      </c>
      <c r="AQ172" s="61" t="s">
        <v>11</v>
      </c>
    </row>
    <row r="173" spans="1:43" x14ac:dyDescent="0.2">
      <c r="C173" s="77"/>
      <c r="D173" s="10" t="s">
        <v>334</v>
      </c>
      <c r="E173" s="11" t="s">
        <v>335</v>
      </c>
      <c r="F173" s="10"/>
      <c r="G173" s="10"/>
      <c r="H173" s="10" t="s">
        <v>339</v>
      </c>
      <c r="I173" s="10" t="s">
        <v>340</v>
      </c>
      <c r="J173" s="10" t="s">
        <v>336</v>
      </c>
      <c r="K173" s="10" t="s">
        <v>337</v>
      </c>
      <c r="L173" s="10" t="s">
        <v>338</v>
      </c>
      <c r="M173" s="11" t="s">
        <v>335</v>
      </c>
      <c r="N173" s="10"/>
      <c r="O173" s="10" t="s">
        <v>336</v>
      </c>
      <c r="P173" s="10" t="s">
        <v>341</v>
      </c>
      <c r="Q173" s="10" t="s">
        <v>337</v>
      </c>
      <c r="R173" s="10" t="s">
        <v>338</v>
      </c>
      <c r="S173" s="11" t="s">
        <v>335</v>
      </c>
      <c r="T173" s="9"/>
      <c r="U173" s="25"/>
      <c r="V173" s="25"/>
      <c r="W173" s="10" t="s">
        <v>334</v>
      </c>
      <c r="X173" s="11" t="s">
        <v>335</v>
      </c>
      <c r="Y173" s="10"/>
      <c r="Z173" s="114"/>
      <c r="AA173" s="10" t="s">
        <v>378</v>
      </c>
      <c r="AB173" s="10" t="s">
        <v>379</v>
      </c>
      <c r="AC173" s="117" t="s">
        <v>335</v>
      </c>
      <c r="AD173" s="10"/>
      <c r="AE173" s="10"/>
      <c r="AF173" s="10" t="s">
        <v>336</v>
      </c>
      <c r="AG173" s="10" t="s">
        <v>379</v>
      </c>
      <c r="AH173" s="117" t="s">
        <v>335</v>
      </c>
      <c r="AI173" s="10"/>
      <c r="AJ173" s="114"/>
      <c r="AK173" s="10" t="s">
        <v>336</v>
      </c>
      <c r="AL173" s="10" t="s">
        <v>379</v>
      </c>
      <c r="AM173" s="117" t="s">
        <v>335</v>
      </c>
      <c r="AN173" s="61" t="s">
        <v>335</v>
      </c>
      <c r="AO173" s="61" t="s">
        <v>381</v>
      </c>
      <c r="AP173" s="61" t="s">
        <v>701</v>
      </c>
      <c r="AQ173" s="61" t="s">
        <v>702</v>
      </c>
    </row>
    <row r="174" spans="1:43" x14ac:dyDescent="0.2">
      <c r="A174" s="21" t="s">
        <v>269</v>
      </c>
      <c r="B174" s="97" t="s">
        <v>346</v>
      </c>
      <c r="C174" s="78" t="s">
        <v>347</v>
      </c>
      <c r="D174" s="13" t="s">
        <v>348</v>
      </c>
      <c r="E174" s="14" t="s">
        <v>349</v>
      </c>
      <c r="F174" s="12" t="s">
        <v>354</v>
      </c>
      <c r="G174" s="13" t="s">
        <v>355</v>
      </c>
      <c r="H174" s="13" t="s">
        <v>348</v>
      </c>
      <c r="I174" s="13" t="s">
        <v>348</v>
      </c>
      <c r="J174" s="13" t="s">
        <v>351</v>
      </c>
      <c r="K174" s="13" t="s">
        <v>352</v>
      </c>
      <c r="L174" s="13" t="s">
        <v>353</v>
      </c>
      <c r="M174" s="14" t="s">
        <v>349</v>
      </c>
      <c r="N174" s="12" t="s">
        <v>382</v>
      </c>
      <c r="O174" s="13" t="s">
        <v>348</v>
      </c>
      <c r="P174" s="13" t="s">
        <v>351</v>
      </c>
      <c r="Q174" s="13" t="s">
        <v>352</v>
      </c>
      <c r="R174" s="13" t="s">
        <v>353</v>
      </c>
      <c r="S174" s="14" t="s">
        <v>349</v>
      </c>
      <c r="T174" s="12" t="s">
        <v>355</v>
      </c>
      <c r="U174" s="13" t="s">
        <v>383</v>
      </c>
      <c r="V174" s="13" t="s">
        <v>384</v>
      </c>
      <c r="W174" s="13" t="s">
        <v>348</v>
      </c>
      <c r="X174" s="14" t="s">
        <v>349</v>
      </c>
      <c r="Y174" s="12" t="s">
        <v>382</v>
      </c>
      <c r="Z174" s="115" t="s">
        <v>383</v>
      </c>
      <c r="AA174" s="13" t="s">
        <v>348</v>
      </c>
      <c r="AB174" s="13" t="s">
        <v>348</v>
      </c>
      <c r="AC174" s="118" t="s">
        <v>349</v>
      </c>
      <c r="AD174" s="12" t="s">
        <v>385</v>
      </c>
      <c r="AE174" s="13" t="s">
        <v>383</v>
      </c>
      <c r="AF174" s="13" t="s">
        <v>348</v>
      </c>
      <c r="AG174" s="13" t="s">
        <v>348</v>
      </c>
      <c r="AH174" s="118" t="s">
        <v>349</v>
      </c>
      <c r="AI174" s="12" t="s">
        <v>386</v>
      </c>
      <c r="AJ174" s="115" t="s">
        <v>383</v>
      </c>
      <c r="AK174" s="13" t="s">
        <v>348</v>
      </c>
      <c r="AL174" s="13" t="s">
        <v>348</v>
      </c>
      <c r="AM174" s="118" t="s">
        <v>349</v>
      </c>
      <c r="AN174" s="61" t="s">
        <v>349</v>
      </c>
      <c r="AO174" s="61" t="s">
        <v>348</v>
      </c>
      <c r="AP174" s="61" t="s">
        <v>349</v>
      </c>
      <c r="AQ174" s="61" t="s">
        <v>348</v>
      </c>
    </row>
    <row r="175" spans="1:43" x14ac:dyDescent="0.2">
      <c r="A175" t="s">
        <v>12</v>
      </c>
      <c r="B175" s="96">
        <f>Input!$D$21</f>
        <v>0</v>
      </c>
      <c r="C175" s="79">
        <f>B175*Wildlife!$D$13</f>
        <v>0</v>
      </c>
      <c r="D175" s="22">
        <f>B175*Wildlife!$E$13</f>
        <v>0</v>
      </c>
      <c r="E175" s="23">
        <f>IF(B175=0,0,D175/B175)</f>
        <v>0</v>
      </c>
      <c r="F175" s="3">
        <f>Animals!$D$10</f>
        <v>0</v>
      </c>
      <c r="G175" s="3">
        <f>Animals!$B$10</f>
        <v>0</v>
      </c>
      <c r="H175" s="15">
        <f>F175*References!$B$9</f>
        <v>0</v>
      </c>
      <c r="I175" s="15">
        <f>G175*References!$B$10</f>
        <v>0</v>
      </c>
      <c r="J175" s="15">
        <f>(H175*365)+(I175*(365-Grazing!$B$42))</f>
        <v>0</v>
      </c>
      <c r="K175" s="15">
        <f>J175*'Manure Application'!M43</f>
        <v>0</v>
      </c>
      <c r="L175" s="15">
        <f>K175/31</f>
        <v>0</v>
      </c>
      <c r="M175" s="27">
        <f>IF(B175=0,0,L175*(B175/(Input!$C$21+B175))/B175)</f>
        <v>0</v>
      </c>
      <c r="N175" s="3">
        <f>Animals!$F$10</f>
        <v>0</v>
      </c>
      <c r="O175" s="15">
        <f>N175*References!$B$13</f>
        <v>0</v>
      </c>
      <c r="P175" s="15">
        <f>(O175*(365-Grazing!$B$82))</f>
        <v>0</v>
      </c>
      <c r="Q175" s="15">
        <f>P175*'Manure Application'!M$67</f>
        <v>0</v>
      </c>
      <c r="R175" s="15">
        <f t="shared" ref="R175:R184" si="132">Q175/31</f>
        <v>0</v>
      </c>
      <c r="S175" s="27">
        <f>IF(B175=0,0,R175/B175)</f>
        <v>0</v>
      </c>
      <c r="T175" s="3">
        <f>Animals!$B$10</f>
        <v>0</v>
      </c>
      <c r="U175" s="28">
        <f>+T175*Grazing!$C$26</f>
        <v>0</v>
      </c>
      <c r="V175" s="56">
        <f>Grazing!$E$26</f>
        <v>0</v>
      </c>
      <c r="W175" s="22">
        <f>U175*V175*References!$B$10</f>
        <v>0</v>
      </c>
      <c r="X175" s="23">
        <f t="shared" ref="X175:X184" si="133">IF(B175=0,0,W175/B175)</f>
        <v>0</v>
      </c>
      <c r="Y175" s="3">
        <f>Animals!$F$10</f>
        <v>0</v>
      </c>
      <c r="Z175" s="3">
        <f>Y175*Grazing!$C$66</f>
        <v>0</v>
      </c>
      <c r="AA175" s="15">
        <f>Z175*References!$B$13</f>
        <v>0</v>
      </c>
      <c r="AB175" s="15">
        <f>(Y175-Z175)*References!$B$13</f>
        <v>0</v>
      </c>
      <c r="AC175" s="27">
        <f t="shared" ref="AC175:AC184" si="134">IF(B175=0,0,AA175/B175)</f>
        <v>0</v>
      </c>
      <c r="AD175" s="3">
        <f>Animals!$G$10</f>
        <v>0</v>
      </c>
      <c r="AE175" s="15">
        <f>AD175*Grazing!$C$106</f>
        <v>0</v>
      </c>
      <c r="AF175" s="15">
        <f>AE175*References!$B$12</f>
        <v>0</v>
      </c>
      <c r="AG175" s="15">
        <f>(AD175-AE175)*References!$B$12</f>
        <v>0</v>
      </c>
      <c r="AH175" s="27">
        <f t="shared" ref="AH175:AH184" si="135">IF(B175=0,0,AF175/B175)</f>
        <v>0</v>
      </c>
      <c r="AI175" s="3">
        <f>Animals!$H$10</f>
        <v>0</v>
      </c>
      <c r="AJ175" s="3">
        <f>AI175*Grazing!$C$145</f>
        <v>0</v>
      </c>
      <c r="AK175" s="15">
        <f>AJ175*References!$B$25</f>
        <v>0</v>
      </c>
      <c r="AL175" s="15">
        <f>(AI175-AJ175)*References!$H$25</f>
        <v>0</v>
      </c>
      <c r="AM175" s="27">
        <f t="shared" ref="AM175:AM184" si="136">IF(B175=0,0,AK175/B175)</f>
        <v>0</v>
      </c>
      <c r="AN175" s="101">
        <f>E175+M175+S175+X175+AC175+AH175+AM175</f>
        <v>0</v>
      </c>
      <c r="AO175" s="101">
        <f>AG175+AL175+AB175</f>
        <v>0</v>
      </c>
      <c r="AP175" s="101">
        <f>0.403*(AN175)^1.028</f>
        <v>0</v>
      </c>
      <c r="AQ175" s="101">
        <f>0.403*(AO175)^1.028</f>
        <v>0</v>
      </c>
    </row>
    <row r="176" spans="1:43" x14ac:dyDescent="0.2">
      <c r="A176" t="s">
        <v>13</v>
      </c>
      <c r="B176" s="96">
        <f>Input!$D$22</f>
        <v>0</v>
      </c>
      <c r="C176" s="80">
        <f>B176*Wildlife!$D$13</f>
        <v>0</v>
      </c>
      <c r="D176" s="22">
        <f>B176*Wildlife!$E$13</f>
        <v>0</v>
      </c>
      <c r="E176" s="23">
        <f t="shared" ref="E176:E184" si="137">IF(B176=0,0,D176/B176)</f>
        <v>0</v>
      </c>
      <c r="F176" s="3">
        <f>Animals!$D$11</f>
        <v>0</v>
      </c>
      <c r="G176" s="3">
        <f>Animals!$B$11</f>
        <v>0</v>
      </c>
      <c r="H176" s="15">
        <f>F176*References!$B$9</f>
        <v>0</v>
      </c>
      <c r="I176" s="15">
        <f>G176*References!$B$10</f>
        <v>0</v>
      </c>
      <c r="J176" s="15">
        <f>(H176*365)+(I176*(365-Grazing!$B$42))</f>
        <v>0</v>
      </c>
      <c r="K176" s="15">
        <f>J176*'Manure Application'!M44</f>
        <v>0</v>
      </c>
      <c r="L176" s="15">
        <f t="shared" ref="L176:L184" si="138">K176/31</f>
        <v>0</v>
      </c>
      <c r="M176" s="27">
        <f>IF(B176=0,0,L176*(B176/(Input!$C$22+B176))/B176)</f>
        <v>0</v>
      </c>
      <c r="N176" s="3">
        <f>Animals!$F$11</f>
        <v>0</v>
      </c>
      <c r="O176" s="15">
        <f>N176*References!$B$13</f>
        <v>0</v>
      </c>
      <c r="P176" s="15">
        <f>(O176*(365-Grazing!$B$82))</f>
        <v>0</v>
      </c>
      <c r="Q176" s="15">
        <f>P176*'Manure Application'!M$68</f>
        <v>0</v>
      </c>
      <c r="R176" s="15">
        <f t="shared" si="132"/>
        <v>0</v>
      </c>
      <c r="S176" s="27">
        <f t="shared" ref="S176:S184" si="139">IF(B176=0,0,R176/B176)</f>
        <v>0</v>
      </c>
      <c r="T176" s="3">
        <f>Animals!$B$11</f>
        <v>0</v>
      </c>
      <c r="U176" s="28">
        <f>+T176*Grazing!$C$26</f>
        <v>0</v>
      </c>
      <c r="V176" s="56">
        <f>Grazing!$E$26</f>
        <v>0</v>
      </c>
      <c r="W176" s="22">
        <f>U176*V176*References!$B$10</f>
        <v>0</v>
      </c>
      <c r="X176" s="23">
        <f t="shared" si="133"/>
        <v>0</v>
      </c>
      <c r="Y176" s="3">
        <f>Animals!$F$11</f>
        <v>0</v>
      </c>
      <c r="Z176" s="3">
        <f>Y176*Grazing!$C$66</f>
        <v>0</v>
      </c>
      <c r="AA176" s="15">
        <f>Z176*References!$B$13</f>
        <v>0</v>
      </c>
      <c r="AB176" s="15">
        <f>(Y176-Z176)*References!$B$13</f>
        <v>0</v>
      </c>
      <c r="AC176" s="27">
        <f t="shared" si="134"/>
        <v>0</v>
      </c>
      <c r="AD176" s="3">
        <f>Animals!$G$11</f>
        <v>0</v>
      </c>
      <c r="AE176" s="15">
        <f>AD176*Grazing!$C$106</f>
        <v>0</v>
      </c>
      <c r="AF176" s="15">
        <f>AE176*References!$B$12</f>
        <v>0</v>
      </c>
      <c r="AG176" s="15">
        <f>(AD176-AE176)*References!$B$12</f>
        <v>0</v>
      </c>
      <c r="AH176" s="27">
        <f t="shared" si="135"/>
        <v>0</v>
      </c>
      <c r="AI176" s="3">
        <f>Animals!$H$11</f>
        <v>0</v>
      </c>
      <c r="AJ176" s="3">
        <f>AI176*Grazing!$C$145</f>
        <v>0</v>
      </c>
      <c r="AK176" s="15">
        <f>AJ176*References!$B$25</f>
        <v>0</v>
      </c>
      <c r="AL176" s="15">
        <f>(AI176-AJ176)*References!$H$25</f>
        <v>0</v>
      </c>
      <c r="AM176" s="27">
        <f t="shared" si="136"/>
        <v>0</v>
      </c>
      <c r="AN176" s="101">
        <f t="shared" ref="AN176:AN184" si="140">E176+M176+S176+X176+AC176+AH176+AM176</f>
        <v>0</v>
      </c>
      <c r="AO176" s="101">
        <f t="shared" ref="AO176:AO184" si="141">AG176+AL176+AB176</f>
        <v>0</v>
      </c>
      <c r="AP176" s="101">
        <f t="shared" ref="AP176:AP184" si="142">0.403*(AN176)^1.028</f>
        <v>0</v>
      </c>
      <c r="AQ176" s="101">
        <f t="shared" ref="AQ176:AQ184" si="143">0.403*(AO176)^1.028</f>
        <v>0</v>
      </c>
    </row>
    <row r="177" spans="1:43" x14ac:dyDescent="0.2">
      <c r="A177" t="s">
        <v>14</v>
      </c>
      <c r="B177" s="96">
        <f>Input!$D$23</f>
        <v>0</v>
      </c>
      <c r="C177" s="80">
        <f>B177*Wildlife!$D$13</f>
        <v>0</v>
      </c>
      <c r="D177" s="22">
        <f>B177*Wildlife!$E$13</f>
        <v>0</v>
      </c>
      <c r="E177" s="23">
        <f t="shared" si="137"/>
        <v>0</v>
      </c>
      <c r="F177" s="3">
        <f>Animals!$D$12</f>
        <v>0</v>
      </c>
      <c r="G177" s="3">
        <f>Animals!$B$12</f>
        <v>0</v>
      </c>
      <c r="H177" s="15">
        <f>F177*References!$B$9</f>
        <v>0</v>
      </c>
      <c r="I177" s="15">
        <f>G177*References!$B$10</f>
        <v>0</v>
      </c>
      <c r="J177" s="15">
        <f>(H177*365)+(I177*(365-Grazing!$B$42))</f>
        <v>0</v>
      </c>
      <c r="K177" s="15">
        <f>J177*'Manure Application'!M45</f>
        <v>0</v>
      </c>
      <c r="L177" s="15">
        <f t="shared" si="138"/>
        <v>0</v>
      </c>
      <c r="M177" s="27">
        <f>IF(B177=0,0,L177*(B177/(Input!$C$23+B177))/B177)</f>
        <v>0</v>
      </c>
      <c r="N177" s="3">
        <f>Animals!$F$12</f>
        <v>0</v>
      </c>
      <c r="O177" s="15">
        <f>N177*References!$B$13</f>
        <v>0</v>
      </c>
      <c r="P177" s="15">
        <f>(O177*(365-Grazing!$B$82))</f>
        <v>0</v>
      </c>
      <c r="Q177" s="15">
        <f>P177*'Manure Application'!M$69</f>
        <v>0</v>
      </c>
      <c r="R177" s="15">
        <f t="shared" si="132"/>
        <v>0</v>
      </c>
      <c r="S177" s="27">
        <f t="shared" si="139"/>
        <v>0</v>
      </c>
      <c r="T177" s="3">
        <f>Animals!$B$12</f>
        <v>0</v>
      </c>
      <c r="U177" s="28">
        <f>+T177*Grazing!$C$26</f>
        <v>0</v>
      </c>
      <c r="V177" s="56">
        <f>Grazing!$E$26</f>
        <v>0</v>
      </c>
      <c r="W177" s="22">
        <f>U177*V177*References!$B$10</f>
        <v>0</v>
      </c>
      <c r="X177" s="23">
        <f t="shared" si="133"/>
        <v>0</v>
      </c>
      <c r="Y177" s="3">
        <f>Animals!$F$12</f>
        <v>0</v>
      </c>
      <c r="Z177" s="3">
        <f>Y177*Grazing!$C$66</f>
        <v>0</v>
      </c>
      <c r="AA177" s="15">
        <f>Z177*References!$B$13</f>
        <v>0</v>
      </c>
      <c r="AB177" s="15">
        <f>(Y177-Z177)*References!$B$13</f>
        <v>0</v>
      </c>
      <c r="AC177" s="27">
        <f t="shared" si="134"/>
        <v>0</v>
      </c>
      <c r="AD177" s="3">
        <f>Animals!$G$12</f>
        <v>0</v>
      </c>
      <c r="AE177" s="15">
        <f>AD177*Grazing!$C$106</f>
        <v>0</v>
      </c>
      <c r="AF177" s="15">
        <f>AE177*References!$B$12</f>
        <v>0</v>
      </c>
      <c r="AG177" s="15">
        <f>(AD177-AE177)*References!$B$12</f>
        <v>0</v>
      </c>
      <c r="AH177" s="27">
        <f t="shared" si="135"/>
        <v>0</v>
      </c>
      <c r="AI177" s="3">
        <f>Animals!$H$12</f>
        <v>0</v>
      </c>
      <c r="AJ177" s="3">
        <f>AI177*Grazing!$C$145</f>
        <v>0</v>
      </c>
      <c r="AK177" s="15">
        <f>AJ177*References!$B$25</f>
        <v>0</v>
      </c>
      <c r="AL177" s="15">
        <f>(AI177-AJ177)*References!$H$25</f>
        <v>0</v>
      </c>
      <c r="AM177" s="27">
        <f t="shared" si="136"/>
        <v>0</v>
      </c>
      <c r="AN177" s="101">
        <f t="shared" si="140"/>
        <v>0</v>
      </c>
      <c r="AO177" s="101">
        <f t="shared" si="141"/>
        <v>0</v>
      </c>
      <c r="AP177" s="101">
        <f t="shared" si="142"/>
        <v>0</v>
      </c>
      <c r="AQ177" s="101">
        <f t="shared" si="143"/>
        <v>0</v>
      </c>
    </row>
    <row r="178" spans="1:43" x14ac:dyDescent="0.2">
      <c r="A178" t="s">
        <v>15</v>
      </c>
      <c r="B178" s="96">
        <f>Input!$D$24</f>
        <v>0</v>
      </c>
      <c r="C178" s="80">
        <f>B178*Wildlife!$D$13</f>
        <v>0</v>
      </c>
      <c r="D178" s="22">
        <f>B178*Wildlife!$E$13</f>
        <v>0</v>
      </c>
      <c r="E178" s="23">
        <f t="shared" si="137"/>
        <v>0</v>
      </c>
      <c r="F178" s="3">
        <f>Animals!$D$13</f>
        <v>0</v>
      </c>
      <c r="G178" s="3">
        <f>Animals!$B$13</f>
        <v>0</v>
      </c>
      <c r="H178" s="15">
        <f>F178*References!$B$9</f>
        <v>0</v>
      </c>
      <c r="I178" s="15">
        <f>G178*References!$B$10</f>
        <v>0</v>
      </c>
      <c r="J178" s="15">
        <f>(H178*365)+(I178*(365-Grazing!$B$42))</f>
        <v>0</v>
      </c>
      <c r="K178" s="15">
        <f>J178*'Manure Application'!M46</f>
        <v>0</v>
      </c>
      <c r="L178" s="15">
        <f t="shared" si="138"/>
        <v>0</v>
      </c>
      <c r="M178" s="27">
        <f>IF(B178=0,0,L178*(B178/(Input!$C$24+B178))/B178)</f>
        <v>0</v>
      </c>
      <c r="N178" s="3">
        <f>Animals!$F$13</f>
        <v>0</v>
      </c>
      <c r="O178" s="15">
        <f>N178*References!$B$13</f>
        <v>0</v>
      </c>
      <c r="P178" s="15">
        <f>(O178*(365-Grazing!$B$82))</f>
        <v>0</v>
      </c>
      <c r="Q178" s="15">
        <f>P178*'Manure Application'!M$70</f>
        <v>0</v>
      </c>
      <c r="R178" s="15">
        <f t="shared" si="132"/>
        <v>0</v>
      </c>
      <c r="S178" s="27">
        <f t="shared" si="139"/>
        <v>0</v>
      </c>
      <c r="T178" s="3">
        <f>Animals!$B$13</f>
        <v>0</v>
      </c>
      <c r="U178" s="28">
        <f>+T178*Grazing!$C$26</f>
        <v>0</v>
      </c>
      <c r="V178" s="56">
        <f>Grazing!$E$26</f>
        <v>0</v>
      </c>
      <c r="W178" s="22">
        <f>U178*V178*References!$B$10</f>
        <v>0</v>
      </c>
      <c r="X178" s="23">
        <f t="shared" si="133"/>
        <v>0</v>
      </c>
      <c r="Y178" s="3">
        <f>Animals!$F$13</f>
        <v>0</v>
      </c>
      <c r="Z178" s="3">
        <f>Y178*Grazing!$C$66</f>
        <v>0</v>
      </c>
      <c r="AA178" s="15">
        <f>Z178*References!$B$13</f>
        <v>0</v>
      </c>
      <c r="AB178" s="15">
        <f>(Y178-Z178)*References!$B$13</f>
        <v>0</v>
      </c>
      <c r="AC178" s="27">
        <f t="shared" si="134"/>
        <v>0</v>
      </c>
      <c r="AD178" s="3">
        <f>Animals!$G$13</f>
        <v>0</v>
      </c>
      <c r="AE178" s="15">
        <f>AD178*Grazing!$C$106</f>
        <v>0</v>
      </c>
      <c r="AF178" s="15">
        <f>AE178*References!$B$12</f>
        <v>0</v>
      </c>
      <c r="AG178" s="15">
        <f>(AD178-AE178)*References!$B$12</f>
        <v>0</v>
      </c>
      <c r="AH178" s="27">
        <f t="shared" si="135"/>
        <v>0</v>
      </c>
      <c r="AI178" s="3">
        <f>Animals!$H$13</f>
        <v>0</v>
      </c>
      <c r="AJ178" s="3">
        <f>AI178*Grazing!$C$145</f>
        <v>0</v>
      </c>
      <c r="AK178" s="15">
        <f>AJ178*References!$B$25</f>
        <v>0</v>
      </c>
      <c r="AL178" s="15">
        <f>(AI178-AJ178)*References!$H$25</f>
        <v>0</v>
      </c>
      <c r="AM178" s="27">
        <f t="shared" si="136"/>
        <v>0</v>
      </c>
      <c r="AN178" s="101">
        <f t="shared" si="140"/>
        <v>0</v>
      </c>
      <c r="AO178" s="101">
        <f t="shared" si="141"/>
        <v>0</v>
      </c>
      <c r="AP178" s="101">
        <f t="shared" si="142"/>
        <v>0</v>
      </c>
      <c r="AQ178" s="101">
        <f t="shared" si="143"/>
        <v>0</v>
      </c>
    </row>
    <row r="179" spans="1:43" x14ac:dyDescent="0.2">
      <c r="A179" t="s">
        <v>16</v>
      </c>
      <c r="B179" s="96">
        <f>Input!$D$25</f>
        <v>0</v>
      </c>
      <c r="C179" s="80">
        <f>B179*Wildlife!$D$13</f>
        <v>0</v>
      </c>
      <c r="D179" s="22">
        <f>B179*Wildlife!$E$13</f>
        <v>0</v>
      </c>
      <c r="E179" s="23">
        <f t="shared" si="137"/>
        <v>0</v>
      </c>
      <c r="F179" s="3">
        <f>Animals!$D$14</f>
        <v>0</v>
      </c>
      <c r="G179" s="3">
        <f>Animals!$B$14</f>
        <v>0</v>
      </c>
      <c r="H179" s="15">
        <f>F179*References!$B$9</f>
        <v>0</v>
      </c>
      <c r="I179" s="15">
        <f>G179*References!$B$10</f>
        <v>0</v>
      </c>
      <c r="J179" s="15">
        <f>(H179*365)+(I179*(365-Grazing!$B$42))</f>
        <v>0</v>
      </c>
      <c r="K179" s="15">
        <f>J179*'Manure Application'!M47</f>
        <v>0</v>
      </c>
      <c r="L179" s="15">
        <f t="shared" si="138"/>
        <v>0</v>
      </c>
      <c r="M179" s="27">
        <f>IF(B179=0,0,L179*(B179/(Input!$C$25+B179))/B179)</f>
        <v>0</v>
      </c>
      <c r="N179" s="3">
        <f>Animals!$F$14</f>
        <v>0</v>
      </c>
      <c r="O179" s="15">
        <f>N179*References!$B$13</f>
        <v>0</v>
      </c>
      <c r="P179" s="15">
        <f>(O179*(365-Grazing!$B$82))</f>
        <v>0</v>
      </c>
      <c r="Q179" s="15">
        <f>P179*'Manure Application'!M$71</f>
        <v>0</v>
      </c>
      <c r="R179" s="15">
        <f t="shared" si="132"/>
        <v>0</v>
      </c>
      <c r="S179" s="27">
        <f t="shared" si="139"/>
        <v>0</v>
      </c>
      <c r="T179" s="3">
        <f>Animals!$B$14</f>
        <v>0</v>
      </c>
      <c r="U179" s="28">
        <f>+T179*Grazing!$C$26</f>
        <v>0</v>
      </c>
      <c r="V179" s="56">
        <f>Grazing!$E$26</f>
        <v>0</v>
      </c>
      <c r="W179" s="22">
        <f>U179*V179*References!$B$10</f>
        <v>0</v>
      </c>
      <c r="X179" s="23">
        <f t="shared" si="133"/>
        <v>0</v>
      </c>
      <c r="Y179" s="3">
        <f>Animals!$F$14</f>
        <v>0</v>
      </c>
      <c r="Z179" s="3">
        <f>Y179*Grazing!$C$66</f>
        <v>0</v>
      </c>
      <c r="AA179" s="15">
        <f>Z179*References!$B$13</f>
        <v>0</v>
      </c>
      <c r="AB179" s="15">
        <f>(Y179-Z179)*References!$B$13</f>
        <v>0</v>
      </c>
      <c r="AC179" s="27">
        <f t="shared" si="134"/>
        <v>0</v>
      </c>
      <c r="AD179" s="3">
        <f>Animals!$G$14</f>
        <v>0</v>
      </c>
      <c r="AE179" s="15">
        <f>AD179*Grazing!$C$106</f>
        <v>0</v>
      </c>
      <c r="AF179" s="15">
        <f>AE179*References!$B$12</f>
        <v>0</v>
      </c>
      <c r="AG179" s="15">
        <f>(AD179-AE179)*References!$B$12</f>
        <v>0</v>
      </c>
      <c r="AH179" s="27">
        <f t="shared" si="135"/>
        <v>0</v>
      </c>
      <c r="AI179" s="3">
        <f>Animals!$H$14</f>
        <v>0</v>
      </c>
      <c r="AJ179" s="3">
        <f>AI179*Grazing!$C$145</f>
        <v>0</v>
      </c>
      <c r="AK179" s="15">
        <f>AJ179*References!$B$25</f>
        <v>0</v>
      </c>
      <c r="AL179" s="15">
        <f>(AI179-AJ179)*References!$H$25</f>
        <v>0</v>
      </c>
      <c r="AM179" s="27">
        <f t="shared" si="136"/>
        <v>0</v>
      </c>
      <c r="AN179" s="101">
        <f t="shared" si="140"/>
        <v>0</v>
      </c>
      <c r="AO179" s="101">
        <f t="shared" si="141"/>
        <v>0</v>
      </c>
      <c r="AP179" s="101">
        <f t="shared" si="142"/>
        <v>0</v>
      </c>
      <c r="AQ179" s="101">
        <f t="shared" si="143"/>
        <v>0</v>
      </c>
    </row>
    <row r="180" spans="1:43" x14ac:dyDescent="0.2">
      <c r="A180" t="s">
        <v>17</v>
      </c>
      <c r="B180" s="96">
        <f>Input!$D$26</f>
        <v>0</v>
      </c>
      <c r="C180" s="80">
        <f>B180*Wildlife!$D$13</f>
        <v>0</v>
      </c>
      <c r="D180" s="22">
        <f>B180*Wildlife!$E$13</f>
        <v>0</v>
      </c>
      <c r="E180" s="23">
        <f t="shared" si="137"/>
        <v>0</v>
      </c>
      <c r="F180" s="3">
        <f>Animals!$D$15</f>
        <v>0</v>
      </c>
      <c r="G180" s="3">
        <f>Animals!$B$15</f>
        <v>0</v>
      </c>
      <c r="H180" s="15">
        <f>F180*References!$B$9</f>
        <v>0</v>
      </c>
      <c r="I180" s="15">
        <f>G180*References!$B$10</f>
        <v>0</v>
      </c>
      <c r="J180" s="15">
        <f>(H180*365)+(I180*(365-Grazing!$B$42))</f>
        <v>0</v>
      </c>
      <c r="K180" s="15">
        <f>J180*'Manure Application'!M48</f>
        <v>0</v>
      </c>
      <c r="L180" s="15">
        <f t="shared" si="138"/>
        <v>0</v>
      </c>
      <c r="M180" s="27">
        <f>IF(B180=0,0,L180*(B180/(Input!$C$26+B180))/B180)</f>
        <v>0</v>
      </c>
      <c r="N180" s="3">
        <f>Animals!$F$15</f>
        <v>0</v>
      </c>
      <c r="O180" s="15">
        <f>N180*References!$B$13</f>
        <v>0</v>
      </c>
      <c r="P180" s="15">
        <f>(O180*(365-Grazing!$B$82))</f>
        <v>0</v>
      </c>
      <c r="Q180" s="15">
        <f>P180*'Manure Application'!M$72</f>
        <v>0</v>
      </c>
      <c r="R180" s="15">
        <f t="shared" si="132"/>
        <v>0</v>
      </c>
      <c r="S180" s="27">
        <f t="shared" si="139"/>
        <v>0</v>
      </c>
      <c r="T180" s="3">
        <f>Animals!$B$15</f>
        <v>0</v>
      </c>
      <c r="U180" s="28">
        <f>+T180*Grazing!$C$26</f>
        <v>0</v>
      </c>
      <c r="V180" s="56">
        <f>Grazing!$E$26</f>
        <v>0</v>
      </c>
      <c r="W180" s="22">
        <f>U180*V180*References!$B$10</f>
        <v>0</v>
      </c>
      <c r="X180" s="23">
        <f t="shared" si="133"/>
        <v>0</v>
      </c>
      <c r="Y180" s="3">
        <f>Animals!$F$15</f>
        <v>0</v>
      </c>
      <c r="Z180" s="3">
        <f>Y180*Grazing!$C$66</f>
        <v>0</v>
      </c>
      <c r="AA180" s="15">
        <f>Z180*References!$B$13</f>
        <v>0</v>
      </c>
      <c r="AB180" s="15">
        <f>(Y180-Z180)*References!$B$13</f>
        <v>0</v>
      </c>
      <c r="AC180" s="27">
        <f t="shared" si="134"/>
        <v>0</v>
      </c>
      <c r="AD180" s="3">
        <f>Animals!$G$15</f>
        <v>0</v>
      </c>
      <c r="AE180" s="15">
        <f>AD180*Grazing!$C$106</f>
        <v>0</v>
      </c>
      <c r="AF180" s="15">
        <f>AE180*References!$B$12</f>
        <v>0</v>
      </c>
      <c r="AG180" s="15">
        <f>(AD180-AE180)*References!$B$12</f>
        <v>0</v>
      </c>
      <c r="AH180" s="27">
        <f t="shared" si="135"/>
        <v>0</v>
      </c>
      <c r="AI180" s="3">
        <f>Animals!$H$15</f>
        <v>0</v>
      </c>
      <c r="AJ180" s="3">
        <f>AI180*Grazing!$C$145</f>
        <v>0</v>
      </c>
      <c r="AK180" s="15">
        <f>AJ180*References!$B$25</f>
        <v>0</v>
      </c>
      <c r="AL180" s="15">
        <f>(AI180-AJ180)*References!$H$25</f>
        <v>0</v>
      </c>
      <c r="AM180" s="27">
        <f t="shared" si="136"/>
        <v>0</v>
      </c>
      <c r="AN180" s="101">
        <f t="shared" si="140"/>
        <v>0</v>
      </c>
      <c r="AO180" s="101">
        <f t="shared" si="141"/>
        <v>0</v>
      </c>
      <c r="AP180" s="101">
        <f t="shared" si="142"/>
        <v>0</v>
      </c>
      <c r="AQ180" s="101">
        <f t="shared" si="143"/>
        <v>0</v>
      </c>
    </row>
    <row r="181" spans="1:43" x14ac:dyDescent="0.2">
      <c r="A181" t="s">
        <v>18</v>
      </c>
      <c r="B181" s="96">
        <f>Input!$D$27</f>
        <v>0</v>
      </c>
      <c r="C181" s="80">
        <f>B181*Wildlife!$D$13</f>
        <v>0</v>
      </c>
      <c r="D181" s="22">
        <f>B181*Wildlife!$E$13</f>
        <v>0</v>
      </c>
      <c r="E181" s="23">
        <f t="shared" si="137"/>
        <v>0</v>
      </c>
      <c r="F181" s="3">
        <f>Animals!$D$16</f>
        <v>0</v>
      </c>
      <c r="G181" s="3">
        <f>Animals!$B$16</f>
        <v>0</v>
      </c>
      <c r="H181" s="15">
        <f>F181*References!$B$9</f>
        <v>0</v>
      </c>
      <c r="I181" s="15">
        <f>G181*References!$B$10</f>
        <v>0</v>
      </c>
      <c r="J181" s="15">
        <f>(H181*365)+(I181*(365-Grazing!$B$42))</f>
        <v>0</v>
      </c>
      <c r="K181" s="15">
        <f>J181*'Manure Application'!M49</f>
        <v>0</v>
      </c>
      <c r="L181" s="15">
        <f t="shared" si="138"/>
        <v>0</v>
      </c>
      <c r="M181" s="27">
        <f>IF(B181=0,0,L181*(B181/(Input!$C$27+B181))/B181)</f>
        <v>0</v>
      </c>
      <c r="N181" s="3">
        <f>Animals!$F$16</f>
        <v>0</v>
      </c>
      <c r="O181" s="15">
        <f>N181*References!$B$13</f>
        <v>0</v>
      </c>
      <c r="P181" s="15">
        <f>(O181*(365-Grazing!$B$82))</f>
        <v>0</v>
      </c>
      <c r="Q181" s="15">
        <f>P181*'Manure Application'!M$73</f>
        <v>0</v>
      </c>
      <c r="R181" s="15">
        <f t="shared" si="132"/>
        <v>0</v>
      </c>
      <c r="S181" s="27">
        <f t="shared" si="139"/>
        <v>0</v>
      </c>
      <c r="T181" s="3">
        <f>Animals!$B$16</f>
        <v>0</v>
      </c>
      <c r="U181" s="28">
        <f>+T181*Grazing!$C$26</f>
        <v>0</v>
      </c>
      <c r="V181" s="56">
        <f>Grazing!$E$26</f>
        <v>0</v>
      </c>
      <c r="W181" s="22">
        <f>U181*V181*References!$B$10</f>
        <v>0</v>
      </c>
      <c r="X181" s="23">
        <f t="shared" si="133"/>
        <v>0</v>
      </c>
      <c r="Y181" s="3">
        <f>Animals!$F$16</f>
        <v>0</v>
      </c>
      <c r="Z181" s="3">
        <f>Y181*Grazing!$C$66</f>
        <v>0</v>
      </c>
      <c r="AA181" s="15">
        <f>Z181*References!$B$13</f>
        <v>0</v>
      </c>
      <c r="AB181" s="15">
        <f>(Y181-Z181)*References!$B$13</f>
        <v>0</v>
      </c>
      <c r="AC181" s="27">
        <f t="shared" si="134"/>
        <v>0</v>
      </c>
      <c r="AD181" s="3">
        <f>Animals!$G$16</f>
        <v>0</v>
      </c>
      <c r="AE181" s="15">
        <f>AD181*Grazing!$C$106</f>
        <v>0</v>
      </c>
      <c r="AF181" s="15">
        <f>AE181*References!$B$12</f>
        <v>0</v>
      </c>
      <c r="AG181" s="15">
        <f>(AD181-AE181)*References!$B$12</f>
        <v>0</v>
      </c>
      <c r="AH181" s="27">
        <f t="shared" si="135"/>
        <v>0</v>
      </c>
      <c r="AI181" s="3">
        <f>Animals!$H$16</f>
        <v>0</v>
      </c>
      <c r="AJ181" s="3">
        <f>AI181*Grazing!$C$145</f>
        <v>0</v>
      </c>
      <c r="AK181" s="15">
        <f>AJ181*References!$B$25</f>
        <v>0</v>
      </c>
      <c r="AL181" s="15">
        <f>(AI181-AJ181)*References!$H$25</f>
        <v>0</v>
      </c>
      <c r="AM181" s="27">
        <f t="shared" si="136"/>
        <v>0</v>
      </c>
      <c r="AN181" s="101">
        <f t="shared" si="140"/>
        <v>0</v>
      </c>
      <c r="AO181" s="101">
        <f t="shared" si="141"/>
        <v>0</v>
      </c>
      <c r="AP181" s="101">
        <f t="shared" si="142"/>
        <v>0</v>
      </c>
      <c r="AQ181" s="101">
        <f t="shared" si="143"/>
        <v>0</v>
      </c>
    </row>
    <row r="182" spans="1:43" x14ac:dyDescent="0.2">
      <c r="A182" t="s">
        <v>19</v>
      </c>
      <c r="B182" s="96">
        <f>Input!$D$28</f>
        <v>0</v>
      </c>
      <c r="C182" s="80">
        <f>B182*Wildlife!$D$13</f>
        <v>0</v>
      </c>
      <c r="D182" s="22">
        <f>B182*Wildlife!$E$13</f>
        <v>0</v>
      </c>
      <c r="E182" s="23">
        <f t="shared" si="137"/>
        <v>0</v>
      </c>
      <c r="F182" s="3">
        <f>Animals!$D$17</f>
        <v>0</v>
      </c>
      <c r="G182" s="3">
        <f>Animals!$B$17</f>
        <v>0</v>
      </c>
      <c r="H182" s="15">
        <f>F182*References!$B$9</f>
        <v>0</v>
      </c>
      <c r="I182" s="15">
        <f>G182*References!$B$10</f>
        <v>0</v>
      </c>
      <c r="J182" s="15">
        <f>(H182*365)+(I182*(365-Grazing!$B$42))</f>
        <v>0</v>
      </c>
      <c r="K182" s="15">
        <f>J182*'Manure Application'!M50</f>
        <v>0</v>
      </c>
      <c r="L182" s="15">
        <f t="shared" si="138"/>
        <v>0</v>
      </c>
      <c r="M182" s="27">
        <f>IF(B182=0,0,L182*(B182/(Input!$C$28+B182))/B182)</f>
        <v>0</v>
      </c>
      <c r="N182" s="3">
        <f>Animals!$F$17</f>
        <v>0</v>
      </c>
      <c r="O182" s="15">
        <f>N182*References!$B$13</f>
        <v>0</v>
      </c>
      <c r="P182" s="15">
        <f>(O182*(365-Grazing!$B$82))</f>
        <v>0</v>
      </c>
      <c r="Q182" s="15">
        <f>P182*'Manure Application'!M$74</f>
        <v>0</v>
      </c>
      <c r="R182" s="15">
        <f t="shared" si="132"/>
        <v>0</v>
      </c>
      <c r="S182" s="27">
        <f t="shared" si="139"/>
        <v>0</v>
      </c>
      <c r="T182" s="3">
        <f>Animals!$B$17</f>
        <v>0</v>
      </c>
      <c r="U182" s="28">
        <f>+T182*Grazing!$C$26</f>
        <v>0</v>
      </c>
      <c r="V182" s="56">
        <f>Grazing!$E$26</f>
        <v>0</v>
      </c>
      <c r="W182" s="22">
        <f>U182*V182*References!$B$10</f>
        <v>0</v>
      </c>
      <c r="X182" s="23">
        <f t="shared" si="133"/>
        <v>0</v>
      </c>
      <c r="Y182" s="3">
        <f>Animals!$F$17</f>
        <v>0</v>
      </c>
      <c r="Z182" s="3">
        <f>Y182*Grazing!$C$66</f>
        <v>0</v>
      </c>
      <c r="AA182" s="15">
        <f>Z182*References!$B$13</f>
        <v>0</v>
      </c>
      <c r="AB182" s="15">
        <f>(Y182-Z182)*References!$B$13</f>
        <v>0</v>
      </c>
      <c r="AC182" s="27">
        <f t="shared" si="134"/>
        <v>0</v>
      </c>
      <c r="AD182" s="3">
        <f>Animals!$G$17</f>
        <v>0</v>
      </c>
      <c r="AE182" s="15">
        <f>AD182*Grazing!$C$106</f>
        <v>0</v>
      </c>
      <c r="AF182" s="15">
        <f>AE182*References!$B$12</f>
        <v>0</v>
      </c>
      <c r="AG182" s="15">
        <f>(AD182-AE182)*References!$B$12</f>
        <v>0</v>
      </c>
      <c r="AH182" s="27">
        <f t="shared" si="135"/>
        <v>0</v>
      </c>
      <c r="AI182" s="3">
        <f>Animals!$H$17</f>
        <v>0</v>
      </c>
      <c r="AJ182" s="3">
        <f>AI182*Grazing!$C$145</f>
        <v>0</v>
      </c>
      <c r="AK182" s="15">
        <f>AJ182*References!$B$25</f>
        <v>0</v>
      </c>
      <c r="AL182" s="15">
        <f>(AI182-AJ182)*References!$H$25</f>
        <v>0</v>
      </c>
      <c r="AM182" s="27">
        <f t="shared" si="136"/>
        <v>0</v>
      </c>
      <c r="AN182" s="101">
        <f t="shared" si="140"/>
        <v>0</v>
      </c>
      <c r="AO182" s="101">
        <f t="shared" si="141"/>
        <v>0</v>
      </c>
      <c r="AP182" s="101">
        <f t="shared" si="142"/>
        <v>0</v>
      </c>
      <c r="AQ182" s="101">
        <f t="shared" si="143"/>
        <v>0</v>
      </c>
    </row>
    <row r="183" spans="1:43" x14ac:dyDescent="0.2">
      <c r="A183" t="s">
        <v>20</v>
      </c>
      <c r="B183" s="96">
        <f>Input!$D$29</f>
        <v>0</v>
      </c>
      <c r="C183" s="80">
        <f>B183*Wildlife!$D$13</f>
        <v>0</v>
      </c>
      <c r="D183" s="22">
        <f>B183*Wildlife!$E$13</f>
        <v>0</v>
      </c>
      <c r="E183" s="23">
        <f t="shared" si="137"/>
        <v>0</v>
      </c>
      <c r="F183" s="3">
        <f>Animals!$D$18</f>
        <v>0</v>
      </c>
      <c r="G183" s="3">
        <f>Animals!$B$18</f>
        <v>0</v>
      </c>
      <c r="H183" s="15">
        <f>F183*References!$B$9</f>
        <v>0</v>
      </c>
      <c r="I183" s="15">
        <f>G183*References!$B$10</f>
        <v>0</v>
      </c>
      <c r="J183" s="15">
        <f>(H183*365)+(I183*(365-Grazing!$B$42))</f>
        <v>0</v>
      </c>
      <c r="K183" s="15">
        <f>J183*'Manure Application'!M51</f>
        <v>0</v>
      </c>
      <c r="L183" s="15">
        <f t="shared" si="138"/>
        <v>0</v>
      </c>
      <c r="M183" s="27">
        <f>IF(B183=0,0,L183*(B183/(Input!$C$29+B183))/B183)</f>
        <v>0</v>
      </c>
      <c r="N183" s="3">
        <f>Animals!$F$18</f>
        <v>0</v>
      </c>
      <c r="O183" s="15">
        <f>N183*References!$B$13</f>
        <v>0</v>
      </c>
      <c r="P183" s="15">
        <f>(O183*(365-Grazing!$B$82))</f>
        <v>0</v>
      </c>
      <c r="Q183" s="15">
        <f>P183*'Manure Application'!M$75</f>
        <v>0</v>
      </c>
      <c r="R183" s="15">
        <f t="shared" si="132"/>
        <v>0</v>
      </c>
      <c r="S183" s="27">
        <f t="shared" si="139"/>
        <v>0</v>
      </c>
      <c r="T183" s="3">
        <f>Animals!$B$18</f>
        <v>0</v>
      </c>
      <c r="U183" s="28">
        <f>+T183*Grazing!$C$26</f>
        <v>0</v>
      </c>
      <c r="V183" s="56">
        <f>Grazing!$E$26</f>
        <v>0</v>
      </c>
      <c r="W183" s="22">
        <f>U183*V183*References!$B$10</f>
        <v>0</v>
      </c>
      <c r="X183" s="23">
        <f t="shared" si="133"/>
        <v>0</v>
      </c>
      <c r="Y183" s="3">
        <f>Animals!$F$18</f>
        <v>0</v>
      </c>
      <c r="Z183" s="3">
        <f>Y183*Grazing!$C$66</f>
        <v>0</v>
      </c>
      <c r="AA183" s="15">
        <f>Z183*References!$B$13</f>
        <v>0</v>
      </c>
      <c r="AB183" s="15">
        <f>(Y183-Z183)*References!$B$13</f>
        <v>0</v>
      </c>
      <c r="AC183" s="27">
        <f t="shared" si="134"/>
        <v>0</v>
      </c>
      <c r="AD183" s="3">
        <f>Animals!$G$18</f>
        <v>0</v>
      </c>
      <c r="AE183" s="15">
        <f>AD183*Grazing!$C$106</f>
        <v>0</v>
      </c>
      <c r="AF183" s="15">
        <f>AE183*References!$B$12</f>
        <v>0</v>
      </c>
      <c r="AG183" s="15">
        <f>(AD183-AE183)*References!$B$12</f>
        <v>0</v>
      </c>
      <c r="AH183" s="27">
        <f t="shared" si="135"/>
        <v>0</v>
      </c>
      <c r="AI183" s="3">
        <f>Animals!$H$18</f>
        <v>0</v>
      </c>
      <c r="AJ183" s="3">
        <f>AI183*Grazing!$C$145</f>
        <v>0</v>
      </c>
      <c r="AK183" s="15">
        <f>AJ183*References!$B$25</f>
        <v>0</v>
      </c>
      <c r="AL183" s="15">
        <f>(AI183-AJ183)*References!$H$25</f>
        <v>0</v>
      </c>
      <c r="AM183" s="27">
        <f t="shared" si="136"/>
        <v>0</v>
      </c>
      <c r="AN183" s="101">
        <f t="shared" si="140"/>
        <v>0</v>
      </c>
      <c r="AO183" s="101">
        <f t="shared" si="141"/>
        <v>0</v>
      </c>
      <c r="AP183" s="101">
        <f t="shared" si="142"/>
        <v>0</v>
      </c>
      <c r="AQ183" s="101">
        <f t="shared" si="143"/>
        <v>0</v>
      </c>
    </row>
    <row r="184" spans="1:43" x14ac:dyDescent="0.2">
      <c r="A184" t="s">
        <v>21</v>
      </c>
      <c r="B184" s="96">
        <f>Input!$D$30</f>
        <v>0</v>
      </c>
      <c r="C184" s="80">
        <f>B184*Wildlife!$D$13</f>
        <v>0</v>
      </c>
      <c r="D184" s="22">
        <f>B184*Wildlife!$E$13</f>
        <v>0</v>
      </c>
      <c r="E184" s="23">
        <f t="shared" si="137"/>
        <v>0</v>
      </c>
      <c r="F184" s="3">
        <f>Animals!$D$19</f>
        <v>0</v>
      </c>
      <c r="G184" s="3">
        <f>Animals!$B$19</f>
        <v>0</v>
      </c>
      <c r="H184" s="15">
        <f>F184*References!$B$9</f>
        <v>0</v>
      </c>
      <c r="I184" s="15">
        <f>G184*References!$B$10</f>
        <v>0</v>
      </c>
      <c r="J184" s="15">
        <f>(H184*365)+(I184*(365-Grazing!$B$42))</f>
        <v>0</v>
      </c>
      <c r="K184" s="15">
        <f>J184*'Manure Application'!M52</f>
        <v>0</v>
      </c>
      <c r="L184" s="15">
        <f t="shared" si="138"/>
        <v>0</v>
      </c>
      <c r="M184" s="27">
        <f>IF(B184=0,0,L184*(B184/(Input!$C$30+B184))/B184)</f>
        <v>0</v>
      </c>
      <c r="N184" s="3">
        <f>Animals!$F$19</f>
        <v>0</v>
      </c>
      <c r="O184" s="15">
        <f>N184*References!$B$13</f>
        <v>0</v>
      </c>
      <c r="P184" s="15">
        <f>(O184*(365-Grazing!$B$82))</f>
        <v>0</v>
      </c>
      <c r="Q184" s="15">
        <f>P184*'Manure Application'!M$76</f>
        <v>0</v>
      </c>
      <c r="R184" s="15">
        <f t="shared" si="132"/>
        <v>0</v>
      </c>
      <c r="S184" s="27">
        <f t="shared" si="139"/>
        <v>0</v>
      </c>
      <c r="T184" s="3">
        <f>Animals!$B$19</f>
        <v>0</v>
      </c>
      <c r="U184" s="28">
        <f>+T184*Grazing!$C$26</f>
        <v>0</v>
      </c>
      <c r="V184" s="56">
        <f>Grazing!$E$26</f>
        <v>0</v>
      </c>
      <c r="W184" s="22">
        <f>U184*V184*References!$B$10</f>
        <v>0</v>
      </c>
      <c r="X184" s="23">
        <f t="shared" si="133"/>
        <v>0</v>
      </c>
      <c r="Y184" s="3">
        <f>Animals!$F$19</f>
        <v>0</v>
      </c>
      <c r="Z184" s="3">
        <f>Y184*Grazing!$C$66</f>
        <v>0</v>
      </c>
      <c r="AA184" s="15">
        <f>Z184*References!$B$13</f>
        <v>0</v>
      </c>
      <c r="AB184" s="15">
        <f>(Y184-Z184)*References!$B$13</f>
        <v>0</v>
      </c>
      <c r="AC184" s="27">
        <f t="shared" si="134"/>
        <v>0</v>
      </c>
      <c r="AD184" s="3">
        <f>Animals!$G$19</f>
        <v>0</v>
      </c>
      <c r="AE184" s="15">
        <f>AD184*Grazing!$C$106</f>
        <v>0</v>
      </c>
      <c r="AF184" s="15">
        <f>AE184*References!$B$12</f>
        <v>0</v>
      </c>
      <c r="AG184" s="15">
        <f>(AD184-AE184)*References!$B$12</f>
        <v>0</v>
      </c>
      <c r="AH184" s="27">
        <f t="shared" si="135"/>
        <v>0</v>
      </c>
      <c r="AI184" s="3">
        <f>Animals!$H$19</f>
        <v>0</v>
      </c>
      <c r="AJ184" s="3">
        <f>AI184*Grazing!$C$145</f>
        <v>0</v>
      </c>
      <c r="AK184" s="15">
        <f>AJ184*References!$B$25</f>
        <v>0</v>
      </c>
      <c r="AL184" s="15">
        <f>(AI184-AJ184)*References!$H$25</f>
        <v>0</v>
      </c>
      <c r="AM184" s="27">
        <f t="shared" si="136"/>
        <v>0</v>
      </c>
      <c r="AN184" s="101">
        <f t="shared" si="140"/>
        <v>0</v>
      </c>
      <c r="AO184" s="101">
        <f t="shared" si="141"/>
        <v>0</v>
      </c>
      <c r="AP184" s="101">
        <f t="shared" si="142"/>
        <v>0</v>
      </c>
      <c r="AQ184" s="101">
        <f t="shared" si="143"/>
        <v>0</v>
      </c>
    </row>
  </sheetData>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M179"/>
  <sheetViews>
    <sheetView zoomScaleNormal="100" workbookViewId="0">
      <selection activeCell="H19" sqref="H19"/>
    </sheetView>
  </sheetViews>
  <sheetFormatPr defaultRowHeight="12.75" x14ac:dyDescent="0.2"/>
  <cols>
    <col min="1" max="1" width="17.140625" style="31" customWidth="1"/>
    <col min="2" max="2" width="20.5703125" style="31" customWidth="1"/>
    <col min="3" max="3" width="29.42578125" style="31" bestFit="1" customWidth="1"/>
    <col min="4" max="4" width="19.85546875" style="31" bestFit="1" customWidth="1"/>
    <col min="5" max="5" width="16.7109375" style="31" customWidth="1"/>
    <col min="6" max="6" width="13.42578125" style="31" customWidth="1"/>
    <col min="7" max="13" width="9.140625" style="31"/>
  </cols>
  <sheetData>
    <row r="1" spans="1:13" s="84" customFormat="1" x14ac:dyDescent="0.2">
      <c r="A1" s="83" t="s">
        <v>388</v>
      </c>
      <c r="B1" s="39"/>
      <c r="C1" s="39"/>
      <c r="D1" s="39"/>
      <c r="E1" s="39"/>
      <c r="F1" s="39"/>
      <c r="G1" s="39"/>
      <c r="H1" s="39"/>
      <c r="I1" s="39"/>
      <c r="J1" s="39"/>
      <c r="K1" s="39"/>
      <c r="L1" s="39"/>
      <c r="M1" s="39"/>
    </row>
    <row r="2" spans="1:13" s="84" customFormat="1" x14ac:dyDescent="0.2">
      <c r="A2" s="85" t="s">
        <v>389</v>
      </c>
      <c r="B2" s="39"/>
      <c r="C2" s="39"/>
      <c r="D2" s="39"/>
      <c r="E2" s="39"/>
      <c r="F2" s="39"/>
      <c r="G2" s="39"/>
      <c r="H2" s="39"/>
      <c r="I2" s="39"/>
      <c r="J2" s="39"/>
      <c r="K2" s="39"/>
      <c r="L2" s="39"/>
      <c r="M2" s="39"/>
    </row>
    <row r="3" spans="1:13" s="84" customFormat="1" x14ac:dyDescent="0.2">
      <c r="A3" s="85"/>
      <c r="B3" s="39"/>
      <c r="C3" s="39"/>
      <c r="D3" s="39"/>
      <c r="E3" s="39"/>
      <c r="F3" s="39"/>
      <c r="G3" s="39"/>
      <c r="H3" s="39"/>
      <c r="I3" s="39"/>
      <c r="J3" s="39"/>
      <c r="K3" s="39"/>
      <c r="L3" s="39"/>
      <c r="M3" s="39"/>
    </row>
    <row r="4" spans="1:13" s="84" customFormat="1" x14ac:dyDescent="0.2">
      <c r="A4" s="85" t="s">
        <v>390</v>
      </c>
      <c r="B4" s="39"/>
      <c r="C4" s="39"/>
      <c r="D4" s="39"/>
      <c r="E4" s="39"/>
      <c r="F4" s="39"/>
      <c r="G4" s="39"/>
      <c r="H4" s="39"/>
      <c r="I4" s="39"/>
      <c r="J4" s="39"/>
      <c r="K4" s="39"/>
      <c r="L4" s="39"/>
      <c r="M4" s="39"/>
    </row>
    <row r="5" spans="1:13" s="84" customFormat="1" x14ac:dyDescent="0.2">
      <c r="A5" s="85"/>
      <c r="B5" s="39"/>
      <c r="C5" s="39"/>
      <c r="D5" s="39"/>
      <c r="E5" s="39"/>
      <c r="F5" s="39"/>
      <c r="G5" s="39"/>
      <c r="H5" s="39"/>
      <c r="I5" s="39"/>
      <c r="J5" s="39"/>
      <c r="K5" s="39"/>
      <c r="L5" s="39"/>
      <c r="M5" s="39"/>
    </row>
    <row r="6" spans="1:13" s="84" customFormat="1" x14ac:dyDescent="0.2">
      <c r="A6" s="85" t="s">
        <v>391</v>
      </c>
      <c r="B6" s="39"/>
      <c r="C6" s="39"/>
      <c r="D6" s="39"/>
      <c r="E6" s="39"/>
      <c r="F6" s="39"/>
      <c r="G6" s="39"/>
      <c r="H6" s="39"/>
      <c r="I6" s="39"/>
      <c r="J6" s="39"/>
      <c r="K6" s="39"/>
      <c r="L6" s="39"/>
      <c r="M6" s="39"/>
    </row>
    <row r="7" spans="1:13" s="84" customFormat="1" x14ac:dyDescent="0.2">
      <c r="A7" s="39"/>
      <c r="B7" s="39"/>
      <c r="C7" s="39"/>
      <c r="D7" s="39"/>
      <c r="E7" s="39"/>
      <c r="F7" s="39"/>
      <c r="G7" s="39"/>
      <c r="H7" s="39"/>
      <c r="I7" s="39"/>
      <c r="J7" s="39"/>
      <c r="K7" s="39"/>
      <c r="L7" s="39"/>
      <c r="M7" s="39"/>
    </row>
    <row r="8" spans="1:13" s="84" customFormat="1" x14ac:dyDescent="0.2">
      <c r="A8" s="82" t="s">
        <v>392</v>
      </c>
      <c r="B8" s="90">
        <f>+References!D32</f>
        <v>46.400000000000006</v>
      </c>
      <c r="C8" s="82" t="s">
        <v>393</v>
      </c>
      <c r="D8" s="39"/>
      <c r="E8" s="39"/>
      <c r="F8" s="39"/>
      <c r="G8" s="39"/>
      <c r="H8" s="39"/>
      <c r="I8" s="39"/>
      <c r="J8" s="39"/>
      <c r="K8" s="39"/>
      <c r="L8" s="39"/>
      <c r="M8" s="39"/>
    </row>
    <row r="9" spans="1:13" s="84" customFormat="1" x14ac:dyDescent="0.2">
      <c r="A9" s="82" t="s">
        <v>394</v>
      </c>
      <c r="B9" s="82"/>
      <c r="C9" s="82"/>
      <c r="D9" s="39"/>
      <c r="E9" s="91">
        <v>62.4</v>
      </c>
      <c r="F9" s="39" t="s">
        <v>395</v>
      </c>
      <c r="G9" s="39"/>
      <c r="H9" s="39"/>
      <c r="I9" s="39"/>
      <c r="J9" s="39"/>
      <c r="K9" s="39"/>
      <c r="L9" s="39"/>
      <c r="M9" s="39"/>
    </row>
    <row r="10" spans="1:13" s="84" customFormat="1" x14ac:dyDescent="0.2">
      <c r="A10" s="39"/>
      <c r="B10" s="39"/>
      <c r="C10" s="39"/>
      <c r="D10" s="39"/>
      <c r="E10" s="39"/>
      <c r="F10" s="39"/>
      <c r="G10" s="39"/>
      <c r="H10" s="39"/>
      <c r="I10" s="39"/>
      <c r="J10" s="39"/>
      <c r="K10" s="39"/>
      <c r="L10" s="39"/>
      <c r="M10" s="39"/>
    </row>
    <row r="11" spans="1:13" s="84" customFormat="1" x14ac:dyDescent="0.2">
      <c r="A11" s="39"/>
      <c r="B11" s="39"/>
      <c r="C11" s="39"/>
      <c r="D11" s="39"/>
      <c r="E11" s="39"/>
      <c r="F11" s="39"/>
      <c r="G11" s="39"/>
      <c r="H11" s="39"/>
      <c r="I11" s="39"/>
      <c r="J11" s="39"/>
      <c r="K11" s="39"/>
      <c r="L11" s="39"/>
      <c r="M11" s="39"/>
    </row>
    <row r="12" spans="1:13" s="84" customFormat="1" x14ac:dyDescent="0.2">
      <c r="A12" s="86" t="s">
        <v>396</v>
      </c>
      <c r="B12" s="87"/>
      <c r="C12" s="88"/>
      <c r="D12" s="39"/>
      <c r="E12" s="39"/>
      <c r="F12" s="39"/>
      <c r="G12" s="39"/>
      <c r="H12" s="39"/>
      <c r="I12" s="39"/>
      <c r="J12" s="39"/>
      <c r="K12" s="39"/>
      <c r="L12" s="39"/>
      <c r="M12" s="39"/>
    </row>
    <row r="13" spans="1:13" s="84" customFormat="1" x14ac:dyDescent="0.2">
      <c r="A13" s="39"/>
      <c r="B13" s="39"/>
      <c r="C13" s="39"/>
      <c r="D13" s="89"/>
      <c r="E13" s="39"/>
      <c r="F13" s="82"/>
      <c r="G13" s="39"/>
      <c r="H13" s="39"/>
      <c r="I13" s="39"/>
      <c r="J13" s="39"/>
      <c r="K13" s="39"/>
      <c r="L13" s="39"/>
      <c r="M13" s="39"/>
    </row>
    <row r="14" spans="1:13" x14ac:dyDescent="0.2">
      <c r="B14" s="51"/>
      <c r="C14" s="55"/>
      <c r="D14" s="58" t="s">
        <v>397</v>
      </c>
      <c r="E14" s="58" t="s">
        <v>398</v>
      </c>
    </row>
    <row r="15" spans="1:13" x14ac:dyDescent="0.2">
      <c r="A15" s="33" t="s">
        <v>258</v>
      </c>
      <c r="B15" s="52" t="s">
        <v>399</v>
      </c>
      <c r="C15" s="53" t="s">
        <v>400</v>
      </c>
      <c r="D15" s="58" t="s">
        <v>401</v>
      </c>
      <c r="E15" s="58" t="s">
        <v>402</v>
      </c>
    </row>
    <row r="16" spans="1:13" x14ac:dyDescent="0.2">
      <c r="A16" s="31" t="s">
        <v>12</v>
      </c>
      <c r="B16" s="66">
        <f>Animals!$B$10*Grazing!$C$15</f>
        <v>0</v>
      </c>
      <c r="C16" s="67">
        <f>+B16*Grazing!$D$15*31*24</f>
        <v>0</v>
      </c>
      <c r="D16" s="120">
        <f>(C16/24)*References!$D$32*(2.1*10^6*453.592)</f>
        <v>0</v>
      </c>
      <c r="E16" s="59">
        <f>+C16*$B$8*(1/(24*60*60))*(1/($E$9))</f>
        <v>0</v>
      </c>
    </row>
    <row r="17" spans="1:5" x14ac:dyDescent="0.2">
      <c r="A17" s="31" t="s">
        <v>13</v>
      </c>
      <c r="B17" s="68">
        <f>Animals!$B$11*Grazing!$C$15</f>
        <v>0</v>
      </c>
      <c r="C17" s="67">
        <f>+B17*Grazing!$D$15*31*24</f>
        <v>0</v>
      </c>
      <c r="D17" s="120">
        <f>(C17/24)*References!$D$32*(2.1*10^6*453.592)</f>
        <v>0</v>
      </c>
      <c r="E17" s="59">
        <f t="shared" ref="E17:E24" si="0">+C17*$B$8*(1/(24*60*60))*(1/($E$9))</f>
        <v>0</v>
      </c>
    </row>
    <row r="18" spans="1:5" x14ac:dyDescent="0.2">
      <c r="A18" s="31" t="s">
        <v>14</v>
      </c>
      <c r="B18" s="68">
        <f>Animals!$B$12*Grazing!$C$15</f>
        <v>0</v>
      </c>
      <c r="C18" s="67">
        <f>+B18*Grazing!$D$15*31*24</f>
        <v>0</v>
      </c>
      <c r="D18" s="120">
        <f>(C18/24)*References!$D$32*(2.1*10^6*453.592)</f>
        <v>0</v>
      </c>
      <c r="E18" s="59">
        <f t="shared" si="0"/>
        <v>0</v>
      </c>
    </row>
    <row r="19" spans="1:5" x14ac:dyDescent="0.2">
      <c r="A19" s="31" t="s">
        <v>15</v>
      </c>
      <c r="B19" s="68">
        <f>Animals!$B$13*Grazing!$C$15</f>
        <v>0</v>
      </c>
      <c r="C19" s="67">
        <f>+B19*Grazing!$D$15*31*24</f>
        <v>0</v>
      </c>
      <c r="D19" s="120">
        <f>(C19/24)*References!$D$32*(2.1*10^6*453.592)</f>
        <v>0</v>
      </c>
      <c r="E19" s="59">
        <f t="shared" si="0"/>
        <v>0</v>
      </c>
    </row>
    <row r="20" spans="1:5" x14ac:dyDescent="0.2">
      <c r="A20" s="31" t="s">
        <v>16</v>
      </c>
      <c r="B20" s="68">
        <f>Animals!$B$14*Grazing!$C$15</f>
        <v>0</v>
      </c>
      <c r="C20" s="67">
        <f>+B20*Grazing!$D$15*31*24</f>
        <v>0</v>
      </c>
      <c r="D20" s="120">
        <f>(C20/24)*References!$D$32*(2.1*10^6*453.592)</f>
        <v>0</v>
      </c>
      <c r="E20" s="59">
        <f t="shared" si="0"/>
        <v>0</v>
      </c>
    </row>
    <row r="21" spans="1:5" x14ac:dyDescent="0.2">
      <c r="A21" s="31" t="s">
        <v>17</v>
      </c>
      <c r="B21" s="68">
        <f>Animals!$B$15*Grazing!$C$15</f>
        <v>0</v>
      </c>
      <c r="C21" s="67">
        <f>+B21*Grazing!$D$15*31*24</f>
        <v>0</v>
      </c>
      <c r="D21" s="120">
        <f>(C21/24)*References!$D$32*(2.1*10^6*453.592)</f>
        <v>0</v>
      </c>
      <c r="E21" s="59">
        <f t="shared" si="0"/>
        <v>0</v>
      </c>
    </row>
    <row r="22" spans="1:5" x14ac:dyDescent="0.2">
      <c r="A22" s="31" t="s">
        <v>18</v>
      </c>
      <c r="B22" s="68">
        <f>Animals!$B$16*Grazing!$C$15</f>
        <v>0</v>
      </c>
      <c r="C22" s="67">
        <f>+B22*Grazing!$D$15*31*24</f>
        <v>0</v>
      </c>
      <c r="D22" s="120">
        <f>(C22/24)*References!$D$32*(2.1*10^6*453.592)</f>
        <v>0</v>
      </c>
      <c r="E22" s="59">
        <f t="shared" si="0"/>
        <v>0</v>
      </c>
    </row>
    <row r="23" spans="1:5" x14ac:dyDescent="0.2">
      <c r="A23" s="31" t="s">
        <v>19</v>
      </c>
      <c r="B23" s="68">
        <f>Animals!$B$17*Grazing!$C$15</f>
        <v>0</v>
      </c>
      <c r="C23" s="67">
        <f>+B23*Grazing!$D$15*31*24</f>
        <v>0</v>
      </c>
      <c r="D23" s="120">
        <f>(C23/24)*References!$D$32*(2.1*10^6*453.592)</f>
        <v>0</v>
      </c>
      <c r="E23" s="59">
        <f t="shared" si="0"/>
        <v>0</v>
      </c>
    </row>
    <row r="24" spans="1:5" x14ac:dyDescent="0.2">
      <c r="A24" s="31" t="s">
        <v>20</v>
      </c>
      <c r="B24" s="68">
        <f>Animals!$B$18*Grazing!$C$15</f>
        <v>0</v>
      </c>
      <c r="C24" s="67">
        <f>+B24*Grazing!$D$15*31*24</f>
        <v>0</v>
      </c>
      <c r="D24" s="120">
        <f>(C24/24)*References!$D$32*(2.1*10^6*453.592)</f>
        <v>0</v>
      </c>
      <c r="E24" s="59">
        <f t="shared" si="0"/>
        <v>0</v>
      </c>
    </row>
    <row r="25" spans="1:5" x14ac:dyDescent="0.2">
      <c r="A25" s="31" t="s">
        <v>21</v>
      </c>
      <c r="B25" s="68">
        <f>Animals!$B$19*Grazing!$C$15</f>
        <v>0</v>
      </c>
      <c r="C25" s="67">
        <f>+B25*Grazing!$D$15*31*24</f>
        <v>0</v>
      </c>
      <c r="D25" s="120">
        <f>(C25/24)*References!$D$32*(2.1*10^6*453.592)</f>
        <v>0</v>
      </c>
      <c r="E25" s="59">
        <f>+C25*$B$8*(1/(24*60*60))*(1/($E$9))</f>
        <v>0</v>
      </c>
    </row>
    <row r="27" spans="1:5" x14ac:dyDescent="0.2">
      <c r="B27" s="19"/>
      <c r="C27" s="19"/>
      <c r="D27" s="49"/>
      <c r="E27" s="49"/>
    </row>
    <row r="28" spans="1:5" x14ac:dyDescent="0.2">
      <c r="B28" s="51"/>
      <c r="C28" s="55"/>
      <c r="D28" s="58" t="s">
        <v>397</v>
      </c>
      <c r="E28" s="58" t="s">
        <v>398</v>
      </c>
    </row>
    <row r="29" spans="1:5" x14ac:dyDescent="0.2">
      <c r="A29" s="33" t="s">
        <v>259</v>
      </c>
      <c r="B29" s="52" t="s">
        <v>399</v>
      </c>
      <c r="C29" s="53" t="s">
        <v>403</v>
      </c>
      <c r="D29" s="58" t="s">
        <v>401</v>
      </c>
      <c r="E29" s="58" t="s">
        <v>402</v>
      </c>
    </row>
    <row r="30" spans="1:5" x14ac:dyDescent="0.2">
      <c r="A30" s="31" t="s">
        <v>12</v>
      </c>
      <c r="B30" s="66">
        <f>Animals!$B$10*Grazing!$C$16</f>
        <v>0</v>
      </c>
      <c r="C30" s="67">
        <f>+B30*Grazing!$D$16*28*24</f>
        <v>0</v>
      </c>
      <c r="D30" s="120">
        <f>(C30/24)*References!$D$32*(2.1*10^6*453.592)</f>
        <v>0</v>
      </c>
      <c r="E30" s="59">
        <f>+C30*$B$8*(1/(24*60*60))*(1/($E$9))</f>
        <v>0</v>
      </c>
    </row>
    <row r="31" spans="1:5" x14ac:dyDescent="0.2">
      <c r="A31" s="31" t="s">
        <v>13</v>
      </c>
      <c r="B31" s="68">
        <f>Animals!$B$11*Grazing!$C$16</f>
        <v>0</v>
      </c>
      <c r="C31" s="67">
        <f>+B31*Grazing!$D$16*28*24</f>
        <v>0</v>
      </c>
      <c r="D31" s="120">
        <f>(C31/24)*References!$D$32*(2.1*10^6*453.592)</f>
        <v>0</v>
      </c>
      <c r="E31" s="59">
        <f t="shared" ref="E31:E39" si="1">+C31*$B$8*(1/(24*60*60))*(1/($E$9))</f>
        <v>0</v>
      </c>
    </row>
    <row r="32" spans="1:5" x14ac:dyDescent="0.2">
      <c r="A32" s="31" t="s">
        <v>14</v>
      </c>
      <c r="B32" s="68">
        <f>Animals!$B$12*Grazing!$C$16</f>
        <v>0</v>
      </c>
      <c r="C32" s="67">
        <f>+B32*Grazing!$D$16*28*24</f>
        <v>0</v>
      </c>
      <c r="D32" s="120">
        <f>(C32/24)*References!$D$32*(2.1*10^6*453.592)</f>
        <v>0</v>
      </c>
      <c r="E32" s="59">
        <f t="shared" si="1"/>
        <v>0</v>
      </c>
    </row>
    <row r="33" spans="1:5" x14ac:dyDescent="0.2">
      <c r="A33" s="31" t="s">
        <v>15</v>
      </c>
      <c r="B33" s="68">
        <f>Animals!$B$13*Grazing!$C$16</f>
        <v>0</v>
      </c>
      <c r="C33" s="67">
        <f>+B33*Grazing!$D$16*28*24</f>
        <v>0</v>
      </c>
      <c r="D33" s="120">
        <f>(C33/24)*References!$D$32*(2.1*10^6*453.592)</f>
        <v>0</v>
      </c>
      <c r="E33" s="59">
        <f t="shared" si="1"/>
        <v>0</v>
      </c>
    </row>
    <row r="34" spans="1:5" x14ac:dyDescent="0.2">
      <c r="A34" s="31" t="s">
        <v>16</v>
      </c>
      <c r="B34" s="68">
        <f>Animals!$B$14*Grazing!$C$16</f>
        <v>0</v>
      </c>
      <c r="C34" s="67">
        <f>+B34*Grazing!$D$16*28*24</f>
        <v>0</v>
      </c>
      <c r="D34" s="120">
        <f>(C34/24)*References!$D$32*(2.1*10^6*453.592)</f>
        <v>0</v>
      </c>
      <c r="E34" s="59">
        <f t="shared" si="1"/>
        <v>0</v>
      </c>
    </row>
    <row r="35" spans="1:5" x14ac:dyDescent="0.2">
      <c r="A35" s="31" t="s">
        <v>17</v>
      </c>
      <c r="B35" s="68">
        <f>Animals!$B$15*Grazing!$C$16</f>
        <v>0</v>
      </c>
      <c r="C35" s="67">
        <f>+B35*Grazing!$D$16*28*24</f>
        <v>0</v>
      </c>
      <c r="D35" s="120">
        <f>(C35/24)*References!$D$32*(2.1*10^6*453.592)</f>
        <v>0</v>
      </c>
      <c r="E35" s="59">
        <f t="shared" si="1"/>
        <v>0</v>
      </c>
    </row>
    <row r="36" spans="1:5" x14ac:dyDescent="0.2">
      <c r="A36" s="31" t="s">
        <v>18</v>
      </c>
      <c r="B36" s="68">
        <f>Animals!$B$16*Grazing!$C$16</f>
        <v>0</v>
      </c>
      <c r="C36" s="67">
        <f>+B36*Grazing!$D$16*28*24</f>
        <v>0</v>
      </c>
      <c r="D36" s="120">
        <f>(C36/24)*References!$D$32*(2.1*10^6*453.592)</f>
        <v>0</v>
      </c>
      <c r="E36" s="59">
        <f t="shared" si="1"/>
        <v>0</v>
      </c>
    </row>
    <row r="37" spans="1:5" x14ac:dyDescent="0.2">
      <c r="A37" s="31" t="s">
        <v>19</v>
      </c>
      <c r="B37" s="68">
        <f>Animals!$B$17*Grazing!$C$16</f>
        <v>0</v>
      </c>
      <c r="C37" s="67">
        <f>+B37*Grazing!$D$16*28*24</f>
        <v>0</v>
      </c>
      <c r="D37" s="120">
        <f>(C37/24)*References!$D$32*(2.1*10^6*453.592)</f>
        <v>0</v>
      </c>
      <c r="E37" s="59">
        <f t="shared" si="1"/>
        <v>0</v>
      </c>
    </row>
    <row r="38" spans="1:5" x14ac:dyDescent="0.2">
      <c r="A38" s="31" t="s">
        <v>20</v>
      </c>
      <c r="B38" s="68">
        <f>Animals!$B$18*Grazing!$C$16</f>
        <v>0</v>
      </c>
      <c r="C38" s="67">
        <f>+B38*Grazing!$D$16*28*24</f>
        <v>0</v>
      </c>
      <c r="D38" s="120">
        <f>(C38/24)*References!$D$32*(2.1*10^6*453.592)</f>
        <v>0</v>
      </c>
      <c r="E38" s="59">
        <f t="shared" si="1"/>
        <v>0</v>
      </c>
    </row>
    <row r="39" spans="1:5" x14ac:dyDescent="0.2">
      <c r="A39" s="31" t="s">
        <v>21</v>
      </c>
      <c r="B39" s="68">
        <f>Animals!$B$19*Grazing!$C$16</f>
        <v>0</v>
      </c>
      <c r="C39" s="67">
        <f>+B39*Grazing!$D$16*28*24</f>
        <v>0</v>
      </c>
      <c r="D39" s="59">
        <f>C39*References!$B$10*(1/24)</f>
        <v>0</v>
      </c>
      <c r="E39" s="59">
        <f t="shared" si="1"/>
        <v>0</v>
      </c>
    </row>
    <row r="41" spans="1:5" x14ac:dyDescent="0.2">
      <c r="B41" s="19"/>
      <c r="C41" s="19"/>
      <c r="D41" s="49"/>
      <c r="E41" s="49"/>
    </row>
    <row r="42" spans="1:5" x14ac:dyDescent="0.2">
      <c r="B42" s="51"/>
      <c r="C42" s="55"/>
      <c r="D42" s="58" t="s">
        <v>397</v>
      </c>
      <c r="E42" s="58" t="s">
        <v>398</v>
      </c>
    </row>
    <row r="43" spans="1:5" x14ac:dyDescent="0.2">
      <c r="A43" s="33" t="s">
        <v>260</v>
      </c>
      <c r="B43" s="52" t="s">
        <v>399</v>
      </c>
      <c r="C43" s="53" t="s">
        <v>403</v>
      </c>
      <c r="D43" s="58" t="s">
        <v>401</v>
      </c>
      <c r="E43" s="58" t="s">
        <v>402</v>
      </c>
    </row>
    <row r="44" spans="1:5" x14ac:dyDescent="0.2">
      <c r="A44" s="31" t="s">
        <v>12</v>
      </c>
      <c r="B44" s="66">
        <f>Animals!$B$10*Grazing!$C$17</f>
        <v>0</v>
      </c>
      <c r="C44" s="67">
        <f>+B44*Grazing!$D$17*31*24</f>
        <v>0</v>
      </c>
      <c r="D44" s="120">
        <f>(C44/24)*References!$D$32*(2.1*10^6*453.592)</f>
        <v>0</v>
      </c>
      <c r="E44" s="59">
        <f t="shared" ref="E44:E53" si="2">+C44*$B$8*(1/(24*60*60))*(1/($E$9))</f>
        <v>0</v>
      </c>
    </row>
    <row r="45" spans="1:5" x14ac:dyDescent="0.2">
      <c r="A45" s="31" t="s">
        <v>13</v>
      </c>
      <c r="B45" s="68">
        <f>Animals!$B$11*Grazing!$C$17</f>
        <v>0</v>
      </c>
      <c r="C45" s="67">
        <f>+B45*Grazing!$D$17*31*24</f>
        <v>0</v>
      </c>
      <c r="D45" s="120">
        <f>(C45/24)*References!$D$32*(2.1*10^6*453.592)</f>
        <v>0</v>
      </c>
      <c r="E45" s="59">
        <f t="shared" si="2"/>
        <v>0</v>
      </c>
    </row>
    <row r="46" spans="1:5" x14ac:dyDescent="0.2">
      <c r="A46" s="31" t="s">
        <v>14</v>
      </c>
      <c r="B46" s="68">
        <f>Animals!$B$12*Grazing!$C$17</f>
        <v>0</v>
      </c>
      <c r="C46" s="67">
        <f>+B46*Grazing!$D$17*31*24</f>
        <v>0</v>
      </c>
      <c r="D46" s="120">
        <f>(C46/24)*References!$D$32*(2.1*10^6*453.592)</f>
        <v>0</v>
      </c>
      <c r="E46" s="59">
        <f t="shared" si="2"/>
        <v>0</v>
      </c>
    </row>
    <row r="47" spans="1:5" x14ac:dyDescent="0.2">
      <c r="A47" s="31" t="s">
        <v>15</v>
      </c>
      <c r="B47" s="68">
        <f>Animals!$B$13*Grazing!$C$17</f>
        <v>0</v>
      </c>
      <c r="C47" s="67">
        <f>+B47*Grazing!$D$17*31*24</f>
        <v>0</v>
      </c>
      <c r="D47" s="120">
        <f>(C47/24)*References!$D$32*(2.1*10^6*453.592)</f>
        <v>0</v>
      </c>
      <c r="E47" s="59">
        <f t="shared" si="2"/>
        <v>0</v>
      </c>
    </row>
    <row r="48" spans="1:5" x14ac:dyDescent="0.2">
      <c r="A48" s="31" t="s">
        <v>16</v>
      </c>
      <c r="B48" s="68">
        <f>Animals!$B$14*Grazing!$C$17</f>
        <v>0</v>
      </c>
      <c r="C48" s="67">
        <f>+B48*Grazing!$D$17*31*24</f>
        <v>0</v>
      </c>
      <c r="D48" s="120">
        <f>(C48/24)*References!$D$32*(2.1*10^6*453.592)</f>
        <v>0</v>
      </c>
      <c r="E48" s="59">
        <f t="shared" si="2"/>
        <v>0</v>
      </c>
    </row>
    <row r="49" spans="1:5" x14ac:dyDescent="0.2">
      <c r="A49" s="31" t="s">
        <v>17</v>
      </c>
      <c r="B49" s="68">
        <f>Animals!$B$15*Grazing!$C$17</f>
        <v>0</v>
      </c>
      <c r="C49" s="67">
        <f>+B49*Grazing!$D$17*31*24</f>
        <v>0</v>
      </c>
      <c r="D49" s="120">
        <f>(C49/24)*References!$D$32*(2.1*10^6*453.592)</f>
        <v>0</v>
      </c>
      <c r="E49" s="59">
        <f t="shared" si="2"/>
        <v>0</v>
      </c>
    </row>
    <row r="50" spans="1:5" x14ac:dyDescent="0.2">
      <c r="A50" s="31" t="s">
        <v>18</v>
      </c>
      <c r="B50" s="68">
        <f>Animals!$B$16*Grazing!$C$17</f>
        <v>0</v>
      </c>
      <c r="C50" s="67">
        <f>+B50*Grazing!$D$17*31*24</f>
        <v>0</v>
      </c>
      <c r="D50" s="120">
        <f>(C50/24)*References!$D$32*(2.1*10^6*453.592)</f>
        <v>0</v>
      </c>
      <c r="E50" s="59">
        <f t="shared" si="2"/>
        <v>0</v>
      </c>
    </row>
    <row r="51" spans="1:5" x14ac:dyDescent="0.2">
      <c r="A51" s="31" t="s">
        <v>19</v>
      </c>
      <c r="B51" s="68">
        <f>Animals!$B$17*Grazing!$C$17</f>
        <v>0</v>
      </c>
      <c r="C51" s="67">
        <f>+B51*Grazing!$D$17*31*24</f>
        <v>0</v>
      </c>
      <c r="D51" s="120">
        <f>(C51/24)*References!$D$32*(2.1*10^6*453.592)</f>
        <v>0</v>
      </c>
      <c r="E51" s="59">
        <f t="shared" si="2"/>
        <v>0</v>
      </c>
    </row>
    <row r="52" spans="1:5" x14ac:dyDescent="0.2">
      <c r="A52" s="31" t="s">
        <v>20</v>
      </c>
      <c r="B52" s="68">
        <f>Animals!$B$18*Grazing!$C$17</f>
        <v>0</v>
      </c>
      <c r="C52" s="67">
        <f>+B52*Grazing!$D$17*31*24</f>
        <v>0</v>
      </c>
      <c r="D52" s="120">
        <f>(C52/24)*References!$D$32*(2.1*10^6*453.592)</f>
        <v>0</v>
      </c>
      <c r="E52" s="59">
        <f t="shared" si="2"/>
        <v>0</v>
      </c>
    </row>
    <row r="53" spans="1:5" x14ac:dyDescent="0.2">
      <c r="A53" s="31" t="s">
        <v>21</v>
      </c>
      <c r="B53" s="68">
        <f>Animals!$B$19*Grazing!$C$17</f>
        <v>0</v>
      </c>
      <c r="C53" s="67">
        <f>+B53*Grazing!$D$17*31*24</f>
        <v>0</v>
      </c>
      <c r="D53" s="59">
        <f>C53*References!$B$10*(1/24)</f>
        <v>0</v>
      </c>
      <c r="E53" s="59">
        <f t="shared" si="2"/>
        <v>0</v>
      </c>
    </row>
    <row r="55" spans="1:5" x14ac:dyDescent="0.2">
      <c r="B55" s="19"/>
      <c r="C55" s="19"/>
      <c r="D55" s="49"/>
      <c r="E55" s="49"/>
    </row>
    <row r="56" spans="1:5" x14ac:dyDescent="0.2">
      <c r="B56" s="51"/>
      <c r="C56" s="55"/>
      <c r="D56" s="58" t="s">
        <v>397</v>
      </c>
      <c r="E56" s="58" t="s">
        <v>398</v>
      </c>
    </row>
    <row r="57" spans="1:5" x14ac:dyDescent="0.2">
      <c r="A57" s="33" t="s">
        <v>261</v>
      </c>
      <c r="B57" s="52" t="s">
        <v>399</v>
      </c>
      <c r="C57" s="53" t="s">
        <v>403</v>
      </c>
      <c r="D57" s="58" t="s">
        <v>401</v>
      </c>
      <c r="E57" s="58" t="s">
        <v>402</v>
      </c>
    </row>
    <row r="58" spans="1:5" x14ac:dyDescent="0.2">
      <c r="A58" s="31" t="s">
        <v>12</v>
      </c>
      <c r="B58" s="66">
        <f>Animals!$B$10*Grazing!$C$18</f>
        <v>0</v>
      </c>
      <c r="C58" s="67">
        <f>+B58*Grazing!$D$19*30*24</f>
        <v>0</v>
      </c>
      <c r="D58" s="120">
        <f>(C58/24)*References!$D$32*(2.1*10^6*453.592)</f>
        <v>0</v>
      </c>
      <c r="E58" s="59">
        <f t="shared" ref="E58:E67" si="3">+C58*$B$8*(1/(24*60*60))*(1/($E$9))</f>
        <v>0</v>
      </c>
    </row>
    <row r="59" spans="1:5" x14ac:dyDescent="0.2">
      <c r="A59" s="31" t="s">
        <v>13</v>
      </c>
      <c r="B59" s="68">
        <f>Animals!$B$11*Grazing!$C$18</f>
        <v>0</v>
      </c>
      <c r="C59" s="67">
        <f>+B59*Grazing!$D$19*30*24</f>
        <v>0</v>
      </c>
      <c r="D59" s="120">
        <f>(C59/24)*References!$D$32*(2.1*10^6*453.592)</f>
        <v>0</v>
      </c>
      <c r="E59" s="59">
        <f t="shared" si="3"/>
        <v>0</v>
      </c>
    </row>
    <row r="60" spans="1:5" x14ac:dyDescent="0.2">
      <c r="A60" s="31" t="s">
        <v>14</v>
      </c>
      <c r="B60" s="68">
        <f>Animals!$B$12*Grazing!$C$18</f>
        <v>0</v>
      </c>
      <c r="C60" s="67">
        <f>+B60*Grazing!$D$19*30*24</f>
        <v>0</v>
      </c>
      <c r="D60" s="120">
        <f>(C60/24)*References!$D$32*(2.1*10^6*453.592)</f>
        <v>0</v>
      </c>
      <c r="E60" s="59">
        <f t="shared" si="3"/>
        <v>0</v>
      </c>
    </row>
    <row r="61" spans="1:5" x14ac:dyDescent="0.2">
      <c r="A61" s="31" t="s">
        <v>15</v>
      </c>
      <c r="B61" s="68">
        <f>Animals!$B$13*Grazing!$C$18</f>
        <v>0</v>
      </c>
      <c r="C61" s="67">
        <f>+B61*Grazing!$D$19*30*24</f>
        <v>0</v>
      </c>
      <c r="D61" s="120">
        <f>(C61/24)*References!$D$32*(2.1*10^6*453.592)</f>
        <v>0</v>
      </c>
      <c r="E61" s="59">
        <f t="shared" si="3"/>
        <v>0</v>
      </c>
    </row>
    <row r="62" spans="1:5" x14ac:dyDescent="0.2">
      <c r="A62" s="31" t="s">
        <v>16</v>
      </c>
      <c r="B62" s="68">
        <f>Animals!$B$14*Grazing!$C$18</f>
        <v>0</v>
      </c>
      <c r="C62" s="67">
        <f>+B62*Grazing!$D$19*30*24</f>
        <v>0</v>
      </c>
      <c r="D62" s="120">
        <f>(C62/24)*References!$D$32*(2.1*10^6*453.592)</f>
        <v>0</v>
      </c>
      <c r="E62" s="59">
        <f t="shared" si="3"/>
        <v>0</v>
      </c>
    </row>
    <row r="63" spans="1:5" x14ac:dyDescent="0.2">
      <c r="A63" s="31" t="s">
        <v>17</v>
      </c>
      <c r="B63" s="68">
        <f>Animals!$B$15*Grazing!$C$18</f>
        <v>0</v>
      </c>
      <c r="C63" s="67">
        <f>+B63*Grazing!$D$19*30*24</f>
        <v>0</v>
      </c>
      <c r="D63" s="120">
        <f>(C63/24)*References!$D$32*(2.1*10^6*453.592)</f>
        <v>0</v>
      </c>
      <c r="E63" s="59">
        <f t="shared" si="3"/>
        <v>0</v>
      </c>
    </row>
    <row r="64" spans="1:5" x14ac:dyDescent="0.2">
      <c r="A64" s="31" t="s">
        <v>18</v>
      </c>
      <c r="B64" s="68">
        <f>Animals!$B$16*Grazing!$C$18</f>
        <v>0</v>
      </c>
      <c r="C64" s="67">
        <f>+B64*Grazing!$D$19*30*24</f>
        <v>0</v>
      </c>
      <c r="D64" s="120">
        <f>(C64/24)*References!$D$32*(2.1*10^6*453.592)</f>
        <v>0</v>
      </c>
      <c r="E64" s="59">
        <f t="shared" si="3"/>
        <v>0</v>
      </c>
    </row>
    <row r="65" spans="1:6" x14ac:dyDescent="0.2">
      <c r="A65" s="31" t="s">
        <v>19</v>
      </c>
      <c r="B65" s="68">
        <f>Animals!$B$17*Grazing!$C$18</f>
        <v>0</v>
      </c>
      <c r="C65" s="67">
        <f>+B65*Grazing!$D$19*30*24</f>
        <v>0</v>
      </c>
      <c r="D65" s="120">
        <f>(C65/24)*References!$D$32*(2.1*10^6*453.592)</f>
        <v>0</v>
      </c>
      <c r="E65" s="59">
        <f t="shared" si="3"/>
        <v>0</v>
      </c>
    </row>
    <row r="66" spans="1:6" x14ac:dyDescent="0.2">
      <c r="A66" s="31" t="s">
        <v>20</v>
      </c>
      <c r="B66" s="68">
        <f>Animals!$B$18*Grazing!$C$18</f>
        <v>0</v>
      </c>
      <c r="C66" s="67">
        <f>+B66*Grazing!$D$19*30*24</f>
        <v>0</v>
      </c>
      <c r="D66" s="120">
        <f>(C66/24)*References!$D$32*(2.1*10^6*453.592)</f>
        <v>0</v>
      </c>
      <c r="E66" s="59">
        <f t="shared" si="3"/>
        <v>0</v>
      </c>
    </row>
    <row r="67" spans="1:6" x14ac:dyDescent="0.2">
      <c r="A67" s="31" t="s">
        <v>21</v>
      </c>
      <c r="B67" s="68">
        <f>Animals!$B$19*Grazing!$C$18</f>
        <v>0</v>
      </c>
      <c r="C67" s="67">
        <f>+B67*Grazing!$D$19*30*24</f>
        <v>0</v>
      </c>
      <c r="D67" s="120">
        <f>(C67/24)*References!$D$32*(2.1*10^6*453.592)</f>
        <v>0</v>
      </c>
      <c r="E67" s="59">
        <f t="shared" si="3"/>
        <v>0</v>
      </c>
    </row>
    <row r="69" spans="1:6" x14ac:dyDescent="0.2">
      <c r="B69" s="19"/>
      <c r="C69" s="19"/>
      <c r="D69" s="49"/>
      <c r="E69" s="49"/>
    </row>
    <row r="70" spans="1:6" x14ac:dyDescent="0.2">
      <c r="B70" s="51"/>
      <c r="C70" s="55"/>
      <c r="D70" s="58" t="s">
        <v>397</v>
      </c>
      <c r="E70" s="58" t="s">
        <v>398</v>
      </c>
    </row>
    <row r="71" spans="1:6" x14ac:dyDescent="0.2">
      <c r="A71" s="33" t="s">
        <v>262</v>
      </c>
      <c r="B71" s="52" t="s">
        <v>399</v>
      </c>
      <c r="C71" s="53" t="s">
        <v>404</v>
      </c>
      <c r="D71" s="58" t="s">
        <v>405</v>
      </c>
      <c r="E71" s="58" t="s">
        <v>406</v>
      </c>
    </row>
    <row r="72" spans="1:6" x14ac:dyDescent="0.2">
      <c r="A72" s="31" t="s">
        <v>12</v>
      </c>
      <c r="B72" s="66">
        <f>Animals!$B$10*Grazing!$C$19</f>
        <v>0</v>
      </c>
      <c r="C72" s="67">
        <f>+B72*Grazing!$D$20*24*31</f>
        <v>0</v>
      </c>
      <c r="D72" s="120">
        <f>(C72/24)*References!$D$32*(2.1*10^6*453.592)</f>
        <v>0</v>
      </c>
      <c r="E72" s="59">
        <f>+C72*$B$8*(1/($E$9))</f>
        <v>0</v>
      </c>
      <c r="F72" s="36"/>
    </row>
    <row r="73" spans="1:6" x14ac:dyDescent="0.2">
      <c r="A73" s="31" t="s">
        <v>13</v>
      </c>
      <c r="B73" s="68">
        <f>Animals!$B$11*Grazing!$C$19</f>
        <v>0</v>
      </c>
      <c r="C73" s="67">
        <f>+B73*Grazing!$D$20*24*31</f>
        <v>0</v>
      </c>
      <c r="D73" s="120">
        <f>(C73/24)*References!$D$32*(2.1*10^6*453.592)</f>
        <v>0</v>
      </c>
      <c r="E73" s="59">
        <f t="shared" ref="E73:E81" si="4">+C73*$B$8*(1/($E$9))</f>
        <v>0</v>
      </c>
    </row>
    <row r="74" spans="1:6" x14ac:dyDescent="0.2">
      <c r="A74" s="31" t="s">
        <v>14</v>
      </c>
      <c r="B74" s="68">
        <f>Animals!$B$12*Grazing!$C$19</f>
        <v>0</v>
      </c>
      <c r="C74" s="67">
        <f>+B74*Grazing!$D$20*24*31</f>
        <v>0</v>
      </c>
      <c r="D74" s="120">
        <f>(C74/24)*References!$D$32*(2.1*10^6*453.592)</f>
        <v>0</v>
      </c>
      <c r="E74" s="59">
        <f t="shared" si="4"/>
        <v>0</v>
      </c>
    </row>
    <row r="75" spans="1:6" x14ac:dyDescent="0.2">
      <c r="A75" s="31" t="s">
        <v>15</v>
      </c>
      <c r="B75" s="68">
        <f>Animals!$B$13*Grazing!$C$19</f>
        <v>0</v>
      </c>
      <c r="C75" s="67">
        <f>+B75*Grazing!$D$20*24*31</f>
        <v>0</v>
      </c>
      <c r="D75" s="120">
        <f>(C75/24)*References!$D$32*(2.1*10^6*453.592)</f>
        <v>0</v>
      </c>
      <c r="E75" s="59">
        <f t="shared" si="4"/>
        <v>0</v>
      </c>
    </row>
    <row r="76" spans="1:6" x14ac:dyDescent="0.2">
      <c r="A76" s="31" t="s">
        <v>16</v>
      </c>
      <c r="B76" s="68">
        <f>Animals!$B$14*Grazing!$C$19</f>
        <v>0</v>
      </c>
      <c r="C76" s="67">
        <f>+B76*Grazing!$D$20*24*31</f>
        <v>0</v>
      </c>
      <c r="D76" s="120">
        <f>(C76/24)*References!$D$32*(2.1*10^6*453.592)</f>
        <v>0</v>
      </c>
      <c r="E76" s="59">
        <f t="shared" si="4"/>
        <v>0</v>
      </c>
    </row>
    <row r="77" spans="1:6" x14ac:dyDescent="0.2">
      <c r="A77" s="31" t="s">
        <v>17</v>
      </c>
      <c r="B77" s="68">
        <f>Animals!$B$15*Grazing!$C$19</f>
        <v>0</v>
      </c>
      <c r="C77" s="67">
        <f>+B77*Grazing!$D$20*24*31</f>
        <v>0</v>
      </c>
      <c r="D77" s="120">
        <f>(C77/24)*References!$D$32*(2.1*10^6*453.592)</f>
        <v>0</v>
      </c>
      <c r="E77" s="59">
        <f t="shared" si="4"/>
        <v>0</v>
      </c>
    </row>
    <row r="78" spans="1:6" x14ac:dyDescent="0.2">
      <c r="A78" s="31" t="s">
        <v>18</v>
      </c>
      <c r="B78" s="68">
        <f>Animals!$B$16*Grazing!$C$19</f>
        <v>0</v>
      </c>
      <c r="C78" s="67">
        <f>+B78*Grazing!$D$20*24*31</f>
        <v>0</v>
      </c>
      <c r="D78" s="120">
        <f>(C78/24)*References!$D$32*(2.1*10^6*453.592)</f>
        <v>0</v>
      </c>
      <c r="E78" s="59">
        <f t="shared" si="4"/>
        <v>0</v>
      </c>
    </row>
    <row r="79" spans="1:6" x14ac:dyDescent="0.2">
      <c r="A79" s="31" t="s">
        <v>19</v>
      </c>
      <c r="B79" s="68">
        <f>Animals!$B$17*Grazing!$C$19</f>
        <v>0</v>
      </c>
      <c r="C79" s="67">
        <f>+B79*Grazing!$D$20*24*31</f>
        <v>0</v>
      </c>
      <c r="D79" s="120">
        <f>(C79/24)*References!$D$32*(2.1*10^6*453.592)</f>
        <v>0</v>
      </c>
      <c r="E79" s="59">
        <f t="shared" si="4"/>
        <v>0</v>
      </c>
    </row>
    <row r="80" spans="1:6" x14ac:dyDescent="0.2">
      <c r="A80" s="31" t="s">
        <v>20</v>
      </c>
      <c r="B80" s="68">
        <f>Animals!$B$18*Grazing!$C$19</f>
        <v>0</v>
      </c>
      <c r="C80" s="67">
        <f>+B80*Grazing!$D$20*24*31</f>
        <v>0</v>
      </c>
      <c r="D80" s="120">
        <f>(C80/24)*References!$D$32*(2.1*10^6*453.592)</f>
        <v>0</v>
      </c>
      <c r="E80" s="59">
        <f t="shared" si="4"/>
        <v>0</v>
      </c>
    </row>
    <row r="81" spans="1:5" x14ac:dyDescent="0.2">
      <c r="A81" s="31" t="s">
        <v>21</v>
      </c>
      <c r="B81" s="68">
        <f>Animals!$B$19*Grazing!$C$19</f>
        <v>0</v>
      </c>
      <c r="C81" s="67">
        <f>+B81*Grazing!$D$20*24*31</f>
        <v>0</v>
      </c>
      <c r="D81" s="120">
        <f>(C81/24)*References!$D$32*(2.1*10^6*453.592)</f>
        <v>0</v>
      </c>
      <c r="E81" s="59">
        <f t="shared" si="4"/>
        <v>0</v>
      </c>
    </row>
    <row r="83" spans="1:5" x14ac:dyDescent="0.2">
      <c r="B83" s="19"/>
      <c r="C83" s="19"/>
      <c r="D83" s="49"/>
      <c r="E83" s="49"/>
    </row>
    <row r="84" spans="1:5" x14ac:dyDescent="0.2">
      <c r="B84" s="51"/>
      <c r="C84" s="55"/>
      <c r="D84" s="58" t="s">
        <v>397</v>
      </c>
      <c r="E84" s="58" t="s">
        <v>398</v>
      </c>
    </row>
    <row r="85" spans="1:5" x14ac:dyDescent="0.2">
      <c r="A85" s="33" t="s">
        <v>263</v>
      </c>
      <c r="B85" s="52" t="s">
        <v>399</v>
      </c>
      <c r="C85" s="53" t="s">
        <v>403</v>
      </c>
      <c r="D85" s="58" t="s">
        <v>401</v>
      </c>
      <c r="E85" s="58" t="s">
        <v>402</v>
      </c>
    </row>
    <row r="86" spans="1:5" x14ac:dyDescent="0.2">
      <c r="A86" s="31" t="s">
        <v>12</v>
      </c>
      <c r="B86" s="66">
        <f>Animals!$B$10*Grazing!$C$20</f>
        <v>0</v>
      </c>
      <c r="C86" s="67">
        <f>+B86*Grazing!$D$21*30*24</f>
        <v>0</v>
      </c>
      <c r="D86" s="59">
        <f>(C86/24)*References!$D$32*(2.1*10^6*453.592)</f>
        <v>0</v>
      </c>
      <c r="E86" s="59">
        <f>+C86*$B$8*(1/(24*60*60))*(1/($E$9))</f>
        <v>0</v>
      </c>
    </row>
    <row r="87" spans="1:5" x14ac:dyDescent="0.2">
      <c r="A87" s="31" t="s">
        <v>13</v>
      </c>
      <c r="B87" s="68">
        <f>Animals!$B$11*Grazing!$C$20</f>
        <v>0</v>
      </c>
      <c r="C87" s="67">
        <f>+B87*Grazing!$D$21*30*24</f>
        <v>0</v>
      </c>
      <c r="D87" s="59">
        <f>(C87/24)*References!$D$32*(2.1*10^6*453.592)</f>
        <v>0</v>
      </c>
      <c r="E87" s="59">
        <f t="shared" ref="E87:E95" si="5">+C87*$B$8*(1/(24*60*60))*(1/($E$9))</f>
        <v>0</v>
      </c>
    </row>
    <row r="88" spans="1:5" x14ac:dyDescent="0.2">
      <c r="A88" s="31" t="s">
        <v>14</v>
      </c>
      <c r="B88" s="68">
        <f>Animals!$B$12*Grazing!$C$20</f>
        <v>0</v>
      </c>
      <c r="C88" s="67">
        <f>+B88*Grazing!$D$21*30*24</f>
        <v>0</v>
      </c>
      <c r="D88" s="59">
        <f>(C88/24)*References!$D$32*(2.1*10^6*453.592)</f>
        <v>0</v>
      </c>
      <c r="E88" s="59">
        <f t="shared" si="5"/>
        <v>0</v>
      </c>
    </row>
    <row r="89" spans="1:5" x14ac:dyDescent="0.2">
      <c r="A89" s="31" t="s">
        <v>15</v>
      </c>
      <c r="B89" s="68">
        <f>Animals!$B$13*Grazing!$C$20</f>
        <v>0</v>
      </c>
      <c r="C89" s="67">
        <f>+B89*Grazing!$D$21*30*24</f>
        <v>0</v>
      </c>
      <c r="D89" s="59">
        <f>(C89/24)*References!$D$32*(2.1*10^6*453.592)</f>
        <v>0</v>
      </c>
      <c r="E89" s="59">
        <f t="shared" si="5"/>
        <v>0</v>
      </c>
    </row>
    <row r="90" spans="1:5" x14ac:dyDescent="0.2">
      <c r="A90" s="31" t="s">
        <v>16</v>
      </c>
      <c r="B90" s="68">
        <f>Animals!$B$14*Grazing!$C$20</f>
        <v>0</v>
      </c>
      <c r="C90" s="67">
        <f>+B90*Grazing!$D$21*30*24</f>
        <v>0</v>
      </c>
      <c r="D90" s="59">
        <f>(C90/24)*References!$D$32*(2.1*10^6*453.592)</f>
        <v>0</v>
      </c>
      <c r="E90" s="59">
        <f t="shared" si="5"/>
        <v>0</v>
      </c>
    </row>
    <row r="91" spans="1:5" x14ac:dyDescent="0.2">
      <c r="A91" s="31" t="s">
        <v>17</v>
      </c>
      <c r="B91" s="68">
        <f>Animals!$B$15*Grazing!$C$20</f>
        <v>0</v>
      </c>
      <c r="C91" s="67">
        <f>+B91*Grazing!$D$21*30*24</f>
        <v>0</v>
      </c>
      <c r="D91" s="59">
        <f>(C91/24)*References!$D$32*(2.1*10^6*453.592)</f>
        <v>0</v>
      </c>
      <c r="E91" s="59">
        <f t="shared" si="5"/>
        <v>0</v>
      </c>
    </row>
    <row r="92" spans="1:5" x14ac:dyDescent="0.2">
      <c r="A92" s="31" t="s">
        <v>18</v>
      </c>
      <c r="B92" s="68">
        <f>Animals!$B$16*Grazing!$C$20</f>
        <v>0</v>
      </c>
      <c r="C92" s="67">
        <f>+B92*Grazing!$D$21*30*24</f>
        <v>0</v>
      </c>
      <c r="D92" s="59">
        <f>(C92/24)*References!$D$32*(2.1*10^6*453.592)</f>
        <v>0</v>
      </c>
      <c r="E92" s="59">
        <f t="shared" si="5"/>
        <v>0</v>
      </c>
    </row>
    <row r="93" spans="1:5" x14ac:dyDescent="0.2">
      <c r="A93" s="31" t="s">
        <v>19</v>
      </c>
      <c r="B93" s="68">
        <f>Animals!$B$17*Grazing!$C$20</f>
        <v>0</v>
      </c>
      <c r="C93" s="67">
        <f>+B93*Grazing!$D$21*30*24</f>
        <v>0</v>
      </c>
      <c r="D93" s="59">
        <f>(C93/24)*References!$D$32*(2.1*10^6*453.592)</f>
        <v>0</v>
      </c>
      <c r="E93" s="59">
        <f t="shared" si="5"/>
        <v>0</v>
      </c>
    </row>
    <row r="94" spans="1:5" x14ac:dyDescent="0.2">
      <c r="A94" s="31" t="s">
        <v>20</v>
      </c>
      <c r="B94" s="68">
        <f>Animals!$B$18*Grazing!$C$20</f>
        <v>0</v>
      </c>
      <c r="C94" s="67">
        <f>+B94*Grazing!$D$21*30*24</f>
        <v>0</v>
      </c>
      <c r="D94" s="59">
        <f>(C94/24)*References!$D$32*(2.1*10^6*453.592)</f>
        <v>0</v>
      </c>
      <c r="E94" s="59">
        <f t="shared" si="5"/>
        <v>0</v>
      </c>
    </row>
    <row r="95" spans="1:5" x14ac:dyDescent="0.2">
      <c r="A95" s="31" t="s">
        <v>21</v>
      </c>
      <c r="B95" s="68">
        <f>Animals!$B$19*Grazing!$C$20</f>
        <v>0</v>
      </c>
      <c r="C95" s="67">
        <f>+B95*Grazing!$D$21*30*24</f>
        <v>0</v>
      </c>
      <c r="D95" s="59">
        <f>(C95/24)*References!$D$32*(2.1*10^6*453.592)</f>
        <v>0</v>
      </c>
      <c r="E95" s="59">
        <f t="shared" si="5"/>
        <v>0</v>
      </c>
    </row>
    <row r="97" spans="1:5" x14ac:dyDescent="0.2">
      <c r="B97" s="19"/>
      <c r="C97" s="19"/>
      <c r="D97" s="49"/>
      <c r="E97" s="49"/>
    </row>
    <row r="98" spans="1:5" x14ac:dyDescent="0.2">
      <c r="B98" s="51"/>
      <c r="C98" s="55"/>
      <c r="D98" s="58" t="s">
        <v>397</v>
      </c>
      <c r="E98" s="58" t="s">
        <v>398</v>
      </c>
    </row>
    <row r="99" spans="1:5" x14ac:dyDescent="0.2">
      <c r="A99" s="33" t="s">
        <v>264</v>
      </c>
      <c r="B99" s="52" t="s">
        <v>399</v>
      </c>
      <c r="C99" s="53" t="s">
        <v>403</v>
      </c>
      <c r="D99" s="58" t="s">
        <v>401</v>
      </c>
      <c r="E99" s="58" t="s">
        <v>402</v>
      </c>
    </row>
    <row r="100" spans="1:5" x14ac:dyDescent="0.2">
      <c r="A100" s="31" t="s">
        <v>12</v>
      </c>
      <c r="B100" s="66">
        <f>Animals!$B$10*Grazing!$C$21</f>
        <v>0</v>
      </c>
      <c r="C100" s="67">
        <f>+B100*Grazing!$D$22*31*24</f>
        <v>0</v>
      </c>
      <c r="D100" s="59">
        <f>(C100/24)*References!$D$32*(2.1*10^6*453.592)</f>
        <v>0</v>
      </c>
      <c r="E100" s="59">
        <f t="shared" ref="E100:E109" si="6">+C100*$B$8*(1/(24*60*60))*(1/($E$9))</f>
        <v>0</v>
      </c>
    </row>
    <row r="101" spans="1:5" x14ac:dyDescent="0.2">
      <c r="A101" s="31" t="s">
        <v>13</v>
      </c>
      <c r="B101" s="68">
        <f>Animals!$B$11*Grazing!$C$21</f>
        <v>0</v>
      </c>
      <c r="C101" s="67">
        <f>+B101*Grazing!$D$22*31*24</f>
        <v>0</v>
      </c>
      <c r="D101" s="59">
        <f>(C101/24)*References!$D$32*(2.1*10^6*453.592)</f>
        <v>0</v>
      </c>
      <c r="E101" s="59">
        <f t="shared" si="6"/>
        <v>0</v>
      </c>
    </row>
    <row r="102" spans="1:5" x14ac:dyDescent="0.2">
      <c r="A102" s="31" t="s">
        <v>14</v>
      </c>
      <c r="B102" s="68">
        <f>Animals!$B$12*Grazing!$C$21</f>
        <v>0</v>
      </c>
      <c r="C102" s="67">
        <f>+B102*Grazing!$D$22*31*24</f>
        <v>0</v>
      </c>
      <c r="D102" s="59">
        <f>(C102/24)*References!$D$32*(2.1*10^6*453.592)</f>
        <v>0</v>
      </c>
      <c r="E102" s="59">
        <f t="shared" si="6"/>
        <v>0</v>
      </c>
    </row>
    <row r="103" spans="1:5" x14ac:dyDescent="0.2">
      <c r="A103" s="31" t="s">
        <v>15</v>
      </c>
      <c r="B103" s="68">
        <f>Animals!$B$13*Grazing!$C$21</f>
        <v>0</v>
      </c>
      <c r="C103" s="67">
        <f>+B103*Grazing!$D$22*31*24</f>
        <v>0</v>
      </c>
      <c r="D103" s="59">
        <f>(C103/24)*References!$D$32*(2.1*10^6*453.592)</f>
        <v>0</v>
      </c>
      <c r="E103" s="59">
        <f t="shared" si="6"/>
        <v>0</v>
      </c>
    </row>
    <row r="104" spans="1:5" x14ac:dyDescent="0.2">
      <c r="A104" s="31" t="s">
        <v>16</v>
      </c>
      <c r="B104" s="68">
        <f>Animals!$B$14*Grazing!$C$21</f>
        <v>0</v>
      </c>
      <c r="C104" s="67">
        <f>+B104*Grazing!$D$22*31*24</f>
        <v>0</v>
      </c>
      <c r="D104" s="59">
        <f>(C104/24)*References!$D$32*(2.1*10^6*453.592)</f>
        <v>0</v>
      </c>
      <c r="E104" s="59">
        <f t="shared" si="6"/>
        <v>0</v>
      </c>
    </row>
    <row r="105" spans="1:5" x14ac:dyDescent="0.2">
      <c r="A105" s="31" t="s">
        <v>17</v>
      </c>
      <c r="B105" s="68">
        <f>Animals!$B$15*Grazing!$C$21</f>
        <v>0</v>
      </c>
      <c r="C105" s="67">
        <f>+B105*Grazing!$D$22*31*24</f>
        <v>0</v>
      </c>
      <c r="D105" s="59">
        <f>(C105/24)*References!$D$32*(2.1*10^6*453.592)</f>
        <v>0</v>
      </c>
      <c r="E105" s="59">
        <f t="shared" si="6"/>
        <v>0</v>
      </c>
    </row>
    <row r="106" spans="1:5" x14ac:dyDescent="0.2">
      <c r="A106" s="31" t="s">
        <v>18</v>
      </c>
      <c r="B106" s="68">
        <f>Animals!$B$16*Grazing!$C$21</f>
        <v>0</v>
      </c>
      <c r="C106" s="67">
        <f>+B106*Grazing!$D$22*31*24</f>
        <v>0</v>
      </c>
      <c r="D106" s="59">
        <f>(C106/24)*References!$D$32*(2.1*10^6*453.592)</f>
        <v>0</v>
      </c>
      <c r="E106" s="59">
        <f t="shared" si="6"/>
        <v>0</v>
      </c>
    </row>
    <row r="107" spans="1:5" x14ac:dyDescent="0.2">
      <c r="A107" s="31" t="s">
        <v>19</v>
      </c>
      <c r="B107" s="68">
        <f>Animals!$B$17*Grazing!$C$21</f>
        <v>0</v>
      </c>
      <c r="C107" s="67">
        <f>+B107*Grazing!$D$22*31*24</f>
        <v>0</v>
      </c>
      <c r="D107" s="59">
        <f>(C107/24)*References!$D$32*(2.1*10^6*453.592)</f>
        <v>0</v>
      </c>
      <c r="E107" s="59">
        <f t="shared" si="6"/>
        <v>0</v>
      </c>
    </row>
    <row r="108" spans="1:5" x14ac:dyDescent="0.2">
      <c r="A108" s="31" t="s">
        <v>20</v>
      </c>
      <c r="B108" s="68">
        <f>Animals!$B$18*Grazing!$C$21</f>
        <v>0</v>
      </c>
      <c r="C108" s="67">
        <f>+B108*Grazing!$D$22*31*24</f>
        <v>0</v>
      </c>
      <c r="D108" s="59">
        <f>(C108/24)*References!$D$32*(2.1*10^6*453.592)</f>
        <v>0</v>
      </c>
      <c r="E108" s="59">
        <f t="shared" si="6"/>
        <v>0</v>
      </c>
    </row>
    <row r="109" spans="1:5" x14ac:dyDescent="0.2">
      <c r="A109" s="31" t="s">
        <v>21</v>
      </c>
      <c r="B109" s="68">
        <f>Animals!$B$19*Grazing!$C$21</f>
        <v>0</v>
      </c>
      <c r="C109" s="67">
        <f>+B109*Grazing!$D$22*31*24</f>
        <v>0</v>
      </c>
      <c r="D109" s="59">
        <f>(C109/24)*References!$D$32*(2.1*10^6*453.592)</f>
        <v>0</v>
      </c>
      <c r="E109" s="59">
        <f t="shared" si="6"/>
        <v>0</v>
      </c>
    </row>
    <row r="111" spans="1:5" x14ac:dyDescent="0.2">
      <c r="B111" s="19"/>
      <c r="C111" s="19"/>
      <c r="D111" s="49"/>
      <c r="E111" s="49"/>
    </row>
    <row r="112" spans="1:5" x14ac:dyDescent="0.2">
      <c r="B112" s="51"/>
      <c r="C112" s="55"/>
      <c r="D112" s="58" t="s">
        <v>397</v>
      </c>
      <c r="E112" s="58" t="s">
        <v>398</v>
      </c>
    </row>
    <row r="113" spans="1:5" x14ac:dyDescent="0.2">
      <c r="A113" s="33" t="s">
        <v>265</v>
      </c>
      <c r="B113" s="52" t="s">
        <v>399</v>
      </c>
      <c r="C113" s="53" t="s">
        <v>403</v>
      </c>
      <c r="D113" s="58" t="s">
        <v>401</v>
      </c>
      <c r="E113" s="58" t="s">
        <v>402</v>
      </c>
    </row>
    <row r="114" spans="1:5" x14ac:dyDescent="0.2">
      <c r="A114" s="31" t="s">
        <v>12</v>
      </c>
      <c r="B114" s="66">
        <f>Animals!$B$10*Grazing!$C$22</f>
        <v>0</v>
      </c>
      <c r="C114" s="67">
        <f>+B114*Grazing!$D$23*31*24</f>
        <v>0</v>
      </c>
      <c r="D114" s="59">
        <f>(C114/24)*References!$D$32*(2.1*10^6*453.592)</f>
        <v>0</v>
      </c>
      <c r="E114" s="59">
        <f t="shared" ref="E114:E123" si="7">+C114*$B$8*(1/(24*60*60))*(1/($E$9))</f>
        <v>0</v>
      </c>
    </row>
    <row r="115" spans="1:5" x14ac:dyDescent="0.2">
      <c r="A115" s="31" t="s">
        <v>13</v>
      </c>
      <c r="B115" s="68">
        <f>Animals!$B$11*Grazing!$C$22</f>
        <v>0</v>
      </c>
      <c r="C115" s="67">
        <f>+B115*Grazing!$D$23*31*24</f>
        <v>0</v>
      </c>
      <c r="D115" s="59">
        <f>(C115/24)*References!$D$32*(2.1*10^6*453.592)</f>
        <v>0</v>
      </c>
      <c r="E115" s="59">
        <f t="shared" si="7"/>
        <v>0</v>
      </c>
    </row>
    <row r="116" spans="1:5" x14ac:dyDescent="0.2">
      <c r="A116" s="31" t="s">
        <v>14</v>
      </c>
      <c r="B116" s="68">
        <f>Animals!$B$12*Grazing!$C$22</f>
        <v>0</v>
      </c>
      <c r="C116" s="67">
        <f>+B116*Grazing!$D$23*31*24</f>
        <v>0</v>
      </c>
      <c r="D116" s="59">
        <f>(C116/24)*References!$D$32*(2.1*10^6*453.592)</f>
        <v>0</v>
      </c>
      <c r="E116" s="59">
        <f t="shared" si="7"/>
        <v>0</v>
      </c>
    </row>
    <row r="117" spans="1:5" x14ac:dyDescent="0.2">
      <c r="A117" s="31" t="s">
        <v>15</v>
      </c>
      <c r="B117" s="68">
        <f>Animals!$B$13*Grazing!$C$22</f>
        <v>0</v>
      </c>
      <c r="C117" s="67">
        <f>+B117*Grazing!$D$23*31*24</f>
        <v>0</v>
      </c>
      <c r="D117" s="59">
        <f>(C117/24)*References!$D$32*(2.1*10^6*453.592)</f>
        <v>0</v>
      </c>
      <c r="E117" s="59">
        <f t="shared" si="7"/>
        <v>0</v>
      </c>
    </row>
    <row r="118" spans="1:5" x14ac:dyDescent="0.2">
      <c r="A118" s="31" t="s">
        <v>16</v>
      </c>
      <c r="B118" s="68">
        <f>Animals!$B$14*Grazing!$C$22</f>
        <v>0</v>
      </c>
      <c r="C118" s="67">
        <f>+B118*Grazing!$D$23*31*24</f>
        <v>0</v>
      </c>
      <c r="D118" s="59">
        <f>(C118/24)*References!$D$32*(2.1*10^6*453.592)</f>
        <v>0</v>
      </c>
      <c r="E118" s="59">
        <f t="shared" si="7"/>
        <v>0</v>
      </c>
    </row>
    <row r="119" spans="1:5" x14ac:dyDescent="0.2">
      <c r="A119" s="31" t="s">
        <v>17</v>
      </c>
      <c r="B119" s="68">
        <f>Animals!$B$15*Grazing!$C$22</f>
        <v>0</v>
      </c>
      <c r="C119" s="67">
        <f>+B119*Grazing!$D$23*31*24</f>
        <v>0</v>
      </c>
      <c r="D119" s="59">
        <f>(C119/24)*References!$D$32*(2.1*10^6*453.592)</f>
        <v>0</v>
      </c>
      <c r="E119" s="59">
        <f t="shared" si="7"/>
        <v>0</v>
      </c>
    </row>
    <row r="120" spans="1:5" x14ac:dyDescent="0.2">
      <c r="A120" s="31" t="s">
        <v>18</v>
      </c>
      <c r="B120" s="68">
        <f>Animals!$B$16*Grazing!$C$22</f>
        <v>0</v>
      </c>
      <c r="C120" s="67">
        <f>+B120*Grazing!$D$23*31*24</f>
        <v>0</v>
      </c>
      <c r="D120" s="59">
        <f>(C120/24)*References!$D$32*(2.1*10^6*453.592)</f>
        <v>0</v>
      </c>
      <c r="E120" s="59">
        <f t="shared" si="7"/>
        <v>0</v>
      </c>
    </row>
    <row r="121" spans="1:5" x14ac:dyDescent="0.2">
      <c r="A121" s="31" t="s">
        <v>19</v>
      </c>
      <c r="B121" s="68">
        <f>Animals!$B$17*Grazing!$C$22</f>
        <v>0</v>
      </c>
      <c r="C121" s="67">
        <f>+B121*Grazing!$D$23*31*24</f>
        <v>0</v>
      </c>
      <c r="D121" s="59">
        <f>(C121/24)*References!$D$32*(2.1*10^6*453.592)</f>
        <v>0</v>
      </c>
      <c r="E121" s="59">
        <f t="shared" si="7"/>
        <v>0</v>
      </c>
    </row>
    <row r="122" spans="1:5" x14ac:dyDescent="0.2">
      <c r="A122" s="31" t="s">
        <v>20</v>
      </c>
      <c r="B122" s="68">
        <f>Animals!$B$18*Grazing!$C$22</f>
        <v>0</v>
      </c>
      <c r="C122" s="67">
        <f>+B122*Grazing!$D$23*31*24</f>
        <v>0</v>
      </c>
      <c r="D122" s="59">
        <f>(C122/24)*References!$D$32*(2.1*10^6*453.592)</f>
        <v>0</v>
      </c>
      <c r="E122" s="59">
        <f t="shared" si="7"/>
        <v>0</v>
      </c>
    </row>
    <row r="123" spans="1:5" x14ac:dyDescent="0.2">
      <c r="A123" s="31" t="s">
        <v>21</v>
      </c>
      <c r="B123" s="68">
        <f>Animals!$B$19*Grazing!$C$22</f>
        <v>0</v>
      </c>
      <c r="C123" s="67">
        <f>+B123*Grazing!$D$23*31*24</f>
        <v>0</v>
      </c>
      <c r="D123" s="59">
        <f>(C123/24)*References!$D$32*(2.1*10^6*453.592)</f>
        <v>0</v>
      </c>
      <c r="E123" s="59">
        <f t="shared" si="7"/>
        <v>0</v>
      </c>
    </row>
    <row r="125" spans="1:5" x14ac:dyDescent="0.2">
      <c r="B125" s="19"/>
      <c r="C125" s="19"/>
      <c r="D125" s="49"/>
      <c r="E125" s="49"/>
    </row>
    <row r="126" spans="1:5" x14ac:dyDescent="0.2">
      <c r="B126" s="51"/>
      <c r="C126" s="55"/>
      <c r="D126" s="58" t="s">
        <v>397</v>
      </c>
      <c r="E126" s="58" t="s">
        <v>398</v>
      </c>
    </row>
    <row r="127" spans="1:5" x14ac:dyDescent="0.2">
      <c r="A127" s="33" t="s">
        <v>266</v>
      </c>
      <c r="B127" s="52" t="s">
        <v>399</v>
      </c>
      <c r="C127" s="53" t="s">
        <v>403</v>
      </c>
      <c r="D127" s="58" t="s">
        <v>401</v>
      </c>
      <c r="E127" s="58" t="s">
        <v>402</v>
      </c>
    </row>
    <row r="128" spans="1:5" x14ac:dyDescent="0.2">
      <c r="A128" s="31" t="s">
        <v>12</v>
      </c>
      <c r="B128" s="66">
        <f>Animals!$B$10*Grazing!$C$23</f>
        <v>0</v>
      </c>
      <c r="C128" s="67">
        <f>+B128*Grazing!$D$24*30*24</f>
        <v>0</v>
      </c>
      <c r="D128" s="59">
        <f>(C128/24)*References!$D$32*(2.1*10^6*453.592)</f>
        <v>0</v>
      </c>
      <c r="E128" s="59">
        <f t="shared" ref="E128:E137" si="8">+C128*$B$8*(1/(24*60*60))*(1/($E$9))</f>
        <v>0</v>
      </c>
    </row>
    <row r="129" spans="1:5" x14ac:dyDescent="0.2">
      <c r="A129" s="31" t="s">
        <v>13</v>
      </c>
      <c r="B129" s="68">
        <f>Animals!$B$11*Grazing!$C$23</f>
        <v>0</v>
      </c>
      <c r="C129" s="67">
        <f>+B129*Grazing!$D$24*30*24</f>
        <v>0</v>
      </c>
      <c r="D129" s="59">
        <f>(C129/24)*References!$D$32*(2.1*10^6*453.592)</f>
        <v>0</v>
      </c>
      <c r="E129" s="59">
        <f t="shared" si="8"/>
        <v>0</v>
      </c>
    </row>
    <row r="130" spans="1:5" x14ac:dyDescent="0.2">
      <c r="A130" s="31" t="s">
        <v>14</v>
      </c>
      <c r="B130" s="68">
        <f>Animals!$B$12*Grazing!$C$23</f>
        <v>0</v>
      </c>
      <c r="C130" s="67">
        <f>+B130*Grazing!$D$24*30*24</f>
        <v>0</v>
      </c>
      <c r="D130" s="59">
        <f>(C130/24)*References!$D$32*(2.1*10^6*453.592)</f>
        <v>0</v>
      </c>
      <c r="E130" s="59">
        <f t="shared" si="8"/>
        <v>0</v>
      </c>
    </row>
    <row r="131" spans="1:5" x14ac:dyDescent="0.2">
      <c r="A131" s="31" t="s">
        <v>15</v>
      </c>
      <c r="B131" s="68">
        <f>Animals!$B$13*Grazing!$C$23</f>
        <v>0</v>
      </c>
      <c r="C131" s="67">
        <f>+B131*Grazing!$D$24*30*24</f>
        <v>0</v>
      </c>
      <c r="D131" s="59">
        <f>(C131/24)*References!$D$32*(2.1*10^6*453.592)</f>
        <v>0</v>
      </c>
      <c r="E131" s="59">
        <f t="shared" si="8"/>
        <v>0</v>
      </c>
    </row>
    <row r="132" spans="1:5" x14ac:dyDescent="0.2">
      <c r="A132" s="31" t="s">
        <v>16</v>
      </c>
      <c r="B132" s="68">
        <f>Animals!$B$14*Grazing!$C$23</f>
        <v>0</v>
      </c>
      <c r="C132" s="67">
        <f>+B132*Grazing!$D$24*30*24</f>
        <v>0</v>
      </c>
      <c r="D132" s="59">
        <f>(C132/24)*References!$D$32*(2.1*10^6*453.592)</f>
        <v>0</v>
      </c>
      <c r="E132" s="59">
        <f t="shared" si="8"/>
        <v>0</v>
      </c>
    </row>
    <row r="133" spans="1:5" x14ac:dyDescent="0.2">
      <c r="A133" s="31" t="s">
        <v>17</v>
      </c>
      <c r="B133" s="68">
        <f>Animals!$B$15*Grazing!$C$23</f>
        <v>0</v>
      </c>
      <c r="C133" s="67">
        <f>+B133*Grazing!$D$24*30*24</f>
        <v>0</v>
      </c>
      <c r="D133" s="59">
        <f>(C133/24)*References!$D$32*(2.1*10^6*453.592)</f>
        <v>0</v>
      </c>
      <c r="E133" s="59">
        <f t="shared" si="8"/>
        <v>0</v>
      </c>
    </row>
    <row r="134" spans="1:5" x14ac:dyDescent="0.2">
      <c r="A134" s="31" t="s">
        <v>18</v>
      </c>
      <c r="B134" s="68">
        <f>Animals!$B$16*Grazing!$C$23</f>
        <v>0</v>
      </c>
      <c r="C134" s="67">
        <f>+B134*Grazing!$D$24*30*24</f>
        <v>0</v>
      </c>
      <c r="D134" s="59">
        <f>(C134/24)*References!$D$32*(2.1*10^6*453.592)</f>
        <v>0</v>
      </c>
      <c r="E134" s="59">
        <f t="shared" si="8"/>
        <v>0</v>
      </c>
    </row>
    <row r="135" spans="1:5" x14ac:dyDescent="0.2">
      <c r="A135" s="31" t="s">
        <v>19</v>
      </c>
      <c r="B135" s="68">
        <f>Animals!$B$17*Grazing!$C$23</f>
        <v>0</v>
      </c>
      <c r="C135" s="67">
        <f>+B135*Grazing!$D$24*30*24</f>
        <v>0</v>
      </c>
      <c r="D135" s="59">
        <f>(C135/24)*References!$D$32*(2.1*10^6*453.592)</f>
        <v>0</v>
      </c>
      <c r="E135" s="59">
        <f t="shared" si="8"/>
        <v>0</v>
      </c>
    </row>
    <row r="136" spans="1:5" x14ac:dyDescent="0.2">
      <c r="A136" s="31" t="s">
        <v>20</v>
      </c>
      <c r="B136" s="68">
        <f>Animals!$B$18*Grazing!$C$23</f>
        <v>0</v>
      </c>
      <c r="C136" s="67">
        <f>+B136*Grazing!$D$24*30*24</f>
        <v>0</v>
      </c>
      <c r="D136" s="59">
        <f>(C136/24)*References!$D$32*(2.1*10^6*453.592)</f>
        <v>0</v>
      </c>
      <c r="E136" s="59">
        <f t="shared" si="8"/>
        <v>0</v>
      </c>
    </row>
    <row r="137" spans="1:5" x14ac:dyDescent="0.2">
      <c r="A137" s="31" t="s">
        <v>21</v>
      </c>
      <c r="B137" s="68">
        <f>Animals!$B$19*Grazing!$C$23</f>
        <v>0</v>
      </c>
      <c r="C137" s="67">
        <f>+B137*Grazing!$D$24*30*24</f>
        <v>0</v>
      </c>
      <c r="D137" s="59">
        <f>(C137/24)*References!$D$32*(2.1*10^6*453.592)</f>
        <v>0</v>
      </c>
      <c r="E137" s="59">
        <f t="shared" si="8"/>
        <v>0</v>
      </c>
    </row>
    <row r="139" spans="1:5" x14ac:dyDescent="0.2">
      <c r="B139" s="19"/>
      <c r="C139" s="19"/>
      <c r="D139" s="49"/>
      <c r="E139" s="49"/>
    </row>
    <row r="140" spans="1:5" x14ac:dyDescent="0.2">
      <c r="B140" s="51"/>
      <c r="C140" s="55"/>
      <c r="D140" s="58" t="s">
        <v>397</v>
      </c>
      <c r="E140" s="58" t="s">
        <v>398</v>
      </c>
    </row>
    <row r="141" spans="1:5" x14ac:dyDescent="0.2">
      <c r="A141" s="33" t="s">
        <v>267</v>
      </c>
      <c r="B141" s="52" t="s">
        <v>399</v>
      </c>
      <c r="C141" s="53" t="s">
        <v>403</v>
      </c>
      <c r="D141" s="58" t="s">
        <v>401</v>
      </c>
      <c r="E141" s="58" t="s">
        <v>402</v>
      </c>
    </row>
    <row r="142" spans="1:5" x14ac:dyDescent="0.2">
      <c r="A142" s="31" t="s">
        <v>12</v>
      </c>
      <c r="B142" s="66">
        <f>Animals!$B$10*Grazing!$C$24</f>
        <v>0</v>
      </c>
      <c r="C142" s="67">
        <f>+B142*Grazing!$D$25*31*24</f>
        <v>0</v>
      </c>
      <c r="D142" s="59">
        <f>(C142/24)*References!$D$32*(2.1*10^6*453.592)</f>
        <v>0</v>
      </c>
      <c r="E142" s="59">
        <f t="shared" ref="E142:E151" si="9">+C142*$B$8*(1/(24*60*60))*(1/($E$9))</f>
        <v>0</v>
      </c>
    </row>
    <row r="143" spans="1:5" x14ac:dyDescent="0.2">
      <c r="A143" s="31" t="s">
        <v>13</v>
      </c>
      <c r="B143" s="68">
        <f>Animals!$B$11*Grazing!$C$24</f>
        <v>0</v>
      </c>
      <c r="C143" s="67">
        <f>+B143*Grazing!$D$25*31*24</f>
        <v>0</v>
      </c>
      <c r="D143" s="59">
        <f>(C143/24)*References!$D$32*(2.1*10^6*453.592)</f>
        <v>0</v>
      </c>
      <c r="E143" s="59">
        <f t="shared" si="9"/>
        <v>0</v>
      </c>
    </row>
    <row r="144" spans="1:5" x14ac:dyDescent="0.2">
      <c r="A144" s="31" t="s">
        <v>14</v>
      </c>
      <c r="B144" s="68">
        <f>Animals!$B$12*Grazing!$C$24</f>
        <v>0</v>
      </c>
      <c r="C144" s="67">
        <f>+B144*Grazing!$D$25*31*24</f>
        <v>0</v>
      </c>
      <c r="D144" s="59">
        <f>(C144/24)*References!$D$32*(2.1*10^6*453.592)</f>
        <v>0</v>
      </c>
      <c r="E144" s="59">
        <f t="shared" si="9"/>
        <v>0</v>
      </c>
    </row>
    <row r="145" spans="1:5" x14ac:dyDescent="0.2">
      <c r="A145" s="31" t="s">
        <v>15</v>
      </c>
      <c r="B145" s="68">
        <f>Animals!$B$13*Grazing!$C$24</f>
        <v>0</v>
      </c>
      <c r="C145" s="67">
        <f>+B145*Grazing!$D$25*31*24</f>
        <v>0</v>
      </c>
      <c r="D145" s="59">
        <f>(C145/24)*References!$D$32*(2.1*10^6*453.592)</f>
        <v>0</v>
      </c>
      <c r="E145" s="59">
        <f t="shared" si="9"/>
        <v>0</v>
      </c>
    </row>
    <row r="146" spans="1:5" x14ac:dyDescent="0.2">
      <c r="A146" s="31" t="s">
        <v>16</v>
      </c>
      <c r="B146" s="68">
        <f>Animals!$B$14*Grazing!$C$24</f>
        <v>0</v>
      </c>
      <c r="C146" s="67">
        <f>+B146*Grazing!$D$25*31*24</f>
        <v>0</v>
      </c>
      <c r="D146" s="59">
        <f>(C146/24)*References!$D$32*(2.1*10^6*453.592)</f>
        <v>0</v>
      </c>
      <c r="E146" s="59">
        <f t="shared" si="9"/>
        <v>0</v>
      </c>
    </row>
    <row r="147" spans="1:5" x14ac:dyDescent="0.2">
      <c r="A147" s="31" t="s">
        <v>17</v>
      </c>
      <c r="B147" s="68">
        <f>Animals!$B$15*Grazing!$C$24</f>
        <v>0</v>
      </c>
      <c r="C147" s="67">
        <f>+B147*Grazing!$D$25*31*24</f>
        <v>0</v>
      </c>
      <c r="D147" s="59">
        <f>(C147/24)*References!$D$32*(2.1*10^6*453.592)</f>
        <v>0</v>
      </c>
      <c r="E147" s="59">
        <f t="shared" si="9"/>
        <v>0</v>
      </c>
    </row>
    <row r="148" spans="1:5" x14ac:dyDescent="0.2">
      <c r="A148" s="31" t="s">
        <v>18</v>
      </c>
      <c r="B148" s="68">
        <f>Animals!$B$16*Grazing!$C$24</f>
        <v>0</v>
      </c>
      <c r="C148" s="67">
        <f>+B148*Grazing!$D$25*31*24</f>
        <v>0</v>
      </c>
      <c r="D148" s="59">
        <f>(C148/24)*References!$D$32*(2.1*10^6*453.592)</f>
        <v>0</v>
      </c>
      <c r="E148" s="59">
        <f t="shared" si="9"/>
        <v>0</v>
      </c>
    </row>
    <row r="149" spans="1:5" x14ac:dyDescent="0.2">
      <c r="A149" s="31" t="s">
        <v>19</v>
      </c>
      <c r="B149" s="68">
        <f>Animals!$B$17*Grazing!$C$24</f>
        <v>0</v>
      </c>
      <c r="C149" s="67">
        <f>+B149*Grazing!$D$25*31*24</f>
        <v>0</v>
      </c>
      <c r="D149" s="59">
        <f>(C149/24)*References!$D$32*(2.1*10^6*453.592)</f>
        <v>0</v>
      </c>
      <c r="E149" s="59">
        <f t="shared" si="9"/>
        <v>0</v>
      </c>
    </row>
    <row r="150" spans="1:5" x14ac:dyDescent="0.2">
      <c r="A150" s="31" t="s">
        <v>20</v>
      </c>
      <c r="B150" s="68">
        <f>Animals!$B$18*Grazing!$C$24</f>
        <v>0</v>
      </c>
      <c r="C150" s="67">
        <f>+B150*Grazing!$D$25*31*24</f>
        <v>0</v>
      </c>
      <c r="D150" s="59">
        <f>(C150/24)*References!$D$32*(2.1*10^6*453.592)</f>
        <v>0</v>
      </c>
      <c r="E150" s="59">
        <f t="shared" si="9"/>
        <v>0</v>
      </c>
    </row>
    <row r="151" spans="1:5" x14ac:dyDescent="0.2">
      <c r="A151" s="31" t="s">
        <v>21</v>
      </c>
      <c r="B151" s="68">
        <f>Animals!$B$19*Grazing!$C$24</f>
        <v>0</v>
      </c>
      <c r="C151" s="67">
        <f>+B151*Grazing!$D$25*31*24</f>
        <v>0</v>
      </c>
      <c r="D151" s="59">
        <f>(C151/24)*References!$D$32*(2.1*10^6*453.592)</f>
        <v>0</v>
      </c>
      <c r="E151" s="59">
        <f t="shared" si="9"/>
        <v>0</v>
      </c>
    </row>
    <row r="153" spans="1:5" x14ac:dyDescent="0.2">
      <c r="B153" s="19"/>
      <c r="C153" s="19"/>
      <c r="D153" s="49"/>
      <c r="E153" s="49"/>
    </row>
    <row r="154" spans="1:5" x14ac:dyDescent="0.2">
      <c r="B154" s="51"/>
      <c r="C154" s="55"/>
      <c r="D154" s="58" t="s">
        <v>397</v>
      </c>
      <c r="E154" s="58" t="s">
        <v>398</v>
      </c>
    </row>
    <row r="155" spans="1:5" x14ac:dyDescent="0.2">
      <c r="A155" s="33" t="s">
        <v>268</v>
      </c>
      <c r="B155" s="52" t="s">
        <v>399</v>
      </c>
      <c r="C155" s="53" t="s">
        <v>403</v>
      </c>
      <c r="D155" s="58" t="s">
        <v>401</v>
      </c>
      <c r="E155" s="58" t="s">
        <v>402</v>
      </c>
    </row>
    <row r="156" spans="1:5" x14ac:dyDescent="0.2">
      <c r="A156" s="31" t="s">
        <v>12</v>
      </c>
      <c r="B156" s="66">
        <f>Animals!$B$10*Grazing!$C$25</f>
        <v>0</v>
      </c>
      <c r="C156" s="67">
        <f>+B156*Grazing!$D$25*30*24</f>
        <v>0</v>
      </c>
      <c r="D156" s="59">
        <f>(C156/24)*References!$D$32*(2.1*10^6*453.592)</f>
        <v>0</v>
      </c>
      <c r="E156" s="59">
        <f t="shared" ref="E156:E165" si="10">+C156*$B$8*(1/(24*60*60))*(1/($E$9))</f>
        <v>0</v>
      </c>
    </row>
    <row r="157" spans="1:5" x14ac:dyDescent="0.2">
      <c r="A157" s="31" t="s">
        <v>13</v>
      </c>
      <c r="B157" s="68">
        <f>Animals!$B$11*Grazing!$C$25</f>
        <v>0</v>
      </c>
      <c r="C157" s="67">
        <f>+B157*Grazing!$D$25*30*24</f>
        <v>0</v>
      </c>
      <c r="D157" s="59">
        <f>(C157/24)*References!$D$32*(2.1*10^6*453.592)</f>
        <v>0</v>
      </c>
      <c r="E157" s="59">
        <f t="shared" si="10"/>
        <v>0</v>
      </c>
    </row>
    <row r="158" spans="1:5" x14ac:dyDescent="0.2">
      <c r="A158" s="31" t="s">
        <v>14</v>
      </c>
      <c r="B158" s="68">
        <f>Animals!$B$12*Grazing!$C$25</f>
        <v>0</v>
      </c>
      <c r="C158" s="67">
        <f>+B158*Grazing!$D$25*30*24</f>
        <v>0</v>
      </c>
      <c r="D158" s="59">
        <f>(C158/24)*References!$D$32*(2.1*10^6*453.592)</f>
        <v>0</v>
      </c>
      <c r="E158" s="59">
        <f t="shared" si="10"/>
        <v>0</v>
      </c>
    </row>
    <row r="159" spans="1:5" x14ac:dyDescent="0.2">
      <c r="A159" s="31" t="s">
        <v>15</v>
      </c>
      <c r="B159" s="68">
        <f>Animals!$B$13*Grazing!$C$25</f>
        <v>0</v>
      </c>
      <c r="C159" s="67">
        <f>+B159*Grazing!$D$25*30*24</f>
        <v>0</v>
      </c>
      <c r="D159" s="59">
        <f>(C159/24)*References!$D$32*(2.1*10^6*453.592)</f>
        <v>0</v>
      </c>
      <c r="E159" s="59">
        <f t="shared" si="10"/>
        <v>0</v>
      </c>
    </row>
    <row r="160" spans="1:5" x14ac:dyDescent="0.2">
      <c r="A160" s="31" t="s">
        <v>16</v>
      </c>
      <c r="B160" s="68">
        <f>Animals!$B$14*Grazing!$C$25</f>
        <v>0</v>
      </c>
      <c r="C160" s="67">
        <f>+B160*Grazing!$D$25*30*24</f>
        <v>0</v>
      </c>
      <c r="D160" s="59">
        <f>(C160/24)*References!$D$32*(2.1*10^6*453.592)</f>
        <v>0</v>
      </c>
      <c r="E160" s="59">
        <f t="shared" si="10"/>
        <v>0</v>
      </c>
    </row>
    <row r="161" spans="1:5" x14ac:dyDescent="0.2">
      <c r="A161" s="31" t="s">
        <v>17</v>
      </c>
      <c r="B161" s="68">
        <f>Animals!$B$15*Grazing!$C$25</f>
        <v>0</v>
      </c>
      <c r="C161" s="67">
        <f>+B161*Grazing!$D$25*30*24</f>
        <v>0</v>
      </c>
      <c r="D161" s="59">
        <f>(C161/24)*References!$D$32*(2.1*10^6*453.592)</f>
        <v>0</v>
      </c>
      <c r="E161" s="59">
        <f t="shared" si="10"/>
        <v>0</v>
      </c>
    </row>
    <row r="162" spans="1:5" x14ac:dyDescent="0.2">
      <c r="A162" s="31" t="s">
        <v>18</v>
      </c>
      <c r="B162" s="68">
        <f>Animals!$B$16*Grazing!$C$25</f>
        <v>0</v>
      </c>
      <c r="C162" s="67">
        <f>+B162*Grazing!$D$25*30*24</f>
        <v>0</v>
      </c>
      <c r="D162" s="59">
        <f>(C162/24)*References!$D$32*(2.1*10^6*453.592)</f>
        <v>0</v>
      </c>
      <c r="E162" s="59">
        <f t="shared" si="10"/>
        <v>0</v>
      </c>
    </row>
    <row r="163" spans="1:5" x14ac:dyDescent="0.2">
      <c r="A163" s="31" t="s">
        <v>19</v>
      </c>
      <c r="B163" s="68">
        <f>Animals!$B$17*Grazing!$C$25</f>
        <v>0</v>
      </c>
      <c r="C163" s="67">
        <f>+B163*Grazing!$D$25*30*24</f>
        <v>0</v>
      </c>
      <c r="D163" s="59">
        <f>(C163/24)*References!$D$32*(2.1*10^6*453.592)</f>
        <v>0</v>
      </c>
      <c r="E163" s="59">
        <f t="shared" si="10"/>
        <v>0</v>
      </c>
    </row>
    <row r="164" spans="1:5" x14ac:dyDescent="0.2">
      <c r="A164" s="31" t="s">
        <v>20</v>
      </c>
      <c r="B164" s="68">
        <f>Animals!$B$18*Grazing!$C$25</f>
        <v>0</v>
      </c>
      <c r="C164" s="67">
        <f>+B164*Grazing!$D$25*30*24</f>
        <v>0</v>
      </c>
      <c r="D164" s="59">
        <f>(C164/24)*References!$D$32*(2.1*10^6*453.592)</f>
        <v>0</v>
      </c>
      <c r="E164" s="59">
        <f t="shared" si="10"/>
        <v>0</v>
      </c>
    </row>
    <row r="165" spans="1:5" x14ac:dyDescent="0.2">
      <c r="A165" s="31" t="s">
        <v>21</v>
      </c>
      <c r="B165" s="68">
        <f>Animals!$B$19*Grazing!$C$25</f>
        <v>0</v>
      </c>
      <c r="C165" s="67">
        <f>+B165*Grazing!$D$25*30*24</f>
        <v>0</v>
      </c>
      <c r="D165" s="59">
        <f>(C165/24)*References!$D$32*(2.1*10^6*453.592)</f>
        <v>0</v>
      </c>
      <c r="E165" s="59">
        <f t="shared" si="10"/>
        <v>0</v>
      </c>
    </row>
    <row r="167" spans="1:5" x14ac:dyDescent="0.2">
      <c r="B167" s="19"/>
      <c r="C167" s="19"/>
      <c r="D167" s="49"/>
      <c r="E167" s="49"/>
    </row>
    <row r="168" spans="1:5" x14ac:dyDescent="0.2">
      <c r="B168" s="51"/>
      <c r="C168" s="55"/>
      <c r="D168" s="58" t="s">
        <v>397</v>
      </c>
      <c r="E168" s="58" t="s">
        <v>398</v>
      </c>
    </row>
    <row r="169" spans="1:5" x14ac:dyDescent="0.2">
      <c r="A169" s="33" t="s">
        <v>269</v>
      </c>
      <c r="B169" s="52" t="s">
        <v>399</v>
      </c>
      <c r="C169" s="53" t="s">
        <v>403</v>
      </c>
      <c r="D169" s="58" t="s">
        <v>401</v>
      </c>
      <c r="E169" s="58" t="s">
        <v>402</v>
      </c>
    </row>
    <row r="170" spans="1:5" x14ac:dyDescent="0.2">
      <c r="A170" s="31" t="s">
        <v>12</v>
      </c>
      <c r="B170" s="66">
        <f>Animals!$B$10*Grazing!$C$26</f>
        <v>0</v>
      </c>
      <c r="C170" s="67">
        <f>+B170*Grazing!$D$26*31*24</f>
        <v>0</v>
      </c>
      <c r="D170" s="59">
        <f>(C170/24)*References!$D$32*(2.1*10^6*453.592)</f>
        <v>0</v>
      </c>
      <c r="E170" s="59">
        <f t="shared" ref="E170:E179" si="11">+C170*$B$8*(1/(24*60*60))*(1/($E$9))</f>
        <v>0</v>
      </c>
    </row>
    <row r="171" spans="1:5" x14ac:dyDescent="0.2">
      <c r="A171" s="31" t="s">
        <v>13</v>
      </c>
      <c r="B171" s="68">
        <f>Animals!$B$11*Grazing!$C$26</f>
        <v>0</v>
      </c>
      <c r="C171" s="67">
        <f>+B171*Grazing!$D$26*31*24</f>
        <v>0</v>
      </c>
      <c r="D171" s="59">
        <f>(C171/24)*References!$D$32*(2.1*10^6*453.592)</f>
        <v>0</v>
      </c>
      <c r="E171" s="59">
        <f t="shared" si="11"/>
        <v>0</v>
      </c>
    </row>
    <row r="172" spans="1:5" x14ac:dyDescent="0.2">
      <c r="A172" s="31" t="s">
        <v>14</v>
      </c>
      <c r="B172" s="68">
        <f>Animals!$B$12*Grazing!$C$26</f>
        <v>0</v>
      </c>
      <c r="C172" s="67">
        <f>+B172*Grazing!$D$26*31*24</f>
        <v>0</v>
      </c>
      <c r="D172" s="59">
        <f>(C172/24)*References!$D$32*(2.1*10^6*453.592)</f>
        <v>0</v>
      </c>
      <c r="E172" s="59">
        <f t="shared" si="11"/>
        <v>0</v>
      </c>
    </row>
    <row r="173" spans="1:5" x14ac:dyDescent="0.2">
      <c r="A173" s="31" t="s">
        <v>15</v>
      </c>
      <c r="B173" s="68">
        <f>Animals!$B$13*Grazing!$C$26</f>
        <v>0</v>
      </c>
      <c r="C173" s="67">
        <f>+B173*Grazing!$D$26*31*24</f>
        <v>0</v>
      </c>
      <c r="D173" s="59">
        <f>(C173/24)*References!$D$32*(2.1*10^6*453.592)</f>
        <v>0</v>
      </c>
      <c r="E173" s="59">
        <f t="shared" si="11"/>
        <v>0</v>
      </c>
    </row>
    <row r="174" spans="1:5" x14ac:dyDescent="0.2">
      <c r="A174" s="31" t="s">
        <v>16</v>
      </c>
      <c r="B174" s="68">
        <f>Animals!$B$14*Grazing!$C$26</f>
        <v>0</v>
      </c>
      <c r="C174" s="67">
        <f>+B174*Grazing!$D$26*31*24</f>
        <v>0</v>
      </c>
      <c r="D174" s="59">
        <f>(C174/24)*References!$D$32*(2.1*10^6*453.592)</f>
        <v>0</v>
      </c>
      <c r="E174" s="59">
        <f t="shared" si="11"/>
        <v>0</v>
      </c>
    </row>
    <row r="175" spans="1:5" x14ac:dyDescent="0.2">
      <c r="A175" s="31" t="s">
        <v>17</v>
      </c>
      <c r="B175" s="68">
        <f>Animals!$B$15*Grazing!$C$26</f>
        <v>0</v>
      </c>
      <c r="C175" s="67">
        <f>+B175*Grazing!$D$26*31*24</f>
        <v>0</v>
      </c>
      <c r="D175" s="59">
        <f>(C175/24)*References!$D$32*(2.1*10^6*453.592)</f>
        <v>0</v>
      </c>
      <c r="E175" s="59">
        <f t="shared" si="11"/>
        <v>0</v>
      </c>
    </row>
    <row r="176" spans="1:5" x14ac:dyDescent="0.2">
      <c r="A176" s="31" t="s">
        <v>18</v>
      </c>
      <c r="B176" s="68">
        <f>Animals!$B$16*Grazing!$C$26</f>
        <v>0</v>
      </c>
      <c r="C176" s="67">
        <f>+B176*Grazing!$D$26*31*24</f>
        <v>0</v>
      </c>
      <c r="D176" s="59">
        <f>(C176/24)*References!$D$32*(2.1*10^6*453.592)</f>
        <v>0</v>
      </c>
      <c r="E176" s="59">
        <f t="shared" si="11"/>
        <v>0</v>
      </c>
    </row>
    <row r="177" spans="1:5" x14ac:dyDescent="0.2">
      <c r="A177" s="31" t="s">
        <v>19</v>
      </c>
      <c r="B177" s="68">
        <f>Animals!$B$17*Grazing!$C$26</f>
        <v>0</v>
      </c>
      <c r="C177" s="67">
        <f>+B177*Grazing!$D$26*31*24</f>
        <v>0</v>
      </c>
      <c r="D177" s="59">
        <f>(C177/24)*References!$D$32*(2.1*10^6*453.592)</f>
        <v>0</v>
      </c>
      <c r="E177" s="59">
        <f t="shared" si="11"/>
        <v>0</v>
      </c>
    </row>
    <row r="178" spans="1:5" x14ac:dyDescent="0.2">
      <c r="A178" s="31" t="s">
        <v>20</v>
      </c>
      <c r="B178" s="68">
        <f>Animals!$B$18*Grazing!$C$26</f>
        <v>0</v>
      </c>
      <c r="C178" s="67">
        <f>+B178*Grazing!$D$26*31*24</f>
        <v>0</v>
      </c>
      <c r="D178" s="59">
        <f>(C178/24)*References!$D$32*(2.1*10^6*453.592)</f>
        <v>0</v>
      </c>
      <c r="E178" s="59">
        <f t="shared" si="11"/>
        <v>0</v>
      </c>
    </row>
    <row r="179" spans="1:5" x14ac:dyDescent="0.2">
      <c r="A179" s="31" t="s">
        <v>21</v>
      </c>
      <c r="B179" s="68">
        <f>Animals!$B$19*Grazing!$C$26</f>
        <v>0</v>
      </c>
      <c r="C179" s="67">
        <f>+B179*Grazing!$D$26*31*24</f>
        <v>0</v>
      </c>
      <c r="D179" s="59">
        <f>(C179/24)*References!$D$32*(2.1*10^6*453.592)</f>
        <v>0</v>
      </c>
      <c r="E179" s="59">
        <f t="shared" si="11"/>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F33"/>
  <sheetViews>
    <sheetView workbookViewId="0">
      <selection activeCell="F35" sqref="F35"/>
    </sheetView>
  </sheetViews>
  <sheetFormatPr defaultRowHeight="12.75" x14ac:dyDescent="0.2"/>
  <cols>
    <col min="1" max="1" width="25.28515625" style="31" customWidth="1"/>
    <col min="2" max="2" width="18.85546875" style="31" customWidth="1"/>
    <col min="3" max="3" width="15.5703125" style="31" bestFit="1" customWidth="1"/>
    <col min="4" max="9" width="12.7109375" style="31" customWidth="1"/>
    <col min="10" max="10" width="9.140625" style="31"/>
    <col min="11" max="11" width="10.42578125" style="31" bestFit="1" customWidth="1"/>
    <col min="12" max="12" width="9.140625" style="31"/>
    <col min="13" max="13" width="24.42578125" style="31" bestFit="1" customWidth="1"/>
    <col min="14" max="14" width="38.5703125" style="31" customWidth="1"/>
    <col min="15" max="32" width="9.140625" style="31"/>
  </cols>
  <sheetData>
    <row r="1" spans="1:14" x14ac:dyDescent="0.2">
      <c r="A1" s="38" t="s">
        <v>407</v>
      </c>
    </row>
    <row r="2" spans="1:14" x14ac:dyDescent="0.2">
      <c r="A2" s="42" t="s">
        <v>408</v>
      </c>
    </row>
    <row r="3" spans="1:14" x14ac:dyDescent="0.2">
      <c r="A3" s="42"/>
    </row>
    <row r="4" spans="1:14" x14ac:dyDescent="0.2">
      <c r="A4" s="43" t="s">
        <v>409</v>
      </c>
      <c r="B4" s="64"/>
      <c r="C4" s="64"/>
    </row>
    <row r="5" spans="1:14" ht="13.5" thickBot="1" x14ac:dyDescent="0.25">
      <c r="A5" s="43"/>
      <c r="B5" s="64"/>
      <c r="C5" s="64"/>
    </row>
    <row r="6" spans="1:14" ht="13.5" thickBot="1" x14ac:dyDescent="0.25">
      <c r="A6" s="199" t="s">
        <v>410</v>
      </c>
      <c r="B6" s="200"/>
      <c r="C6" s="200"/>
      <c r="D6" s="200"/>
      <c r="E6" s="200"/>
      <c r="F6" s="200"/>
      <c r="G6" s="200"/>
      <c r="H6" s="200"/>
      <c r="I6" s="200"/>
      <c r="J6" s="438">
        <f>Input!B37</f>
        <v>0</v>
      </c>
      <c r="K6" s="43" t="s">
        <v>749</v>
      </c>
    </row>
    <row r="7" spans="1:14" ht="13.5" thickBot="1" x14ac:dyDescent="0.25">
      <c r="A7" s="199" t="s">
        <v>411</v>
      </c>
      <c r="B7" s="200"/>
      <c r="C7" s="200"/>
      <c r="D7" s="200"/>
      <c r="E7" s="200"/>
      <c r="F7" s="200"/>
      <c r="G7" s="200"/>
      <c r="H7" s="200"/>
      <c r="I7" s="200"/>
      <c r="J7" s="438">
        <f>Input!B38</f>
        <v>0</v>
      </c>
    </row>
    <row r="8" spans="1:14" ht="13.5" thickBot="1" x14ac:dyDescent="0.25">
      <c r="A8" s="199" t="s">
        <v>412</v>
      </c>
      <c r="B8" s="200"/>
      <c r="C8" s="200"/>
      <c r="D8" s="200"/>
      <c r="E8" s="200"/>
      <c r="F8" s="200"/>
      <c r="G8" s="200"/>
      <c r="H8" s="200"/>
      <c r="I8" s="200"/>
      <c r="J8" s="198" t="str">
        <f>IF(J6=0,"",J7/J6)</f>
        <v/>
      </c>
      <c r="K8" s="31" t="s">
        <v>413</v>
      </c>
    </row>
    <row r="9" spans="1:14" ht="13.5" thickBot="1" x14ac:dyDescent="0.25">
      <c r="A9" s="199" t="s">
        <v>414</v>
      </c>
      <c r="B9" s="200"/>
      <c r="C9" s="200"/>
      <c r="D9" s="200"/>
      <c r="E9" s="200"/>
      <c r="F9" s="200"/>
      <c r="G9" s="200"/>
      <c r="H9" s="200"/>
      <c r="I9" s="200"/>
      <c r="J9" s="270">
        <f>Input!B40</f>
        <v>1</v>
      </c>
      <c r="K9" s="31" t="s">
        <v>415</v>
      </c>
    </row>
    <row r="10" spans="1:14" x14ac:dyDescent="0.2">
      <c r="J10" s="69"/>
    </row>
    <row r="11" spans="1:14" x14ac:dyDescent="0.2">
      <c r="A11" s="31" t="s">
        <v>416</v>
      </c>
      <c r="J11" s="35">
        <f>J6*J9*0.01</f>
        <v>0</v>
      </c>
    </row>
    <row r="12" spans="1:14" x14ac:dyDescent="0.2">
      <c r="A12" s="31" t="s">
        <v>417</v>
      </c>
      <c r="J12" s="31" t="e">
        <f>J11/B32</f>
        <v>#DIV/0!</v>
      </c>
      <c r="K12" s="31" t="s">
        <v>418</v>
      </c>
    </row>
    <row r="14" spans="1:14" x14ac:dyDescent="0.2">
      <c r="A14" s="226" t="s">
        <v>419</v>
      </c>
      <c r="B14" s="226"/>
      <c r="C14" s="226"/>
      <c r="D14" s="226"/>
      <c r="E14" s="226"/>
      <c r="F14" s="226"/>
      <c r="G14" s="226"/>
      <c r="H14" s="226"/>
      <c r="I14" s="226"/>
      <c r="J14" s="227">
        <v>6300000</v>
      </c>
      <c r="K14" s="226" t="s">
        <v>420</v>
      </c>
      <c r="L14" s="226"/>
      <c r="M14" s="228" t="s">
        <v>937</v>
      </c>
      <c r="N14" s="246"/>
    </row>
    <row r="15" spans="1:14" x14ac:dyDescent="0.2">
      <c r="A15" s="31" t="s">
        <v>422</v>
      </c>
      <c r="J15" s="31">
        <v>70</v>
      </c>
      <c r="K15" s="31" t="s">
        <v>423</v>
      </c>
      <c r="M15" s="6" t="s">
        <v>421</v>
      </c>
    </row>
    <row r="18" spans="1:32" x14ac:dyDescent="0.2">
      <c r="A18" s="7" t="s">
        <v>424</v>
      </c>
      <c r="B18" s="47"/>
      <c r="C18" s="47"/>
    </row>
    <row r="20" spans="1:32" s="4" customFormat="1" x14ac:dyDescent="0.2">
      <c r="A20" s="169"/>
      <c r="B20" s="169" t="s">
        <v>425</v>
      </c>
      <c r="C20" s="169" t="s">
        <v>426</v>
      </c>
      <c r="D20" s="169" t="s">
        <v>427</v>
      </c>
      <c r="E20" s="169" t="s">
        <v>428</v>
      </c>
      <c r="F20" s="169" t="s">
        <v>428</v>
      </c>
      <c r="G20" s="204" t="s">
        <v>429</v>
      </c>
      <c r="H20" s="204" t="s">
        <v>703</v>
      </c>
      <c r="I20" s="204" t="s">
        <v>428</v>
      </c>
      <c r="J20" s="65"/>
      <c r="K20" s="65"/>
      <c r="L20" s="65"/>
      <c r="M20" s="65"/>
      <c r="N20" s="65"/>
      <c r="O20" s="65"/>
      <c r="P20" s="65"/>
      <c r="Q20" s="65"/>
      <c r="R20" s="65"/>
      <c r="S20" s="65"/>
      <c r="T20" s="65"/>
      <c r="U20" s="65"/>
      <c r="V20" s="65"/>
      <c r="W20" s="65"/>
      <c r="X20" s="65"/>
      <c r="Y20" s="65"/>
      <c r="Z20" s="65"/>
      <c r="AA20" s="65"/>
      <c r="AB20" s="65"/>
      <c r="AC20" s="65"/>
      <c r="AD20" s="65"/>
      <c r="AE20" s="65"/>
      <c r="AF20" s="65"/>
    </row>
    <row r="21" spans="1:32" s="4" customFormat="1" x14ac:dyDescent="0.2">
      <c r="A21" s="205" t="s">
        <v>276</v>
      </c>
      <c r="B21" s="205" t="s">
        <v>430</v>
      </c>
      <c r="C21" s="205" t="s">
        <v>431</v>
      </c>
      <c r="D21" s="205" t="s">
        <v>432</v>
      </c>
      <c r="E21" s="205" t="s">
        <v>433</v>
      </c>
      <c r="F21" s="205" t="s">
        <v>434</v>
      </c>
      <c r="G21" s="204" t="s">
        <v>435</v>
      </c>
      <c r="H21" s="204" t="s">
        <v>435</v>
      </c>
      <c r="I21" s="204" t="s">
        <v>402</v>
      </c>
      <c r="J21" s="65"/>
      <c r="K21" s="65"/>
      <c r="L21" s="65"/>
      <c r="M21"/>
      <c r="N21" s="65"/>
      <c r="O21" s="65"/>
      <c r="P21" s="65"/>
      <c r="Q21" s="65"/>
      <c r="R21" s="65"/>
      <c r="S21" s="65"/>
      <c r="T21" s="65"/>
      <c r="U21" s="65"/>
      <c r="V21" s="65"/>
      <c r="W21" s="65"/>
      <c r="X21" s="65"/>
      <c r="Y21" s="65"/>
      <c r="Z21" s="65"/>
      <c r="AA21" s="65"/>
      <c r="AB21" s="65"/>
      <c r="AC21" s="65"/>
      <c r="AD21" s="65"/>
      <c r="AE21" s="65"/>
      <c r="AF21" s="65"/>
    </row>
    <row r="22" spans="1:32" x14ac:dyDescent="0.2">
      <c r="A22" s="186" t="s">
        <v>12</v>
      </c>
      <c r="B22" s="201">
        <f>Input!F21</f>
        <v>0</v>
      </c>
      <c r="C22" s="202">
        <f>IF(B22=0,0,B22*$J$12)</f>
        <v>0</v>
      </c>
      <c r="D22" s="202">
        <f>IF(C22=0,0,C22*$J$8)</f>
        <v>0</v>
      </c>
      <c r="E22" s="156">
        <f>D22*$J$15</f>
        <v>0</v>
      </c>
      <c r="F22" s="201">
        <f>E22*3785/24</f>
        <v>0</v>
      </c>
      <c r="G22" s="203">
        <f>F22*($J$14/100)</f>
        <v>0</v>
      </c>
      <c r="H22" s="203">
        <f>0.403*(G22)^1.028</f>
        <v>0</v>
      </c>
      <c r="I22" s="203">
        <f>E22*(0.00000155)</f>
        <v>0</v>
      </c>
      <c r="M22"/>
    </row>
    <row r="23" spans="1:32" x14ac:dyDescent="0.2">
      <c r="A23" s="186" t="s">
        <v>13</v>
      </c>
      <c r="B23" s="201">
        <f>Input!F22</f>
        <v>0</v>
      </c>
      <c r="C23" s="202">
        <f t="shared" ref="C23:C31" si="0">IF(B23=0,0,B23*$J$12)</f>
        <v>0</v>
      </c>
      <c r="D23" s="202">
        <f t="shared" ref="D23:D31" si="1">IF(C23=0,0,C23*$J$8)</f>
        <v>0</v>
      </c>
      <c r="E23" s="156">
        <f t="shared" ref="E23:E31" si="2">D23*$J$15</f>
        <v>0</v>
      </c>
      <c r="F23" s="201">
        <f t="shared" ref="F23:F31" si="3">E23*3785/24</f>
        <v>0</v>
      </c>
      <c r="G23" s="203">
        <f t="shared" ref="G23:G31" si="4">F23*($J$14/100)</f>
        <v>0</v>
      </c>
      <c r="H23" s="203">
        <f t="shared" ref="H23:H31" si="5">0.403*(G23)^1.028</f>
        <v>0</v>
      </c>
      <c r="I23" s="203">
        <f>E23*(0.00000155)</f>
        <v>0</v>
      </c>
      <c r="M23"/>
    </row>
    <row r="24" spans="1:32" x14ac:dyDescent="0.2">
      <c r="A24" s="186" t="s">
        <v>14</v>
      </c>
      <c r="B24" s="201">
        <f>Input!F23</f>
        <v>0</v>
      </c>
      <c r="C24" s="202">
        <f t="shared" si="0"/>
        <v>0</v>
      </c>
      <c r="D24" s="202">
        <f t="shared" si="1"/>
        <v>0</v>
      </c>
      <c r="E24" s="156">
        <f t="shared" si="2"/>
        <v>0</v>
      </c>
      <c r="F24" s="201">
        <f t="shared" si="3"/>
        <v>0</v>
      </c>
      <c r="G24" s="203">
        <f t="shared" si="4"/>
        <v>0</v>
      </c>
      <c r="H24" s="203">
        <f t="shared" si="5"/>
        <v>0</v>
      </c>
      <c r="I24" s="203">
        <f t="shared" ref="I24:I30" si="6">E24*(0.00000155)</f>
        <v>0</v>
      </c>
      <c r="M24"/>
    </row>
    <row r="25" spans="1:32" x14ac:dyDescent="0.2">
      <c r="A25" s="186" t="s">
        <v>15</v>
      </c>
      <c r="B25" s="201">
        <f>Input!F24</f>
        <v>0</v>
      </c>
      <c r="C25" s="202">
        <f t="shared" si="0"/>
        <v>0</v>
      </c>
      <c r="D25" s="202">
        <f t="shared" si="1"/>
        <v>0</v>
      </c>
      <c r="E25" s="156">
        <f t="shared" si="2"/>
        <v>0</v>
      </c>
      <c r="F25" s="201">
        <f t="shared" si="3"/>
        <v>0</v>
      </c>
      <c r="G25" s="203">
        <f t="shared" si="4"/>
        <v>0</v>
      </c>
      <c r="H25" s="203">
        <f t="shared" si="5"/>
        <v>0</v>
      </c>
      <c r="I25" s="203">
        <f t="shared" si="6"/>
        <v>0</v>
      </c>
      <c r="M25"/>
    </row>
    <row r="26" spans="1:32" x14ac:dyDescent="0.2">
      <c r="A26" s="186" t="s">
        <v>16</v>
      </c>
      <c r="B26" s="201">
        <f>Input!F25</f>
        <v>0</v>
      </c>
      <c r="C26" s="202">
        <f t="shared" si="0"/>
        <v>0</v>
      </c>
      <c r="D26" s="202">
        <f t="shared" si="1"/>
        <v>0</v>
      </c>
      <c r="E26" s="156">
        <f t="shared" si="2"/>
        <v>0</v>
      </c>
      <c r="F26" s="201">
        <f t="shared" si="3"/>
        <v>0</v>
      </c>
      <c r="G26" s="203">
        <f t="shared" si="4"/>
        <v>0</v>
      </c>
      <c r="H26" s="203">
        <f t="shared" si="5"/>
        <v>0</v>
      </c>
      <c r="I26" s="203">
        <f t="shared" si="6"/>
        <v>0</v>
      </c>
      <c r="M26"/>
    </row>
    <row r="27" spans="1:32" x14ac:dyDescent="0.2">
      <c r="A27" s="186" t="s">
        <v>17</v>
      </c>
      <c r="B27" s="201">
        <f>Input!F26</f>
        <v>0</v>
      </c>
      <c r="C27" s="202">
        <f t="shared" si="0"/>
        <v>0</v>
      </c>
      <c r="D27" s="202">
        <f t="shared" si="1"/>
        <v>0</v>
      </c>
      <c r="E27" s="156">
        <f t="shared" si="2"/>
        <v>0</v>
      </c>
      <c r="F27" s="201">
        <f t="shared" si="3"/>
        <v>0</v>
      </c>
      <c r="G27" s="203">
        <f t="shared" si="4"/>
        <v>0</v>
      </c>
      <c r="H27" s="203">
        <f t="shared" si="5"/>
        <v>0</v>
      </c>
      <c r="I27" s="203">
        <f t="shared" si="6"/>
        <v>0</v>
      </c>
      <c r="M27"/>
    </row>
    <row r="28" spans="1:32" x14ac:dyDescent="0.2">
      <c r="A28" s="186" t="s">
        <v>18</v>
      </c>
      <c r="B28" s="201">
        <f>Input!F27</f>
        <v>0</v>
      </c>
      <c r="C28" s="202">
        <f t="shared" si="0"/>
        <v>0</v>
      </c>
      <c r="D28" s="202">
        <f t="shared" si="1"/>
        <v>0</v>
      </c>
      <c r="E28" s="156">
        <f t="shared" si="2"/>
        <v>0</v>
      </c>
      <c r="F28" s="201">
        <f t="shared" si="3"/>
        <v>0</v>
      </c>
      <c r="G28" s="203">
        <f t="shared" si="4"/>
        <v>0</v>
      </c>
      <c r="H28" s="203">
        <f t="shared" si="5"/>
        <v>0</v>
      </c>
      <c r="I28" s="203">
        <f t="shared" si="6"/>
        <v>0</v>
      </c>
      <c r="M28"/>
    </row>
    <row r="29" spans="1:32" x14ac:dyDescent="0.2">
      <c r="A29" s="186" t="s">
        <v>19</v>
      </c>
      <c r="B29" s="201">
        <f>Input!F28</f>
        <v>0</v>
      </c>
      <c r="C29" s="202">
        <f t="shared" si="0"/>
        <v>0</v>
      </c>
      <c r="D29" s="202">
        <f t="shared" si="1"/>
        <v>0</v>
      </c>
      <c r="E29" s="156">
        <f t="shared" si="2"/>
        <v>0</v>
      </c>
      <c r="F29" s="201">
        <f t="shared" si="3"/>
        <v>0</v>
      </c>
      <c r="G29" s="203">
        <f t="shared" si="4"/>
        <v>0</v>
      </c>
      <c r="H29" s="203">
        <f t="shared" si="5"/>
        <v>0</v>
      </c>
      <c r="I29" s="203">
        <f t="shared" si="6"/>
        <v>0</v>
      </c>
      <c r="M29"/>
    </row>
    <row r="30" spans="1:32" x14ac:dyDescent="0.2">
      <c r="A30" s="186" t="s">
        <v>20</v>
      </c>
      <c r="B30" s="201">
        <f>Input!F29</f>
        <v>0</v>
      </c>
      <c r="C30" s="202">
        <f t="shared" si="0"/>
        <v>0</v>
      </c>
      <c r="D30" s="202">
        <f t="shared" si="1"/>
        <v>0</v>
      </c>
      <c r="E30" s="156">
        <f t="shared" si="2"/>
        <v>0</v>
      </c>
      <c r="F30" s="201">
        <f t="shared" si="3"/>
        <v>0</v>
      </c>
      <c r="G30" s="203">
        <f t="shared" si="4"/>
        <v>0</v>
      </c>
      <c r="H30" s="203">
        <f t="shared" si="5"/>
        <v>0</v>
      </c>
      <c r="I30" s="203">
        <f t="shared" si="6"/>
        <v>0</v>
      </c>
      <c r="M30"/>
    </row>
    <row r="31" spans="1:32" x14ac:dyDescent="0.2">
      <c r="A31" s="186" t="s">
        <v>21</v>
      </c>
      <c r="B31" s="201">
        <f>Input!F30</f>
        <v>0</v>
      </c>
      <c r="C31" s="202">
        <f t="shared" si="0"/>
        <v>0</v>
      </c>
      <c r="D31" s="202">
        <f t="shared" si="1"/>
        <v>0</v>
      </c>
      <c r="E31" s="156">
        <f t="shared" si="2"/>
        <v>0</v>
      </c>
      <c r="F31" s="201">
        <f t="shared" si="3"/>
        <v>0</v>
      </c>
      <c r="G31" s="203">
        <f t="shared" si="4"/>
        <v>0</v>
      </c>
      <c r="H31" s="203">
        <f t="shared" si="5"/>
        <v>0</v>
      </c>
      <c r="I31" s="203">
        <f>E31*(0.00000155)</f>
        <v>0</v>
      </c>
    </row>
    <row r="32" spans="1:32" x14ac:dyDescent="0.2">
      <c r="A32" s="31" t="s">
        <v>436</v>
      </c>
      <c r="B32" s="92">
        <f>SUM(B22:B31)</f>
        <v>0</v>
      </c>
    </row>
    <row r="33" ht="17.25" customHeight="1" x14ac:dyDescent="0.2"/>
  </sheetData>
  <sheetProtection selectLockedCells="1"/>
  <pageMargins left="0.75" right="0.75" top="1" bottom="1" header="0.5" footer="0.5"/>
  <pageSetup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P404"/>
  <sheetViews>
    <sheetView zoomScale="70" zoomScaleNormal="70" workbookViewId="0">
      <selection activeCell="H3" sqref="H3"/>
    </sheetView>
  </sheetViews>
  <sheetFormatPr defaultRowHeight="12.75" x14ac:dyDescent="0.2"/>
  <cols>
    <col min="1" max="1" width="16.7109375" bestFit="1" customWidth="1"/>
    <col min="2" max="2" width="19.140625" bestFit="1" customWidth="1"/>
    <col min="3" max="3" width="16.140625" customWidth="1"/>
    <col min="4" max="4" width="17.42578125" bestFit="1" customWidth="1"/>
    <col min="5" max="5" width="19.42578125" customWidth="1"/>
    <col min="6" max="6" width="16.7109375" bestFit="1" customWidth="1"/>
    <col min="7" max="7" width="10.140625" bestFit="1" customWidth="1"/>
    <col min="9" max="9" width="24.7109375" bestFit="1" customWidth="1"/>
  </cols>
  <sheetData>
    <row r="1" spans="1:7" x14ac:dyDescent="0.2">
      <c r="A1" s="219" t="s">
        <v>437</v>
      </c>
    </row>
    <row r="2" spans="1:7" x14ac:dyDescent="0.2">
      <c r="A2" s="219" t="s">
        <v>438</v>
      </c>
    </row>
    <row r="6" spans="1:7" ht="13.5" thickBot="1" x14ac:dyDescent="0.25">
      <c r="A6" s="219" t="s">
        <v>439</v>
      </c>
    </row>
    <row r="7" spans="1:7" ht="13.5" thickBot="1" x14ac:dyDescent="0.25">
      <c r="A7" s="206" t="s">
        <v>6</v>
      </c>
      <c r="B7" s="207" t="s">
        <v>8</v>
      </c>
      <c r="C7" s="207" t="s">
        <v>10</v>
      </c>
      <c r="D7" s="207" t="s">
        <v>7</v>
      </c>
      <c r="E7" s="207" t="s">
        <v>9</v>
      </c>
      <c r="F7" s="214" t="s">
        <v>440</v>
      </c>
      <c r="G7" s="216" t="s">
        <v>441</v>
      </c>
    </row>
    <row r="8" spans="1:7" x14ac:dyDescent="0.2">
      <c r="A8" s="208" t="s">
        <v>12</v>
      </c>
      <c r="B8" s="234">
        <f>0.403*((Cropland!Z17+Cropland!Z31+Cropland!Z45+Cropland!Z59+Cropland!Z73+Cropland!Z87+Cropland!Z101+Cropland!Z115+Cropland!Z129+Cropland!Z143+Cropland!Z157+Cropland!Z171)*Input!$C$21*365)^1.028</f>
        <v>0</v>
      </c>
      <c r="C8" s="234">
        <f>0.403*(Forest!F7*Input!E21*365)^1.028</f>
        <v>0</v>
      </c>
      <c r="D8" s="234">
        <f>Urban!AC13</f>
        <v>0</v>
      </c>
      <c r="E8" s="234">
        <f>0.403*(((Pastureland!AN20+Pastureland!AN35+Pastureland!AN49+Pastureland!AN63+Pastureland!AN77+Pastureland!AN91+Pastureland!AN105+Pastureland!AN119+Pastureland!AN133+Pastureland!AN147+Pastureland!AN161+Pastureland!AN175)*Input!D21*365)+SUM('Cattle in Streams'!D16,'Cattle in Streams'!D30,'Cattle in Streams'!D44,'Cattle in Streams'!D58,'Cattle in Streams'!D72,'Cattle in Streams'!D86,'Cattle in Streams'!D100,'Cattle in Streams'!D114,'Cattle in Streams'!D128,'Cattle in Streams'!D142,'Cattle in Streams'!D156,'Cattle in Streams'!D170))^1.028</f>
        <v>0</v>
      </c>
      <c r="F8" s="243">
        <f>0.403*(Septics!G22*24*365)^1.028</f>
        <v>0</v>
      </c>
      <c r="G8" s="217">
        <f t="shared" ref="G8:G18" si="0">SUM(B8,C8,D8,E8,F8)</f>
        <v>0</v>
      </c>
    </row>
    <row r="9" spans="1:7" x14ac:dyDescent="0.2">
      <c r="A9" s="157" t="s">
        <v>13</v>
      </c>
      <c r="B9" s="234">
        <f>0.403*((Cropland!Z18+Cropland!Z32+Cropland!Z46+Cropland!Z60+Cropland!Z74+Cropland!Z88+Cropland!Z102+Cropland!Z116+Cropland!Z130+Cropland!Z144+Cropland!Z158+Cropland!Z172)*Input!$C$21*365)^1.028</f>
        <v>0</v>
      </c>
      <c r="C9" s="234">
        <f>0.403*(Forest!F8*Input!E22*365)^1.028</f>
        <v>0</v>
      </c>
      <c r="D9" s="234">
        <f>Urban!AC14</f>
        <v>0</v>
      </c>
      <c r="E9" s="234">
        <f>0.403*(((Pastureland!AN21+Pastureland!AN36+Pastureland!AN50+Pastureland!AN64+Pastureland!AN78+Pastureland!AN92+Pastureland!AN106+Pastureland!AN120+Pastureland!AN134+Pastureland!AN148+Pastureland!AN162+Pastureland!AN176)*Input!D22*365)+SUM('Cattle in Streams'!D17,'Cattle in Streams'!D31,'Cattle in Streams'!D45,'Cattle in Streams'!D59,'Cattle in Streams'!D73,'Cattle in Streams'!D87,'Cattle in Streams'!D101,'Cattle in Streams'!D115,'Cattle in Streams'!D129,'Cattle in Streams'!D143,'Cattle in Streams'!D157,'Cattle in Streams'!D171))^1.028</f>
        <v>0</v>
      </c>
      <c r="F9" s="243">
        <f>0.403*(Septics!G23*24*365)^1.028</f>
        <v>0</v>
      </c>
      <c r="G9" s="217">
        <f t="shared" si="0"/>
        <v>0</v>
      </c>
    </row>
    <row r="10" spans="1:7" x14ac:dyDescent="0.2">
      <c r="A10" s="157" t="s">
        <v>14</v>
      </c>
      <c r="B10" s="234">
        <f>0.403*((Cropland!Z19+Cropland!Z33+Cropland!Z47+Cropland!Z61+Cropland!Z75+Cropland!Z89+Cropland!Z103+Cropland!Z117+Cropland!Z131+Cropland!Z145+Cropland!Z159+Cropland!Z173)*Input!$C$21*365)^1.028</f>
        <v>0</v>
      </c>
      <c r="C10" s="234">
        <f>0.403*(Forest!F9*Input!E23*365)^1.028</f>
        <v>0</v>
      </c>
      <c r="D10" s="234">
        <f>Urban!AC15</f>
        <v>0</v>
      </c>
      <c r="E10" s="234">
        <f>0.403*(((Pastureland!AN22+Pastureland!AN37+Pastureland!AN51+Pastureland!AN65+Pastureland!AN79+Pastureland!AN93+Pastureland!AN107+Pastureland!AN121+Pastureland!AN135+Pastureland!AN149+Pastureland!AN163+Pastureland!AN177)*Input!D23*365)+SUM('Cattle in Streams'!D18,'Cattle in Streams'!D32,'Cattle in Streams'!D46,'Cattle in Streams'!D60,'Cattle in Streams'!D74,'Cattle in Streams'!D88,'Cattle in Streams'!D102,'Cattle in Streams'!D116,'Cattle in Streams'!D130,'Cattle in Streams'!D144,'Cattle in Streams'!D158,'Cattle in Streams'!D172))^1.028</f>
        <v>0</v>
      </c>
      <c r="F10" s="243">
        <f>0.403*(Septics!G24*24*365)^1.028</f>
        <v>0</v>
      </c>
      <c r="G10" s="217">
        <f t="shared" si="0"/>
        <v>0</v>
      </c>
    </row>
    <row r="11" spans="1:7" x14ac:dyDescent="0.2">
      <c r="A11" s="157" t="s">
        <v>15</v>
      </c>
      <c r="B11" s="234">
        <f>0.403*((Cropland!Z20+Cropland!Z34+Cropland!Z48+Cropland!Z62+Cropland!Z76+Cropland!Z90+Cropland!Z104+Cropland!Z118+Cropland!Z132+Cropland!Z146+Cropland!Z160+Cropland!Z174)*Input!$C$21*365)^1.028</f>
        <v>0</v>
      </c>
      <c r="C11" s="234">
        <f>0.403*(Forest!F10*Input!E24*365)^1.028</f>
        <v>0</v>
      </c>
      <c r="D11" s="234">
        <f>Urban!AC16</f>
        <v>0</v>
      </c>
      <c r="E11" s="234">
        <f>0.403*(((Pastureland!AN23+Pastureland!AN38+Pastureland!AN52+Pastureland!AN66+Pastureland!AN80+Pastureland!AN94+Pastureland!AN108+Pastureland!AN122+Pastureland!AN136+Pastureland!AN150+Pastureland!AN164+Pastureland!AN178)*Input!D24*365)+SUM('Cattle in Streams'!D19,'Cattle in Streams'!D33,'Cattle in Streams'!D47,'Cattle in Streams'!D61,'Cattle in Streams'!D75,'Cattle in Streams'!D89,'Cattle in Streams'!D103,'Cattle in Streams'!D117,'Cattle in Streams'!D131,'Cattle in Streams'!D145,'Cattle in Streams'!D159,'Cattle in Streams'!D173))^1.028</f>
        <v>0</v>
      </c>
      <c r="F11" s="243">
        <f>0.403*(Septics!G25*24*365)^1.028</f>
        <v>0</v>
      </c>
      <c r="G11" s="217">
        <f t="shared" si="0"/>
        <v>0</v>
      </c>
    </row>
    <row r="12" spans="1:7" x14ac:dyDescent="0.2">
      <c r="A12" s="157" t="s">
        <v>16</v>
      </c>
      <c r="B12" s="234">
        <f>0.403*((Cropland!Z21+Cropland!Z35+Cropland!Z49+Cropland!Z63+Cropland!Z77+Cropland!Z91+Cropland!Z105+Cropland!Z119+Cropland!Z133+Cropland!Z147+Cropland!Z161+Cropland!Z175)*Input!$C$21*365)^1.028</f>
        <v>0</v>
      </c>
      <c r="C12" s="234">
        <f>0.403*(Forest!F11*Input!E25*365)^1.028</f>
        <v>0</v>
      </c>
      <c r="D12" s="234">
        <f>Urban!AC17</f>
        <v>0</v>
      </c>
      <c r="E12" s="234">
        <f>0.403*(((Pastureland!AN24+Pastureland!AN39+Pastureland!AN53+Pastureland!AN67+Pastureland!AN81+Pastureland!AN95+Pastureland!AN109+Pastureland!AN123+Pastureland!AN137+Pastureland!AN151+Pastureland!AN165+Pastureland!AN179)*Input!D25*365)+SUM('Cattle in Streams'!D20,'Cattle in Streams'!D34,'Cattle in Streams'!D48,'Cattle in Streams'!D62,'Cattle in Streams'!D76,'Cattle in Streams'!D90,'Cattle in Streams'!D104,'Cattle in Streams'!D118,'Cattle in Streams'!D132,'Cattle in Streams'!D146,'Cattle in Streams'!D160,'Cattle in Streams'!D174))^1.028</f>
        <v>0</v>
      </c>
      <c r="F12" s="243">
        <f>0.403*(Septics!G26*24*365)^1.028</f>
        <v>0</v>
      </c>
      <c r="G12" s="217">
        <f t="shared" si="0"/>
        <v>0</v>
      </c>
    </row>
    <row r="13" spans="1:7" x14ac:dyDescent="0.2">
      <c r="A13" s="157" t="s">
        <v>17</v>
      </c>
      <c r="B13" s="234">
        <f>0.403*((Cropland!Z22+Cropland!Z36+Cropland!Z50+Cropland!Z64+Cropland!Z78+Cropland!Z92+Cropland!Z106+Cropland!Z120+Cropland!Z134+Cropland!Z148+Cropland!Z162+Cropland!Z176)*Input!$C$21*365)^1.028</f>
        <v>0</v>
      </c>
      <c r="C13" s="234">
        <f>0.403*(Forest!F12*Input!E26*365)^1.028</f>
        <v>0</v>
      </c>
      <c r="D13" s="234">
        <f>Urban!AC18</f>
        <v>0</v>
      </c>
      <c r="E13" s="234">
        <f>0.403*(((Pastureland!AN25+Pastureland!AN40+Pastureland!AN54+Pastureland!AN68+Pastureland!AN82+Pastureland!AN96+Pastureland!AN110+Pastureland!AN124+Pastureland!AN138+Pastureland!AN152+Pastureland!AN166+Pastureland!AN180)*Input!D26*365)+SUM('Cattle in Streams'!D21,'Cattle in Streams'!D35,'Cattle in Streams'!D49,'Cattle in Streams'!D63,'Cattle in Streams'!D77,'Cattle in Streams'!D91,'Cattle in Streams'!D105,'Cattle in Streams'!D119,'Cattle in Streams'!D133,'Cattle in Streams'!D147,'Cattle in Streams'!D161,'Cattle in Streams'!D175))^1.028</f>
        <v>0</v>
      </c>
      <c r="F13" s="243">
        <f>0.403*(Septics!G27*24*365)^1.028</f>
        <v>0</v>
      </c>
      <c r="G13" s="217">
        <f t="shared" si="0"/>
        <v>0</v>
      </c>
    </row>
    <row r="14" spans="1:7" x14ac:dyDescent="0.2">
      <c r="A14" s="157" t="s">
        <v>18</v>
      </c>
      <c r="B14" s="234">
        <f>0.403*((Cropland!Z23+Cropland!Z37+Cropland!Z51+Cropland!Z65+Cropland!Z79+Cropland!Z93+Cropland!Z107+Cropland!Z121+Cropland!Z135+Cropland!Z149+Cropland!Z163+Cropland!Z177)*Input!$C$21*365)^1.028</f>
        <v>0</v>
      </c>
      <c r="C14" s="234">
        <f>0.403*(Forest!F13*Input!E27*365)^1.028</f>
        <v>0</v>
      </c>
      <c r="D14" s="234">
        <f>Urban!AC19</f>
        <v>0</v>
      </c>
      <c r="E14" s="234">
        <f>0.403*(((Pastureland!AN26+Pastureland!AN41+Pastureland!AN55+Pastureland!AN69+Pastureland!AN83+Pastureland!AN97+Pastureland!AN111+Pastureland!AN125+Pastureland!AN139+Pastureland!AN153+Pastureland!AN167+Pastureland!AN181)*Input!D27*365)+SUM('Cattle in Streams'!D22,'Cattle in Streams'!D36,'Cattle in Streams'!D50,'Cattle in Streams'!D64,'Cattle in Streams'!D78,'Cattle in Streams'!D92,'Cattle in Streams'!D106,'Cattle in Streams'!D120,'Cattle in Streams'!D134,'Cattle in Streams'!D148,'Cattle in Streams'!D162,'Cattle in Streams'!D176))^1.028</f>
        <v>0</v>
      </c>
      <c r="F14" s="243">
        <f>0.403*(Septics!G28*24*365)^1.028</f>
        <v>0</v>
      </c>
      <c r="G14" s="217">
        <f t="shared" si="0"/>
        <v>0</v>
      </c>
    </row>
    <row r="15" spans="1:7" x14ac:dyDescent="0.2">
      <c r="A15" s="157" t="s">
        <v>19</v>
      </c>
      <c r="B15" s="234">
        <f>0.403*((Cropland!Z24+Cropland!Z38+Cropland!Z52+Cropland!Z66+Cropland!Z80+Cropland!Z94+Cropland!Z108+Cropland!Z122+Cropland!Z136+Cropland!Z150+Cropland!Z164+Cropland!Z178)*Input!$C$21*365)^1.028</f>
        <v>0</v>
      </c>
      <c r="C15" s="234">
        <f>0.403*(Forest!F14*Input!E28*365)^1.028</f>
        <v>0</v>
      </c>
      <c r="D15" s="234">
        <f>Urban!AC20</f>
        <v>0</v>
      </c>
      <c r="E15" s="234">
        <f>0.403*(((Pastureland!AN27+Pastureland!AN42+Pastureland!AN56+Pastureland!AN70+Pastureland!AN84+Pastureland!AN98+Pastureland!AN112+Pastureland!AN126+Pastureland!AN140+Pastureland!AN154+Pastureland!AN168+Pastureland!AN182)*Input!D28*365)+SUM('Cattle in Streams'!D23,'Cattle in Streams'!D37,'Cattle in Streams'!D51,'Cattle in Streams'!D65,'Cattle in Streams'!D79,'Cattle in Streams'!D93,'Cattle in Streams'!D107,'Cattle in Streams'!D121,'Cattle in Streams'!D135,'Cattle in Streams'!D149,'Cattle in Streams'!D163,'Cattle in Streams'!D177))^1.028</f>
        <v>0</v>
      </c>
      <c r="F15" s="243">
        <f>0.403*(Septics!G29*24*365)^1.028</f>
        <v>0</v>
      </c>
      <c r="G15" s="217">
        <f t="shared" si="0"/>
        <v>0</v>
      </c>
    </row>
    <row r="16" spans="1:7" x14ac:dyDescent="0.2">
      <c r="A16" s="157" t="s">
        <v>20</v>
      </c>
      <c r="B16" s="234">
        <f>0.403*((Cropland!Z25+Cropland!Z39+Cropland!Z53+Cropland!Z67+Cropland!Z81+Cropland!Z95+Cropland!Z109+Cropland!Z123+Cropland!Z137+Cropland!Z151+Cropland!Z165+Cropland!Z179)*Input!$C$21*365)^1.028</f>
        <v>0</v>
      </c>
      <c r="C16" s="234">
        <f>0.403*(Forest!F15*Input!E29*365)^1.028</f>
        <v>0</v>
      </c>
      <c r="D16" s="234">
        <f>Urban!AC21</f>
        <v>0</v>
      </c>
      <c r="E16" s="234">
        <f>0.403*(((Pastureland!AN28+Pastureland!AN43+Pastureland!AN57+Pastureland!AN71+Pastureland!AN85+Pastureland!AN99+Pastureland!AN113+Pastureland!AN127+Pastureland!AN141+Pastureland!AN155+Pastureland!AN169+Pastureland!AN183)*Input!D29*365)+SUM('Cattle in Streams'!D24,'Cattle in Streams'!D38,'Cattle in Streams'!D52,'Cattle in Streams'!D66,'Cattle in Streams'!D80,'Cattle in Streams'!D94,'Cattle in Streams'!D108,'Cattle in Streams'!D122,'Cattle in Streams'!D136,'Cattle in Streams'!D150,'Cattle in Streams'!D164,'Cattle in Streams'!D178))^1.028</f>
        <v>0</v>
      </c>
      <c r="F16" s="243">
        <f>0.403*(Septics!G30*24*365)^1.028</f>
        <v>0</v>
      </c>
      <c r="G16" s="217">
        <f t="shared" si="0"/>
        <v>0</v>
      </c>
    </row>
    <row r="17" spans="1:7" ht="13.5" thickBot="1" x14ac:dyDescent="0.25">
      <c r="A17" s="209" t="s">
        <v>21</v>
      </c>
      <c r="B17" s="234">
        <f>0.403*((Cropland!Z26+Cropland!Z40+Cropland!Z54+Cropland!Z68+Cropland!Z82+Cropland!Z96+Cropland!Z110+Cropland!Z124+Cropland!Z138+Cropland!Z152+Cropland!Z166+Cropland!Z180)*Input!$C$21*365)^1.028</f>
        <v>0</v>
      </c>
      <c r="C17" s="234">
        <f>0.403*(Forest!F16*Input!E30*365)^1.028</f>
        <v>0</v>
      </c>
      <c r="D17" s="234">
        <f>Urban!AC22</f>
        <v>0</v>
      </c>
      <c r="E17" s="234">
        <f>0.403*(((Pastureland!AN29+Pastureland!AN44+Pastureland!AN58+Pastureland!AN72+Pastureland!AN86+Pastureland!AN100+Pastureland!AN114+Pastureland!AN128+Pastureland!AN142+Pastureland!AN156+Pastureland!AN170+Pastureland!AN184)*Input!D30*365)+SUM('Cattle in Streams'!D25,'Cattle in Streams'!D39,'Cattle in Streams'!D53,'Cattle in Streams'!D67,'Cattle in Streams'!D81,'Cattle in Streams'!D95,'Cattle in Streams'!D109,'Cattle in Streams'!D123,'Cattle in Streams'!D137,'Cattle in Streams'!D151,'Cattle in Streams'!D165,'Cattle in Streams'!D179))^1.028</f>
        <v>0</v>
      </c>
      <c r="F17" s="243">
        <f>0.403*(Septics!G31*24*365)^1.028</f>
        <v>0</v>
      </c>
      <c r="G17" s="217">
        <f t="shared" si="0"/>
        <v>0</v>
      </c>
    </row>
    <row r="18" spans="1:7" ht="13.5" thickBot="1" x14ac:dyDescent="0.25">
      <c r="A18" s="167" t="s">
        <v>11</v>
      </c>
      <c r="B18" s="210">
        <f t="shared" ref="B18:F18" si="1">SUM(B8:B17)</f>
        <v>0</v>
      </c>
      <c r="C18" s="210">
        <f t="shared" si="1"/>
        <v>0</v>
      </c>
      <c r="D18" s="210">
        <f t="shared" si="1"/>
        <v>0</v>
      </c>
      <c r="E18" s="210">
        <f t="shared" si="1"/>
        <v>0</v>
      </c>
      <c r="F18" s="215">
        <f t="shared" si="1"/>
        <v>0</v>
      </c>
      <c r="G18" s="218">
        <f t="shared" si="0"/>
        <v>0</v>
      </c>
    </row>
    <row r="19" spans="1:7" x14ac:dyDescent="0.2">
      <c r="A19" s="138"/>
      <c r="B19" s="139"/>
      <c r="C19" s="139"/>
      <c r="D19" s="139"/>
      <c r="E19" s="139"/>
      <c r="F19" s="139"/>
      <c r="G19" s="140"/>
    </row>
    <row r="20" spans="1:7" x14ac:dyDescent="0.2">
      <c r="A20" s="138"/>
      <c r="B20" s="139"/>
      <c r="C20" s="139"/>
      <c r="D20" s="139"/>
      <c r="E20" s="139"/>
      <c r="F20" s="139"/>
      <c r="G20" s="140"/>
    </row>
    <row r="21" spans="1:7" x14ac:dyDescent="0.2">
      <c r="A21" s="138"/>
      <c r="B21" s="139"/>
      <c r="C21" s="139"/>
      <c r="D21" s="139"/>
      <c r="E21" s="139"/>
      <c r="F21" s="139"/>
      <c r="G21" s="140"/>
    </row>
    <row r="22" spans="1:7" ht="13.5" thickBot="1" x14ac:dyDescent="0.25">
      <c r="A22" s="219" t="s">
        <v>442</v>
      </c>
    </row>
    <row r="23" spans="1:7" ht="13.5" thickBot="1" x14ac:dyDescent="0.25">
      <c r="A23" s="206" t="s">
        <v>6</v>
      </c>
      <c r="B23" s="207" t="s">
        <v>8</v>
      </c>
      <c r="C23" s="207" t="s">
        <v>10</v>
      </c>
      <c r="D23" s="207" t="s">
        <v>7</v>
      </c>
      <c r="E23" s="207" t="s">
        <v>9</v>
      </c>
    </row>
    <row r="24" spans="1:7" x14ac:dyDescent="0.2">
      <c r="A24" s="208" t="s">
        <v>12</v>
      </c>
      <c r="B24" s="122" t="str">
        <f>IF(Input!C21=0,"N/A",(B8/(IF(Rainfall!C5=0,"N/A",Rainfall!C5*1233000000))/100))</f>
        <v>N/A</v>
      </c>
      <c r="C24" s="122" t="str">
        <f>IF(Input!E21=0,"N/A",(C8/(IF(Rainfall!E5=0,"N/A",Rainfall!E5*1233000000))/100))</f>
        <v>N/A</v>
      </c>
      <c r="D24" s="122" t="str">
        <f>IF(Input!B21=0,"N/A",(D8/(IF(Rainfall!B5=0,"N/A",Rainfall!B5*1233000000))/100))</f>
        <v>N/A</v>
      </c>
      <c r="E24" s="122" t="str">
        <f>IF(Input!D21=0,"N/A",(E8/(IF(Rainfall!D5=0,"N/A",Rainfall!D5*1233000000))/100))</f>
        <v>N/A</v>
      </c>
    </row>
    <row r="25" spans="1:7" x14ac:dyDescent="0.2">
      <c r="A25" s="157" t="s">
        <v>13</v>
      </c>
      <c r="B25" s="122" t="str">
        <f>IF(Input!C22=0,"N/A",(B9/(IF(Rainfall!C6=0,"N/A",Rainfall!C6*1233000000))/100))</f>
        <v>N/A</v>
      </c>
      <c r="C25" s="122" t="str">
        <f>IF(Input!E22=0,"N/A",(C9/(IF(Rainfall!E6=0,"N/A",Rainfall!E6*1233000000))/100))</f>
        <v>N/A</v>
      </c>
      <c r="D25" s="122" t="str">
        <f>IF(Input!B22=0,"N/A",(D9/(IF(Rainfall!B6=0,"N/A",Rainfall!B6*1233000000))/100))</f>
        <v>N/A</v>
      </c>
      <c r="E25" s="122" t="str">
        <f>IF(Input!D22=0,"N/A",(E9/(IF(Rainfall!D6=0,"N/A",Rainfall!D6*1233000000))/100))</f>
        <v>N/A</v>
      </c>
    </row>
    <row r="26" spans="1:7" x14ac:dyDescent="0.2">
      <c r="A26" s="157" t="s">
        <v>14</v>
      </c>
      <c r="B26" s="122" t="str">
        <f>IF(Input!C23=0,"N/A",(B10/(IF(Rainfall!C7=0,"N/A",Rainfall!C7*1233000000))/100))</f>
        <v>N/A</v>
      </c>
      <c r="C26" s="122" t="str">
        <f>IF(Input!E23=0,"N/A",(C10/(IF(Rainfall!E7=0,"N/A",Rainfall!E7*1233000000))/100))</f>
        <v>N/A</v>
      </c>
      <c r="D26" s="122" t="str">
        <f>IF(Input!B23=0,"N/A",(D10/(IF(Rainfall!B7=0,"N/A",Rainfall!B7*1233000000))/100))</f>
        <v>N/A</v>
      </c>
      <c r="E26" s="122" t="str">
        <f>IF(Input!D23=0,"N/A",(E10/(IF(Rainfall!D7=0,"N/A",Rainfall!D7*1233000000))/100))</f>
        <v>N/A</v>
      </c>
    </row>
    <row r="27" spans="1:7" x14ac:dyDescent="0.2">
      <c r="A27" s="157" t="s">
        <v>15</v>
      </c>
      <c r="B27" s="122" t="str">
        <f>IF(Input!C24=0,"N/A",(B11/(IF(Rainfall!C8=0,"N/A",Rainfall!C8*1233000000))/100))</f>
        <v>N/A</v>
      </c>
      <c r="C27" s="122" t="str">
        <f>IF(Input!E24=0,"N/A",(C11/(IF(Rainfall!E8=0,"N/A",Rainfall!E8*1233000000))/100))</f>
        <v>N/A</v>
      </c>
      <c r="D27" s="122" t="str">
        <f>IF(Input!B24=0,"N/A",(D11/(IF(Rainfall!B8=0,"N/A",Rainfall!B8*1233000000))/100))</f>
        <v>N/A</v>
      </c>
      <c r="E27" s="122" t="str">
        <f>IF(Input!D24=0,"N/A",(E11/(IF(Rainfall!D8=0,"N/A",Rainfall!D8*1233000000))/100))</f>
        <v>N/A</v>
      </c>
    </row>
    <row r="28" spans="1:7" x14ac:dyDescent="0.2">
      <c r="A28" s="157" t="s">
        <v>16</v>
      </c>
      <c r="B28" s="122" t="str">
        <f>IF(Input!C25=0,"N/A",(B12/(IF(Rainfall!C9=0,"N/A",Rainfall!C9*1233000000))/100))</f>
        <v>N/A</v>
      </c>
      <c r="C28" s="122" t="str">
        <f>IF(Input!E25=0,"N/A",(C12/(IF(Rainfall!E9=0,"N/A",Rainfall!E9*1233000000))/100))</f>
        <v>N/A</v>
      </c>
      <c r="D28" s="122" t="str">
        <f>IF(Input!B25=0,"N/A",(D12/(IF(Rainfall!B9=0,"N/A",Rainfall!B9*1233000000))/100))</f>
        <v>N/A</v>
      </c>
      <c r="E28" s="122" t="str">
        <f>IF(Input!D25=0,"N/A",(E12/(IF(Rainfall!D9=0,"N/A",Rainfall!D9*1233000000))/100))</f>
        <v>N/A</v>
      </c>
    </row>
    <row r="29" spans="1:7" x14ac:dyDescent="0.2">
      <c r="A29" s="157" t="s">
        <v>17</v>
      </c>
      <c r="B29" s="122" t="str">
        <f>IF(Input!C26=0,"N/A",(B13/(IF(Rainfall!C10=0,"N/A",Rainfall!C10*1233000000))/100))</f>
        <v>N/A</v>
      </c>
      <c r="C29" s="122" t="str">
        <f>IF(Input!E26=0,"N/A",(C13/(IF(Rainfall!E10=0,"N/A",Rainfall!E10*1233000000))/100))</f>
        <v>N/A</v>
      </c>
      <c r="D29" s="122" t="str">
        <f>IF(Input!B26=0,"N/A",(D13/(IF(Rainfall!B10=0,"N/A",Rainfall!B10*1233000000))/100))</f>
        <v>N/A</v>
      </c>
      <c r="E29" s="122" t="str">
        <f>IF(Input!D26=0,"N/A",(E13/(IF(Rainfall!D10=0,"N/A",Rainfall!D10*1233000000))/100))</f>
        <v>N/A</v>
      </c>
    </row>
    <row r="30" spans="1:7" x14ac:dyDescent="0.2">
      <c r="A30" s="157" t="s">
        <v>18</v>
      </c>
      <c r="B30" s="122" t="str">
        <f>IF(Input!C27=0,"N/A",(B14/(IF(Rainfall!C11=0,"N/A",Rainfall!C11*1233000000))/100))</f>
        <v>N/A</v>
      </c>
      <c r="C30" s="122" t="str">
        <f>IF(Input!E27=0,"N/A",(C14/(IF(Rainfall!E11=0,"N/A",Rainfall!E11*1233000000))/100))</f>
        <v>N/A</v>
      </c>
      <c r="D30" s="122" t="str">
        <f>IF(Input!B27=0,"N/A",(D14/(IF(Rainfall!B11=0,"N/A",Rainfall!B11*1233000000))/100))</f>
        <v>N/A</v>
      </c>
      <c r="E30" s="122" t="str">
        <f>IF(Input!D27=0,"N/A",(E14/(IF(Rainfall!D11=0,"N/A",Rainfall!D11*1233000000))/100))</f>
        <v>N/A</v>
      </c>
    </row>
    <row r="31" spans="1:7" x14ac:dyDescent="0.2">
      <c r="A31" s="157" t="s">
        <v>19</v>
      </c>
      <c r="B31" s="122" t="str">
        <f>IF(Input!C28=0,"N/A",(B15/(IF(Rainfall!C12=0,"N/A",Rainfall!C12*1233000000))/100))</f>
        <v>N/A</v>
      </c>
      <c r="C31" s="122" t="str">
        <f>IF(Input!E28=0,"N/A",(C15/(IF(Rainfall!E12=0,"N/A",Rainfall!E12*1233000000))/100))</f>
        <v>N/A</v>
      </c>
      <c r="D31" s="122" t="str">
        <f>IF(Input!B28=0,"N/A",(D15/(IF(Rainfall!B12=0,"N/A",Rainfall!B12*1233000000))/100))</f>
        <v>N/A</v>
      </c>
      <c r="E31" s="122" t="str">
        <f>IF(Input!D28=0,"N/A",(E15/(IF(Rainfall!D12=0,"N/A",Rainfall!D12*1233000000))/100))</f>
        <v>N/A</v>
      </c>
    </row>
    <row r="32" spans="1:7" x14ac:dyDescent="0.2">
      <c r="A32" s="157" t="s">
        <v>20</v>
      </c>
      <c r="B32" s="122" t="str">
        <f>IF(Input!C29=0,"N/A",(B16/(IF(Rainfall!C13=0,"N/A",Rainfall!C13*1233000000))/100))</f>
        <v>N/A</v>
      </c>
      <c r="C32" s="122" t="str">
        <f>IF(Input!E29=0,"N/A",(C16/(IF(Rainfall!E13=0,"N/A",Rainfall!E13*1233000000))/100))</f>
        <v>N/A</v>
      </c>
      <c r="D32" s="122" t="str">
        <f>IF(Input!B29=0,"N/A",(D16/(IF(Rainfall!B13=0,"N/A",Rainfall!B13*1233000000))/100))</f>
        <v>N/A</v>
      </c>
      <c r="E32" s="122" t="str">
        <f>IF(Input!D29=0,"N/A",(E16/(IF(Rainfall!D13=0,"N/A",Rainfall!D13*1233000000))/100))</f>
        <v>N/A</v>
      </c>
    </row>
    <row r="33" spans="1:11" ht="13.5" thickBot="1" x14ac:dyDescent="0.25">
      <c r="A33" s="209" t="s">
        <v>21</v>
      </c>
      <c r="B33" s="141" t="str">
        <f>IF(Input!C30=0,"N/A",(B17/(IF(Rainfall!C14=0,"N/A",Rainfall!C14*1233000000))/100))</f>
        <v>N/A</v>
      </c>
      <c r="C33" s="141" t="str">
        <f>IF(Input!E30=0,"N/A",(C17/(IF(Rainfall!E14=0,"N/A",Rainfall!E14*1233000000))/100))</f>
        <v>N/A</v>
      </c>
      <c r="D33" s="141" t="str">
        <f>IF(Input!B30=0,"N/A",(D17/(IF(Rainfall!B14=0,"N/A",Rainfall!B14*1233000000))/100))</f>
        <v>N/A</v>
      </c>
      <c r="E33" s="141" t="str">
        <f>IF(Input!D30=0,"N/A",(E17/(IF(Rainfall!D14=0,"N/A",Rainfall!D14*1233000000))/100))</f>
        <v>N/A</v>
      </c>
    </row>
    <row r="34" spans="1:11" ht="13.5" thickBot="1" x14ac:dyDescent="0.25">
      <c r="A34" s="167" t="s">
        <v>11</v>
      </c>
      <c r="B34" s="210" t="str">
        <f>IF(Input!C31=0,"N/A",(B18/(Rainfall!B15*1233000000))/100)</f>
        <v>N/A</v>
      </c>
      <c r="C34" s="210">
        <f t="shared" ref="C34:E34" si="2">SUM(C24:C33)</f>
        <v>0</v>
      </c>
      <c r="D34" s="210">
        <f t="shared" si="2"/>
        <v>0</v>
      </c>
      <c r="E34" s="210">
        <f t="shared" si="2"/>
        <v>0</v>
      </c>
    </row>
    <row r="36" spans="1:11" ht="13.5" thickBot="1" x14ac:dyDescent="0.25">
      <c r="A36" s="247" t="s">
        <v>443</v>
      </c>
    </row>
    <row r="37" spans="1:11" ht="13.5" thickBot="1" x14ac:dyDescent="0.25">
      <c r="A37" s="206" t="s">
        <v>6</v>
      </c>
      <c r="B37" s="207" t="s">
        <v>8</v>
      </c>
      <c r="C37" s="207" t="s">
        <v>10</v>
      </c>
      <c r="D37" s="207" t="s">
        <v>7</v>
      </c>
      <c r="E37" s="207" t="s">
        <v>9</v>
      </c>
      <c r="F37" s="214" t="s">
        <v>440</v>
      </c>
      <c r="G37" s="216" t="s">
        <v>441</v>
      </c>
    </row>
    <row r="38" spans="1:11" x14ac:dyDescent="0.2">
      <c r="A38" s="208" t="s">
        <v>12</v>
      </c>
      <c r="B38" s="234">
        <f>0.403*((Cropland!Z17+Cropland!Z31+Cropland!Z45+Cropland!Z59+Cropland!Z73+Cropland!Z87+Cropland!Z101+Cropland!Z115+Cropland!Z129+Cropland!Z143+Cropland!Z157+Cropland!Z171)*Input!$C$21)^1.028</f>
        <v>0</v>
      </c>
      <c r="C38" s="234">
        <f>0.403*(Forest!F7*Input!E21)^1.028</f>
        <v>0</v>
      </c>
      <c r="D38" s="234">
        <f>0.403*(Urban!AB13*Input!B21)^1.028</f>
        <v>0</v>
      </c>
      <c r="E38" s="234">
        <f>0.403*((Pastureland!AN20+Pastureland!AN35+Pastureland!AN49+Pastureland!AN63+Pastureland!AN77+Pastureland!AN91+Pastureland!AN105+Pastureland!AN119+Pastureland!AN133+Pastureland!AN147+Pastureland!AN161+Pastureland!AN175)*Input!D21)^1.028</f>
        <v>0</v>
      </c>
      <c r="F38" s="235">
        <f>0.403*(Septics!G22*24)^1.028</f>
        <v>0</v>
      </c>
      <c r="G38" s="217">
        <f t="shared" ref="G38:G48" si="3">SUM(B38,C38,D38,E38,F38)</f>
        <v>0</v>
      </c>
      <c r="I38" s="31"/>
      <c r="J38" s="1"/>
      <c r="K38" s="1"/>
    </row>
    <row r="39" spans="1:11" x14ac:dyDescent="0.2">
      <c r="A39" s="157" t="s">
        <v>13</v>
      </c>
      <c r="B39" s="234">
        <f>0.403*((Cropland!Z18+Cropland!Z32+Cropland!Z46+Cropland!Z60+Cropland!Z74+Cropland!Z88+Cropland!Z102+Cropland!Z116+Cropland!Z130+Cropland!Z144+Cropland!Z158+Cropland!Z172)*Input!$C$21)^1.028</f>
        <v>0</v>
      </c>
      <c r="C39" s="234">
        <f>0.403*(Forest!F8*Input!E22)^1.028</f>
        <v>0</v>
      </c>
      <c r="D39" s="234">
        <f>0.403*(Urban!AB14*Input!B22)^1.028</f>
        <v>0</v>
      </c>
      <c r="E39" s="234">
        <f>0.403*((Pastureland!AN21+Pastureland!AN36+Pastureland!AN50+Pastureland!AN64+Pastureland!AN78+Pastureland!AN92+Pastureland!AN106+Pastureland!AN120+Pastureland!AN134+Pastureland!AN148+Pastureland!AN162+Pastureland!AN176)*Input!D22)^1.028</f>
        <v>0</v>
      </c>
      <c r="F39" s="235">
        <f>0.403*(Septics!G23*24)^1.028</f>
        <v>0</v>
      </c>
      <c r="G39" s="217">
        <f t="shared" si="3"/>
        <v>0</v>
      </c>
      <c r="I39" s="1"/>
      <c r="J39" s="1"/>
      <c r="K39" s="1"/>
    </row>
    <row r="40" spans="1:11" x14ac:dyDescent="0.2">
      <c r="A40" s="157" t="s">
        <v>14</v>
      </c>
      <c r="B40" s="234">
        <f>0.403*((Cropland!Z19+Cropland!Z33+Cropland!Z47+Cropland!Z61+Cropland!Z75+Cropland!Z89+Cropland!Z103+Cropland!Z117+Cropland!Z131+Cropland!Z145+Cropland!Z159+Cropland!Z173)*Input!$C$21)^1.028</f>
        <v>0</v>
      </c>
      <c r="C40" s="234">
        <f>0.403*(Forest!F9*Input!E23)^1.028</f>
        <v>0</v>
      </c>
      <c r="D40" s="234">
        <f>0.403*(Urban!AB15*Input!B23)^1.028</f>
        <v>0</v>
      </c>
      <c r="E40" s="234">
        <f>0.403*((Pastureland!AN22+Pastureland!AN37+Pastureland!AN51+Pastureland!AN65+Pastureland!AN79+Pastureland!AN93+Pastureland!AN107+Pastureland!AN121+Pastureland!AN135+Pastureland!AN149+Pastureland!AN163+Pastureland!AN177)*Input!D23)^1.028</f>
        <v>0</v>
      </c>
      <c r="F40" s="235">
        <f>0.403*(Septics!G24*24)^1.028</f>
        <v>0</v>
      </c>
      <c r="G40" s="217">
        <f t="shared" si="3"/>
        <v>0</v>
      </c>
      <c r="I40" s="1"/>
      <c r="J40" s="1"/>
      <c r="K40" s="1"/>
    </row>
    <row r="41" spans="1:11" x14ac:dyDescent="0.2">
      <c r="A41" s="157" t="s">
        <v>15</v>
      </c>
      <c r="B41" s="234">
        <f>0.403*((Cropland!Z20+Cropland!Z34+Cropland!Z48+Cropland!Z62+Cropland!Z76+Cropland!Z90+Cropland!Z104+Cropland!Z118+Cropland!Z132+Cropland!Z146+Cropland!Z160+Cropland!Z174)*Input!$C$21)^1.028</f>
        <v>0</v>
      </c>
      <c r="C41" s="234">
        <f>0.403*(Forest!F10*Input!E24)^1.028</f>
        <v>0</v>
      </c>
      <c r="D41" s="234">
        <f>0.403*(Urban!AB16*Input!B24)^1.028</f>
        <v>0</v>
      </c>
      <c r="E41" s="234">
        <f>0.403*((Pastureland!AN23+Pastureland!AN38+Pastureland!AN52+Pastureland!AN66+Pastureland!AN80+Pastureland!AN94+Pastureland!AN108+Pastureland!AN122+Pastureland!AN136+Pastureland!AN150+Pastureland!AN164+Pastureland!AN178)*Input!D24)^1.028</f>
        <v>0</v>
      </c>
      <c r="F41" s="235">
        <f>0.403*(Septics!G25*24)^1.028</f>
        <v>0</v>
      </c>
      <c r="G41" s="217">
        <f t="shared" si="3"/>
        <v>0</v>
      </c>
      <c r="I41" s="1"/>
      <c r="J41" s="1"/>
      <c r="K41" s="1"/>
    </row>
    <row r="42" spans="1:11" x14ac:dyDescent="0.2">
      <c r="A42" s="157" t="s">
        <v>16</v>
      </c>
      <c r="B42" s="234">
        <f>0.403*((Cropland!Z21+Cropland!Z35+Cropland!Z49+Cropland!Z63+Cropland!Z77+Cropland!Z91+Cropland!Z105+Cropland!Z119+Cropland!Z133+Cropland!Z147+Cropland!Z161+Cropland!Z175)*Input!$C$21)^1.028</f>
        <v>0</v>
      </c>
      <c r="C42" s="234">
        <f>0.403*(Forest!F11*Input!E25)^1.028</f>
        <v>0</v>
      </c>
      <c r="D42" s="234">
        <f>0.403*(Urban!AB17*Input!B25)^1.028</f>
        <v>0</v>
      </c>
      <c r="E42" s="234">
        <f>0.403*((Pastureland!AN24+Pastureland!AN39+Pastureland!AN53+Pastureland!AN67+Pastureland!AN81+Pastureland!AN95+Pastureland!AN109+Pastureland!AN123+Pastureland!AN137+Pastureland!AN151+Pastureland!AN165+Pastureland!AN179)*Input!D25)^1.028</f>
        <v>0</v>
      </c>
      <c r="F42" s="235">
        <f>0.403*(Septics!G26*24)^1.028</f>
        <v>0</v>
      </c>
      <c r="G42" s="217">
        <f t="shared" si="3"/>
        <v>0</v>
      </c>
    </row>
    <row r="43" spans="1:11" x14ac:dyDescent="0.2">
      <c r="A43" s="157" t="s">
        <v>17</v>
      </c>
      <c r="B43" s="234">
        <f>0.403*((Cropland!Z22+Cropland!Z36+Cropland!Z50+Cropland!Z64+Cropland!Z78+Cropland!Z92+Cropland!Z106+Cropland!Z120+Cropland!Z134+Cropland!Z148+Cropland!Z162+Cropland!Z176)*Input!$C$21)^1.028</f>
        <v>0</v>
      </c>
      <c r="C43" s="234">
        <f>0.403*(Forest!F12*Input!E26)^1.028</f>
        <v>0</v>
      </c>
      <c r="D43" s="234">
        <f>0.403*(Urban!AB18*Input!B26)^1.028</f>
        <v>0</v>
      </c>
      <c r="E43" s="234">
        <f>0.403*((Pastureland!AN25+Pastureland!AN40+Pastureland!AN54+Pastureland!AN68+Pastureland!AN82+Pastureland!AN96+Pastureland!AN110+Pastureland!AN124+Pastureland!AN138+Pastureland!AN152+Pastureland!AN166+Pastureland!AN180)*Input!D26)^1.028</f>
        <v>0</v>
      </c>
      <c r="F43" s="235">
        <f>0.403*(Septics!G27*24)^1.028</f>
        <v>0</v>
      </c>
      <c r="G43" s="217">
        <f t="shared" si="3"/>
        <v>0</v>
      </c>
    </row>
    <row r="44" spans="1:11" x14ac:dyDescent="0.2">
      <c r="A44" s="157" t="s">
        <v>18</v>
      </c>
      <c r="B44" s="234">
        <f>0.403*((Cropland!Z23+Cropland!Z37+Cropland!Z51+Cropland!Z65+Cropland!Z79+Cropland!Z93+Cropland!Z107+Cropland!Z121+Cropland!Z135+Cropland!Z149+Cropland!Z163+Cropland!Z177)*Input!$C$21)^1.028</f>
        <v>0</v>
      </c>
      <c r="C44" s="234">
        <f>0.403*(Forest!F13*Input!E27)^1.028</f>
        <v>0</v>
      </c>
      <c r="D44" s="234">
        <f>0.403*(Urban!AB19*Input!B27)^1.028</f>
        <v>0</v>
      </c>
      <c r="E44" s="234">
        <f>0.403*((Pastureland!AN26+Pastureland!AN41+Pastureland!AN55+Pastureland!AN69+Pastureland!AN83+Pastureland!AN97+Pastureland!AN111+Pastureland!AN125+Pastureland!AN139+Pastureland!AN153+Pastureland!AN167+Pastureland!AN181)*Input!D27)^1.028</f>
        <v>0</v>
      </c>
      <c r="F44" s="235">
        <f>0.403*(Septics!G28*24)^1.028</f>
        <v>0</v>
      </c>
      <c r="G44" s="217">
        <f t="shared" si="3"/>
        <v>0</v>
      </c>
    </row>
    <row r="45" spans="1:11" x14ac:dyDescent="0.2">
      <c r="A45" s="157" t="s">
        <v>19</v>
      </c>
      <c r="B45" s="234">
        <f>0.403*((Cropland!Z24+Cropland!Z38+Cropland!Z52+Cropland!Z66+Cropland!Z80+Cropland!Z94+Cropland!Z108+Cropland!Z122+Cropland!Z136+Cropland!Z150+Cropland!Z164+Cropland!Z178)*Input!$C$21)^1.028</f>
        <v>0</v>
      </c>
      <c r="C45" s="234">
        <f>0.403*(Forest!F14*Input!E28)^1.028</f>
        <v>0</v>
      </c>
      <c r="D45" s="234">
        <f>0.403*(Urban!AB20*Input!B28)^1.028</f>
        <v>0</v>
      </c>
      <c r="E45" s="234">
        <f>0.403*((Pastureland!AN27+Pastureland!AN42+Pastureland!AN56+Pastureland!AN70+Pastureland!AN84+Pastureland!AN98+Pastureland!AN112+Pastureland!AN126+Pastureland!AN140+Pastureland!AN154+Pastureland!AN168+Pastureland!AN182)*Input!D28)^1.028</f>
        <v>0</v>
      </c>
      <c r="F45" s="235">
        <f>0.403*(Septics!G29*24)^1.028</f>
        <v>0</v>
      </c>
      <c r="G45" s="217">
        <f t="shared" si="3"/>
        <v>0</v>
      </c>
    </row>
    <row r="46" spans="1:11" x14ac:dyDescent="0.2">
      <c r="A46" s="157" t="s">
        <v>20</v>
      </c>
      <c r="B46" s="234">
        <f>0.403*((Cropland!Z25+Cropland!Z39+Cropland!Z53+Cropland!Z67+Cropland!Z81+Cropland!Z95+Cropland!Z109+Cropland!Z123+Cropland!Z137+Cropland!Z151+Cropland!Z165+Cropland!Z179)*Input!$C$21)^1.028</f>
        <v>0</v>
      </c>
      <c r="C46" s="234">
        <f>0.403*(Forest!F15*Input!E29)^1.028</f>
        <v>0</v>
      </c>
      <c r="D46" s="234">
        <f>0.403*(Urban!AB21*Input!B29)^1.028</f>
        <v>0</v>
      </c>
      <c r="E46" s="234">
        <f>0.403*((Pastureland!AN28+Pastureland!AN43+Pastureland!AN57+Pastureland!AN71+Pastureland!AN85+Pastureland!AN99+Pastureland!AN113+Pastureland!AN127+Pastureland!AN141+Pastureland!AN155+Pastureland!AN169+Pastureland!AN183)*Input!D29)^1.028</f>
        <v>0</v>
      </c>
      <c r="F46" s="235">
        <f>0.403*(Septics!G30*24)^1.028</f>
        <v>0</v>
      </c>
      <c r="G46" s="217">
        <f t="shared" si="3"/>
        <v>0</v>
      </c>
    </row>
    <row r="47" spans="1:11" ht="13.5" thickBot="1" x14ac:dyDescent="0.25">
      <c r="A47" s="209" t="s">
        <v>21</v>
      </c>
      <c r="B47" s="234">
        <f>0.403*((Cropland!Z26+Cropland!Z40+Cropland!Z54+Cropland!Z68+Cropland!Z82+Cropland!Z96+Cropland!Z110+Cropland!Z124+Cropland!Z138+Cropland!Z152+Cropland!Z166+Cropland!Z180)*Input!$C$21)^1.028</f>
        <v>0</v>
      </c>
      <c r="C47" s="234">
        <f>0.403*(Forest!F16*Input!E30)^1.028</f>
        <v>0</v>
      </c>
      <c r="D47" s="234">
        <f>0.403*(Urban!AB22*Input!B30)^1.028</f>
        <v>0</v>
      </c>
      <c r="E47" s="234">
        <f>0.403*((Pastureland!AN29+Pastureland!AN44+Pastureland!AN58+Pastureland!AN72+Pastureland!AN86+Pastureland!AN100+Pastureland!AN114+Pastureland!AN128+Pastureland!AN142+Pastureland!AN156+Pastureland!AN170+Pastureland!AN184)*Input!D30)^1.028</f>
        <v>0</v>
      </c>
      <c r="F47" s="235">
        <f>0.403*(Septics!G31*24)^1.028</f>
        <v>0</v>
      </c>
      <c r="G47" s="217">
        <f t="shared" si="3"/>
        <v>0</v>
      </c>
    </row>
    <row r="48" spans="1:11" ht="13.5" thickBot="1" x14ac:dyDescent="0.25">
      <c r="A48" s="167" t="s">
        <v>11</v>
      </c>
      <c r="B48" s="210">
        <f t="shared" ref="B48:F48" si="4">SUM(B38:B47)</f>
        <v>0</v>
      </c>
      <c r="C48" s="210">
        <f t="shared" si="4"/>
        <v>0</v>
      </c>
      <c r="D48" s="210">
        <f t="shared" si="4"/>
        <v>0</v>
      </c>
      <c r="E48" s="210">
        <f t="shared" si="4"/>
        <v>0</v>
      </c>
      <c r="F48" s="215">
        <f t="shared" si="4"/>
        <v>0</v>
      </c>
      <c r="G48" s="217">
        <f t="shared" si="3"/>
        <v>0</v>
      </c>
    </row>
    <row r="51" spans="1:16" x14ac:dyDescent="0.2">
      <c r="A51" s="219" t="s">
        <v>446</v>
      </c>
      <c r="I51" s="219" t="s">
        <v>704</v>
      </c>
      <c r="J51" s="219"/>
      <c r="K51" s="219"/>
    </row>
    <row r="52" spans="1:16" ht="16.5" thickBot="1" x14ac:dyDescent="0.35">
      <c r="A52" s="280" t="s">
        <v>258</v>
      </c>
      <c r="B52" s="280"/>
      <c r="C52" s="280"/>
      <c r="D52" s="280"/>
      <c r="E52" s="280"/>
      <c r="F52" s="280"/>
      <c r="G52" s="280"/>
      <c r="I52" s="219" t="s">
        <v>754</v>
      </c>
      <c r="J52" s="219" t="s">
        <v>444</v>
      </c>
      <c r="K52" s="219" t="s">
        <v>752</v>
      </c>
      <c r="L52" s="219"/>
    </row>
    <row r="53" spans="1:16" ht="13.5" thickBot="1" x14ac:dyDescent="0.25">
      <c r="A53" s="206" t="s">
        <v>6</v>
      </c>
      <c r="B53" s="207" t="s">
        <v>8</v>
      </c>
      <c r="C53" s="207" t="s">
        <v>10</v>
      </c>
      <c r="D53" s="207" t="s">
        <v>7</v>
      </c>
      <c r="E53" s="207" t="s">
        <v>9</v>
      </c>
      <c r="F53" s="214" t="s">
        <v>440</v>
      </c>
      <c r="G53" s="216" t="s">
        <v>441</v>
      </c>
      <c r="I53" s="219"/>
      <c r="J53" s="219"/>
      <c r="K53" s="219" t="s">
        <v>753</v>
      </c>
      <c r="L53" s="219"/>
    </row>
    <row r="54" spans="1:16" x14ac:dyDescent="0.2">
      <c r="A54" s="208" t="s">
        <v>12</v>
      </c>
      <c r="B54" s="234">
        <f>Cropland!AA17*31*Input!C21*EXP(-0.36*31)</f>
        <v>0</v>
      </c>
      <c r="C54" s="234">
        <f>Forest!G7*31*Input!E21*EXP(-0.36*31)</f>
        <v>0</v>
      </c>
      <c r="D54" s="234">
        <f>Urban!AD52*31*Input!B21*EXP(-0.36*31)</f>
        <v>0</v>
      </c>
      <c r="E54" s="234">
        <f>(Pastureland!AN20+Pastureland!AO20)*Input!D21*31*EXP(-0.36*31)+('Cattle in Streams'!D16*31*EXP(-0.36*31))</f>
        <v>0</v>
      </c>
      <c r="F54" s="435">
        <f>(Septics!G22*24)*31*EXP(-0.36*31)</f>
        <v>0</v>
      </c>
      <c r="G54" s="217">
        <f t="shared" ref="G54:G64" si="5">SUM(B54,C54,D54,E54,F54)</f>
        <v>0</v>
      </c>
      <c r="I54" s="219"/>
      <c r="J54" s="219"/>
      <c r="K54" s="219" t="s">
        <v>445</v>
      </c>
    </row>
    <row r="55" spans="1:16" x14ac:dyDescent="0.2">
      <c r="A55" s="157" t="s">
        <v>13</v>
      </c>
      <c r="B55" s="234">
        <f>Cropland!AA18*31*Input!C22*EXP(-0.36*31)</f>
        <v>0</v>
      </c>
      <c r="C55" s="234">
        <f>Forest!G8*31*Input!E22*EXP(-0.36*31)</f>
        <v>0</v>
      </c>
      <c r="D55" s="234">
        <f>Urban!AD53*31*Input!B22*EXP(-0.36*31)</f>
        <v>0</v>
      </c>
      <c r="E55" s="234">
        <f>(Pastureland!AN21+Pastureland!AO21)*Input!D22*31*EXP(-0.36*31)+('Cattle in Streams'!D17*31*EXP(-0.36*31))</f>
        <v>0</v>
      </c>
      <c r="F55" s="435">
        <f>(Septics!G23*24)*31*EXP(-0.36*31)</f>
        <v>0</v>
      </c>
      <c r="G55" s="217">
        <f t="shared" si="5"/>
        <v>0</v>
      </c>
      <c r="I55" s="219"/>
      <c r="J55" s="219"/>
      <c r="K55" s="219" t="s">
        <v>715</v>
      </c>
    </row>
    <row r="56" spans="1:16" x14ac:dyDescent="0.2">
      <c r="A56" s="157" t="s">
        <v>14</v>
      </c>
      <c r="B56" s="234">
        <f>Cropland!AA19*31*Input!C23*EXP(-0.36*31)</f>
        <v>0</v>
      </c>
      <c r="C56" s="234">
        <f>Forest!G9*31*Input!E23*EXP(-0.36*31)</f>
        <v>0</v>
      </c>
      <c r="D56" s="234">
        <f>Urban!AD54*31*Input!B23*EXP(-0.36*31)</f>
        <v>0</v>
      </c>
      <c r="E56" s="234">
        <f>(Pastureland!AN22+Pastureland!AO22)*Input!D23*31*EXP(-0.36*31)+('Cattle in Streams'!D18*31*EXP(-0.36*31))</f>
        <v>0</v>
      </c>
      <c r="F56" s="435">
        <f>(Septics!G24*24)*31*EXP(-0.36*31)</f>
        <v>0</v>
      </c>
      <c r="G56" s="217">
        <f t="shared" si="5"/>
        <v>0</v>
      </c>
    </row>
    <row r="57" spans="1:16" x14ac:dyDescent="0.2">
      <c r="A57" s="157" t="s">
        <v>15</v>
      </c>
      <c r="B57" s="234">
        <f>Cropland!AA20*31*Input!C24*EXP(-0.36*31)</f>
        <v>0</v>
      </c>
      <c r="C57" s="234">
        <f>Forest!G10*31*Input!E24*EXP(-0.36*31)</f>
        <v>0</v>
      </c>
      <c r="D57" s="234">
        <f>Urban!AD55*31*Input!B24*EXP(-0.36*31)</f>
        <v>0</v>
      </c>
      <c r="E57" s="234">
        <f>(Pastureland!AN23+Pastureland!AO23)*Input!D24*31*EXP(-0.36*31)+('Cattle in Streams'!D19*31*EXP(-0.36*31))</f>
        <v>0</v>
      </c>
      <c r="F57" s="435">
        <f>(Septics!G25*24)*31*EXP(-0.36*31)</f>
        <v>0</v>
      </c>
      <c r="G57" s="217">
        <f t="shared" si="5"/>
        <v>0</v>
      </c>
      <c r="I57" s="272" t="s">
        <v>755</v>
      </c>
    </row>
    <row r="58" spans="1:16" x14ac:dyDescent="0.2">
      <c r="A58" s="157" t="s">
        <v>16</v>
      </c>
      <c r="B58" s="234">
        <f>Cropland!AA21*31*Input!C25*EXP(-0.36*31)</f>
        <v>0</v>
      </c>
      <c r="C58" s="234">
        <f>Forest!G11*31*Input!E25*EXP(-0.36*31)</f>
        <v>0</v>
      </c>
      <c r="D58" s="234">
        <f>Urban!AD56*31*Input!B25*EXP(-0.36*31)</f>
        <v>0</v>
      </c>
      <c r="E58" s="234">
        <f>(Pastureland!AN24+Pastureland!AO24)*Input!D25*31*EXP(-0.36*31)+('Cattle in Streams'!D20*31*EXP(-0.36*31))</f>
        <v>0</v>
      </c>
      <c r="F58" s="435">
        <f>(Septics!G26*24)*31*EXP(-0.36*31)</f>
        <v>0</v>
      </c>
      <c r="G58" s="217">
        <f t="shared" si="5"/>
        <v>0</v>
      </c>
    </row>
    <row r="59" spans="1:16" x14ac:dyDescent="0.2">
      <c r="A59" s="157" t="s">
        <v>17</v>
      </c>
      <c r="B59" s="234">
        <f>Cropland!AA22*31*Input!C26*EXP(-0.36*31)</f>
        <v>0</v>
      </c>
      <c r="C59" s="234">
        <f>Forest!G12*31*Input!E26*EXP(-0.36*31)</f>
        <v>0</v>
      </c>
      <c r="D59" s="234">
        <f>Urban!AD57*31*Input!B26*EXP(-0.36*31)</f>
        <v>0</v>
      </c>
      <c r="E59" s="234">
        <f>(Pastureland!AN25+Pastureland!AO25)*Input!D26*31*EXP(-0.36*31)+('Cattle in Streams'!D21*31*EXP(-0.36*31))</f>
        <v>0</v>
      </c>
      <c r="F59" s="435">
        <f>(Septics!G27*24)*31*EXP(-0.36*31)</f>
        <v>0</v>
      </c>
      <c r="G59" s="217">
        <f t="shared" si="5"/>
        <v>0</v>
      </c>
      <c r="P59" s="31" t="s">
        <v>258</v>
      </c>
    </row>
    <row r="60" spans="1:16" x14ac:dyDescent="0.2">
      <c r="A60" s="157" t="s">
        <v>18</v>
      </c>
      <c r="B60" s="234">
        <f>Cropland!AA23*31*Input!C27*EXP(-0.36*31)</f>
        <v>0</v>
      </c>
      <c r="C60" s="234">
        <f>Forest!G13*31*Input!E27*EXP(-0.36*31)</f>
        <v>0</v>
      </c>
      <c r="D60" s="234">
        <f>Urban!AD58*31*Input!B27*EXP(-0.36*31)</f>
        <v>0</v>
      </c>
      <c r="E60" s="234">
        <f>(Pastureland!AN26+Pastureland!AO26)*Input!D27*31*EXP(-0.36*31)+('Cattle in Streams'!D22*31*EXP(-0.36*31))</f>
        <v>0</v>
      </c>
      <c r="F60" s="435">
        <f>(Septics!G28*24)*31*EXP(-0.36*31)</f>
        <v>0</v>
      </c>
      <c r="G60" s="217">
        <f t="shared" si="5"/>
        <v>0</v>
      </c>
      <c r="P60" s="31" t="s">
        <v>259</v>
      </c>
    </row>
    <row r="61" spans="1:16" x14ac:dyDescent="0.2">
      <c r="A61" s="157" t="s">
        <v>19</v>
      </c>
      <c r="B61" s="234">
        <f>Cropland!AA24*31*Input!C28*EXP(-0.36*31)</f>
        <v>0</v>
      </c>
      <c r="C61" s="234">
        <f>Forest!G14*31*Input!E28*EXP(-0.36*31)</f>
        <v>0</v>
      </c>
      <c r="D61" s="234">
        <f>Urban!AD59*31*Input!B28*EXP(-0.36*31)</f>
        <v>0</v>
      </c>
      <c r="E61" s="234">
        <f>(Pastureland!AN27+Pastureland!AO27)*Input!D28*31*EXP(-0.36*31)+('Cattle in Streams'!D23*31*EXP(-0.36*31))</f>
        <v>0</v>
      </c>
      <c r="F61" s="435">
        <f>(Septics!G29*24)*31*EXP(-0.36*31)</f>
        <v>0</v>
      </c>
      <c r="G61" s="217">
        <f t="shared" si="5"/>
        <v>0</v>
      </c>
      <c r="P61" s="31" t="s">
        <v>260</v>
      </c>
    </row>
    <row r="62" spans="1:16" x14ac:dyDescent="0.2">
      <c r="A62" s="157" t="s">
        <v>20</v>
      </c>
      <c r="B62" s="234">
        <f>Cropland!AA25*31*Input!C29*EXP(-0.36*31)</f>
        <v>0</v>
      </c>
      <c r="C62" s="234">
        <f>Forest!G15*31*Input!E29*EXP(-0.36*31)</f>
        <v>0</v>
      </c>
      <c r="D62" s="234">
        <f>Urban!AD60*31*Input!B29*EXP(-0.36*31)</f>
        <v>0</v>
      </c>
      <c r="E62" s="234">
        <f>(Pastureland!AN28+Pastureland!AO28)*Input!D29*31*EXP(-0.36*31)+('Cattle in Streams'!D24*31*EXP(-0.36*31))</f>
        <v>0</v>
      </c>
      <c r="F62" s="435">
        <f>(Septics!G30*24)*31*EXP(-0.36*31)</f>
        <v>0</v>
      </c>
      <c r="G62" s="217">
        <f t="shared" si="5"/>
        <v>0</v>
      </c>
      <c r="P62" s="31" t="s">
        <v>261</v>
      </c>
    </row>
    <row r="63" spans="1:16" ht="13.5" thickBot="1" x14ac:dyDescent="0.25">
      <c r="A63" s="209" t="s">
        <v>21</v>
      </c>
      <c r="B63" s="234">
        <f>Cropland!AA26*31*Input!C30*EXP(-0.36*31)</f>
        <v>0</v>
      </c>
      <c r="C63" s="234">
        <f>Forest!G16*31*Input!E30*EXP(-0.36*31)</f>
        <v>0</v>
      </c>
      <c r="D63" s="234">
        <f>Urban!AD61*31*Input!B30*EXP(-0.36*31)</f>
        <v>0</v>
      </c>
      <c r="E63" s="234">
        <f>(Pastureland!AN29+Pastureland!AO29)*Input!D30*31*EXP(-0.36*31)+('Cattle in Streams'!D25*31*EXP(-0.36*31))</f>
        <v>0</v>
      </c>
      <c r="F63" s="435">
        <f>(Septics!G31*24)*31*EXP(-0.36*31)</f>
        <v>0</v>
      </c>
      <c r="G63" s="217">
        <f t="shared" si="5"/>
        <v>0</v>
      </c>
      <c r="P63" s="31" t="s">
        <v>262</v>
      </c>
    </row>
    <row r="64" spans="1:16" ht="13.5" thickBot="1" x14ac:dyDescent="0.25">
      <c r="A64" s="167" t="s">
        <v>11</v>
      </c>
      <c r="B64" s="210">
        <f t="shared" ref="B64:E64" si="6">SUM(B54:B63)</f>
        <v>0</v>
      </c>
      <c r="C64" s="210">
        <f t="shared" si="6"/>
        <v>0</v>
      </c>
      <c r="D64" s="210">
        <f t="shared" si="6"/>
        <v>0</v>
      </c>
      <c r="E64" s="210">
        <f t="shared" si="6"/>
        <v>0</v>
      </c>
      <c r="F64" s="210">
        <f>SUM(F54:F63)</f>
        <v>0</v>
      </c>
      <c r="G64" s="218">
        <f t="shared" si="5"/>
        <v>0</v>
      </c>
      <c r="P64" s="31" t="s">
        <v>263</v>
      </c>
    </row>
    <row r="65" spans="1:16" x14ac:dyDescent="0.2">
      <c r="B65" s="15"/>
      <c r="C65" s="15"/>
      <c r="D65" s="15"/>
      <c r="P65" s="31" t="s">
        <v>264</v>
      </c>
    </row>
    <row r="66" spans="1:16" ht="13.5" thickBot="1" x14ac:dyDescent="0.25">
      <c r="A66" s="280" t="s">
        <v>259</v>
      </c>
      <c r="B66" s="280"/>
      <c r="C66" s="280"/>
      <c r="D66" s="280"/>
      <c r="E66" s="280"/>
      <c r="F66" s="280"/>
      <c r="G66" s="280"/>
      <c r="P66" s="31" t="s">
        <v>265</v>
      </c>
    </row>
    <row r="67" spans="1:16" ht="13.5" thickBot="1" x14ac:dyDescent="0.25">
      <c r="A67" s="206" t="s">
        <v>6</v>
      </c>
      <c r="B67" s="207" t="s">
        <v>8</v>
      </c>
      <c r="C67" s="207" t="s">
        <v>10</v>
      </c>
      <c r="D67" s="207" t="s">
        <v>7</v>
      </c>
      <c r="E67" s="207" t="s">
        <v>9</v>
      </c>
      <c r="F67" s="214" t="s">
        <v>440</v>
      </c>
      <c r="G67" s="216" t="s">
        <v>441</v>
      </c>
      <c r="P67" s="31" t="s">
        <v>266</v>
      </c>
    </row>
    <row r="68" spans="1:16" x14ac:dyDescent="0.2">
      <c r="A68" s="208" t="s">
        <v>12</v>
      </c>
      <c r="B68" s="234">
        <f>Cropland!AA32*28*Input!C21*EXP(-0.36*28)</f>
        <v>0</v>
      </c>
      <c r="C68" s="234">
        <f>Forest!G7*28*Input!E21*EXP(-0.36*28)</f>
        <v>0</v>
      </c>
      <c r="D68" s="234">
        <f>Urban!AD66*28*Input!B21*EXP(-0.36*28)</f>
        <v>0</v>
      </c>
      <c r="E68" s="234">
        <f>(Pastureland!AP35+Pastureland!AQ35)*Input!D21*28*EXP(-0.36*28)+('Cattle in Streams'!D30*28*EXP(-0.36*28))</f>
        <v>0</v>
      </c>
      <c r="F68" s="435">
        <f>(Septics!G22*24)*28*EXP(-0.36*28)</f>
        <v>0</v>
      </c>
      <c r="G68" s="217">
        <f t="shared" ref="G68:G77" si="7">SUM(B68,C68,D68,E68,F68)</f>
        <v>0</v>
      </c>
      <c r="P68" s="31" t="s">
        <v>267</v>
      </c>
    </row>
    <row r="69" spans="1:16" x14ac:dyDescent="0.2">
      <c r="A69" s="157" t="s">
        <v>13</v>
      </c>
      <c r="B69" s="234">
        <f>Cropland!AA33*28*Input!C22*EXP(-0.36*28)</f>
        <v>0</v>
      </c>
      <c r="C69" s="234">
        <f>Forest!G8*28*Input!E22*EXP(-0.36*28)</f>
        <v>0</v>
      </c>
      <c r="D69" s="234">
        <f>Urban!AD67*28*Input!B22*EXP(-0.36*28)</f>
        <v>0</v>
      </c>
      <c r="E69" s="234">
        <f>(Pastureland!AP36+Pastureland!AQ36)*Input!D22*28*EXP(-0.36*28)+('Cattle in Streams'!D31*28*EXP(-0.36*28))</f>
        <v>0</v>
      </c>
      <c r="F69" s="435">
        <f>(Septics!G23*24)*28*EXP(-0.36*28)</f>
        <v>0</v>
      </c>
      <c r="G69" s="217">
        <f t="shared" si="7"/>
        <v>0</v>
      </c>
      <c r="P69" s="31" t="s">
        <v>268</v>
      </c>
    </row>
    <row r="70" spans="1:16" x14ac:dyDescent="0.2">
      <c r="A70" s="157" t="s">
        <v>14</v>
      </c>
      <c r="B70" s="234">
        <f>Cropland!AA34*28*Input!C23*EXP(-0.36*28)</f>
        <v>0</v>
      </c>
      <c r="C70" s="234">
        <f>Forest!G9*28*Input!E23*EXP(-0.36*28)</f>
        <v>0</v>
      </c>
      <c r="D70" s="234">
        <f>Urban!AD68*28*Input!B23*EXP(-0.36*28)</f>
        <v>0</v>
      </c>
      <c r="E70" s="234">
        <f>(Pastureland!AP37+Pastureland!AQ37)*Input!D23*28*EXP(-0.36*28)+('Cattle in Streams'!D32*28*EXP(-0.36*28))</f>
        <v>0</v>
      </c>
      <c r="F70" s="435">
        <f>(Septics!G24*24)*28*EXP(-0.36*28)</f>
        <v>0</v>
      </c>
      <c r="G70" s="217">
        <f t="shared" si="7"/>
        <v>0</v>
      </c>
      <c r="P70" s="31" t="s">
        <v>269</v>
      </c>
    </row>
    <row r="71" spans="1:16" x14ac:dyDescent="0.2">
      <c r="A71" s="157" t="s">
        <v>15</v>
      </c>
      <c r="B71" s="234">
        <f>Cropland!AA35*28*Input!C24*EXP(-0.36*28)</f>
        <v>0</v>
      </c>
      <c r="C71" s="234">
        <f>Forest!G10*28*Input!E24*EXP(-0.36*28)</f>
        <v>0</v>
      </c>
      <c r="D71" s="234">
        <f>Urban!AD69*28*Input!B24*EXP(-0.36*28)</f>
        <v>0</v>
      </c>
      <c r="E71" s="234">
        <f>(Pastureland!AP38+Pastureland!AQ38)*Input!D24*28*EXP(-0.36*28)+('Cattle in Streams'!D33*28*EXP(-0.36*28))</f>
        <v>0</v>
      </c>
      <c r="F71" s="435">
        <f>(Septics!G25*24)*28*EXP(-0.36*28)</f>
        <v>0</v>
      </c>
      <c r="G71" s="217">
        <f t="shared" si="7"/>
        <v>0</v>
      </c>
    </row>
    <row r="72" spans="1:16" x14ac:dyDescent="0.2">
      <c r="A72" s="157" t="s">
        <v>16</v>
      </c>
      <c r="B72" s="234">
        <f>Cropland!AA36*28*Input!C25*EXP(-0.36*28)</f>
        <v>0</v>
      </c>
      <c r="C72" s="234">
        <f>Forest!G11*28*Input!E25*EXP(-0.36*28)</f>
        <v>0</v>
      </c>
      <c r="D72" s="234">
        <f>Urban!AD70*28*Input!B25*EXP(-0.36*28)</f>
        <v>0</v>
      </c>
      <c r="E72" s="234">
        <f>(Pastureland!AP39+Pastureland!AQ39)*Input!D25*28*EXP(-0.36*28)+('Cattle in Streams'!D34*28*EXP(-0.36*28))</f>
        <v>0</v>
      </c>
      <c r="F72" s="435">
        <f>(Septics!G26*24)*28*EXP(-0.36*28)</f>
        <v>0</v>
      </c>
      <c r="G72" s="217">
        <f t="shared" si="7"/>
        <v>0</v>
      </c>
    </row>
    <row r="73" spans="1:16" x14ac:dyDescent="0.2">
      <c r="A73" s="157" t="s">
        <v>17</v>
      </c>
      <c r="B73" s="234">
        <f>Cropland!AA37*28*Input!C26*EXP(-0.36*28)</f>
        <v>0</v>
      </c>
      <c r="C73" s="234">
        <f>Forest!G12*28*Input!E26*EXP(-0.36*28)</f>
        <v>0</v>
      </c>
      <c r="D73" s="234">
        <f>Urban!AD71*28*Input!B26*EXP(-0.36*28)</f>
        <v>0</v>
      </c>
      <c r="E73" s="234">
        <f>(Pastureland!AP40+Pastureland!AQ40)*Input!D26*28*EXP(-0.36*28)+('Cattle in Streams'!D35*28*EXP(-0.36*28))</f>
        <v>0</v>
      </c>
      <c r="F73" s="435">
        <f>(Septics!G27*24)*28*EXP(-0.36*28)</f>
        <v>0</v>
      </c>
      <c r="G73" s="217">
        <f t="shared" si="7"/>
        <v>0</v>
      </c>
    </row>
    <row r="74" spans="1:16" x14ac:dyDescent="0.2">
      <c r="A74" s="157" t="s">
        <v>18</v>
      </c>
      <c r="B74" s="234">
        <f>Cropland!AA38*28*Input!C27*EXP(-0.36*28)</f>
        <v>0</v>
      </c>
      <c r="C74" s="234">
        <f>Forest!G13*28*Input!E27*EXP(-0.36*28)</f>
        <v>0</v>
      </c>
      <c r="D74" s="234">
        <f>Urban!AD72*28*Input!B27*EXP(-0.36*28)</f>
        <v>0</v>
      </c>
      <c r="E74" s="234">
        <f>(Pastureland!AP41+Pastureland!AQ41)*Input!D27*28*EXP(-0.36*28)+('Cattle in Streams'!D36*28*EXP(-0.36*28))</f>
        <v>0</v>
      </c>
      <c r="F74" s="435">
        <f>(Septics!G28*24)*28*EXP(-0.36*28)</f>
        <v>0</v>
      </c>
      <c r="G74" s="217">
        <f t="shared" si="7"/>
        <v>0</v>
      </c>
    </row>
    <row r="75" spans="1:16" x14ac:dyDescent="0.2">
      <c r="A75" s="157" t="s">
        <v>19</v>
      </c>
      <c r="B75" s="234">
        <f>Cropland!AA39*28*Input!C28*EXP(-0.36*28)</f>
        <v>0</v>
      </c>
      <c r="C75" s="234">
        <f>Forest!G14*28*Input!E28*EXP(-0.36*28)</f>
        <v>0</v>
      </c>
      <c r="D75" s="234">
        <f>Urban!AD73*28*Input!B28*EXP(-0.36*28)</f>
        <v>0</v>
      </c>
      <c r="E75" s="234">
        <f>(Pastureland!AP42+Pastureland!AQ42)*Input!D28*28*EXP(-0.36*28)+('Cattle in Streams'!D37*28*EXP(-0.36*28))</f>
        <v>0</v>
      </c>
      <c r="F75" s="435">
        <f>(Septics!G29*24)*28*EXP(-0.36*28)</f>
        <v>0</v>
      </c>
      <c r="G75" s="217">
        <f t="shared" si="7"/>
        <v>0</v>
      </c>
    </row>
    <row r="76" spans="1:16" x14ac:dyDescent="0.2">
      <c r="A76" s="157" t="s">
        <v>20</v>
      </c>
      <c r="B76" s="234">
        <f>Cropland!AA40*28*Input!C29*EXP(-0.36*28)</f>
        <v>0</v>
      </c>
      <c r="C76" s="234">
        <f>Forest!G15*28*Input!E29*EXP(-0.36*28)</f>
        <v>0</v>
      </c>
      <c r="D76" s="234">
        <f>Urban!AD74*28*Input!B29*EXP(-0.36*28)</f>
        <v>0</v>
      </c>
      <c r="E76" s="234">
        <f>(Pastureland!AP43+Pastureland!AQ43)*Input!D29*28*EXP(-0.36*28)+('Cattle in Streams'!D38*28*EXP(-0.36*28))</f>
        <v>0</v>
      </c>
      <c r="F76" s="435">
        <f>(Septics!G30*24)*28*EXP(-0.36*28)</f>
        <v>0</v>
      </c>
      <c r="G76" s="217">
        <f t="shared" si="7"/>
        <v>0</v>
      </c>
    </row>
    <row r="77" spans="1:16" ht="13.5" thickBot="1" x14ac:dyDescent="0.25">
      <c r="A77" s="209" t="s">
        <v>21</v>
      </c>
      <c r="B77" s="234">
        <f>Cropland!AA41*28*Input!C30*EXP(-0.36*28)</f>
        <v>0</v>
      </c>
      <c r="C77" s="234">
        <f>Forest!G16*28*Input!E30*EXP(-0.36*28)</f>
        <v>0</v>
      </c>
      <c r="D77" s="234">
        <f>Urban!AD75*28*Input!B30*EXP(-0.36*28)</f>
        <v>0</v>
      </c>
      <c r="E77" s="234">
        <f>(Pastureland!AP44+Pastureland!AQ44)*Input!D30*28*EXP(-0.36*28)+('Cattle in Streams'!D39*28*EXP(-0.36*28))</f>
        <v>0</v>
      </c>
      <c r="F77" s="435">
        <f>(Septics!G31*24)*28*EXP(-0.36*28)</f>
        <v>0</v>
      </c>
      <c r="G77" s="217">
        <f t="shared" si="7"/>
        <v>0</v>
      </c>
    </row>
    <row r="78" spans="1:16" ht="13.5" thickBot="1" x14ac:dyDescent="0.25">
      <c r="A78" s="167" t="s">
        <v>11</v>
      </c>
      <c r="B78" s="210">
        <f t="shared" ref="B78:E78" si="8">SUM(B68:B77)</f>
        <v>0</v>
      </c>
      <c r="C78" s="210">
        <f t="shared" si="8"/>
        <v>0</v>
      </c>
      <c r="D78" s="210">
        <f t="shared" si="8"/>
        <v>0</v>
      </c>
      <c r="E78" s="210">
        <f t="shared" si="8"/>
        <v>0</v>
      </c>
      <c r="F78" s="210">
        <f>SUM(F68:F77)</f>
        <v>0</v>
      </c>
      <c r="G78" s="210">
        <f>SUM(G68:G77)</f>
        <v>0</v>
      </c>
    </row>
    <row r="79" spans="1:16" x14ac:dyDescent="0.2">
      <c r="B79" s="15"/>
      <c r="C79" s="15"/>
      <c r="D79" s="15"/>
    </row>
    <row r="80" spans="1:16" ht="13.5" thickBot="1" x14ac:dyDescent="0.25">
      <c r="A80" s="280" t="s">
        <v>260</v>
      </c>
      <c r="B80" s="280"/>
      <c r="C80" s="280"/>
      <c r="D80" s="280"/>
      <c r="E80" s="280"/>
      <c r="F80" s="280"/>
      <c r="G80" s="280"/>
    </row>
    <row r="81" spans="1:7" ht="13.5" thickBot="1" x14ac:dyDescent="0.25">
      <c r="A81" s="206" t="s">
        <v>6</v>
      </c>
      <c r="B81" s="207" t="s">
        <v>8</v>
      </c>
      <c r="C81" s="207" t="s">
        <v>10</v>
      </c>
      <c r="D81" s="207" t="s">
        <v>7</v>
      </c>
      <c r="E81" s="207" t="s">
        <v>9</v>
      </c>
      <c r="F81" s="214" t="s">
        <v>440</v>
      </c>
      <c r="G81" s="216" t="s">
        <v>441</v>
      </c>
    </row>
    <row r="82" spans="1:7" x14ac:dyDescent="0.2">
      <c r="A82" s="208" t="s">
        <v>12</v>
      </c>
      <c r="B82" s="234">
        <f>Cropland!AA45*31*Input!C21*EXP(-0.36*31)</f>
        <v>0</v>
      </c>
      <c r="C82" s="234">
        <f>Forest!G7*31*Input!E21*EXP(-0.36*31)</f>
        <v>0</v>
      </c>
      <c r="D82" s="234">
        <f>Urban!AD80*31*Input!B21*EXP(-0.36*31)</f>
        <v>0</v>
      </c>
      <c r="E82" s="234">
        <f>(Pastureland!AP49+Pastureland!AQ49)*Input!D21*31*EXP(-0.36*31)+('Cattle in Streams'!D44*EXP(-0.36*31))</f>
        <v>0</v>
      </c>
      <c r="F82" s="435">
        <f>(Septics!G22*24)*31*EXP(-0.36*31)</f>
        <v>0</v>
      </c>
      <c r="G82" s="217">
        <f t="shared" ref="G82:G91" si="9">SUM(B82,C82,D82,E82,F82)</f>
        <v>0</v>
      </c>
    </row>
    <row r="83" spans="1:7" x14ac:dyDescent="0.2">
      <c r="A83" s="157" t="s">
        <v>13</v>
      </c>
      <c r="B83" s="234">
        <f>Cropland!AA46*31*Input!C22*EXP(-0.36*31)</f>
        <v>0</v>
      </c>
      <c r="C83" s="234">
        <f>Forest!G8*31*Input!E22*EXP(-0.36*31)</f>
        <v>0</v>
      </c>
      <c r="D83" s="234">
        <f>Urban!AD81*31*Input!B22*EXP(-0.36*31)</f>
        <v>0</v>
      </c>
      <c r="E83" s="234">
        <f>(Pastureland!AP50+Pastureland!AQ50)*Input!D22*31*EXP(-0.36*31)+('Cattle in Streams'!D45*EXP(-0.36*31))</f>
        <v>0</v>
      </c>
      <c r="F83" s="435">
        <f>(Septics!G23*24)*31*EXP(-0.36*31)</f>
        <v>0</v>
      </c>
      <c r="G83" s="217">
        <f t="shared" si="9"/>
        <v>0</v>
      </c>
    </row>
    <row r="84" spans="1:7" x14ac:dyDescent="0.2">
      <c r="A84" s="157" t="s">
        <v>14</v>
      </c>
      <c r="B84" s="234">
        <f>Cropland!AA47*31*Input!C23*EXP(-0.36*31)</f>
        <v>0</v>
      </c>
      <c r="C84" s="234">
        <f>Forest!G9*31*Input!E23*EXP(-0.36*31)</f>
        <v>0</v>
      </c>
      <c r="D84" s="234">
        <f>Urban!AD82*31*Input!B23*EXP(-0.36*31)</f>
        <v>0</v>
      </c>
      <c r="E84" s="234">
        <f>(Pastureland!AP51+Pastureland!AQ51)*Input!D23*31*EXP(-0.36*31)+('Cattle in Streams'!D46*EXP(-0.36*31))</f>
        <v>0</v>
      </c>
      <c r="F84" s="435">
        <f>(Septics!G24*24)*31*EXP(-0.36*31)</f>
        <v>0</v>
      </c>
      <c r="G84" s="217">
        <f t="shared" si="9"/>
        <v>0</v>
      </c>
    </row>
    <row r="85" spans="1:7" x14ac:dyDescent="0.2">
      <c r="A85" s="157" t="s">
        <v>15</v>
      </c>
      <c r="B85" s="234">
        <f>Cropland!AA48*31*Input!C24*EXP(-0.36*31)</f>
        <v>0</v>
      </c>
      <c r="C85" s="234">
        <f>Forest!G10*31*Input!E24*EXP(-0.36*31)</f>
        <v>0</v>
      </c>
      <c r="D85" s="234">
        <f>Urban!AD83*31*Input!B24*EXP(-0.36*31)</f>
        <v>0</v>
      </c>
      <c r="E85" s="234">
        <f>(Pastureland!AP52+Pastureland!AQ52)*Input!D24*31*EXP(-0.36*31)+('Cattle in Streams'!D47*EXP(-0.36*31))</f>
        <v>0</v>
      </c>
      <c r="F85" s="435">
        <f>(Septics!G25*24)*31*EXP(-0.36*31)</f>
        <v>0</v>
      </c>
      <c r="G85" s="217">
        <f t="shared" si="9"/>
        <v>0</v>
      </c>
    </row>
    <row r="86" spans="1:7" x14ac:dyDescent="0.2">
      <c r="A86" s="157" t="s">
        <v>16</v>
      </c>
      <c r="B86" s="234">
        <f>Cropland!AA49*31*Input!C25*EXP(-0.36*31)</f>
        <v>0</v>
      </c>
      <c r="C86" s="234">
        <f>Forest!G11*31*Input!E25*EXP(-0.36*31)</f>
        <v>0</v>
      </c>
      <c r="D86" s="234">
        <f>Urban!AD84*31*Input!B25*EXP(-0.36*31)</f>
        <v>0</v>
      </c>
      <c r="E86" s="234">
        <f>(Pastureland!AP53+Pastureland!AQ53)*Input!D25*31*EXP(-0.36*31)+('Cattle in Streams'!D48*EXP(-0.36*31))</f>
        <v>0</v>
      </c>
      <c r="F86" s="435">
        <f>(Septics!G26*24)*31*EXP(-0.36*31)</f>
        <v>0</v>
      </c>
      <c r="G86" s="217">
        <f t="shared" si="9"/>
        <v>0</v>
      </c>
    </row>
    <row r="87" spans="1:7" x14ac:dyDescent="0.2">
      <c r="A87" s="157" t="s">
        <v>17</v>
      </c>
      <c r="B87" s="234">
        <f>Cropland!AA50*31*Input!C26*EXP(-0.36*31)</f>
        <v>0</v>
      </c>
      <c r="C87" s="234">
        <f>Forest!G12*31*Input!E26*EXP(-0.36*31)</f>
        <v>0</v>
      </c>
      <c r="D87" s="234">
        <f>Urban!AD85*31*Input!B26*EXP(-0.36*31)</f>
        <v>0</v>
      </c>
      <c r="E87" s="234">
        <f>(Pastureland!AP54+Pastureland!AQ54)*Input!D26*31*EXP(-0.36*31)+('Cattle in Streams'!D49*EXP(-0.36*31))</f>
        <v>0</v>
      </c>
      <c r="F87" s="435">
        <f>(Septics!G27*24)*31*EXP(-0.36*31)</f>
        <v>0</v>
      </c>
      <c r="G87" s="217">
        <f t="shared" si="9"/>
        <v>0</v>
      </c>
    </row>
    <row r="88" spans="1:7" x14ac:dyDescent="0.2">
      <c r="A88" s="157" t="s">
        <v>18</v>
      </c>
      <c r="B88" s="234">
        <f>Cropland!AA51*31*Input!C27*EXP(-0.36*31)</f>
        <v>0</v>
      </c>
      <c r="C88" s="234">
        <f>Forest!G13*31*Input!E27*EXP(-0.36*31)</f>
        <v>0</v>
      </c>
      <c r="D88" s="234">
        <f>Urban!AD86*31*Input!B27*EXP(-0.36*31)</f>
        <v>0</v>
      </c>
      <c r="E88" s="234">
        <f>(Pastureland!AP55+Pastureland!AQ55)*Input!D27*31*EXP(-0.36*31)+('Cattle in Streams'!D50*EXP(-0.36*31))</f>
        <v>0</v>
      </c>
      <c r="F88" s="435">
        <f>(Septics!G28*24)*31*EXP(-0.36*31)</f>
        <v>0</v>
      </c>
      <c r="G88" s="217">
        <f t="shared" si="9"/>
        <v>0</v>
      </c>
    </row>
    <row r="89" spans="1:7" x14ac:dyDescent="0.2">
      <c r="A89" s="157" t="s">
        <v>19</v>
      </c>
      <c r="B89" s="234">
        <f>Cropland!AA52*31*Input!C28*EXP(-0.36*31)</f>
        <v>0</v>
      </c>
      <c r="C89" s="234">
        <f>Forest!G14*31*Input!E28*EXP(-0.36*31)</f>
        <v>0</v>
      </c>
      <c r="D89" s="234">
        <f>Urban!AD87*31*Input!B28*EXP(-0.36*31)</f>
        <v>0</v>
      </c>
      <c r="E89" s="234">
        <f>(Pastureland!AP56+Pastureland!AQ56)*Input!D28*31*EXP(-0.36*31)+('Cattle in Streams'!D51*EXP(-0.36*31))</f>
        <v>0</v>
      </c>
      <c r="F89" s="435">
        <f>(Septics!G29*24)*31*EXP(-0.36*31)</f>
        <v>0</v>
      </c>
      <c r="G89" s="217">
        <f t="shared" si="9"/>
        <v>0</v>
      </c>
    </row>
    <row r="90" spans="1:7" x14ac:dyDescent="0.2">
      <c r="A90" s="157" t="s">
        <v>20</v>
      </c>
      <c r="B90" s="234">
        <f>Cropland!AA53*31*Input!C29*EXP(-0.36*31)</f>
        <v>0</v>
      </c>
      <c r="C90" s="234">
        <f>Forest!G15*31*Input!E29*EXP(-0.36*31)</f>
        <v>0</v>
      </c>
      <c r="D90" s="234">
        <f>Urban!AD88*31*Input!B29*EXP(-0.36*31)</f>
        <v>0</v>
      </c>
      <c r="E90" s="234">
        <f>(Pastureland!AP57+Pastureland!AQ57)*Input!D29*31*EXP(-0.36*31)+('Cattle in Streams'!D52*EXP(-0.36*31))</f>
        <v>0</v>
      </c>
      <c r="F90" s="435">
        <f>(Septics!G30*24)*31*EXP(-0.36*31)</f>
        <v>0</v>
      </c>
      <c r="G90" s="217">
        <f t="shared" si="9"/>
        <v>0</v>
      </c>
    </row>
    <row r="91" spans="1:7" ht="13.5" thickBot="1" x14ac:dyDescent="0.25">
      <c r="A91" s="209" t="s">
        <v>21</v>
      </c>
      <c r="B91" s="234">
        <f>Cropland!AA54*31*Input!C30*EXP(-0.36*31)</f>
        <v>0</v>
      </c>
      <c r="C91" s="234">
        <f>Forest!G16*31*Input!E30*EXP(-0.36*31)</f>
        <v>0</v>
      </c>
      <c r="D91" s="234">
        <f>Urban!AD89*31*Input!B30*EXP(-0.36*31)</f>
        <v>0</v>
      </c>
      <c r="E91" s="234">
        <f>(Pastureland!AP58+Pastureland!AQ58)*Input!D30*31*EXP(-0.36*31)+('Cattle in Streams'!D53*EXP(-0.36*31))</f>
        <v>0</v>
      </c>
      <c r="F91" s="435">
        <f>(Septics!G31*24)*31*EXP(-0.36*31)</f>
        <v>0</v>
      </c>
      <c r="G91" s="217">
        <f t="shared" si="9"/>
        <v>0</v>
      </c>
    </row>
    <row r="92" spans="1:7" ht="13.5" thickBot="1" x14ac:dyDescent="0.25">
      <c r="A92" s="167" t="s">
        <v>11</v>
      </c>
      <c r="B92" s="210">
        <f t="shared" ref="B92:E92" si="10">SUM(B82:B91)</f>
        <v>0</v>
      </c>
      <c r="C92" s="210">
        <f t="shared" si="10"/>
        <v>0</v>
      </c>
      <c r="D92" s="210">
        <f t="shared" si="10"/>
        <v>0</v>
      </c>
      <c r="E92" s="210">
        <f t="shared" si="10"/>
        <v>0</v>
      </c>
      <c r="F92" s="210">
        <f>SUM(F82:F91)</f>
        <v>0</v>
      </c>
      <c r="G92" s="210">
        <f>SUM(G82:G91)</f>
        <v>0</v>
      </c>
    </row>
    <row r="93" spans="1:7" x14ac:dyDescent="0.2">
      <c r="B93" s="15"/>
      <c r="C93" s="15"/>
      <c r="D93" s="15"/>
    </row>
    <row r="94" spans="1:7" ht="13.5" thickBot="1" x14ac:dyDescent="0.25">
      <c r="A94" s="280" t="s">
        <v>261</v>
      </c>
      <c r="B94" s="280"/>
      <c r="C94" s="280"/>
      <c r="D94" s="280"/>
      <c r="E94" s="280"/>
      <c r="F94" s="280"/>
      <c r="G94" s="280"/>
    </row>
    <row r="95" spans="1:7" ht="13.5" thickBot="1" x14ac:dyDescent="0.25">
      <c r="A95" s="206" t="s">
        <v>6</v>
      </c>
      <c r="B95" s="207" t="s">
        <v>8</v>
      </c>
      <c r="C95" s="207" t="s">
        <v>10</v>
      </c>
      <c r="D95" s="207" t="s">
        <v>7</v>
      </c>
      <c r="E95" s="207" t="s">
        <v>9</v>
      </c>
      <c r="F95" s="214" t="s">
        <v>440</v>
      </c>
      <c r="G95" s="216" t="s">
        <v>441</v>
      </c>
    </row>
    <row r="96" spans="1:7" x14ac:dyDescent="0.2">
      <c r="A96" s="208" t="s">
        <v>12</v>
      </c>
      <c r="B96" s="234">
        <f>Cropland!AA59*30*Input!C21*EXP(-0.51*30)</f>
        <v>0</v>
      </c>
      <c r="C96" s="234">
        <f>Forest!G7*30*Input!E21*EXP(-0.51*30)</f>
        <v>0</v>
      </c>
      <c r="D96" s="234">
        <f>Urban!AD94*Input!B21*30*EXP(-0.51*30)</f>
        <v>0</v>
      </c>
      <c r="E96" s="234">
        <f>(Pastureland!AP63+Pastureland!AQ63)*Input!D21*30*EXP(-0.36*30)+('Cattle in Streams'!D58*30*EXP(-0.36*30))</f>
        <v>0</v>
      </c>
      <c r="F96" s="435">
        <f>(Septics!G22*24)*30*EXP(-0.51*30)</f>
        <v>0</v>
      </c>
      <c r="G96" s="217">
        <f t="shared" ref="G96:G105" si="11">SUM(B96,C96,D96,E96,F96)</f>
        <v>0</v>
      </c>
    </row>
    <row r="97" spans="1:7" x14ac:dyDescent="0.2">
      <c r="A97" s="157" t="s">
        <v>13</v>
      </c>
      <c r="B97" s="234">
        <f>Cropland!AA60*30*Input!C22*EXP(-0.51*30)</f>
        <v>0</v>
      </c>
      <c r="C97" s="234">
        <f>Forest!G8*30*Input!E22*EXP(-0.51*30)</f>
        <v>0</v>
      </c>
      <c r="D97" s="234">
        <f>Urban!AD95*Input!B22*30*EXP(-0.51*30)</f>
        <v>0</v>
      </c>
      <c r="E97" s="234">
        <f>(Pastureland!AP64+Pastureland!AQ64)*Input!D22*30*EXP(-0.36*30)+('Cattle in Streams'!D59*30*EXP(-0.36*30))</f>
        <v>0</v>
      </c>
      <c r="F97" s="435">
        <f>(Septics!G23*24)*30*EXP(-0.51*30)</f>
        <v>0</v>
      </c>
      <c r="G97" s="217">
        <f t="shared" si="11"/>
        <v>0</v>
      </c>
    </row>
    <row r="98" spans="1:7" x14ac:dyDescent="0.2">
      <c r="A98" s="157" t="s">
        <v>14</v>
      </c>
      <c r="B98" s="234">
        <f>Cropland!AA61*30*Input!C23*EXP(-0.51*30)</f>
        <v>0</v>
      </c>
      <c r="C98" s="234">
        <f>Forest!G9*30*Input!E23*EXP(-0.51*30)</f>
        <v>0</v>
      </c>
      <c r="D98" s="234">
        <f>Urban!AD96*Input!B23*30*EXP(-0.51*30)</f>
        <v>0</v>
      </c>
      <c r="E98" s="234">
        <f>(Pastureland!AP65+Pastureland!AQ65)*Input!D23*30*EXP(-0.36*30)+('Cattle in Streams'!D60*30*EXP(-0.36*30))</f>
        <v>0</v>
      </c>
      <c r="F98" s="435">
        <f>(Septics!G24*24)*30*EXP(-0.51*30)</f>
        <v>0</v>
      </c>
      <c r="G98" s="217">
        <f t="shared" si="11"/>
        <v>0</v>
      </c>
    </row>
    <row r="99" spans="1:7" x14ac:dyDescent="0.2">
      <c r="A99" s="157" t="s">
        <v>15</v>
      </c>
      <c r="B99" s="234">
        <f>Cropland!AA62*30*Input!C24*EXP(-0.51*30)</f>
        <v>0</v>
      </c>
      <c r="C99" s="234">
        <f>Forest!G10*30*Input!E24*EXP(-0.51*30)</f>
        <v>0</v>
      </c>
      <c r="D99" s="234">
        <f>Urban!AD97*Input!B24*30*EXP(-0.51*30)</f>
        <v>0</v>
      </c>
      <c r="E99" s="234">
        <f>(Pastureland!AP66+Pastureland!AQ66)*Input!D24*30*EXP(-0.36*30)+('Cattle in Streams'!D61*30*EXP(-0.36*30))</f>
        <v>0</v>
      </c>
      <c r="F99" s="435">
        <f>(Septics!G25*24)*30*EXP(-0.51*30)</f>
        <v>0</v>
      </c>
      <c r="G99" s="217">
        <f t="shared" si="11"/>
        <v>0</v>
      </c>
    </row>
    <row r="100" spans="1:7" x14ac:dyDescent="0.2">
      <c r="A100" s="157" t="s">
        <v>16</v>
      </c>
      <c r="B100" s="234">
        <f>Cropland!AA63*30*Input!C25*EXP(-0.51*30)</f>
        <v>0</v>
      </c>
      <c r="C100" s="234">
        <f>Forest!G11*30*Input!E25*EXP(-0.51*30)</f>
        <v>0</v>
      </c>
      <c r="D100" s="234">
        <f>Urban!AD98*Input!B25*30*EXP(-0.51*30)</f>
        <v>0</v>
      </c>
      <c r="E100" s="234">
        <f>(Pastureland!AP67+Pastureland!AQ67)*Input!D25*30*EXP(-0.36*30)+('Cattle in Streams'!D62*30*EXP(-0.36*30))</f>
        <v>0</v>
      </c>
      <c r="F100" s="435">
        <f>(Septics!G26*24)*30*EXP(-0.51*30)</f>
        <v>0</v>
      </c>
      <c r="G100" s="217">
        <f t="shared" si="11"/>
        <v>0</v>
      </c>
    </row>
    <row r="101" spans="1:7" x14ac:dyDescent="0.2">
      <c r="A101" s="157" t="s">
        <v>17</v>
      </c>
      <c r="B101" s="234">
        <f>Cropland!AA64*30*Input!C26*EXP(-0.51*30)</f>
        <v>0</v>
      </c>
      <c r="C101" s="234">
        <f>Forest!G12*30*Input!E26*EXP(-0.51*30)</f>
        <v>0</v>
      </c>
      <c r="D101" s="234">
        <f>Urban!AD99*Input!B26*30*EXP(-0.51*30)</f>
        <v>0</v>
      </c>
      <c r="E101" s="234">
        <f>(Pastureland!AP68+Pastureland!AQ68)*Input!D26*30*EXP(-0.36*30)+('Cattle in Streams'!D63*30*EXP(-0.36*30))</f>
        <v>0</v>
      </c>
      <c r="F101" s="435">
        <f>(Septics!G27*24)*30*EXP(-0.51*30)</f>
        <v>0</v>
      </c>
      <c r="G101" s="217">
        <f t="shared" si="11"/>
        <v>0</v>
      </c>
    </row>
    <row r="102" spans="1:7" x14ac:dyDescent="0.2">
      <c r="A102" s="157" t="s">
        <v>18</v>
      </c>
      <c r="B102" s="234">
        <f>Cropland!AA65*30*Input!C27*EXP(-0.51*30)</f>
        <v>0</v>
      </c>
      <c r="C102" s="234">
        <f>Forest!G13*30*Input!E27*EXP(-0.51*30)</f>
        <v>0</v>
      </c>
      <c r="D102" s="234">
        <f>Urban!AD100*Input!B27*30*EXP(-0.51*30)</f>
        <v>0</v>
      </c>
      <c r="E102" s="234">
        <f>(Pastureland!AP69+Pastureland!AQ69)*Input!D27*30*EXP(-0.36*30)+('Cattle in Streams'!D64*30*EXP(-0.36*30))</f>
        <v>0</v>
      </c>
      <c r="F102" s="435">
        <f>(Septics!G28*24)*30*EXP(-0.51*30)</f>
        <v>0</v>
      </c>
      <c r="G102" s="217">
        <f t="shared" si="11"/>
        <v>0</v>
      </c>
    </row>
    <row r="103" spans="1:7" x14ac:dyDescent="0.2">
      <c r="A103" s="157" t="s">
        <v>19</v>
      </c>
      <c r="B103" s="234">
        <f>Cropland!AA66*30*Input!C28*EXP(-0.51*30)</f>
        <v>0</v>
      </c>
      <c r="C103" s="234">
        <f>Forest!G14*30*Input!E28*EXP(-0.51*30)</f>
        <v>0</v>
      </c>
      <c r="D103" s="234">
        <f>Urban!AD101*Input!B28*30*EXP(-0.51*30)</f>
        <v>0</v>
      </c>
      <c r="E103" s="234">
        <f>(Pastureland!AP70+Pastureland!AQ70)*Input!D28*30*EXP(-0.36*30)+('Cattle in Streams'!D65*30*EXP(-0.36*30))</f>
        <v>0</v>
      </c>
      <c r="F103" s="435">
        <f>(Septics!G29*24)*30*EXP(-0.51*30)</f>
        <v>0</v>
      </c>
      <c r="G103" s="217">
        <f t="shared" si="11"/>
        <v>0</v>
      </c>
    </row>
    <row r="104" spans="1:7" x14ac:dyDescent="0.2">
      <c r="A104" s="157" t="s">
        <v>20</v>
      </c>
      <c r="B104" s="234">
        <f>Cropland!AA67*30*Input!C29*EXP(-0.51*30)</f>
        <v>0</v>
      </c>
      <c r="C104" s="234">
        <f>Forest!G15*30*Input!E29*EXP(-0.51*30)</f>
        <v>0</v>
      </c>
      <c r="D104" s="234">
        <f>Urban!AD102*Input!B29*30*EXP(-0.51*30)</f>
        <v>0</v>
      </c>
      <c r="E104" s="234">
        <f>(Pastureland!AP71+Pastureland!AQ71)*Input!D29*30*EXP(-0.36*30)+('Cattle in Streams'!D66*30*EXP(-0.36*30))</f>
        <v>0</v>
      </c>
      <c r="F104" s="435">
        <f>(Septics!G30*24)*30*EXP(-0.51*30)</f>
        <v>0</v>
      </c>
      <c r="G104" s="217">
        <f t="shared" si="11"/>
        <v>0</v>
      </c>
    </row>
    <row r="105" spans="1:7" ht="13.5" thickBot="1" x14ac:dyDescent="0.25">
      <c r="A105" s="209" t="s">
        <v>21</v>
      </c>
      <c r="B105" s="234">
        <f>Cropland!AA68*30*Input!C30*EXP(-0.51*30)</f>
        <v>0</v>
      </c>
      <c r="C105" s="234">
        <f>Forest!G16*30*Input!E30*EXP(-0.51*30)</f>
        <v>0</v>
      </c>
      <c r="D105" s="234">
        <f>Urban!AD103*Input!B30*30*EXP(-0.51*30)</f>
        <v>0</v>
      </c>
      <c r="E105" s="234">
        <f>(Pastureland!AP72+Pastureland!AQ72)*Input!D30*30*EXP(-0.36*30)+('Cattle in Streams'!D67*30*EXP(-0.36*30))</f>
        <v>0</v>
      </c>
      <c r="F105" s="435">
        <f>(Septics!G31*24)*30*EXP(-0.51*30)</f>
        <v>0</v>
      </c>
      <c r="G105" s="217">
        <f t="shared" si="11"/>
        <v>0</v>
      </c>
    </row>
    <row r="106" spans="1:7" ht="13.5" thickBot="1" x14ac:dyDescent="0.25">
      <c r="A106" s="167" t="s">
        <v>11</v>
      </c>
      <c r="B106" s="210">
        <f t="shared" ref="B106:E106" si="12">SUM(B96:B105)</f>
        <v>0</v>
      </c>
      <c r="C106" s="210">
        <f t="shared" si="12"/>
        <v>0</v>
      </c>
      <c r="D106" s="210">
        <f t="shared" si="12"/>
        <v>0</v>
      </c>
      <c r="E106" s="210">
        <f t="shared" si="12"/>
        <v>0</v>
      </c>
      <c r="F106" s="210">
        <f>SUM(F96:F105)</f>
        <v>0</v>
      </c>
      <c r="G106" s="210">
        <f>SUM(G96:G105)</f>
        <v>0</v>
      </c>
    </row>
    <row r="107" spans="1:7" x14ac:dyDescent="0.2">
      <c r="B107" s="15"/>
      <c r="C107" s="15"/>
      <c r="D107" s="15"/>
    </row>
    <row r="108" spans="1:7" ht="13.5" thickBot="1" x14ac:dyDescent="0.25">
      <c r="A108" s="280" t="s">
        <v>262</v>
      </c>
      <c r="B108" s="280"/>
      <c r="C108" s="280"/>
      <c r="D108" s="280"/>
      <c r="E108" s="280"/>
      <c r="F108" s="280"/>
      <c r="G108" s="280"/>
    </row>
    <row r="109" spans="1:7" ht="13.5" thickBot="1" x14ac:dyDescent="0.25">
      <c r="A109" s="206" t="s">
        <v>6</v>
      </c>
      <c r="B109" s="207" t="s">
        <v>8</v>
      </c>
      <c r="C109" s="207" t="s">
        <v>10</v>
      </c>
      <c r="D109" s="207" t="s">
        <v>7</v>
      </c>
      <c r="E109" s="207" t="s">
        <v>9</v>
      </c>
      <c r="F109" s="214" t="s">
        <v>440</v>
      </c>
      <c r="G109" s="216" t="s">
        <v>441</v>
      </c>
    </row>
    <row r="110" spans="1:7" x14ac:dyDescent="0.2">
      <c r="A110" s="208" t="s">
        <v>12</v>
      </c>
      <c r="B110" s="234">
        <f>Cropland!AA73*31*Input!C21*EXP(-0.51*31)</f>
        <v>0</v>
      </c>
      <c r="C110" s="234">
        <f>Forest!G7*31*Input!E21*EXP(-0.51*31)</f>
        <v>0</v>
      </c>
      <c r="D110" s="234">
        <f>Urban!AD108*31*Input!B21*EXP(-0.51*31)</f>
        <v>0</v>
      </c>
      <c r="E110" s="234">
        <f>(Pastureland!AP77+Pastureland!AQ77)*Input!D21*31*EXP(-0.51*31)+('Cattle in Streams'!D72*31*EXP(-0.51*31))</f>
        <v>0</v>
      </c>
      <c r="F110" s="435">
        <f>(Septics!G22*24)*31*EXP(-0.51*31)</f>
        <v>0</v>
      </c>
      <c r="G110" s="217">
        <f t="shared" ref="G110:G119" si="13">SUM(B110,C110,D110,E110,F110)</f>
        <v>0</v>
      </c>
    </row>
    <row r="111" spans="1:7" x14ac:dyDescent="0.2">
      <c r="A111" s="157" t="s">
        <v>13</v>
      </c>
      <c r="B111" s="234">
        <f>Cropland!AA74*31*Input!C22*EXP(-0.51*31)</f>
        <v>0</v>
      </c>
      <c r="C111" s="234">
        <f>Forest!G8*31*Input!E22*EXP(-0.51*31)</f>
        <v>0</v>
      </c>
      <c r="D111" s="234">
        <f>Urban!AD109*31*Input!B22*EXP(-0.51*31)</f>
        <v>0</v>
      </c>
      <c r="E111" s="234">
        <f>(Pastureland!AP78+Pastureland!AQ78)*Input!D22*31*EXP(-0.51*31)+('Cattle in Streams'!D73*31*EXP(-0.51*31))</f>
        <v>0</v>
      </c>
      <c r="F111" s="435">
        <f>(Septics!G23*24)*31*EXP(-0.51*31)</f>
        <v>0</v>
      </c>
      <c r="G111" s="217">
        <f t="shared" si="13"/>
        <v>0</v>
      </c>
    </row>
    <row r="112" spans="1:7" x14ac:dyDescent="0.2">
      <c r="A112" s="157" t="s">
        <v>14</v>
      </c>
      <c r="B112" s="234">
        <f>Cropland!AA75*31*Input!C23*EXP(-0.51*31)</f>
        <v>0</v>
      </c>
      <c r="C112" s="234">
        <f>Forest!G9*31*Input!E23*EXP(-0.51*31)</f>
        <v>0</v>
      </c>
      <c r="D112" s="234">
        <f>Urban!AD110*31*Input!B23*EXP(-0.51*31)</f>
        <v>0</v>
      </c>
      <c r="E112" s="234">
        <f>(Pastureland!AP79+Pastureland!AQ79)*Input!D23*31*EXP(-0.51*31)+('Cattle in Streams'!D74*31*EXP(-0.51*31))</f>
        <v>0</v>
      </c>
      <c r="F112" s="435">
        <f>(Septics!G24*24)*31*EXP(-0.51*31)</f>
        <v>0</v>
      </c>
      <c r="G112" s="217">
        <f t="shared" si="13"/>
        <v>0</v>
      </c>
    </row>
    <row r="113" spans="1:7" x14ac:dyDescent="0.2">
      <c r="A113" s="157" t="s">
        <v>15</v>
      </c>
      <c r="B113" s="234">
        <f>Cropland!AA76*31*Input!C24*EXP(-0.51*31)</f>
        <v>0</v>
      </c>
      <c r="C113" s="234">
        <f>Forest!G10*31*Input!E24*EXP(-0.51*31)</f>
        <v>0</v>
      </c>
      <c r="D113" s="234">
        <f>Urban!AD111*31*Input!B24*EXP(-0.51*31)</f>
        <v>0</v>
      </c>
      <c r="E113" s="234">
        <f>(Pastureland!AP80+Pastureland!AQ80)*Input!D24*31*EXP(-0.51*31)+('Cattle in Streams'!D75*31*EXP(-0.51*31))</f>
        <v>0</v>
      </c>
      <c r="F113" s="435">
        <f>(Septics!G25*24)*31*EXP(-0.51*31)</f>
        <v>0</v>
      </c>
      <c r="G113" s="217">
        <f t="shared" si="13"/>
        <v>0</v>
      </c>
    </row>
    <row r="114" spans="1:7" x14ac:dyDescent="0.2">
      <c r="A114" s="157" t="s">
        <v>16</v>
      </c>
      <c r="B114" s="234">
        <f>Cropland!AA77*31*Input!C25*EXP(-0.51*31)</f>
        <v>0</v>
      </c>
      <c r="C114" s="234">
        <f>Forest!G11*31*Input!E25*EXP(-0.51*31)</f>
        <v>0</v>
      </c>
      <c r="D114" s="234">
        <f>Urban!AD112*31*Input!B25*EXP(-0.51*31)</f>
        <v>0</v>
      </c>
      <c r="E114" s="234">
        <f>(Pastureland!AP81+Pastureland!AQ81)*Input!D25*31*EXP(-0.51*31)+('Cattle in Streams'!D76*31*EXP(-0.51*31))</f>
        <v>0</v>
      </c>
      <c r="F114" s="435">
        <f>(Septics!G26*24)*31*EXP(-0.51*31)</f>
        <v>0</v>
      </c>
      <c r="G114" s="217">
        <f t="shared" si="13"/>
        <v>0</v>
      </c>
    </row>
    <row r="115" spans="1:7" x14ac:dyDescent="0.2">
      <c r="A115" s="157" t="s">
        <v>17</v>
      </c>
      <c r="B115" s="234">
        <f>Cropland!AA78*31*Input!C26*EXP(-0.51*31)</f>
        <v>0</v>
      </c>
      <c r="C115" s="234">
        <f>Forest!G12*31*Input!E26*EXP(-0.51*31)</f>
        <v>0</v>
      </c>
      <c r="D115" s="234">
        <f>Urban!AD113*31*Input!B26*EXP(-0.51*31)</f>
        <v>0</v>
      </c>
      <c r="E115" s="234">
        <f>(Pastureland!AP82+Pastureland!AQ82)*Input!D26*31*EXP(-0.51*31)+('Cattle in Streams'!D77*31*EXP(-0.51*31))</f>
        <v>0</v>
      </c>
      <c r="F115" s="435">
        <f>(Septics!G27*24)*31*EXP(-0.51*31)</f>
        <v>0</v>
      </c>
      <c r="G115" s="217">
        <f t="shared" si="13"/>
        <v>0</v>
      </c>
    </row>
    <row r="116" spans="1:7" x14ac:dyDescent="0.2">
      <c r="A116" s="157" t="s">
        <v>18</v>
      </c>
      <c r="B116" s="234">
        <f>Cropland!AA79*31*Input!C27*EXP(-0.51*31)</f>
        <v>0</v>
      </c>
      <c r="C116" s="234">
        <f>Forest!G13*31*Input!E27*EXP(-0.51*31)</f>
        <v>0</v>
      </c>
      <c r="D116" s="234">
        <f>Urban!AD114*31*Input!B27*EXP(-0.51*31)</f>
        <v>0</v>
      </c>
      <c r="E116" s="234">
        <f>(Pastureland!AP83+Pastureland!AQ83)*Input!D27*31*EXP(-0.51*31)+('Cattle in Streams'!D78*31*EXP(-0.51*31))</f>
        <v>0</v>
      </c>
      <c r="F116" s="435">
        <f>(Septics!G28*24)*31*EXP(-0.51*31)</f>
        <v>0</v>
      </c>
      <c r="G116" s="217">
        <f t="shared" si="13"/>
        <v>0</v>
      </c>
    </row>
    <row r="117" spans="1:7" x14ac:dyDescent="0.2">
      <c r="A117" s="157" t="s">
        <v>19</v>
      </c>
      <c r="B117" s="234">
        <f>Cropland!AA80*31*Input!C28*EXP(-0.51*31)</f>
        <v>0</v>
      </c>
      <c r="C117" s="234">
        <f>Forest!G14*31*Input!E28*EXP(-0.51*31)</f>
        <v>0</v>
      </c>
      <c r="D117" s="234">
        <f>Urban!AD115*31*Input!B28*EXP(-0.51*31)</f>
        <v>0</v>
      </c>
      <c r="E117" s="234">
        <f>(Pastureland!AP84+Pastureland!AQ84)*Input!D28*31*EXP(-0.51*31)+('Cattle in Streams'!D79*31*EXP(-0.51*31))</f>
        <v>0</v>
      </c>
      <c r="F117" s="435">
        <f>(Septics!G29*24)*31*EXP(-0.51*31)</f>
        <v>0</v>
      </c>
      <c r="G117" s="217">
        <f t="shared" si="13"/>
        <v>0</v>
      </c>
    </row>
    <row r="118" spans="1:7" x14ac:dyDescent="0.2">
      <c r="A118" s="157" t="s">
        <v>20</v>
      </c>
      <c r="B118" s="234">
        <f>Cropland!AA81*31*Input!C29*EXP(-0.51*31)</f>
        <v>0</v>
      </c>
      <c r="C118" s="234">
        <f>Forest!G15*31*Input!E29*EXP(-0.51*31)</f>
        <v>0</v>
      </c>
      <c r="D118" s="234">
        <f>Urban!AD116*31*Input!B29*EXP(-0.51*31)</f>
        <v>0</v>
      </c>
      <c r="E118" s="234">
        <f>(Pastureland!AP85+Pastureland!AQ85)*Input!D29*31*EXP(-0.51*31)+('Cattle in Streams'!D80*31*EXP(-0.51*31))</f>
        <v>0</v>
      </c>
      <c r="F118" s="435">
        <f>(Septics!G30*24)*31*EXP(-0.51*31)</f>
        <v>0</v>
      </c>
      <c r="G118" s="217">
        <f t="shared" si="13"/>
        <v>0</v>
      </c>
    </row>
    <row r="119" spans="1:7" ht="13.5" thickBot="1" x14ac:dyDescent="0.25">
      <c r="A119" s="209" t="s">
        <v>21</v>
      </c>
      <c r="B119" s="234">
        <f>Cropland!AA82*31*Input!C30*EXP(-0.51*31)</f>
        <v>0</v>
      </c>
      <c r="C119" s="234">
        <f>Forest!G16*31*Input!E30*EXP(-0.51*31)</f>
        <v>0</v>
      </c>
      <c r="D119" s="234">
        <f>Urban!AD117*31*Input!B30*EXP(-0.51*31)</f>
        <v>0</v>
      </c>
      <c r="E119" s="234">
        <f>(Pastureland!AP86+Pastureland!AQ86)*Input!D30*31*EXP(-0.51*31)+('Cattle in Streams'!D81*31*EXP(-0.51*31))</f>
        <v>0</v>
      </c>
      <c r="F119" s="435">
        <f>(Septics!G31*24)*31*EXP(-0.51*31)</f>
        <v>0</v>
      </c>
      <c r="G119" s="217">
        <f t="shared" si="13"/>
        <v>0</v>
      </c>
    </row>
    <row r="120" spans="1:7" ht="13.5" thickBot="1" x14ac:dyDescent="0.25">
      <c r="A120" s="167" t="s">
        <v>11</v>
      </c>
      <c r="B120" s="210">
        <f t="shared" ref="B120:E120" si="14">SUM(B110:B119)</f>
        <v>0</v>
      </c>
      <c r="C120" s="210">
        <f t="shared" si="14"/>
        <v>0</v>
      </c>
      <c r="D120" s="210">
        <f t="shared" si="14"/>
        <v>0</v>
      </c>
      <c r="E120" s="210">
        <f t="shared" si="14"/>
        <v>0</v>
      </c>
      <c r="F120" s="210">
        <f>SUM(F110:F119)</f>
        <v>0</v>
      </c>
      <c r="G120" s="210">
        <f>SUM(G110:G119)</f>
        <v>0</v>
      </c>
    </row>
    <row r="121" spans="1:7" x14ac:dyDescent="0.2">
      <c r="B121" s="15"/>
      <c r="C121" s="15"/>
      <c r="D121" s="15"/>
    </row>
    <row r="122" spans="1:7" ht="13.5" thickBot="1" x14ac:dyDescent="0.25">
      <c r="A122" s="280" t="s">
        <v>263</v>
      </c>
      <c r="B122" s="280"/>
      <c r="C122" s="280"/>
      <c r="D122" s="280"/>
      <c r="E122" s="280"/>
      <c r="F122" s="280"/>
      <c r="G122" s="280"/>
    </row>
    <row r="123" spans="1:7" ht="13.5" thickBot="1" x14ac:dyDescent="0.25">
      <c r="A123" s="206" t="s">
        <v>6</v>
      </c>
      <c r="B123" s="207" t="s">
        <v>8</v>
      </c>
      <c r="C123" s="207" t="s">
        <v>10</v>
      </c>
      <c r="D123" s="207" t="s">
        <v>7</v>
      </c>
      <c r="E123" s="207" t="s">
        <v>9</v>
      </c>
      <c r="F123" s="214" t="s">
        <v>440</v>
      </c>
      <c r="G123" s="216" t="s">
        <v>441</v>
      </c>
    </row>
    <row r="124" spans="1:7" x14ac:dyDescent="0.2">
      <c r="A124" s="208" t="s">
        <v>12</v>
      </c>
      <c r="B124" s="234">
        <f>Cropland!AA87*30*Input!C21*EXP(-0.51*30)</f>
        <v>0</v>
      </c>
      <c r="C124" s="234">
        <f>Forest!G7*30*Input!E21*EXP(-0.51*30)</f>
        <v>0</v>
      </c>
      <c r="D124" s="234">
        <f>Urban!AD122*30*Input!B21*EXP(-0.51*30)</f>
        <v>0</v>
      </c>
      <c r="E124" s="234">
        <f>(Pastureland!AP91+Pastureland!AQ91)*Input!D21*30*EXP(-0.51*30)+('Cattle in Streams'!D86*30*EXP(-0.51*30))</f>
        <v>0</v>
      </c>
      <c r="F124" s="435">
        <f>(Septics!G22*24)*30*EXP(-0.51*30)</f>
        <v>0</v>
      </c>
      <c r="G124" s="217">
        <f t="shared" ref="G124:G133" si="15">SUM(B124,C124,D124,E124,F124)</f>
        <v>0</v>
      </c>
    </row>
    <row r="125" spans="1:7" x14ac:dyDescent="0.2">
      <c r="A125" s="157" t="s">
        <v>13</v>
      </c>
      <c r="B125" s="234">
        <f>Cropland!AA88*30*Input!C22*EXP(-0.51*30)</f>
        <v>0</v>
      </c>
      <c r="C125" s="234">
        <f>Forest!G8*30*Input!E22*EXP(-0.51*30)</f>
        <v>0</v>
      </c>
      <c r="D125" s="234">
        <f>Urban!AD123*30*Input!B22*EXP(-0.51*30)</f>
        <v>0</v>
      </c>
      <c r="E125" s="234">
        <f>(Pastureland!AP92+Pastureland!AQ92)*Input!D22*30*EXP(-0.51*30)+('Cattle in Streams'!D87*30*EXP(-0.51*30))</f>
        <v>0</v>
      </c>
      <c r="F125" s="435">
        <f>(Septics!G23*24)*30*EXP(-0.51*30)</f>
        <v>0</v>
      </c>
      <c r="G125" s="217">
        <f t="shared" si="15"/>
        <v>0</v>
      </c>
    </row>
    <row r="126" spans="1:7" x14ac:dyDescent="0.2">
      <c r="A126" s="157" t="s">
        <v>14</v>
      </c>
      <c r="B126" s="234">
        <f>Cropland!AA89*30*Input!C23*EXP(-0.51*30)</f>
        <v>0</v>
      </c>
      <c r="C126" s="234">
        <f>Forest!G9*30*Input!E23*EXP(-0.51*30)</f>
        <v>0</v>
      </c>
      <c r="D126" s="234">
        <f>Urban!AD124*30*Input!B23*EXP(-0.51*30)</f>
        <v>0</v>
      </c>
      <c r="E126" s="234">
        <f>(Pastureland!AP93+Pastureland!AQ93)*Input!D23*30*EXP(-0.51*30)+('Cattle in Streams'!D88*30*EXP(-0.51*30))</f>
        <v>0</v>
      </c>
      <c r="F126" s="435">
        <f>(Septics!G24*24)*30*EXP(-0.51*30)</f>
        <v>0</v>
      </c>
      <c r="G126" s="217">
        <f t="shared" si="15"/>
        <v>0</v>
      </c>
    </row>
    <row r="127" spans="1:7" x14ac:dyDescent="0.2">
      <c r="A127" s="157" t="s">
        <v>15</v>
      </c>
      <c r="B127" s="234">
        <f>Cropland!AA90*30*Input!C24*EXP(-0.51*30)</f>
        <v>0</v>
      </c>
      <c r="C127" s="234">
        <f>Forest!G10*30*Input!E24*EXP(-0.51*30)</f>
        <v>0</v>
      </c>
      <c r="D127" s="234">
        <f>Urban!AD125*30*Input!B24*EXP(-0.51*30)</f>
        <v>0</v>
      </c>
      <c r="E127" s="234">
        <f>(Pastureland!AP94+Pastureland!AQ94)*Input!D24*30*EXP(-0.51*30)+('Cattle in Streams'!D89*30*EXP(-0.51*30))</f>
        <v>0</v>
      </c>
      <c r="F127" s="435">
        <f>(Septics!G25*24)*30*EXP(-0.51*30)</f>
        <v>0</v>
      </c>
      <c r="G127" s="217">
        <f t="shared" si="15"/>
        <v>0</v>
      </c>
    </row>
    <row r="128" spans="1:7" x14ac:dyDescent="0.2">
      <c r="A128" s="157" t="s">
        <v>16</v>
      </c>
      <c r="B128" s="234">
        <f>Cropland!AA91*30*Input!C25*EXP(-0.51*30)</f>
        <v>0</v>
      </c>
      <c r="C128" s="234">
        <f>Forest!G11*30*Input!E25*EXP(-0.51*30)</f>
        <v>0</v>
      </c>
      <c r="D128" s="234">
        <f>Urban!AD126*30*Input!B25*EXP(-0.51*30)</f>
        <v>0</v>
      </c>
      <c r="E128" s="234">
        <f>(Pastureland!AP95+Pastureland!AQ95)*Input!D25*30*EXP(-0.51*30)+('Cattle in Streams'!D90*30*EXP(-0.51*30))</f>
        <v>0</v>
      </c>
      <c r="F128" s="435">
        <f>(Septics!G26*24)*30*EXP(-0.51*30)</f>
        <v>0</v>
      </c>
      <c r="G128" s="217">
        <f t="shared" si="15"/>
        <v>0</v>
      </c>
    </row>
    <row r="129" spans="1:7" x14ac:dyDescent="0.2">
      <c r="A129" s="157" t="s">
        <v>17</v>
      </c>
      <c r="B129" s="234">
        <f>Cropland!AA92*30*Input!C26*EXP(-0.51*30)</f>
        <v>0</v>
      </c>
      <c r="C129" s="234">
        <f>Forest!G12*30*Input!E26*EXP(-0.51*30)</f>
        <v>0</v>
      </c>
      <c r="D129" s="234">
        <f>Urban!AD127*30*Input!B26*EXP(-0.51*30)</f>
        <v>0</v>
      </c>
      <c r="E129" s="234">
        <f>(Pastureland!AP96+Pastureland!AQ96)*Input!D26*30*EXP(-0.51*30)+('Cattle in Streams'!D91*30*EXP(-0.51*30))</f>
        <v>0</v>
      </c>
      <c r="F129" s="435">
        <f>(Septics!G27*24)*30*EXP(-0.51*30)</f>
        <v>0</v>
      </c>
      <c r="G129" s="217">
        <f t="shared" si="15"/>
        <v>0</v>
      </c>
    </row>
    <row r="130" spans="1:7" x14ac:dyDescent="0.2">
      <c r="A130" s="157" t="s">
        <v>18</v>
      </c>
      <c r="B130" s="234">
        <f>Cropland!AA93*30*Input!C27*EXP(-0.51*30)</f>
        <v>0</v>
      </c>
      <c r="C130" s="234">
        <f>Forest!G13*30*Input!E27*EXP(-0.51*30)</f>
        <v>0</v>
      </c>
      <c r="D130" s="234">
        <f>Urban!AD128*30*Input!B27*EXP(-0.51*30)</f>
        <v>0</v>
      </c>
      <c r="E130" s="234">
        <f>(Pastureland!AP97+Pastureland!AQ97)*Input!D27*30*EXP(-0.51*30)+('Cattle in Streams'!D92*30*EXP(-0.51*30))</f>
        <v>0</v>
      </c>
      <c r="F130" s="435">
        <f>(Septics!G28*24)*30*EXP(-0.51*30)</f>
        <v>0</v>
      </c>
      <c r="G130" s="217">
        <f t="shared" si="15"/>
        <v>0</v>
      </c>
    </row>
    <row r="131" spans="1:7" x14ac:dyDescent="0.2">
      <c r="A131" s="157" t="s">
        <v>19</v>
      </c>
      <c r="B131" s="234">
        <f>Cropland!AA94*30*Input!C28*EXP(-0.51*30)</f>
        <v>0</v>
      </c>
      <c r="C131" s="234">
        <f>Forest!G14*30*Input!E28*EXP(-0.51*30)</f>
        <v>0</v>
      </c>
      <c r="D131" s="234">
        <f>Urban!AD129*30*Input!B28*EXP(-0.51*30)</f>
        <v>0</v>
      </c>
      <c r="E131" s="234">
        <f>(Pastureland!AP98+Pastureland!AQ98)*Input!D28*30*EXP(-0.51*30)+('Cattle in Streams'!D93*30*EXP(-0.51*30))</f>
        <v>0</v>
      </c>
      <c r="F131" s="435">
        <f>(Septics!G29*24)*30*EXP(-0.51*30)</f>
        <v>0</v>
      </c>
      <c r="G131" s="217">
        <f t="shared" si="15"/>
        <v>0</v>
      </c>
    </row>
    <row r="132" spans="1:7" x14ac:dyDescent="0.2">
      <c r="A132" s="157" t="s">
        <v>20</v>
      </c>
      <c r="B132" s="234">
        <f>Cropland!AA95*30*Input!C29*EXP(-0.51*30)</f>
        <v>0</v>
      </c>
      <c r="C132" s="234">
        <f>Forest!G15*30*Input!E29*EXP(-0.51*30)</f>
        <v>0</v>
      </c>
      <c r="D132" s="234">
        <f>Urban!AD130*30*Input!B29*EXP(-0.51*30)</f>
        <v>0</v>
      </c>
      <c r="E132" s="234">
        <f>(Pastureland!AP99+Pastureland!AQ99)*Input!D29*30*EXP(-0.51*30)+('Cattle in Streams'!D94*30*EXP(-0.51*30))</f>
        <v>0</v>
      </c>
      <c r="F132" s="435">
        <f>(Septics!G30*24)*30*EXP(-0.51*30)</f>
        <v>0</v>
      </c>
      <c r="G132" s="217">
        <f t="shared" si="15"/>
        <v>0</v>
      </c>
    </row>
    <row r="133" spans="1:7" ht="13.5" thickBot="1" x14ac:dyDescent="0.25">
      <c r="A133" s="209" t="s">
        <v>21</v>
      </c>
      <c r="B133" s="234">
        <f>Cropland!AA96*30*Input!C30*EXP(-0.51*30)</f>
        <v>0</v>
      </c>
      <c r="C133" s="234">
        <f>Forest!G16*30*Input!E30*EXP(-0.51*30)</f>
        <v>0</v>
      </c>
      <c r="D133" s="234">
        <f>Urban!AD131*30*Input!B30*EXP(-0.51*30)</f>
        <v>0</v>
      </c>
      <c r="E133" s="234">
        <f>(Pastureland!AP100+Pastureland!AQ100)*Input!D30*30*EXP(-0.51*30)+('Cattle in Streams'!D95*30*EXP(-0.51*30))</f>
        <v>0</v>
      </c>
      <c r="F133" s="435">
        <f>(Septics!G31*24)*30*EXP(-0.51*30)</f>
        <v>0</v>
      </c>
      <c r="G133" s="217">
        <f t="shared" si="15"/>
        <v>0</v>
      </c>
    </row>
    <row r="134" spans="1:7" ht="13.5" thickBot="1" x14ac:dyDescent="0.25">
      <c r="A134" s="167" t="s">
        <v>11</v>
      </c>
      <c r="B134" s="210">
        <f t="shared" ref="B134:E134" si="16">SUM(B124:B133)</f>
        <v>0</v>
      </c>
      <c r="C134" s="210">
        <f t="shared" si="16"/>
        <v>0</v>
      </c>
      <c r="D134" s="210">
        <f t="shared" si="16"/>
        <v>0</v>
      </c>
      <c r="E134" s="210">
        <f t="shared" si="16"/>
        <v>0</v>
      </c>
      <c r="F134" s="210">
        <f>SUM(F124:F133)</f>
        <v>0</v>
      </c>
      <c r="G134" s="210">
        <f>SUM(G124:G133)</f>
        <v>0</v>
      </c>
    </row>
    <row r="135" spans="1:7" x14ac:dyDescent="0.2">
      <c r="B135" s="15"/>
      <c r="C135" s="15"/>
      <c r="D135" s="15"/>
    </row>
    <row r="136" spans="1:7" ht="13.5" thickBot="1" x14ac:dyDescent="0.25">
      <c r="A136" s="280" t="s">
        <v>264</v>
      </c>
      <c r="B136" s="280"/>
      <c r="C136" s="280"/>
      <c r="D136" s="280"/>
      <c r="E136" s="280"/>
      <c r="F136" s="280"/>
      <c r="G136" s="280"/>
    </row>
    <row r="137" spans="1:7" ht="13.5" thickBot="1" x14ac:dyDescent="0.25">
      <c r="A137" s="206" t="s">
        <v>6</v>
      </c>
      <c r="B137" s="207" t="s">
        <v>8</v>
      </c>
      <c r="C137" s="207" t="s">
        <v>10</v>
      </c>
      <c r="D137" s="207" t="s">
        <v>7</v>
      </c>
      <c r="E137" s="207" t="s">
        <v>9</v>
      </c>
      <c r="F137" s="214" t="s">
        <v>440</v>
      </c>
      <c r="G137" s="216" t="s">
        <v>441</v>
      </c>
    </row>
    <row r="138" spans="1:7" x14ac:dyDescent="0.2">
      <c r="A138" s="208" t="s">
        <v>12</v>
      </c>
      <c r="B138" s="234">
        <f>Cropland!AA101*31*Input!C21*EXP(-0.51*31)</f>
        <v>0</v>
      </c>
      <c r="C138" s="234">
        <f>Forest!G7*31*Input!E21*EXP(-0.51*31)</f>
        <v>0</v>
      </c>
      <c r="D138" s="234">
        <f>Urban!AD136*31*Input!B21*EXP(-0.51*31)</f>
        <v>0</v>
      </c>
      <c r="E138" s="234">
        <f>(Pastureland!AP105+Pastureland!AQ105)*Input!D21*31*EXP(-0.51*31)+('Cattle in Streams'!D100*31*EXP(-0.51*31))</f>
        <v>0</v>
      </c>
      <c r="F138" s="435">
        <f>(Septics!G22*24)*31*EXP(-0.51*31)</f>
        <v>0</v>
      </c>
      <c r="G138" s="217">
        <f t="shared" ref="G138:G147" si="17">SUM(B138,C138,D138,E138,F138)</f>
        <v>0</v>
      </c>
    </row>
    <row r="139" spans="1:7" x14ac:dyDescent="0.2">
      <c r="A139" s="157" t="s">
        <v>13</v>
      </c>
      <c r="B139" s="234">
        <f>Cropland!AA102*31*Input!C22*EXP(-0.51*31)</f>
        <v>0</v>
      </c>
      <c r="C139" s="234">
        <f>Forest!G8*31*Input!E22*EXP(-0.51*31)</f>
        <v>0</v>
      </c>
      <c r="D139" s="234">
        <f>Urban!AD137*31*Input!B22*EXP(-0.51*31)</f>
        <v>0</v>
      </c>
      <c r="E139" s="234">
        <f>(Pastureland!AP106+Pastureland!AQ106)*Input!D22*31*EXP(-0.51*31)+('Cattle in Streams'!D101*31*EXP(-0.51*31))</f>
        <v>0</v>
      </c>
      <c r="F139" s="435">
        <f>(Septics!G23*24)*31*EXP(-0.51*31)</f>
        <v>0</v>
      </c>
      <c r="G139" s="217">
        <f t="shared" si="17"/>
        <v>0</v>
      </c>
    </row>
    <row r="140" spans="1:7" x14ac:dyDescent="0.2">
      <c r="A140" s="157" t="s">
        <v>14</v>
      </c>
      <c r="B140" s="234">
        <f>Cropland!AA103*31*Input!C23*EXP(-0.51*31)</f>
        <v>0</v>
      </c>
      <c r="C140" s="234">
        <f>Forest!G9*31*Input!E23*EXP(-0.51*31)</f>
        <v>0</v>
      </c>
      <c r="D140" s="234">
        <f>Urban!AD138*31*Input!B23*EXP(-0.51*31)</f>
        <v>0</v>
      </c>
      <c r="E140" s="234">
        <f>(Pastureland!AP107+Pastureland!AQ107)*Input!D23*31*EXP(-0.51*31)+('Cattle in Streams'!D102*31*EXP(-0.51*31))</f>
        <v>0</v>
      </c>
      <c r="F140" s="435">
        <f>(Septics!G24*24)*31*EXP(-0.51*31)</f>
        <v>0</v>
      </c>
      <c r="G140" s="217">
        <f t="shared" si="17"/>
        <v>0</v>
      </c>
    </row>
    <row r="141" spans="1:7" x14ac:dyDescent="0.2">
      <c r="A141" s="157" t="s">
        <v>15</v>
      </c>
      <c r="B141" s="234">
        <f>Cropland!AA104*31*Input!C24*EXP(-0.51*31)</f>
        <v>0</v>
      </c>
      <c r="C141" s="234">
        <f>Forest!G10*31*Input!E24*EXP(-0.51*31)</f>
        <v>0</v>
      </c>
      <c r="D141" s="234">
        <f>Urban!AD139*31*Input!B24*EXP(-0.51*31)</f>
        <v>0</v>
      </c>
      <c r="E141" s="234">
        <f>(Pastureland!AP108+Pastureland!AQ108)*Input!D24*31*EXP(-0.51*31)+('Cattle in Streams'!D103*31*EXP(-0.51*31))</f>
        <v>0</v>
      </c>
      <c r="F141" s="435">
        <f>(Septics!G25*24)*31*EXP(-0.51*31)</f>
        <v>0</v>
      </c>
      <c r="G141" s="217">
        <f t="shared" si="17"/>
        <v>0</v>
      </c>
    </row>
    <row r="142" spans="1:7" x14ac:dyDescent="0.2">
      <c r="A142" s="157" t="s">
        <v>16</v>
      </c>
      <c r="B142" s="234">
        <f>Cropland!AA105*31*Input!C25*EXP(-0.51*31)</f>
        <v>0</v>
      </c>
      <c r="C142" s="234">
        <f>Forest!G11*31*Input!E25*EXP(-0.51*31)</f>
        <v>0</v>
      </c>
      <c r="D142" s="234">
        <f>Urban!AD140*31*Input!B25*EXP(-0.51*31)</f>
        <v>0</v>
      </c>
      <c r="E142" s="234">
        <f>(Pastureland!AP109+Pastureland!AQ109)*Input!D25*31*EXP(-0.51*31)+('Cattle in Streams'!D104*31*EXP(-0.51*31))</f>
        <v>0</v>
      </c>
      <c r="F142" s="435">
        <f>(Septics!G26*24)*31*EXP(-0.51*31)</f>
        <v>0</v>
      </c>
      <c r="G142" s="217">
        <f t="shared" si="17"/>
        <v>0</v>
      </c>
    </row>
    <row r="143" spans="1:7" x14ac:dyDescent="0.2">
      <c r="A143" s="157" t="s">
        <v>17</v>
      </c>
      <c r="B143" s="234">
        <f>Cropland!AA106*31*Input!C26*EXP(-0.51*31)</f>
        <v>0</v>
      </c>
      <c r="C143" s="234">
        <f>Forest!G12*31*Input!E26*EXP(-0.51*31)</f>
        <v>0</v>
      </c>
      <c r="D143" s="234">
        <f>Urban!AD141*31*Input!B26*EXP(-0.51*31)</f>
        <v>0</v>
      </c>
      <c r="E143" s="234">
        <f>(Pastureland!AP110+Pastureland!AQ110)*Input!D26*31*EXP(-0.51*31)+('Cattle in Streams'!D105*31*EXP(-0.51*31))</f>
        <v>0</v>
      </c>
      <c r="F143" s="435">
        <f>(Septics!G27*24)*31*EXP(-0.51*31)</f>
        <v>0</v>
      </c>
      <c r="G143" s="217">
        <f t="shared" si="17"/>
        <v>0</v>
      </c>
    </row>
    <row r="144" spans="1:7" x14ac:dyDescent="0.2">
      <c r="A144" s="157" t="s">
        <v>18</v>
      </c>
      <c r="B144" s="234">
        <f>Cropland!AA107*31*Input!C27*EXP(-0.51*31)</f>
        <v>0</v>
      </c>
      <c r="C144" s="234">
        <f>Forest!G13*31*Input!E27*EXP(-0.51*31)</f>
        <v>0</v>
      </c>
      <c r="D144" s="234">
        <f>Urban!AD142*31*Input!B27*EXP(-0.51*31)</f>
        <v>0</v>
      </c>
      <c r="E144" s="234">
        <f>(Pastureland!AP111+Pastureland!AQ111)*Input!D27*31*EXP(-0.51*31)+('Cattle in Streams'!D106*31*EXP(-0.51*31))</f>
        <v>0</v>
      </c>
      <c r="F144" s="435">
        <f>(Septics!G28*24)*31*EXP(-0.51*31)</f>
        <v>0</v>
      </c>
      <c r="G144" s="217">
        <f t="shared" si="17"/>
        <v>0</v>
      </c>
    </row>
    <row r="145" spans="1:7" x14ac:dyDescent="0.2">
      <c r="A145" s="157" t="s">
        <v>19</v>
      </c>
      <c r="B145" s="234">
        <f>Cropland!AA108*31*Input!C28*EXP(-0.51*31)</f>
        <v>0</v>
      </c>
      <c r="C145" s="234">
        <f>Forest!G14*31*Input!E28*EXP(-0.51*31)</f>
        <v>0</v>
      </c>
      <c r="D145" s="234">
        <f>Urban!AD143*31*Input!B28*EXP(-0.51*31)</f>
        <v>0</v>
      </c>
      <c r="E145" s="234">
        <f>(Pastureland!AP112+Pastureland!AQ112)*Input!D28*31*EXP(-0.51*31)+('Cattle in Streams'!D107*31*EXP(-0.51*31))</f>
        <v>0</v>
      </c>
      <c r="F145" s="435">
        <f>(Septics!G29*24)*31*EXP(-0.51*31)</f>
        <v>0</v>
      </c>
      <c r="G145" s="217">
        <f t="shared" si="17"/>
        <v>0</v>
      </c>
    </row>
    <row r="146" spans="1:7" x14ac:dyDescent="0.2">
      <c r="A146" s="157" t="s">
        <v>20</v>
      </c>
      <c r="B146" s="234">
        <f>Cropland!AA109*31*Input!C29*EXP(-0.51*31)</f>
        <v>0</v>
      </c>
      <c r="C146" s="234">
        <f>Forest!G15*31*Input!E29*EXP(-0.51*31)</f>
        <v>0</v>
      </c>
      <c r="D146" s="234">
        <f>Urban!AD144*31*Input!B29*EXP(-0.51*31)</f>
        <v>0</v>
      </c>
      <c r="E146" s="234">
        <f>(Pastureland!AP113+Pastureland!AQ113)*Input!D29*31*EXP(-0.51*31)+('Cattle in Streams'!D108*31*EXP(-0.51*31))</f>
        <v>0</v>
      </c>
      <c r="F146" s="435">
        <f>(Septics!G30*24)*31*EXP(-0.51*31)</f>
        <v>0</v>
      </c>
      <c r="G146" s="217">
        <f t="shared" si="17"/>
        <v>0</v>
      </c>
    </row>
    <row r="147" spans="1:7" ht="13.5" thickBot="1" x14ac:dyDescent="0.25">
      <c r="A147" s="209" t="s">
        <v>21</v>
      </c>
      <c r="B147" s="234">
        <f>Cropland!AA110*31*Input!C30*EXP(-0.51*31)</f>
        <v>0</v>
      </c>
      <c r="C147" s="234">
        <f>Forest!G16*31*Input!E30*EXP(-0.51*31)</f>
        <v>0</v>
      </c>
      <c r="D147" s="234">
        <f>Urban!AD145*31*Input!B30*EXP(-0.51*31)</f>
        <v>0</v>
      </c>
      <c r="E147" s="234">
        <f>(Pastureland!AP114+Pastureland!AQ114)*Input!D30*31*EXP(-0.51*31)+('Cattle in Streams'!D109*31*EXP(-0.51*31))</f>
        <v>0</v>
      </c>
      <c r="F147" s="435">
        <f>(Septics!G31*24)*31*EXP(-0.51*31)</f>
        <v>0</v>
      </c>
      <c r="G147" s="217">
        <f t="shared" si="17"/>
        <v>0</v>
      </c>
    </row>
    <row r="148" spans="1:7" ht="13.5" thickBot="1" x14ac:dyDescent="0.25">
      <c r="A148" s="167" t="s">
        <v>11</v>
      </c>
      <c r="B148" s="210">
        <f t="shared" ref="B148:E148" si="18">SUM(B138:B147)</f>
        <v>0</v>
      </c>
      <c r="C148" s="210">
        <f t="shared" si="18"/>
        <v>0</v>
      </c>
      <c r="D148" s="210">
        <f t="shared" si="18"/>
        <v>0</v>
      </c>
      <c r="E148" s="210">
        <f t="shared" si="18"/>
        <v>0</v>
      </c>
      <c r="F148" s="210">
        <f>SUM(F138:F147)</f>
        <v>0</v>
      </c>
      <c r="G148" s="210">
        <f>SUM(G138:G147)</f>
        <v>0</v>
      </c>
    </row>
    <row r="149" spans="1:7" x14ac:dyDescent="0.2">
      <c r="B149" s="15"/>
      <c r="C149" s="15"/>
      <c r="D149" s="15"/>
    </row>
    <row r="150" spans="1:7" ht="13.5" thickBot="1" x14ac:dyDescent="0.25">
      <c r="A150" s="280" t="s">
        <v>265</v>
      </c>
      <c r="B150" s="280"/>
      <c r="C150" s="280"/>
      <c r="D150" s="280"/>
      <c r="E150" s="280"/>
      <c r="F150" s="280"/>
      <c r="G150" s="280"/>
    </row>
    <row r="151" spans="1:7" ht="13.5" thickBot="1" x14ac:dyDescent="0.25">
      <c r="A151" s="206" t="s">
        <v>6</v>
      </c>
      <c r="B151" s="207" t="s">
        <v>8</v>
      </c>
      <c r="C151" s="207" t="s">
        <v>10</v>
      </c>
      <c r="D151" s="207" t="s">
        <v>7</v>
      </c>
      <c r="E151" s="207" t="s">
        <v>9</v>
      </c>
      <c r="F151" s="214" t="s">
        <v>440</v>
      </c>
      <c r="G151" s="216" t="s">
        <v>441</v>
      </c>
    </row>
    <row r="152" spans="1:7" x14ac:dyDescent="0.2">
      <c r="A152" s="208" t="s">
        <v>12</v>
      </c>
      <c r="B152" s="234">
        <f>Cropland!AA115*31*Input!C21*EXP(-0.51*31)</f>
        <v>0</v>
      </c>
      <c r="C152" s="234">
        <f>Forest!G7*31*Input!E21*EXP(-0.51*31)</f>
        <v>0</v>
      </c>
      <c r="D152" s="234">
        <f>Urban!AD150*Input!B21*31*EXP(-0.51*31)</f>
        <v>0</v>
      </c>
      <c r="E152" s="234">
        <f>(Pastureland!AP119+Pastureland!AQ119)*Input!D21*31*EXP(-0.51*31)+('Cattle in Streams'!D114*31*EXP(-0.51*31))</f>
        <v>0</v>
      </c>
      <c r="F152" s="435">
        <f>(Septics!G22*24)*31*EXP(-0.51*31)</f>
        <v>0</v>
      </c>
      <c r="G152" s="217">
        <f t="shared" ref="G152:G161" si="19">SUM(B152,C152,D152,E152,F152)</f>
        <v>0</v>
      </c>
    </row>
    <row r="153" spans="1:7" x14ac:dyDescent="0.2">
      <c r="A153" s="157" t="s">
        <v>13</v>
      </c>
      <c r="B153" s="234">
        <f>Cropland!AA116*31*Input!C22*EXP(-0.51*31)</f>
        <v>0</v>
      </c>
      <c r="C153" s="234">
        <f>Forest!G8*31*Input!E22*EXP(-0.51*31)</f>
        <v>0</v>
      </c>
      <c r="D153" s="234">
        <f>Urban!AD151*Input!B22*31*EXP(-0.51*31)</f>
        <v>0</v>
      </c>
      <c r="E153" s="234">
        <f>(Pastureland!AP120+Pastureland!AQ120)*Input!D22*31*EXP(-0.51*31)+('Cattle in Streams'!D115*31*EXP(-0.51*31))</f>
        <v>0</v>
      </c>
      <c r="F153" s="435">
        <f>(Septics!G23*24)*31*EXP(-0.51*31)</f>
        <v>0</v>
      </c>
      <c r="G153" s="217">
        <f t="shared" si="19"/>
        <v>0</v>
      </c>
    </row>
    <row r="154" spans="1:7" x14ac:dyDescent="0.2">
      <c r="A154" s="157" t="s">
        <v>14</v>
      </c>
      <c r="B154" s="234">
        <f>Cropland!AA117*31*Input!C23*EXP(-0.51*31)</f>
        <v>0</v>
      </c>
      <c r="C154" s="234">
        <f>Forest!G9*31*Input!E23*EXP(-0.51*31)</f>
        <v>0</v>
      </c>
      <c r="D154" s="234">
        <f>Urban!AD152*Input!B23*31*EXP(-0.51*31)</f>
        <v>0</v>
      </c>
      <c r="E154" s="234">
        <f>(Pastureland!AP121+Pastureland!AQ121)*Input!D23*31*EXP(-0.51*31)+('Cattle in Streams'!D116*31*EXP(-0.51*31))</f>
        <v>0</v>
      </c>
      <c r="F154" s="435">
        <f>(Septics!G24*24)*31*EXP(-0.51*31)</f>
        <v>0</v>
      </c>
      <c r="G154" s="217">
        <f t="shared" si="19"/>
        <v>0</v>
      </c>
    </row>
    <row r="155" spans="1:7" x14ac:dyDescent="0.2">
      <c r="A155" s="157" t="s">
        <v>15</v>
      </c>
      <c r="B155" s="234">
        <f>Cropland!AA118*31*Input!C24*EXP(-0.51*31)</f>
        <v>0</v>
      </c>
      <c r="C155" s="234">
        <f>Forest!G10*31*Input!E24*EXP(-0.51*31)</f>
        <v>0</v>
      </c>
      <c r="D155" s="234">
        <f>Urban!AD153*Input!B24*31*EXP(-0.51*31)</f>
        <v>0</v>
      </c>
      <c r="E155" s="234">
        <f>(Pastureland!AP122+Pastureland!AQ122)*Input!D24*31*EXP(-0.51*31)+('Cattle in Streams'!D117*31*EXP(-0.51*31))</f>
        <v>0</v>
      </c>
      <c r="F155" s="435">
        <f>(Septics!G25*24)*31*EXP(-0.51*31)</f>
        <v>0</v>
      </c>
      <c r="G155" s="217">
        <f t="shared" si="19"/>
        <v>0</v>
      </c>
    </row>
    <row r="156" spans="1:7" x14ac:dyDescent="0.2">
      <c r="A156" s="157" t="s">
        <v>16</v>
      </c>
      <c r="B156" s="234">
        <f>Cropland!AA119*31*Input!C25*EXP(-0.51*31)</f>
        <v>0</v>
      </c>
      <c r="C156" s="234">
        <f>Forest!G11*31*Input!E25*EXP(-0.51*31)</f>
        <v>0</v>
      </c>
      <c r="D156" s="234">
        <f>Urban!AD154*Input!B25*31*EXP(-0.51*31)</f>
        <v>0</v>
      </c>
      <c r="E156" s="234">
        <f>(Pastureland!AP123+Pastureland!AQ123)*Input!D25*31*EXP(-0.51*31)+('Cattle in Streams'!D118*31*EXP(-0.51*31))</f>
        <v>0</v>
      </c>
      <c r="F156" s="435">
        <f>(Septics!G26*24)*31*EXP(-0.51*31)</f>
        <v>0</v>
      </c>
      <c r="G156" s="217">
        <f t="shared" si="19"/>
        <v>0</v>
      </c>
    </row>
    <row r="157" spans="1:7" x14ac:dyDescent="0.2">
      <c r="A157" s="157" t="s">
        <v>17</v>
      </c>
      <c r="B157" s="234">
        <f>Cropland!AA120*31*Input!C26*EXP(-0.51*31)</f>
        <v>0</v>
      </c>
      <c r="C157" s="234">
        <f>Forest!G12*31*Input!E26*EXP(-0.51*31)</f>
        <v>0</v>
      </c>
      <c r="D157" s="234">
        <f>Urban!AD155*Input!B26*31*EXP(-0.51*31)</f>
        <v>0</v>
      </c>
      <c r="E157" s="234">
        <f>(Pastureland!AP124+Pastureland!AQ124)*Input!D26*31*EXP(-0.51*31)+('Cattle in Streams'!D119*31*EXP(-0.51*31))</f>
        <v>0</v>
      </c>
      <c r="F157" s="435">
        <f>(Septics!G27*24)*31*EXP(-0.51*31)</f>
        <v>0</v>
      </c>
      <c r="G157" s="217">
        <f t="shared" si="19"/>
        <v>0</v>
      </c>
    </row>
    <row r="158" spans="1:7" x14ac:dyDescent="0.2">
      <c r="A158" s="157" t="s">
        <v>18</v>
      </c>
      <c r="B158" s="234">
        <f>Cropland!AA121*31*Input!C27*EXP(-0.51*31)</f>
        <v>0</v>
      </c>
      <c r="C158" s="234">
        <f>Forest!G13*31*Input!E27*EXP(-0.51*31)</f>
        <v>0</v>
      </c>
      <c r="D158" s="234">
        <f>Urban!AD156*Input!B27*31*EXP(-0.51*31)</f>
        <v>0</v>
      </c>
      <c r="E158" s="234">
        <f>(Pastureland!AP125+Pastureland!AQ125)*Input!D27*31*EXP(-0.51*31)+('Cattle in Streams'!D120*31*EXP(-0.51*31))</f>
        <v>0</v>
      </c>
      <c r="F158" s="435">
        <f>(Septics!G28*24)*31*EXP(-0.51*31)</f>
        <v>0</v>
      </c>
      <c r="G158" s="217">
        <f t="shared" si="19"/>
        <v>0</v>
      </c>
    </row>
    <row r="159" spans="1:7" x14ac:dyDescent="0.2">
      <c r="A159" s="157" t="s">
        <v>19</v>
      </c>
      <c r="B159" s="234">
        <f>Cropland!AA122*31*Input!C28*EXP(-0.51*31)</f>
        <v>0</v>
      </c>
      <c r="C159" s="234">
        <f>Forest!G14*31*Input!E28*EXP(-0.51*31)</f>
        <v>0</v>
      </c>
      <c r="D159" s="234">
        <f>Urban!AD157*Input!B28*31*EXP(-0.51*31)</f>
        <v>0</v>
      </c>
      <c r="E159" s="234">
        <f>(Pastureland!AP126+Pastureland!AQ126)*Input!D28*31*EXP(-0.51*31)+('Cattle in Streams'!D121*31*EXP(-0.51*31))</f>
        <v>0</v>
      </c>
      <c r="F159" s="435">
        <f>(Septics!G29*24)*31*EXP(-0.51*31)</f>
        <v>0</v>
      </c>
      <c r="G159" s="217">
        <f t="shared" si="19"/>
        <v>0</v>
      </c>
    </row>
    <row r="160" spans="1:7" x14ac:dyDescent="0.2">
      <c r="A160" s="157" t="s">
        <v>20</v>
      </c>
      <c r="B160" s="234">
        <f>Cropland!AA123*31*Input!C29*EXP(-0.51*31)</f>
        <v>0</v>
      </c>
      <c r="C160" s="234">
        <f>Forest!G15*31*Input!E29*EXP(-0.51*31)</f>
        <v>0</v>
      </c>
      <c r="D160" s="234">
        <f>Urban!AD158*Input!B29*31*EXP(-0.51*31)</f>
        <v>0</v>
      </c>
      <c r="E160" s="234">
        <f>(Pastureland!AP127+Pastureland!AQ127)*Input!D29*31*EXP(-0.51*31)+('Cattle in Streams'!D122*31*EXP(-0.51*31))</f>
        <v>0</v>
      </c>
      <c r="F160" s="435">
        <f>(Septics!G30*24)*31*EXP(-0.51*31)</f>
        <v>0</v>
      </c>
      <c r="G160" s="217">
        <f t="shared" si="19"/>
        <v>0</v>
      </c>
    </row>
    <row r="161" spans="1:7" ht="13.5" thickBot="1" x14ac:dyDescent="0.25">
      <c r="A161" s="209" t="s">
        <v>21</v>
      </c>
      <c r="B161" s="234">
        <f>Cropland!AA124*31*Input!C30*EXP(-0.51*31)</f>
        <v>0</v>
      </c>
      <c r="C161" s="234">
        <f>Forest!G16*31*Input!E30*EXP(-0.51*31)</f>
        <v>0</v>
      </c>
      <c r="D161" s="234">
        <f>Urban!AD159*Input!B30*31*EXP(-0.51*31)</f>
        <v>0</v>
      </c>
      <c r="E161" s="234">
        <f>(Pastureland!AP128+Pastureland!AQ128)*Input!D30*31*EXP(-0.51*31)+('Cattle in Streams'!D123*31*EXP(-0.51*31))</f>
        <v>0</v>
      </c>
      <c r="F161" s="435">
        <f>(Septics!G31*24)*31*EXP(-0.51*31)</f>
        <v>0</v>
      </c>
      <c r="G161" s="217">
        <f t="shared" si="19"/>
        <v>0</v>
      </c>
    </row>
    <row r="162" spans="1:7" ht="13.5" thickBot="1" x14ac:dyDescent="0.25">
      <c r="A162" s="167" t="s">
        <v>11</v>
      </c>
      <c r="B162" s="210">
        <f t="shared" ref="B162:E162" si="20">SUM(B152:B161)</f>
        <v>0</v>
      </c>
      <c r="C162" s="210">
        <f t="shared" si="20"/>
        <v>0</v>
      </c>
      <c r="D162" s="210">
        <f t="shared" si="20"/>
        <v>0</v>
      </c>
      <c r="E162" s="210">
        <f t="shared" si="20"/>
        <v>0</v>
      </c>
      <c r="F162" s="210">
        <f>SUM(F152:F161)</f>
        <v>0</v>
      </c>
      <c r="G162" s="210">
        <f>SUM(G152:G161)</f>
        <v>0</v>
      </c>
    </row>
    <row r="163" spans="1:7" x14ac:dyDescent="0.2">
      <c r="B163" s="15"/>
      <c r="C163" s="15"/>
      <c r="D163" s="15"/>
    </row>
    <row r="164" spans="1:7" ht="13.5" thickBot="1" x14ac:dyDescent="0.25">
      <c r="A164" s="280" t="s">
        <v>266</v>
      </c>
      <c r="B164" s="280"/>
      <c r="C164" s="280"/>
      <c r="D164" s="280"/>
      <c r="E164" s="280"/>
      <c r="F164" s="280"/>
      <c r="G164" s="280"/>
    </row>
    <row r="165" spans="1:7" ht="13.5" thickBot="1" x14ac:dyDescent="0.25">
      <c r="A165" s="206" t="s">
        <v>6</v>
      </c>
      <c r="B165" s="207" t="s">
        <v>8</v>
      </c>
      <c r="C165" s="207" t="s">
        <v>10</v>
      </c>
      <c r="D165" s="207" t="s">
        <v>7</v>
      </c>
      <c r="E165" s="207" t="s">
        <v>9</v>
      </c>
      <c r="F165" s="214" t="s">
        <v>440</v>
      </c>
      <c r="G165" s="216" t="s">
        <v>441</v>
      </c>
    </row>
    <row r="166" spans="1:7" x14ac:dyDescent="0.2">
      <c r="A166" s="208" t="s">
        <v>12</v>
      </c>
      <c r="B166" s="234">
        <f>Cropland!AA129*30*Input!C21*EXP(-0.51*30)</f>
        <v>0</v>
      </c>
      <c r="C166" s="234">
        <f>Forest!G7*30*Input!E21*EXP(-0.51*30)</f>
        <v>0</v>
      </c>
      <c r="D166" s="234">
        <f>Urban!AD164*Input!B21*30*EXP(-0.51*30)</f>
        <v>0</v>
      </c>
      <c r="E166" s="234">
        <f>(Pastureland!AP133+Pastureland!AQ133)*Input!D21*30*EXP(-0.51*30)+('Cattle in Streams'!D128*30*EXP(-0.51*30))</f>
        <v>0</v>
      </c>
      <c r="F166" s="435">
        <f>(Septics!G22*24)*30*EXP(-0.51*30)</f>
        <v>0</v>
      </c>
      <c r="G166" s="217">
        <f t="shared" ref="G166:G175" si="21">SUM(B166,C166,D166,E166,F166)</f>
        <v>0</v>
      </c>
    </row>
    <row r="167" spans="1:7" x14ac:dyDescent="0.2">
      <c r="A167" s="157" t="s">
        <v>13</v>
      </c>
      <c r="B167" s="234">
        <f>Cropland!AA130*30*Input!C22*EXP(-0.51*30)</f>
        <v>0</v>
      </c>
      <c r="C167" s="234">
        <f>Forest!G8*30*Input!E22*EXP(-0.51*30)</f>
        <v>0</v>
      </c>
      <c r="D167" s="234">
        <f>Urban!AD165*Input!B22*30*EXP(-0.51*30)</f>
        <v>0</v>
      </c>
      <c r="E167" s="234">
        <f>(Pastureland!AP134+Pastureland!AQ134)*Input!D22*30*EXP(-0.51*30)+('Cattle in Streams'!D129*30*EXP(-0.51*30))</f>
        <v>0</v>
      </c>
      <c r="F167" s="435">
        <f>(Septics!G23*24)*30*EXP(-0.51*30)</f>
        <v>0</v>
      </c>
      <c r="G167" s="217">
        <f t="shared" si="21"/>
        <v>0</v>
      </c>
    </row>
    <row r="168" spans="1:7" x14ac:dyDescent="0.2">
      <c r="A168" s="157" t="s">
        <v>14</v>
      </c>
      <c r="B168" s="234">
        <f>Cropland!AA131*30*Input!C23*EXP(-0.51*30)</f>
        <v>0</v>
      </c>
      <c r="C168" s="234">
        <f>Forest!G9*30*Input!E23*EXP(-0.51*30)</f>
        <v>0</v>
      </c>
      <c r="D168" s="234">
        <f>Urban!AD166*Input!B23*30*EXP(-0.51*30)</f>
        <v>0</v>
      </c>
      <c r="E168" s="234">
        <f>(Pastureland!AP135+Pastureland!AQ135)*Input!D23*30*EXP(-0.51*30)+('Cattle in Streams'!D130*30*EXP(-0.51*30))</f>
        <v>0</v>
      </c>
      <c r="F168" s="435">
        <f>(Septics!G24*24)*30*EXP(-0.51*30)</f>
        <v>0</v>
      </c>
      <c r="G168" s="217">
        <f t="shared" si="21"/>
        <v>0</v>
      </c>
    </row>
    <row r="169" spans="1:7" x14ac:dyDescent="0.2">
      <c r="A169" s="157" t="s">
        <v>15</v>
      </c>
      <c r="B169" s="234">
        <f>Cropland!AA132*30*Input!C24*EXP(-0.51*30)</f>
        <v>0</v>
      </c>
      <c r="C169" s="234">
        <f>Forest!G10*30*Input!E24*EXP(-0.51*30)</f>
        <v>0</v>
      </c>
      <c r="D169" s="234">
        <f>Urban!AD167*Input!B24*30*EXP(-0.51*30)</f>
        <v>0</v>
      </c>
      <c r="E169" s="234">
        <f>(Pastureland!AP136+Pastureland!AQ136)*Input!D24*30*EXP(-0.51*30)+('Cattle in Streams'!D131*30*EXP(-0.51*30))</f>
        <v>0</v>
      </c>
      <c r="F169" s="435">
        <f>(Septics!G25*24)*30*EXP(-0.51*30)</f>
        <v>0</v>
      </c>
      <c r="G169" s="217">
        <f t="shared" si="21"/>
        <v>0</v>
      </c>
    </row>
    <row r="170" spans="1:7" x14ac:dyDescent="0.2">
      <c r="A170" s="157" t="s">
        <v>16</v>
      </c>
      <c r="B170" s="234">
        <f>Cropland!AA133*30*Input!C25*EXP(-0.51*30)</f>
        <v>0</v>
      </c>
      <c r="C170" s="234">
        <f>Forest!G11*30*Input!E25*EXP(-0.51*30)</f>
        <v>0</v>
      </c>
      <c r="D170" s="234">
        <f>Urban!AD168*Input!B25*30*EXP(-0.51*30)</f>
        <v>0</v>
      </c>
      <c r="E170" s="234">
        <f>(Pastureland!AP137+Pastureland!AQ137)*Input!D25*30*EXP(-0.51*30)+('Cattle in Streams'!D132*30*EXP(-0.51*30))</f>
        <v>0</v>
      </c>
      <c r="F170" s="435">
        <f>(Septics!G26*24)*30*EXP(-0.51*30)</f>
        <v>0</v>
      </c>
      <c r="G170" s="217">
        <f t="shared" si="21"/>
        <v>0</v>
      </c>
    </row>
    <row r="171" spans="1:7" x14ac:dyDescent="0.2">
      <c r="A171" s="157" t="s">
        <v>17</v>
      </c>
      <c r="B171" s="234">
        <f>Cropland!AA134*30*Input!C26*EXP(-0.51*30)</f>
        <v>0</v>
      </c>
      <c r="C171" s="234">
        <f>Forest!G12*30*Input!E26*EXP(-0.51*30)</f>
        <v>0</v>
      </c>
      <c r="D171" s="234">
        <f>Urban!AD169*Input!B26*30*EXP(-0.51*30)</f>
        <v>0</v>
      </c>
      <c r="E171" s="234">
        <f>(Pastureland!AP138+Pastureland!AQ138)*Input!D26*30*EXP(-0.51*30)+('Cattle in Streams'!D133*30*EXP(-0.51*30))</f>
        <v>0</v>
      </c>
      <c r="F171" s="435">
        <f>(Septics!G27*24)*30*EXP(-0.51*30)</f>
        <v>0</v>
      </c>
      <c r="G171" s="217">
        <f t="shared" si="21"/>
        <v>0</v>
      </c>
    </row>
    <row r="172" spans="1:7" x14ac:dyDescent="0.2">
      <c r="A172" s="157" t="s">
        <v>18</v>
      </c>
      <c r="B172" s="234">
        <f>Cropland!AA135*30*Input!C27*EXP(-0.51*30)</f>
        <v>0</v>
      </c>
      <c r="C172" s="234">
        <f>Forest!G13*30*Input!E27*EXP(-0.51*30)</f>
        <v>0</v>
      </c>
      <c r="D172" s="234">
        <f>Urban!AD170*Input!B27*30*EXP(-0.51*30)</f>
        <v>0</v>
      </c>
      <c r="E172" s="234">
        <f>(Pastureland!AP139+Pastureland!AQ139)*Input!D27*30*EXP(-0.51*30)+('Cattle in Streams'!D134*30*EXP(-0.51*30))</f>
        <v>0</v>
      </c>
      <c r="F172" s="435">
        <f>(Septics!G28*24)*30*EXP(-0.51*30)</f>
        <v>0</v>
      </c>
      <c r="G172" s="217">
        <f t="shared" si="21"/>
        <v>0</v>
      </c>
    </row>
    <row r="173" spans="1:7" x14ac:dyDescent="0.2">
      <c r="A173" s="157" t="s">
        <v>19</v>
      </c>
      <c r="B173" s="234">
        <f>Cropland!AA136*30*Input!C28*EXP(-0.51*30)</f>
        <v>0</v>
      </c>
      <c r="C173" s="234">
        <f>Forest!G14*30*Input!E28*EXP(-0.51*30)</f>
        <v>0</v>
      </c>
      <c r="D173" s="234">
        <f>Urban!AD171*Input!B28*30*EXP(-0.51*30)</f>
        <v>0</v>
      </c>
      <c r="E173" s="234">
        <f>(Pastureland!AP140+Pastureland!AQ140)*Input!D28*30*EXP(-0.51*30)+('Cattle in Streams'!D135*30*EXP(-0.51*30))</f>
        <v>0</v>
      </c>
      <c r="F173" s="435">
        <f>(Septics!G29*24)*30*EXP(-0.51*30)</f>
        <v>0</v>
      </c>
      <c r="G173" s="217">
        <f t="shared" si="21"/>
        <v>0</v>
      </c>
    </row>
    <row r="174" spans="1:7" x14ac:dyDescent="0.2">
      <c r="A174" s="157" t="s">
        <v>20</v>
      </c>
      <c r="B174" s="234">
        <f>Cropland!AA137*30*Input!C29*EXP(-0.51*30)</f>
        <v>0</v>
      </c>
      <c r="C174" s="234">
        <f>Forest!G15*30*Input!E29*EXP(-0.51*30)</f>
        <v>0</v>
      </c>
      <c r="D174" s="234">
        <f>Urban!AD172*Input!B29*30*EXP(-0.51*30)</f>
        <v>0</v>
      </c>
      <c r="E174" s="234">
        <f>(Pastureland!AP141+Pastureland!AQ141)*Input!D29*30*EXP(-0.51*30)+('Cattle in Streams'!D136*30*EXP(-0.51*30))</f>
        <v>0</v>
      </c>
      <c r="F174" s="435">
        <f>(Septics!G30*24)*30*EXP(-0.51*30)</f>
        <v>0</v>
      </c>
      <c r="G174" s="217">
        <f t="shared" si="21"/>
        <v>0</v>
      </c>
    </row>
    <row r="175" spans="1:7" ht="13.5" thickBot="1" x14ac:dyDescent="0.25">
      <c r="A175" s="209" t="s">
        <v>21</v>
      </c>
      <c r="B175" s="234">
        <f>Cropland!AA138*30*Input!C30*EXP(-0.51*30)</f>
        <v>0</v>
      </c>
      <c r="C175" s="234">
        <f>Forest!G16*30*Input!E30*EXP(-0.51*30)</f>
        <v>0</v>
      </c>
      <c r="D175" s="234">
        <f>Urban!AD173*Input!B30*30*EXP(-0.51*30)</f>
        <v>0</v>
      </c>
      <c r="E175" s="234">
        <f>(Pastureland!AP142+Pastureland!AQ142)*Input!D30*30*EXP(-0.51*30)+('Cattle in Streams'!D137*30*EXP(-0.51*30))</f>
        <v>0</v>
      </c>
      <c r="F175" s="435">
        <f>(Septics!G31*24)*30*EXP(-0.51*30)</f>
        <v>0</v>
      </c>
      <c r="G175" s="217">
        <f t="shared" si="21"/>
        <v>0</v>
      </c>
    </row>
    <row r="176" spans="1:7" ht="13.5" thickBot="1" x14ac:dyDescent="0.25">
      <c r="A176" s="167" t="s">
        <v>11</v>
      </c>
      <c r="B176" s="210">
        <f t="shared" ref="B176:E176" si="22">SUM(B166:B175)</f>
        <v>0</v>
      </c>
      <c r="C176" s="210">
        <f t="shared" si="22"/>
        <v>0</v>
      </c>
      <c r="D176" s="210">
        <f t="shared" si="22"/>
        <v>0</v>
      </c>
      <c r="E176" s="210">
        <f t="shared" si="22"/>
        <v>0</v>
      </c>
      <c r="F176" s="210">
        <f>SUM(F166:F175)</f>
        <v>0</v>
      </c>
      <c r="G176" s="210">
        <f>SUM(G166:G175)</f>
        <v>0</v>
      </c>
    </row>
    <row r="177" spans="1:7" x14ac:dyDescent="0.2">
      <c r="B177" s="15"/>
      <c r="C177" s="15"/>
      <c r="D177" s="15"/>
    </row>
    <row r="178" spans="1:7" ht="13.5" thickBot="1" x14ac:dyDescent="0.25">
      <c r="A178" s="280" t="s">
        <v>267</v>
      </c>
      <c r="B178" s="280"/>
      <c r="C178" s="280"/>
      <c r="D178" s="280"/>
      <c r="E178" s="280"/>
      <c r="F178" s="280"/>
      <c r="G178" s="280"/>
    </row>
    <row r="179" spans="1:7" ht="13.5" thickBot="1" x14ac:dyDescent="0.25">
      <c r="A179" s="206" t="s">
        <v>6</v>
      </c>
      <c r="B179" s="207" t="s">
        <v>8</v>
      </c>
      <c r="C179" s="207" t="s">
        <v>10</v>
      </c>
      <c r="D179" s="207" t="s">
        <v>7</v>
      </c>
      <c r="E179" s="207" t="s">
        <v>9</v>
      </c>
      <c r="F179" s="214" t="s">
        <v>440</v>
      </c>
      <c r="G179" s="216" t="s">
        <v>441</v>
      </c>
    </row>
    <row r="180" spans="1:7" x14ac:dyDescent="0.2">
      <c r="A180" s="208" t="s">
        <v>12</v>
      </c>
      <c r="B180" s="234">
        <f>Cropland!AA143*31*Input!C21*EXP(-0.36*31)</f>
        <v>0</v>
      </c>
      <c r="C180" s="234">
        <f>Forest!G7*31*Input!E21*EXP(-0.36*31)</f>
        <v>0</v>
      </c>
      <c r="D180" s="234">
        <f>Urban!AD178*31*Input!B21*EXP(-0.36*31)</f>
        <v>0</v>
      </c>
      <c r="E180" s="234">
        <f>(Pastureland!AP147+Pastureland!AQ147)*Input!D21*31*EXP(-0.36*31)+('Cattle in Streams'!D142*31*EXP(-0.36*31))</f>
        <v>0</v>
      </c>
      <c r="F180" s="435">
        <f>(Septics!G22*24)*31*EXP(-0.36*31)</f>
        <v>0</v>
      </c>
      <c r="G180" s="217">
        <f t="shared" ref="G180:G189" si="23">SUM(B180,C180,D180,E180,F180)</f>
        <v>0</v>
      </c>
    </row>
    <row r="181" spans="1:7" x14ac:dyDescent="0.2">
      <c r="A181" s="157" t="s">
        <v>13</v>
      </c>
      <c r="B181" s="234">
        <f>Cropland!AA144*31*Input!C22*EXP(-0.36*31)</f>
        <v>0</v>
      </c>
      <c r="C181" s="234">
        <f>Forest!G8*31*Input!E22*EXP(-0.36*31)</f>
        <v>0</v>
      </c>
      <c r="D181" s="234">
        <f>Urban!AD179*31*Input!B22*EXP(-0.36*31)</f>
        <v>0</v>
      </c>
      <c r="E181" s="234">
        <f>(Pastureland!AP148+Pastureland!AQ148)*Input!D22*31*EXP(-0.36*31)+('Cattle in Streams'!D143*31*EXP(-0.36*31))</f>
        <v>0</v>
      </c>
      <c r="F181" s="435">
        <f>(Septics!G23*24)*31*EXP(-0.36*31)</f>
        <v>0</v>
      </c>
      <c r="G181" s="217">
        <f t="shared" si="23"/>
        <v>0</v>
      </c>
    </row>
    <row r="182" spans="1:7" x14ac:dyDescent="0.2">
      <c r="A182" s="157" t="s">
        <v>14</v>
      </c>
      <c r="B182" s="234">
        <f>Cropland!AA145*31*Input!C23*EXP(-0.36*31)</f>
        <v>0</v>
      </c>
      <c r="C182" s="234">
        <f>Forest!G9*31*Input!E23*EXP(-0.36*31)</f>
        <v>0</v>
      </c>
      <c r="D182" s="234">
        <f>Urban!AD180*31*Input!B23*EXP(-0.36*31)</f>
        <v>0</v>
      </c>
      <c r="E182" s="234">
        <f>(Pastureland!AP149+Pastureland!AQ149)*Input!D23*31*EXP(-0.36*31)+('Cattle in Streams'!D144*31*EXP(-0.36*31))</f>
        <v>0</v>
      </c>
      <c r="F182" s="435">
        <f>(Septics!G24*24)*31*EXP(-0.36*31)</f>
        <v>0</v>
      </c>
      <c r="G182" s="217">
        <f t="shared" si="23"/>
        <v>0</v>
      </c>
    </row>
    <row r="183" spans="1:7" x14ac:dyDescent="0.2">
      <c r="A183" s="157" t="s">
        <v>15</v>
      </c>
      <c r="B183" s="234">
        <f>Cropland!AA146*31*Input!C24*EXP(-0.36*31)</f>
        <v>0</v>
      </c>
      <c r="C183" s="234">
        <f>Forest!G10*31*Input!E24*EXP(-0.36*31)</f>
        <v>0</v>
      </c>
      <c r="D183" s="234">
        <f>Urban!AD181*31*Input!B24*EXP(-0.36*31)</f>
        <v>0</v>
      </c>
      <c r="E183" s="234">
        <f>(Pastureland!AP150+Pastureland!AQ150)*Input!D24*31*EXP(-0.36*31)+('Cattle in Streams'!D145*31*EXP(-0.36*31))</f>
        <v>0</v>
      </c>
      <c r="F183" s="435">
        <f>(Septics!G25*24)*31*EXP(-0.36*31)</f>
        <v>0</v>
      </c>
      <c r="G183" s="217">
        <f t="shared" si="23"/>
        <v>0</v>
      </c>
    </row>
    <row r="184" spans="1:7" x14ac:dyDescent="0.2">
      <c r="A184" s="157" t="s">
        <v>16</v>
      </c>
      <c r="B184" s="234">
        <f>Cropland!AA147*31*Input!C25*EXP(-0.36*31)</f>
        <v>0</v>
      </c>
      <c r="C184" s="234">
        <f>Forest!G11*31*Input!E25*EXP(-0.36*31)</f>
        <v>0</v>
      </c>
      <c r="D184" s="234">
        <f>Urban!AD182*31*Input!B25*EXP(-0.36*31)</f>
        <v>0</v>
      </c>
      <c r="E184" s="234">
        <f>(Pastureland!AP151+Pastureland!AQ151)*Input!D25*31*EXP(-0.36*31)+('Cattle in Streams'!D146*31*EXP(-0.36*31))</f>
        <v>0</v>
      </c>
      <c r="F184" s="435">
        <f>(Septics!G26*24)*31*EXP(-0.36*31)</f>
        <v>0</v>
      </c>
      <c r="G184" s="217">
        <f t="shared" si="23"/>
        <v>0</v>
      </c>
    </row>
    <row r="185" spans="1:7" x14ac:dyDescent="0.2">
      <c r="A185" s="157" t="s">
        <v>17</v>
      </c>
      <c r="B185" s="234">
        <f>Cropland!AA148*31*Input!C26*EXP(-0.36*31)</f>
        <v>0</v>
      </c>
      <c r="C185" s="234">
        <f>Forest!G12*31*Input!E26*EXP(-0.36*31)</f>
        <v>0</v>
      </c>
      <c r="D185" s="234">
        <f>Urban!AD183*31*Input!B26*EXP(-0.36*31)</f>
        <v>0</v>
      </c>
      <c r="E185" s="234">
        <f>(Pastureland!AP152+Pastureland!AQ152)*Input!D26*31*EXP(-0.36*31)+('Cattle in Streams'!D147*31*EXP(-0.36*31))</f>
        <v>0</v>
      </c>
      <c r="F185" s="435">
        <f>(Septics!G27*24)*31*EXP(-0.36*31)</f>
        <v>0</v>
      </c>
      <c r="G185" s="217">
        <f t="shared" si="23"/>
        <v>0</v>
      </c>
    </row>
    <row r="186" spans="1:7" x14ac:dyDescent="0.2">
      <c r="A186" s="157" t="s">
        <v>18</v>
      </c>
      <c r="B186" s="234">
        <f>Cropland!AA149*31*Input!C27*EXP(-0.36*31)</f>
        <v>0</v>
      </c>
      <c r="C186" s="234">
        <f>Forest!G13*31*Input!E27*EXP(-0.36*31)</f>
        <v>0</v>
      </c>
      <c r="D186" s="234">
        <f>Urban!AD184*31*Input!B27*EXP(-0.36*31)</f>
        <v>0</v>
      </c>
      <c r="E186" s="234">
        <f>(Pastureland!AP153+Pastureland!AQ153)*Input!D27*31*EXP(-0.36*31)+('Cattle in Streams'!D148*31*EXP(-0.36*31))</f>
        <v>0</v>
      </c>
      <c r="F186" s="435">
        <f>(Septics!G28*24)*31*EXP(-0.36*31)</f>
        <v>0</v>
      </c>
      <c r="G186" s="217">
        <f t="shared" si="23"/>
        <v>0</v>
      </c>
    </row>
    <row r="187" spans="1:7" x14ac:dyDescent="0.2">
      <c r="A187" s="157" t="s">
        <v>19</v>
      </c>
      <c r="B187" s="234">
        <f>Cropland!AA150*31*Input!C28*EXP(-0.36*31)</f>
        <v>0</v>
      </c>
      <c r="C187" s="234">
        <f>Forest!G14*31*Input!E28*EXP(-0.36*31)</f>
        <v>0</v>
      </c>
      <c r="D187" s="234">
        <f>Urban!AD185*31*Input!B28*EXP(-0.36*31)</f>
        <v>0</v>
      </c>
      <c r="E187" s="234">
        <f>(Pastureland!AP154+Pastureland!AQ154)*Input!D28*31*EXP(-0.36*31)+('Cattle in Streams'!D149*31*EXP(-0.36*31))</f>
        <v>0</v>
      </c>
      <c r="F187" s="435">
        <f>(Septics!G29*24)*31*EXP(-0.36*31)</f>
        <v>0</v>
      </c>
      <c r="G187" s="217">
        <f t="shared" si="23"/>
        <v>0</v>
      </c>
    </row>
    <row r="188" spans="1:7" x14ac:dyDescent="0.2">
      <c r="A188" s="157" t="s">
        <v>20</v>
      </c>
      <c r="B188" s="234">
        <f>Cropland!AA151*31*Input!C29*EXP(-0.36*31)</f>
        <v>0</v>
      </c>
      <c r="C188" s="234">
        <f>Forest!G15*31*Input!E29*EXP(-0.36*31)</f>
        <v>0</v>
      </c>
      <c r="D188" s="234">
        <f>Urban!AD186*31*Input!B29*EXP(-0.36*31)</f>
        <v>0</v>
      </c>
      <c r="E188" s="234">
        <f>(Pastureland!AP155+Pastureland!AQ155)*Input!D29*31*EXP(-0.36*31)+('Cattle in Streams'!D150*31*EXP(-0.36*31))</f>
        <v>0</v>
      </c>
      <c r="F188" s="435">
        <f>(Septics!G30*24)*31*EXP(-0.36*31)</f>
        <v>0</v>
      </c>
      <c r="G188" s="217">
        <f t="shared" si="23"/>
        <v>0</v>
      </c>
    </row>
    <row r="189" spans="1:7" ht="13.5" thickBot="1" x14ac:dyDescent="0.25">
      <c r="A189" s="209" t="s">
        <v>21</v>
      </c>
      <c r="B189" s="234">
        <f>Cropland!AA152*31*Input!C30*EXP(-0.36*31)</f>
        <v>0</v>
      </c>
      <c r="C189" s="234">
        <f>Forest!G16*31*Input!E30*EXP(-0.36*31)</f>
        <v>0</v>
      </c>
      <c r="D189" s="234">
        <f>Urban!AD187*31*Input!B30*EXP(-0.36*31)</f>
        <v>0</v>
      </c>
      <c r="E189" s="234">
        <f>(Pastureland!AP156+Pastureland!AQ156)*Input!D30*31*EXP(-0.36*31)+('Cattle in Streams'!D151*31*EXP(-0.36*31))</f>
        <v>0</v>
      </c>
      <c r="F189" s="435">
        <f>(Septics!G31*24)*31*EXP(-0.36*31)</f>
        <v>0</v>
      </c>
      <c r="G189" s="217">
        <f t="shared" si="23"/>
        <v>0</v>
      </c>
    </row>
    <row r="190" spans="1:7" ht="13.5" thickBot="1" x14ac:dyDescent="0.25">
      <c r="A190" s="167" t="s">
        <v>11</v>
      </c>
      <c r="B190" s="210">
        <f t="shared" ref="B190:E190" si="24">SUM(B180:B189)</f>
        <v>0</v>
      </c>
      <c r="C190" s="210">
        <f t="shared" si="24"/>
        <v>0</v>
      </c>
      <c r="D190" s="210">
        <f t="shared" si="24"/>
        <v>0</v>
      </c>
      <c r="E190" s="210">
        <f t="shared" si="24"/>
        <v>0</v>
      </c>
      <c r="F190" s="210">
        <f>SUM(F180:F189)</f>
        <v>0</v>
      </c>
      <c r="G190" s="210">
        <f>SUM(G180:G189)</f>
        <v>0</v>
      </c>
    </row>
    <row r="191" spans="1:7" x14ac:dyDescent="0.2">
      <c r="B191" s="15"/>
      <c r="C191" s="15"/>
      <c r="D191" s="15"/>
    </row>
    <row r="192" spans="1:7" ht="13.5" thickBot="1" x14ac:dyDescent="0.25">
      <c r="A192" s="280" t="s">
        <v>268</v>
      </c>
      <c r="B192" s="280"/>
      <c r="C192" s="280"/>
      <c r="D192" s="280"/>
      <c r="E192" s="280"/>
      <c r="F192" s="280"/>
      <c r="G192" s="280"/>
    </row>
    <row r="193" spans="1:7" ht="13.5" thickBot="1" x14ac:dyDescent="0.25">
      <c r="A193" s="206" t="s">
        <v>6</v>
      </c>
      <c r="B193" s="207" t="s">
        <v>8</v>
      </c>
      <c r="C193" s="207" t="s">
        <v>10</v>
      </c>
      <c r="D193" s="207" t="s">
        <v>7</v>
      </c>
      <c r="E193" s="207" t="s">
        <v>9</v>
      </c>
      <c r="F193" s="214" t="s">
        <v>440</v>
      </c>
      <c r="G193" s="216" t="s">
        <v>441</v>
      </c>
    </row>
    <row r="194" spans="1:7" x14ac:dyDescent="0.2">
      <c r="A194" s="208" t="s">
        <v>12</v>
      </c>
      <c r="B194" s="234">
        <f>Cropland!AA157*30*Input!C21*EXP(-0.36*30)</f>
        <v>0</v>
      </c>
      <c r="C194" s="234">
        <f>Forest!G7*30*Input!E21*EXP(-0.36*30)</f>
        <v>0</v>
      </c>
      <c r="D194" s="234">
        <f>Urban!AD192*30*Input!B21*EXP(-0.36*30)</f>
        <v>0</v>
      </c>
      <c r="E194" s="234">
        <f>(Pastureland!AP161+Pastureland!AQ161)*Input!D21*30*EXP(-0.36*30)+('Cattle in Streams'!D156*30*EXP(-0.36*30))</f>
        <v>0</v>
      </c>
      <c r="F194" s="435">
        <f>(Septics!G22*24)*30*EXP(-0.36*30)</f>
        <v>0</v>
      </c>
      <c r="G194" s="217">
        <f t="shared" ref="G194:G203" si="25">SUM(B194,C194,D194,E194,F194)</f>
        <v>0</v>
      </c>
    </row>
    <row r="195" spans="1:7" x14ac:dyDescent="0.2">
      <c r="A195" s="157" t="s">
        <v>13</v>
      </c>
      <c r="B195" s="234">
        <f>Cropland!AA158*30*Input!C22*EXP(-0.36*30)</f>
        <v>0</v>
      </c>
      <c r="C195" s="234">
        <f>Forest!G8*30*Input!E22*EXP(-0.36*30)</f>
        <v>0</v>
      </c>
      <c r="D195" s="234">
        <f>Urban!AD193*30*Input!B22*EXP(-0.36*30)</f>
        <v>0</v>
      </c>
      <c r="E195" s="234">
        <f>(Pastureland!AP162+Pastureland!AQ162)*Input!D22*30*EXP(-0.36*30)+('Cattle in Streams'!D157*30*EXP(-0.36*30))</f>
        <v>0</v>
      </c>
      <c r="F195" s="435">
        <f>(Septics!G23*24)*30*EXP(-0.36*30)</f>
        <v>0</v>
      </c>
      <c r="G195" s="217">
        <f t="shared" si="25"/>
        <v>0</v>
      </c>
    </row>
    <row r="196" spans="1:7" x14ac:dyDescent="0.2">
      <c r="A196" s="157" t="s">
        <v>14</v>
      </c>
      <c r="B196" s="234">
        <f>Cropland!AA159*30*Input!C23*EXP(-0.36*30)</f>
        <v>0</v>
      </c>
      <c r="C196" s="234">
        <f>Forest!G9*30*Input!E23*EXP(-0.36*30)</f>
        <v>0</v>
      </c>
      <c r="D196" s="234">
        <f>Urban!AD194*30*Input!B23*EXP(-0.36*30)</f>
        <v>0</v>
      </c>
      <c r="E196" s="234">
        <f>(Pastureland!AP163+Pastureland!AQ163)*Input!D23*30*EXP(-0.36*30)+('Cattle in Streams'!D158*30*EXP(-0.36*30))</f>
        <v>0</v>
      </c>
      <c r="F196" s="435">
        <f>(Septics!G24*24)*30*EXP(-0.36*30)</f>
        <v>0</v>
      </c>
      <c r="G196" s="217">
        <f t="shared" si="25"/>
        <v>0</v>
      </c>
    </row>
    <row r="197" spans="1:7" x14ac:dyDescent="0.2">
      <c r="A197" s="157" t="s">
        <v>15</v>
      </c>
      <c r="B197" s="234">
        <f>Cropland!AA160*30*Input!C24*EXP(-0.36*30)</f>
        <v>0</v>
      </c>
      <c r="C197" s="234">
        <f>Forest!G10*30*Input!E24*EXP(-0.36*30)</f>
        <v>0</v>
      </c>
      <c r="D197" s="234">
        <f>Urban!AD195*30*Input!B24*EXP(-0.36*30)</f>
        <v>0</v>
      </c>
      <c r="E197" s="234">
        <f>(Pastureland!AP164+Pastureland!AQ164)*Input!D24*30*EXP(-0.36*30)+('Cattle in Streams'!D159*30*EXP(-0.36*30))</f>
        <v>0</v>
      </c>
      <c r="F197" s="435">
        <f>(Septics!G25*24)*30*EXP(-0.36*30)</f>
        <v>0</v>
      </c>
      <c r="G197" s="217">
        <f t="shared" si="25"/>
        <v>0</v>
      </c>
    </row>
    <row r="198" spans="1:7" x14ac:dyDescent="0.2">
      <c r="A198" s="157" t="s">
        <v>16</v>
      </c>
      <c r="B198" s="234">
        <f>Cropland!AA161*30*Input!C25*EXP(-0.36*30)</f>
        <v>0</v>
      </c>
      <c r="C198" s="234">
        <f>Forest!G11*30*Input!E25*EXP(-0.36*30)</f>
        <v>0</v>
      </c>
      <c r="D198" s="234">
        <f>Urban!AD196*30*Input!B25*EXP(-0.36*30)</f>
        <v>0</v>
      </c>
      <c r="E198" s="234">
        <f>(Pastureland!AP165+Pastureland!AQ165)*Input!D25*30*EXP(-0.36*30)+('Cattle in Streams'!D160*30*EXP(-0.36*30))</f>
        <v>0</v>
      </c>
      <c r="F198" s="435">
        <f>(Septics!G26*24)*30*EXP(-0.36*30)</f>
        <v>0</v>
      </c>
      <c r="G198" s="217">
        <f t="shared" si="25"/>
        <v>0</v>
      </c>
    </row>
    <row r="199" spans="1:7" x14ac:dyDescent="0.2">
      <c r="A199" s="157" t="s">
        <v>17</v>
      </c>
      <c r="B199" s="234">
        <f>Cropland!AA162*30*Input!C26*EXP(-0.36*30)</f>
        <v>0</v>
      </c>
      <c r="C199" s="234">
        <f>Forest!G12*30*Input!E26*EXP(-0.36*30)</f>
        <v>0</v>
      </c>
      <c r="D199" s="234">
        <f>Urban!AD197*30*Input!B26*EXP(-0.36*30)</f>
        <v>0</v>
      </c>
      <c r="E199" s="234">
        <f>(Pastureland!AP166+Pastureland!AQ166)*Input!D26*30*EXP(-0.36*30)+('Cattle in Streams'!D161*30*EXP(-0.36*30))</f>
        <v>0</v>
      </c>
      <c r="F199" s="435">
        <f>(Septics!G27*24)*30*EXP(-0.36*30)</f>
        <v>0</v>
      </c>
      <c r="G199" s="217">
        <f t="shared" si="25"/>
        <v>0</v>
      </c>
    </row>
    <row r="200" spans="1:7" x14ac:dyDescent="0.2">
      <c r="A200" s="157" t="s">
        <v>18</v>
      </c>
      <c r="B200" s="234">
        <f>Cropland!AA163*30*Input!C27*EXP(-0.36*30)</f>
        <v>0</v>
      </c>
      <c r="C200" s="234">
        <f>Forest!G13*30*Input!E27*EXP(-0.36*30)</f>
        <v>0</v>
      </c>
      <c r="D200" s="234">
        <f>Urban!AD198*30*Input!B27*EXP(-0.36*30)</f>
        <v>0</v>
      </c>
      <c r="E200" s="234">
        <f>(Pastureland!AP167+Pastureland!AQ167)*Input!D27*30*EXP(-0.36*30)+('Cattle in Streams'!D162*30*EXP(-0.36*30))</f>
        <v>0</v>
      </c>
      <c r="F200" s="435">
        <f>(Septics!G28*24)*30*EXP(-0.36*30)</f>
        <v>0</v>
      </c>
      <c r="G200" s="217">
        <f t="shared" si="25"/>
        <v>0</v>
      </c>
    </row>
    <row r="201" spans="1:7" x14ac:dyDescent="0.2">
      <c r="A201" s="157" t="s">
        <v>19</v>
      </c>
      <c r="B201" s="234">
        <f>Cropland!AA164*30*Input!C28*EXP(-0.36*30)</f>
        <v>0</v>
      </c>
      <c r="C201" s="234">
        <f>Forest!G14*30*Input!E28*EXP(-0.36*30)</f>
        <v>0</v>
      </c>
      <c r="D201" s="234">
        <f>Urban!AD199*30*Input!B28*EXP(-0.36*30)</f>
        <v>0</v>
      </c>
      <c r="E201" s="234">
        <f>(Pastureland!AP168+Pastureland!AQ168)*Input!D28*30*EXP(-0.36*30)+('Cattle in Streams'!D163*30*EXP(-0.36*30))</f>
        <v>0</v>
      </c>
      <c r="F201" s="435">
        <f>(Septics!G29*24)*30*EXP(-0.36*30)</f>
        <v>0</v>
      </c>
      <c r="G201" s="217">
        <f t="shared" si="25"/>
        <v>0</v>
      </c>
    </row>
    <row r="202" spans="1:7" x14ac:dyDescent="0.2">
      <c r="A202" s="157" t="s">
        <v>20</v>
      </c>
      <c r="B202" s="234">
        <f>Cropland!AA165*30*Input!C29*EXP(-0.36*30)</f>
        <v>0</v>
      </c>
      <c r="C202" s="234">
        <f>Forest!G15*30*Input!E29*EXP(-0.36*30)</f>
        <v>0</v>
      </c>
      <c r="D202" s="234">
        <f>Urban!AD200*30*Input!B29*EXP(-0.36*30)</f>
        <v>0</v>
      </c>
      <c r="E202" s="234">
        <f>(Pastureland!AP169+Pastureland!AQ169)*Input!D29*30*EXP(-0.36*30)+('Cattle in Streams'!D164*30*EXP(-0.36*30))</f>
        <v>0</v>
      </c>
      <c r="F202" s="435">
        <f>(Septics!G30*24)*30*EXP(-0.36*30)</f>
        <v>0</v>
      </c>
      <c r="G202" s="217">
        <f t="shared" si="25"/>
        <v>0</v>
      </c>
    </row>
    <row r="203" spans="1:7" ht="13.5" thickBot="1" x14ac:dyDescent="0.25">
      <c r="A203" s="209" t="s">
        <v>21</v>
      </c>
      <c r="B203" s="234">
        <f>Cropland!AA166*30*Input!C30*EXP(-0.36*30)</f>
        <v>0</v>
      </c>
      <c r="C203" s="234">
        <f>Forest!G16*30*Input!E30*EXP(-0.36*30)</f>
        <v>0</v>
      </c>
      <c r="D203" s="234">
        <f>Urban!AD201*30*Input!B30*EXP(-0.36*30)</f>
        <v>0</v>
      </c>
      <c r="E203" s="234">
        <f>(Pastureland!AP170+Pastureland!AQ170)*Input!D30*30*EXP(-0.36*30)+('Cattle in Streams'!D165*30*EXP(-0.36*30))</f>
        <v>0</v>
      </c>
      <c r="F203" s="435">
        <f>(Septics!G31*24)*30*EXP(-0.36*30)</f>
        <v>0</v>
      </c>
      <c r="G203" s="217">
        <f t="shared" si="25"/>
        <v>0</v>
      </c>
    </row>
    <row r="204" spans="1:7" ht="13.5" thickBot="1" x14ac:dyDescent="0.25">
      <c r="A204" s="167" t="s">
        <v>11</v>
      </c>
      <c r="B204" s="210">
        <f t="shared" ref="B204:E204" si="26">SUM(B194:B203)</f>
        <v>0</v>
      </c>
      <c r="C204" s="210">
        <f t="shared" si="26"/>
        <v>0</v>
      </c>
      <c r="D204" s="210">
        <f t="shared" si="26"/>
        <v>0</v>
      </c>
      <c r="E204" s="210">
        <f t="shared" si="26"/>
        <v>0</v>
      </c>
      <c r="F204" s="210">
        <f>SUM(F194:F203)</f>
        <v>0</v>
      </c>
      <c r="G204" s="210">
        <f>SUM(G194:G203)</f>
        <v>0</v>
      </c>
    </row>
    <row r="205" spans="1:7" x14ac:dyDescent="0.2">
      <c r="B205" s="15"/>
      <c r="C205" s="15"/>
      <c r="D205" s="15"/>
    </row>
    <row r="206" spans="1:7" ht="13.5" thickBot="1" x14ac:dyDescent="0.25">
      <c r="A206" s="280" t="s">
        <v>269</v>
      </c>
      <c r="B206" s="280"/>
      <c r="C206" s="280"/>
      <c r="D206" s="280"/>
      <c r="E206" s="280"/>
      <c r="F206" s="280"/>
      <c r="G206" s="280"/>
    </row>
    <row r="207" spans="1:7" ht="13.5" thickBot="1" x14ac:dyDescent="0.25">
      <c r="A207" s="206" t="s">
        <v>6</v>
      </c>
      <c r="B207" s="207" t="s">
        <v>8</v>
      </c>
      <c r="C207" s="207" t="s">
        <v>10</v>
      </c>
      <c r="D207" s="207" t="s">
        <v>7</v>
      </c>
      <c r="E207" s="207" t="s">
        <v>9</v>
      </c>
      <c r="F207" s="214" t="s">
        <v>440</v>
      </c>
      <c r="G207" s="216" t="s">
        <v>441</v>
      </c>
    </row>
    <row r="208" spans="1:7" x14ac:dyDescent="0.2">
      <c r="A208" s="208" t="s">
        <v>12</v>
      </c>
      <c r="B208" s="234">
        <f>Cropland!AA171*31*Input!C21*EXP(-0.36*31)</f>
        <v>0</v>
      </c>
      <c r="C208" s="234">
        <f>Forest!G7*31*Input!E21*EXP(-0.36*31)</f>
        <v>0</v>
      </c>
      <c r="D208" s="234">
        <f>Urban!AD206*31*Input!B21*EXP(-0.36*31)</f>
        <v>0</v>
      </c>
      <c r="E208" s="234">
        <f>(Pastureland!AP175+Pastureland!AQ175)*Input!D21*31*EXP(-0.36*31)+('Cattle in Streams'!D170*31*EXP(-0.36*31))</f>
        <v>0</v>
      </c>
      <c r="F208" s="435">
        <f>(Septics!G22*24)*31*EXP(-0.36*31)</f>
        <v>0</v>
      </c>
      <c r="G208" s="217">
        <f t="shared" ref="G208:G217" si="27">SUM(B208,C208,D208,E208,F208)</f>
        <v>0</v>
      </c>
    </row>
    <row r="209" spans="1:7" x14ac:dyDescent="0.2">
      <c r="A209" s="157" t="s">
        <v>13</v>
      </c>
      <c r="B209" s="234">
        <f>Cropland!AA172*31*Input!C22*EXP(-0.36*31)</f>
        <v>0</v>
      </c>
      <c r="C209" s="234">
        <f>Forest!G8*31*Input!E22*EXP(-0.36*31)</f>
        <v>0</v>
      </c>
      <c r="D209" s="234">
        <f>Urban!AD207*30*Input!B22*EXP(-0.36*31)</f>
        <v>0</v>
      </c>
      <c r="E209" s="234">
        <f>(Pastureland!AP176+Pastureland!AQ176)*Input!D22*31*EXP(-0.36*31)+('Cattle in Streams'!D171*31*EXP(-0.36*31))</f>
        <v>0</v>
      </c>
      <c r="F209" s="435">
        <f>(Septics!G23*24)*31*EXP(-0.36*31)</f>
        <v>0</v>
      </c>
      <c r="G209" s="217">
        <f t="shared" si="27"/>
        <v>0</v>
      </c>
    </row>
    <row r="210" spans="1:7" x14ac:dyDescent="0.2">
      <c r="A210" s="157" t="s">
        <v>14</v>
      </c>
      <c r="B210" s="234">
        <f>Cropland!AA173*31*Input!C23*EXP(-0.36*31)</f>
        <v>0</v>
      </c>
      <c r="C210" s="234">
        <f>Forest!G9*31*Input!E23*EXP(-0.36*31)</f>
        <v>0</v>
      </c>
      <c r="D210" s="234">
        <f>Urban!AD208*30*Input!B23*EXP(-0.36*31)</f>
        <v>0</v>
      </c>
      <c r="E210" s="234">
        <f>(Pastureland!AP177+Pastureland!AQ177)*Input!D23*31*EXP(-0.36*31)+('Cattle in Streams'!D172*31*EXP(-0.36*31))</f>
        <v>0</v>
      </c>
      <c r="F210" s="435">
        <f>(Septics!G24*24)*31*EXP(-0.36*31)</f>
        <v>0</v>
      </c>
      <c r="G210" s="217">
        <f t="shared" si="27"/>
        <v>0</v>
      </c>
    </row>
    <row r="211" spans="1:7" x14ac:dyDescent="0.2">
      <c r="A211" s="157" t="s">
        <v>15</v>
      </c>
      <c r="B211" s="234">
        <f>Cropland!AA174*31*Input!C24*EXP(-0.36*31)</f>
        <v>0</v>
      </c>
      <c r="C211" s="234">
        <f>Forest!G10*31*Input!E24*EXP(-0.36*31)</f>
        <v>0</v>
      </c>
      <c r="D211" s="234">
        <f>Urban!AD209*30*Input!B24*EXP(-0.36*31)</f>
        <v>0</v>
      </c>
      <c r="E211" s="234">
        <f>(Pastureland!AP178+Pastureland!AQ178)*Input!D24*31*EXP(-0.36*31)+('Cattle in Streams'!D173*31*EXP(-0.36*31))</f>
        <v>0</v>
      </c>
      <c r="F211" s="435">
        <f>(Septics!G25*24)*31*EXP(-0.36*31)</f>
        <v>0</v>
      </c>
      <c r="G211" s="217">
        <f t="shared" si="27"/>
        <v>0</v>
      </c>
    </row>
    <row r="212" spans="1:7" x14ac:dyDescent="0.2">
      <c r="A212" s="157" t="s">
        <v>16</v>
      </c>
      <c r="B212" s="234">
        <f>Cropland!AA175*31*Input!C25*EXP(-0.36*31)</f>
        <v>0</v>
      </c>
      <c r="C212" s="234">
        <f>Forest!G11*31*Input!E25*EXP(-0.36*31)</f>
        <v>0</v>
      </c>
      <c r="D212" s="234">
        <f>Urban!AD210*30*Input!B25*EXP(-0.36*31)</f>
        <v>0</v>
      </c>
      <c r="E212" s="234">
        <f>(Pastureland!AP179+Pastureland!AQ179)*Input!D25*31*EXP(-0.36*31)+('Cattle in Streams'!D174*31*EXP(-0.36*31))</f>
        <v>0</v>
      </c>
      <c r="F212" s="435">
        <f>(Septics!G26*24)*31*EXP(-0.36*31)</f>
        <v>0</v>
      </c>
      <c r="G212" s="217">
        <f t="shared" si="27"/>
        <v>0</v>
      </c>
    </row>
    <row r="213" spans="1:7" x14ac:dyDescent="0.2">
      <c r="A213" s="157" t="s">
        <v>17</v>
      </c>
      <c r="B213" s="234">
        <f>Cropland!AA176*31*Input!C26*EXP(-0.36*31)</f>
        <v>0</v>
      </c>
      <c r="C213" s="234">
        <f>Forest!G12*31*Input!E26*EXP(-0.36*31)</f>
        <v>0</v>
      </c>
      <c r="D213" s="234">
        <f>Urban!AD211*30*Input!B26*EXP(-0.36*31)</f>
        <v>0</v>
      </c>
      <c r="E213" s="234">
        <f>(Pastureland!AP180+Pastureland!AQ180)*Input!D26*31*EXP(-0.36*31)+('Cattle in Streams'!D175*31*EXP(-0.36*31))</f>
        <v>0</v>
      </c>
      <c r="F213" s="435">
        <f>(Septics!G27*24)*31*EXP(-0.36*31)</f>
        <v>0</v>
      </c>
      <c r="G213" s="217">
        <f t="shared" si="27"/>
        <v>0</v>
      </c>
    </row>
    <row r="214" spans="1:7" x14ac:dyDescent="0.2">
      <c r="A214" s="157" t="s">
        <v>18</v>
      </c>
      <c r="B214" s="234">
        <f>Cropland!AA177*31*Input!C27*EXP(-0.36*31)</f>
        <v>0</v>
      </c>
      <c r="C214" s="234">
        <f>Forest!G13*31*Input!E27*EXP(-0.36*31)</f>
        <v>0</v>
      </c>
      <c r="D214" s="234">
        <f>Urban!AD212*30*Input!B27*EXP(-0.36*31)</f>
        <v>0</v>
      </c>
      <c r="E214" s="234">
        <f>(Pastureland!AP181+Pastureland!AQ181)*Input!D27*31*EXP(-0.36*31)+('Cattle in Streams'!D176*31*EXP(-0.36*31))</f>
        <v>0</v>
      </c>
      <c r="F214" s="435">
        <f>(Septics!G28*24)*31*EXP(-0.36*31)</f>
        <v>0</v>
      </c>
      <c r="G214" s="217">
        <f t="shared" si="27"/>
        <v>0</v>
      </c>
    </row>
    <row r="215" spans="1:7" x14ac:dyDescent="0.2">
      <c r="A215" s="157" t="s">
        <v>19</v>
      </c>
      <c r="B215" s="234">
        <f>Cropland!AA178*31*Input!C28*EXP(-0.36*31)</f>
        <v>0</v>
      </c>
      <c r="C215" s="234">
        <f>Forest!G14*31*Input!E28*EXP(-0.36*31)</f>
        <v>0</v>
      </c>
      <c r="D215" s="234">
        <f>Urban!AD213*30*Input!B28*EXP(-0.36*31)</f>
        <v>0</v>
      </c>
      <c r="E215" s="234">
        <f>(Pastureland!AP182+Pastureland!AQ182)*Input!D28*31*EXP(-0.36*31)+('Cattle in Streams'!D177*31*EXP(-0.36*31))</f>
        <v>0</v>
      </c>
      <c r="F215" s="435">
        <f>(Septics!G29*24)*31*EXP(-0.36*31)</f>
        <v>0</v>
      </c>
      <c r="G215" s="217">
        <f t="shared" si="27"/>
        <v>0</v>
      </c>
    </row>
    <row r="216" spans="1:7" x14ac:dyDescent="0.2">
      <c r="A216" s="157" t="s">
        <v>20</v>
      </c>
      <c r="B216" s="234">
        <f>Cropland!AA179*31*Input!C29*EXP(-0.36*31)</f>
        <v>0</v>
      </c>
      <c r="C216" s="234">
        <f>Forest!G15*31*Input!E29*EXP(-0.36*31)</f>
        <v>0</v>
      </c>
      <c r="D216" s="234">
        <f>Urban!AD214*30*Input!B29*EXP(-0.36*31)</f>
        <v>0</v>
      </c>
      <c r="E216" s="234">
        <f>(Pastureland!AP183+Pastureland!AQ183)*Input!D29*31*EXP(-0.36*31)+('Cattle in Streams'!D178*31*EXP(-0.36*31))</f>
        <v>0</v>
      </c>
      <c r="F216" s="435">
        <f>(Septics!G30*24)*31*EXP(-0.36*31)</f>
        <v>0</v>
      </c>
      <c r="G216" s="217">
        <f t="shared" si="27"/>
        <v>0</v>
      </c>
    </row>
    <row r="217" spans="1:7" ht="13.5" thickBot="1" x14ac:dyDescent="0.25">
      <c r="A217" s="209" t="s">
        <v>21</v>
      </c>
      <c r="B217" s="234">
        <f>Cropland!AA180*31*Input!C30*EXP(-0.36*31)</f>
        <v>0</v>
      </c>
      <c r="C217" s="234">
        <f>Forest!G16*31*Input!E30*EXP(-0.36*31)</f>
        <v>0</v>
      </c>
      <c r="D217" s="234">
        <f>Urban!AD215*30*Input!B30*EXP(-0.36*31)</f>
        <v>0</v>
      </c>
      <c r="E217" s="234">
        <f>(Pastureland!AP184+Pastureland!AQ184)*Input!D30*31*EXP(-0.36*31)+('Cattle in Streams'!D179*31*EXP(-0.36*31))</f>
        <v>0</v>
      </c>
      <c r="F217" s="435">
        <f>(Septics!G31*24)*31*EXP(-0.36*31)</f>
        <v>0</v>
      </c>
      <c r="G217" s="217">
        <f t="shared" si="27"/>
        <v>0</v>
      </c>
    </row>
    <row r="218" spans="1:7" ht="13.5" thickBot="1" x14ac:dyDescent="0.25">
      <c r="A218" s="167" t="s">
        <v>11</v>
      </c>
      <c r="B218" s="210">
        <f t="shared" ref="B218:E218" si="28">SUM(B208:B217)</f>
        <v>0</v>
      </c>
      <c r="C218" s="210">
        <f t="shared" si="28"/>
        <v>0</v>
      </c>
      <c r="D218" s="210">
        <f t="shared" si="28"/>
        <v>0</v>
      </c>
      <c r="E218" s="210">
        <f t="shared" si="28"/>
        <v>0</v>
      </c>
      <c r="F218" s="210">
        <f>SUM(F208:F217)</f>
        <v>0</v>
      </c>
      <c r="G218" s="210">
        <f>SUM(G208:G217)</f>
        <v>0</v>
      </c>
    </row>
    <row r="219" spans="1:7" x14ac:dyDescent="0.2">
      <c r="B219" s="15"/>
      <c r="C219" s="15"/>
      <c r="D219" s="15"/>
    </row>
    <row r="220" spans="1:7" x14ac:dyDescent="0.2">
      <c r="B220" s="15"/>
      <c r="C220" s="15"/>
      <c r="D220" s="15"/>
    </row>
    <row r="221" spans="1:7" x14ac:dyDescent="0.2">
      <c r="B221" s="15"/>
      <c r="C221" s="15"/>
      <c r="D221" s="15"/>
    </row>
    <row r="222" spans="1:7" x14ac:dyDescent="0.2">
      <c r="B222" s="15"/>
      <c r="C222" s="15"/>
      <c r="D222" s="15"/>
    </row>
    <row r="223" spans="1:7" x14ac:dyDescent="0.2">
      <c r="B223" s="15"/>
      <c r="C223" s="15"/>
      <c r="D223" s="15"/>
    </row>
    <row r="224" spans="1:7" x14ac:dyDescent="0.2">
      <c r="B224" s="15"/>
      <c r="C224" s="15"/>
      <c r="D224" s="15"/>
    </row>
    <row r="225" spans="2:4" x14ac:dyDescent="0.2">
      <c r="B225" s="15"/>
      <c r="C225" s="15"/>
      <c r="D225" s="15"/>
    </row>
    <row r="226" spans="2:4" x14ac:dyDescent="0.2">
      <c r="B226" s="15"/>
      <c r="C226" s="15"/>
      <c r="D226" s="15"/>
    </row>
    <row r="227" spans="2:4" x14ac:dyDescent="0.2">
      <c r="B227" s="15"/>
      <c r="C227" s="15"/>
      <c r="D227" s="15"/>
    </row>
    <row r="228" spans="2:4" x14ac:dyDescent="0.2">
      <c r="B228" s="15"/>
      <c r="C228" s="15"/>
      <c r="D228" s="15"/>
    </row>
    <row r="229" spans="2:4" x14ac:dyDescent="0.2">
      <c r="B229" s="15"/>
      <c r="C229" s="15"/>
      <c r="D229" s="15"/>
    </row>
    <row r="230" spans="2:4" x14ac:dyDescent="0.2">
      <c r="B230" s="15"/>
      <c r="C230" s="15"/>
      <c r="D230" s="15"/>
    </row>
    <row r="231" spans="2:4" x14ac:dyDescent="0.2">
      <c r="B231" s="15"/>
      <c r="C231" s="15"/>
      <c r="D231" s="15"/>
    </row>
    <row r="232" spans="2:4" x14ac:dyDescent="0.2">
      <c r="B232" s="15"/>
      <c r="C232" s="15"/>
      <c r="D232" s="15"/>
    </row>
    <row r="233" spans="2:4" x14ac:dyDescent="0.2">
      <c r="B233" s="15"/>
      <c r="C233" s="15"/>
      <c r="D233" s="15"/>
    </row>
    <row r="234" spans="2:4" x14ac:dyDescent="0.2">
      <c r="B234" s="15"/>
      <c r="C234" s="15"/>
      <c r="D234" s="15"/>
    </row>
    <row r="235" spans="2:4" x14ac:dyDescent="0.2">
      <c r="B235" s="15"/>
      <c r="C235" s="15"/>
      <c r="D235" s="15"/>
    </row>
    <row r="236" spans="2:4" x14ac:dyDescent="0.2">
      <c r="B236" s="15"/>
      <c r="C236" s="15"/>
      <c r="D236" s="15"/>
    </row>
    <row r="237" spans="2:4" x14ac:dyDescent="0.2">
      <c r="B237" s="15"/>
      <c r="C237" s="15"/>
      <c r="D237" s="15"/>
    </row>
    <row r="238" spans="2:4" x14ac:dyDescent="0.2">
      <c r="B238" s="15"/>
      <c r="C238" s="15"/>
      <c r="D238" s="15"/>
    </row>
    <row r="239" spans="2:4" x14ac:dyDescent="0.2">
      <c r="B239" s="15"/>
      <c r="C239" s="15"/>
      <c r="D239" s="15"/>
    </row>
    <row r="240" spans="2:4" x14ac:dyDescent="0.2">
      <c r="B240" s="15"/>
      <c r="C240" s="15"/>
      <c r="D240" s="15"/>
    </row>
    <row r="241" spans="2:4" x14ac:dyDescent="0.2">
      <c r="B241" s="15"/>
      <c r="C241" s="15"/>
      <c r="D241" s="15"/>
    </row>
    <row r="242" spans="2:4" x14ac:dyDescent="0.2">
      <c r="B242" s="15"/>
      <c r="C242" s="15"/>
      <c r="D242" s="15"/>
    </row>
    <row r="243" spans="2:4" x14ac:dyDescent="0.2">
      <c r="B243" s="15"/>
      <c r="C243" s="15"/>
      <c r="D243" s="15"/>
    </row>
    <row r="244" spans="2:4" x14ac:dyDescent="0.2">
      <c r="B244" s="15"/>
      <c r="C244" s="15"/>
      <c r="D244" s="15"/>
    </row>
    <row r="245" spans="2:4" x14ac:dyDescent="0.2">
      <c r="B245" s="15"/>
      <c r="C245" s="15"/>
      <c r="D245" s="15"/>
    </row>
    <row r="246" spans="2:4" x14ac:dyDescent="0.2">
      <c r="B246" s="15"/>
      <c r="C246" s="15"/>
      <c r="D246" s="15"/>
    </row>
    <row r="247" spans="2:4" x14ac:dyDescent="0.2">
      <c r="B247" s="15"/>
      <c r="C247" s="15"/>
      <c r="D247" s="15"/>
    </row>
    <row r="248" spans="2:4" x14ac:dyDescent="0.2">
      <c r="B248" s="15"/>
      <c r="C248" s="15"/>
      <c r="D248" s="15"/>
    </row>
    <row r="249" spans="2:4" x14ac:dyDescent="0.2">
      <c r="B249" s="15"/>
      <c r="C249" s="15"/>
      <c r="D249" s="15"/>
    </row>
    <row r="250" spans="2:4" x14ac:dyDescent="0.2">
      <c r="B250" s="15"/>
      <c r="C250" s="15"/>
      <c r="D250" s="15"/>
    </row>
    <row r="251" spans="2:4" x14ac:dyDescent="0.2">
      <c r="B251" s="15"/>
      <c r="C251" s="15"/>
      <c r="D251" s="15"/>
    </row>
    <row r="252" spans="2:4" x14ac:dyDescent="0.2">
      <c r="B252" s="15"/>
      <c r="C252" s="15"/>
      <c r="D252" s="15"/>
    </row>
    <row r="253" spans="2:4" x14ac:dyDescent="0.2">
      <c r="B253" s="15"/>
      <c r="C253" s="15"/>
      <c r="D253" s="15"/>
    </row>
    <row r="254" spans="2:4" x14ac:dyDescent="0.2">
      <c r="B254" s="15"/>
      <c r="C254" s="15"/>
      <c r="D254" s="15"/>
    </row>
    <row r="255" spans="2:4" x14ac:dyDescent="0.2">
      <c r="B255" s="15"/>
      <c r="C255" s="15"/>
      <c r="D255" s="15"/>
    </row>
    <row r="256" spans="2:4" x14ac:dyDescent="0.2">
      <c r="B256" s="15"/>
      <c r="C256" s="15"/>
      <c r="D256" s="15"/>
    </row>
    <row r="257" spans="2:4" x14ac:dyDescent="0.2">
      <c r="B257" s="15"/>
      <c r="C257" s="15"/>
      <c r="D257" s="15"/>
    </row>
    <row r="258" spans="2:4" x14ac:dyDescent="0.2">
      <c r="B258" s="15"/>
      <c r="C258" s="15"/>
      <c r="D258" s="15"/>
    </row>
    <row r="259" spans="2:4" x14ac:dyDescent="0.2">
      <c r="B259" s="15"/>
      <c r="C259" s="15"/>
      <c r="D259" s="15"/>
    </row>
    <row r="260" spans="2:4" x14ac:dyDescent="0.2">
      <c r="B260" s="15"/>
      <c r="C260" s="15"/>
      <c r="D260" s="15"/>
    </row>
    <row r="261" spans="2:4" x14ac:dyDescent="0.2">
      <c r="B261" s="15"/>
      <c r="C261" s="15"/>
      <c r="D261" s="15"/>
    </row>
    <row r="262" spans="2:4" x14ac:dyDescent="0.2">
      <c r="B262" s="15"/>
      <c r="C262" s="15"/>
      <c r="D262" s="15"/>
    </row>
    <row r="263" spans="2:4" x14ac:dyDescent="0.2">
      <c r="B263" s="15"/>
      <c r="C263" s="15"/>
      <c r="D263" s="15"/>
    </row>
    <row r="264" spans="2:4" x14ac:dyDescent="0.2">
      <c r="B264" s="15"/>
      <c r="C264" s="15"/>
      <c r="D264" s="15"/>
    </row>
    <row r="265" spans="2:4" x14ac:dyDescent="0.2">
      <c r="B265" s="15"/>
      <c r="C265" s="15"/>
      <c r="D265" s="15"/>
    </row>
    <row r="266" spans="2:4" x14ac:dyDescent="0.2">
      <c r="B266" s="15"/>
      <c r="C266" s="15"/>
      <c r="D266" s="15"/>
    </row>
    <row r="267" spans="2:4" x14ac:dyDescent="0.2">
      <c r="B267" s="15"/>
      <c r="C267" s="15"/>
      <c r="D267" s="15"/>
    </row>
    <row r="268" spans="2:4" x14ac:dyDescent="0.2">
      <c r="B268" s="15"/>
      <c r="C268" s="15"/>
      <c r="D268" s="15"/>
    </row>
    <row r="269" spans="2:4" x14ac:dyDescent="0.2">
      <c r="B269" s="15"/>
      <c r="C269" s="15"/>
      <c r="D269" s="15"/>
    </row>
    <row r="270" spans="2:4" x14ac:dyDescent="0.2">
      <c r="B270" s="15"/>
      <c r="C270" s="15"/>
      <c r="D270" s="15"/>
    </row>
    <row r="271" spans="2:4" x14ac:dyDescent="0.2">
      <c r="B271" s="15"/>
      <c r="C271" s="15"/>
      <c r="D271" s="15"/>
    </row>
    <row r="272" spans="2:4" x14ac:dyDescent="0.2">
      <c r="B272" s="15"/>
      <c r="C272" s="15"/>
      <c r="D272" s="15"/>
    </row>
    <row r="273" spans="2:4" x14ac:dyDescent="0.2">
      <c r="B273" s="15"/>
      <c r="C273" s="15"/>
      <c r="D273" s="15"/>
    </row>
    <row r="274" spans="2:4" x14ac:dyDescent="0.2">
      <c r="B274" s="15"/>
      <c r="C274" s="15"/>
      <c r="D274" s="15"/>
    </row>
    <row r="275" spans="2:4" x14ac:dyDescent="0.2">
      <c r="B275" s="15"/>
      <c r="C275" s="15"/>
      <c r="D275" s="15"/>
    </row>
    <row r="276" spans="2:4" x14ac:dyDescent="0.2">
      <c r="B276" s="15"/>
      <c r="C276" s="15"/>
      <c r="D276" s="15"/>
    </row>
    <row r="277" spans="2:4" x14ac:dyDescent="0.2">
      <c r="B277" s="15"/>
      <c r="C277" s="15"/>
      <c r="D277" s="15"/>
    </row>
    <row r="278" spans="2:4" x14ac:dyDescent="0.2">
      <c r="B278" s="15"/>
      <c r="C278" s="15"/>
      <c r="D278" s="15"/>
    </row>
    <row r="279" spans="2:4" x14ac:dyDescent="0.2">
      <c r="B279" s="15"/>
      <c r="C279" s="15"/>
      <c r="D279" s="15"/>
    </row>
    <row r="280" spans="2:4" x14ac:dyDescent="0.2">
      <c r="B280" s="15"/>
      <c r="C280" s="15"/>
      <c r="D280" s="15"/>
    </row>
    <row r="281" spans="2:4" x14ac:dyDescent="0.2">
      <c r="B281" s="15"/>
      <c r="C281" s="15"/>
      <c r="D281" s="15"/>
    </row>
    <row r="282" spans="2:4" x14ac:dyDescent="0.2">
      <c r="B282" s="15"/>
      <c r="C282" s="15"/>
      <c r="D282" s="15"/>
    </row>
    <row r="283" spans="2:4" x14ac:dyDescent="0.2">
      <c r="B283" s="15"/>
      <c r="C283" s="15"/>
      <c r="D283" s="15"/>
    </row>
    <row r="284" spans="2:4" x14ac:dyDescent="0.2">
      <c r="B284" s="15"/>
      <c r="C284" s="15"/>
      <c r="D284" s="15"/>
    </row>
    <row r="285" spans="2:4" x14ac:dyDescent="0.2">
      <c r="B285" s="15"/>
      <c r="C285" s="15"/>
      <c r="D285" s="15"/>
    </row>
    <row r="286" spans="2:4" x14ac:dyDescent="0.2">
      <c r="B286" s="15"/>
      <c r="C286" s="15"/>
      <c r="D286" s="15"/>
    </row>
    <row r="287" spans="2:4" x14ac:dyDescent="0.2">
      <c r="B287" s="15"/>
      <c r="C287" s="15"/>
      <c r="D287" s="15"/>
    </row>
    <row r="288" spans="2:4" x14ac:dyDescent="0.2">
      <c r="B288" s="15"/>
      <c r="C288" s="15"/>
      <c r="D288" s="15"/>
    </row>
    <row r="289" spans="2:4" x14ac:dyDescent="0.2">
      <c r="B289" s="15"/>
      <c r="C289" s="15"/>
      <c r="D289" s="15"/>
    </row>
    <row r="290" spans="2:4" x14ac:dyDescent="0.2">
      <c r="B290" s="15"/>
      <c r="C290" s="15"/>
      <c r="D290" s="15"/>
    </row>
    <row r="291" spans="2:4" x14ac:dyDescent="0.2">
      <c r="B291" s="15"/>
      <c r="C291" s="15"/>
      <c r="D291" s="15"/>
    </row>
    <row r="292" spans="2:4" x14ac:dyDescent="0.2">
      <c r="B292" s="15"/>
      <c r="C292" s="15"/>
      <c r="D292" s="15"/>
    </row>
    <row r="293" spans="2:4" x14ac:dyDescent="0.2">
      <c r="B293" s="15"/>
      <c r="C293" s="15"/>
      <c r="D293" s="15"/>
    </row>
    <row r="294" spans="2:4" x14ac:dyDescent="0.2">
      <c r="B294" s="15"/>
      <c r="C294" s="15"/>
      <c r="D294" s="15"/>
    </row>
    <row r="295" spans="2:4" x14ac:dyDescent="0.2">
      <c r="B295" s="15"/>
      <c r="C295" s="15"/>
      <c r="D295" s="15"/>
    </row>
    <row r="296" spans="2:4" x14ac:dyDescent="0.2">
      <c r="B296" s="15"/>
      <c r="C296" s="15"/>
      <c r="D296" s="15"/>
    </row>
    <row r="297" spans="2:4" x14ac:dyDescent="0.2">
      <c r="B297" s="15"/>
      <c r="C297" s="15"/>
      <c r="D297" s="15"/>
    </row>
    <row r="298" spans="2:4" x14ac:dyDescent="0.2">
      <c r="B298" s="15"/>
      <c r="C298" s="15"/>
      <c r="D298" s="15"/>
    </row>
    <row r="299" spans="2:4" x14ac:dyDescent="0.2">
      <c r="B299" s="15"/>
      <c r="C299" s="15"/>
      <c r="D299" s="15"/>
    </row>
    <row r="300" spans="2:4" x14ac:dyDescent="0.2">
      <c r="B300" s="15"/>
      <c r="C300" s="15"/>
      <c r="D300" s="15"/>
    </row>
    <row r="301" spans="2:4" x14ac:dyDescent="0.2">
      <c r="B301" s="15"/>
      <c r="C301" s="15"/>
      <c r="D301" s="15"/>
    </row>
    <row r="302" spans="2:4" x14ac:dyDescent="0.2">
      <c r="B302" s="15"/>
      <c r="C302" s="15"/>
      <c r="D302" s="15"/>
    </row>
    <row r="303" spans="2:4" x14ac:dyDescent="0.2">
      <c r="B303" s="15"/>
      <c r="C303" s="15"/>
      <c r="D303" s="15"/>
    </row>
    <row r="304" spans="2:4" x14ac:dyDescent="0.2">
      <c r="B304" s="15"/>
      <c r="C304" s="15"/>
      <c r="D304" s="15"/>
    </row>
    <row r="305" spans="2:4" x14ac:dyDescent="0.2">
      <c r="B305" s="15"/>
      <c r="C305" s="15"/>
      <c r="D305" s="15"/>
    </row>
    <row r="306" spans="2:4" x14ac:dyDescent="0.2">
      <c r="B306" s="15"/>
      <c r="C306" s="15"/>
      <c r="D306" s="15"/>
    </row>
    <row r="307" spans="2:4" x14ac:dyDescent="0.2">
      <c r="B307" s="15"/>
      <c r="C307" s="15"/>
      <c r="D307" s="15"/>
    </row>
    <row r="308" spans="2:4" x14ac:dyDescent="0.2">
      <c r="B308" s="15"/>
      <c r="C308" s="15"/>
      <c r="D308" s="15"/>
    </row>
    <row r="309" spans="2:4" x14ac:dyDescent="0.2">
      <c r="B309" s="15"/>
      <c r="C309" s="15"/>
      <c r="D309" s="15"/>
    </row>
    <row r="310" spans="2:4" x14ac:dyDescent="0.2">
      <c r="B310" s="15"/>
      <c r="C310" s="15"/>
      <c r="D310" s="15"/>
    </row>
    <row r="311" spans="2:4" x14ac:dyDescent="0.2">
      <c r="B311" s="15"/>
      <c r="C311" s="15"/>
      <c r="D311" s="15"/>
    </row>
    <row r="312" spans="2:4" x14ac:dyDescent="0.2">
      <c r="B312" s="15"/>
      <c r="C312" s="15"/>
      <c r="D312" s="15"/>
    </row>
    <row r="313" spans="2:4" x14ac:dyDescent="0.2">
      <c r="B313" s="15"/>
      <c r="C313" s="15"/>
      <c r="D313" s="15"/>
    </row>
    <row r="314" spans="2:4" x14ac:dyDescent="0.2">
      <c r="B314" s="15"/>
      <c r="C314" s="15"/>
      <c r="D314" s="15"/>
    </row>
    <row r="315" spans="2:4" x14ac:dyDescent="0.2">
      <c r="B315" s="15"/>
      <c r="C315" s="15"/>
      <c r="D315" s="15"/>
    </row>
    <row r="316" spans="2:4" x14ac:dyDescent="0.2">
      <c r="B316" s="15"/>
      <c r="C316" s="15"/>
      <c r="D316" s="15"/>
    </row>
    <row r="317" spans="2:4" x14ac:dyDescent="0.2">
      <c r="B317" s="15"/>
      <c r="C317" s="15"/>
      <c r="D317" s="15"/>
    </row>
    <row r="318" spans="2:4" x14ac:dyDescent="0.2">
      <c r="B318" s="15"/>
      <c r="C318" s="15"/>
      <c r="D318" s="15"/>
    </row>
    <row r="319" spans="2:4" x14ac:dyDescent="0.2">
      <c r="B319" s="15"/>
      <c r="C319" s="15"/>
      <c r="D319" s="15"/>
    </row>
    <row r="320" spans="2:4" x14ac:dyDescent="0.2">
      <c r="B320" s="15"/>
      <c r="C320" s="15"/>
      <c r="D320" s="15"/>
    </row>
    <row r="321" spans="2:4" x14ac:dyDescent="0.2">
      <c r="B321" s="15"/>
      <c r="C321" s="15"/>
      <c r="D321" s="15"/>
    </row>
    <row r="322" spans="2:4" x14ac:dyDescent="0.2">
      <c r="B322" s="15"/>
      <c r="C322" s="15"/>
      <c r="D322" s="15"/>
    </row>
    <row r="323" spans="2:4" x14ac:dyDescent="0.2">
      <c r="B323" s="15"/>
      <c r="C323" s="15"/>
      <c r="D323" s="15"/>
    </row>
    <row r="324" spans="2:4" x14ac:dyDescent="0.2">
      <c r="B324" s="15"/>
      <c r="C324" s="15"/>
      <c r="D324" s="15"/>
    </row>
    <row r="325" spans="2:4" x14ac:dyDescent="0.2">
      <c r="B325" s="15"/>
      <c r="C325" s="15"/>
      <c r="D325" s="15"/>
    </row>
    <row r="326" spans="2:4" x14ac:dyDescent="0.2">
      <c r="B326" s="15"/>
      <c r="C326" s="15"/>
      <c r="D326" s="15"/>
    </row>
    <row r="327" spans="2:4" x14ac:dyDescent="0.2">
      <c r="B327" s="15"/>
      <c r="C327" s="15"/>
      <c r="D327" s="15"/>
    </row>
    <row r="328" spans="2:4" x14ac:dyDescent="0.2">
      <c r="B328" s="15"/>
      <c r="C328" s="15"/>
      <c r="D328" s="15"/>
    </row>
    <row r="329" spans="2:4" x14ac:dyDescent="0.2">
      <c r="B329" s="15"/>
      <c r="C329" s="15"/>
      <c r="D329" s="15"/>
    </row>
    <row r="330" spans="2:4" x14ac:dyDescent="0.2">
      <c r="B330" s="15"/>
      <c r="C330" s="15"/>
      <c r="D330" s="15"/>
    </row>
    <row r="331" spans="2:4" x14ac:dyDescent="0.2">
      <c r="B331" s="15"/>
      <c r="C331" s="15"/>
      <c r="D331" s="15"/>
    </row>
    <row r="332" spans="2:4" x14ac:dyDescent="0.2">
      <c r="B332" s="15"/>
      <c r="C332" s="15"/>
      <c r="D332" s="15"/>
    </row>
    <row r="333" spans="2:4" x14ac:dyDescent="0.2">
      <c r="B333" s="15"/>
      <c r="C333" s="15"/>
      <c r="D333" s="15"/>
    </row>
    <row r="334" spans="2:4" x14ac:dyDescent="0.2">
      <c r="B334" s="15"/>
      <c r="C334" s="15"/>
      <c r="D334" s="15"/>
    </row>
    <row r="335" spans="2:4" x14ac:dyDescent="0.2">
      <c r="B335" s="15"/>
      <c r="C335" s="15"/>
      <c r="D335" s="15"/>
    </row>
    <row r="336" spans="2:4" x14ac:dyDescent="0.2">
      <c r="B336" s="15"/>
      <c r="C336" s="15"/>
      <c r="D336" s="15"/>
    </row>
    <row r="337" spans="2:4" x14ac:dyDescent="0.2">
      <c r="B337" s="15"/>
      <c r="C337" s="15"/>
      <c r="D337" s="15"/>
    </row>
    <row r="338" spans="2:4" x14ac:dyDescent="0.2">
      <c r="B338" s="15"/>
      <c r="C338" s="15"/>
      <c r="D338" s="15"/>
    </row>
    <row r="339" spans="2:4" x14ac:dyDescent="0.2">
      <c r="B339" s="15"/>
      <c r="C339" s="15"/>
      <c r="D339" s="15"/>
    </row>
    <row r="340" spans="2:4" x14ac:dyDescent="0.2">
      <c r="B340" s="15"/>
      <c r="C340" s="15"/>
      <c r="D340" s="15"/>
    </row>
    <row r="341" spans="2:4" x14ac:dyDescent="0.2">
      <c r="B341" s="15"/>
      <c r="C341" s="15"/>
      <c r="D341" s="15"/>
    </row>
    <row r="342" spans="2:4" x14ac:dyDescent="0.2">
      <c r="B342" s="15"/>
      <c r="C342" s="15"/>
      <c r="D342" s="15"/>
    </row>
    <row r="343" spans="2:4" x14ac:dyDescent="0.2">
      <c r="B343" s="15"/>
      <c r="C343" s="15"/>
      <c r="D343" s="15"/>
    </row>
    <row r="344" spans="2:4" x14ac:dyDescent="0.2">
      <c r="B344" s="15"/>
      <c r="C344" s="15"/>
      <c r="D344" s="15"/>
    </row>
    <row r="345" spans="2:4" x14ac:dyDescent="0.2">
      <c r="B345" s="15"/>
      <c r="C345" s="15"/>
      <c r="D345" s="15"/>
    </row>
    <row r="346" spans="2:4" x14ac:dyDescent="0.2">
      <c r="B346" s="15"/>
      <c r="C346" s="15"/>
      <c r="D346" s="15"/>
    </row>
    <row r="347" spans="2:4" x14ac:dyDescent="0.2">
      <c r="B347" s="15"/>
      <c r="C347" s="15"/>
      <c r="D347" s="15"/>
    </row>
    <row r="348" spans="2:4" x14ac:dyDescent="0.2">
      <c r="B348" s="15"/>
      <c r="C348" s="15"/>
      <c r="D348" s="15"/>
    </row>
    <row r="349" spans="2:4" x14ac:dyDescent="0.2">
      <c r="B349" s="15"/>
      <c r="C349" s="15"/>
      <c r="D349" s="15"/>
    </row>
    <row r="350" spans="2:4" x14ac:dyDescent="0.2">
      <c r="B350" s="15"/>
      <c r="C350" s="15"/>
      <c r="D350" s="15"/>
    </row>
    <row r="351" spans="2:4" x14ac:dyDescent="0.2">
      <c r="B351" s="15"/>
      <c r="C351" s="15"/>
      <c r="D351" s="15"/>
    </row>
    <row r="352" spans="2:4" x14ac:dyDescent="0.2">
      <c r="B352" s="15"/>
      <c r="C352" s="15"/>
      <c r="D352" s="15"/>
    </row>
    <row r="353" spans="2:4" x14ac:dyDescent="0.2">
      <c r="B353" s="15"/>
      <c r="C353" s="15"/>
      <c r="D353" s="15"/>
    </row>
    <row r="354" spans="2:4" x14ac:dyDescent="0.2">
      <c r="B354" s="15"/>
      <c r="C354" s="15"/>
      <c r="D354" s="15"/>
    </row>
    <row r="355" spans="2:4" x14ac:dyDescent="0.2">
      <c r="B355" s="15"/>
      <c r="C355" s="15"/>
      <c r="D355" s="15"/>
    </row>
    <row r="356" spans="2:4" x14ac:dyDescent="0.2">
      <c r="B356" s="15"/>
      <c r="C356" s="15"/>
      <c r="D356" s="15"/>
    </row>
    <row r="357" spans="2:4" x14ac:dyDescent="0.2">
      <c r="B357" s="15"/>
      <c r="C357" s="15"/>
      <c r="D357" s="15"/>
    </row>
    <row r="358" spans="2:4" x14ac:dyDescent="0.2">
      <c r="B358" s="15"/>
      <c r="C358" s="15"/>
      <c r="D358" s="15"/>
    </row>
    <row r="359" spans="2:4" x14ac:dyDescent="0.2">
      <c r="B359" s="15"/>
      <c r="C359" s="15"/>
      <c r="D359" s="15"/>
    </row>
    <row r="360" spans="2:4" x14ac:dyDescent="0.2">
      <c r="B360" s="15"/>
      <c r="C360" s="15"/>
      <c r="D360" s="15"/>
    </row>
    <row r="361" spans="2:4" x14ac:dyDescent="0.2">
      <c r="B361" s="15"/>
      <c r="C361" s="15"/>
      <c r="D361" s="15"/>
    </row>
    <row r="362" spans="2:4" x14ac:dyDescent="0.2">
      <c r="B362" s="15"/>
      <c r="C362" s="15"/>
      <c r="D362" s="15"/>
    </row>
    <row r="363" spans="2:4" x14ac:dyDescent="0.2">
      <c r="B363" s="15"/>
      <c r="C363" s="15"/>
      <c r="D363" s="15"/>
    </row>
    <row r="364" spans="2:4" x14ac:dyDescent="0.2">
      <c r="B364" s="15"/>
      <c r="C364" s="15"/>
      <c r="D364" s="15"/>
    </row>
    <row r="365" spans="2:4" x14ac:dyDescent="0.2">
      <c r="B365" s="15"/>
      <c r="C365" s="15"/>
      <c r="D365" s="15"/>
    </row>
    <row r="366" spans="2:4" x14ac:dyDescent="0.2">
      <c r="B366" s="15"/>
      <c r="C366" s="15"/>
      <c r="D366" s="15"/>
    </row>
    <row r="367" spans="2:4" x14ac:dyDescent="0.2">
      <c r="B367" s="15"/>
      <c r="C367" s="15"/>
      <c r="D367" s="15"/>
    </row>
    <row r="368" spans="2:4" x14ac:dyDescent="0.2">
      <c r="B368" s="15"/>
      <c r="C368" s="15"/>
      <c r="D368" s="15"/>
    </row>
    <row r="369" spans="2:4" x14ac:dyDescent="0.2">
      <c r="B369" s="15"/>
      <c r="C369" s="15"/>
      <c r="D369" s="15"/>
    </row>
    <row r="370" spans="2:4" x14ac:dyDescent="0.2">
      <c r="B370" s="15"/>
      <c r="C370" s="15"/>
      <c r="D370" s="15"/>
    </row>
    <row r="371" spans="2:4" x14ac:dyDescent="0.2">
      <c r="B371" s="15"/>
      <c r="C371" s="15"/>
      <c r="D371" s="15"/>
    </row>
    <row r="372" spans="2:4" x14ac:dyDescent="0.2">
      <c r="B372" s="15"/>
      <c r="C372" s="15"/>
      <c r="D372" s="15"/>
    </row>
    <row r="373" spans="2:4" x14ac:dyDescent="0.2">
      <c r="B373" s="15"/>
      <c r="C373" s="15"/>
      <c r="D373" s="15"/>
    </row>
    <row r="374" spans="2:4" x14ac:dyDescent="0.2">
      <c r="B374" s="15"/>
      <c r="C374" s="15"/>
      <c r="D374" s="15"/>
    </row>
    <row r="375" spans="2:4" x14ac:dyDescent="0.2">
      <c r="B375" s="15"/>
      <c r="C375" s="15"/>
      <c r="D375" s="15"/>
    </row>
    <row r="376" spans="2:4" x14ac:dyDescent="0.2">
      <c r="B376" s="15"/>
      <c r="C376" s="15"/>
      <c r="D376" s="15"/>
    </row>
    <row r="377" spans="2:4" x14ac:dyDescent="0.2">
      <c r="B377" s="15"/>
      <c r="C377" s="15"/>
      <c r="D377" s="15"/>
    </row>
    <row r="378" spans="2:4" x14ac:dyDescent="0.2">
      <c r="B378" s="15"/>
      <c r="C378" s="15"/>
      <c r="D378" s="15"/>
    </row>
    <row r="379" spans="2:4" x14ac:dyDescent="0.2">
      <c r="B379" s="15"/>
      <c r="C379" s="15"/>
      <c r="D379" s="15"/>
    </row>
    <row r="380" spans="2:4" x14ac:dyDescent="0.2">
      <c r="B380" s="15"/>
      <c r="C380" s="15"/>
      <c r="D380" s="15"/>
    </row>
    <row r="381" spans="2:4" x14ac:dyDescent="0.2">
      <c r="B381" s="15"/>
      <c r="C381" s="15"/>
      <c r="D381" s="15"/>
    </row>
    <row r="382" spans="2:4" x14ac:dyDescent="0.2">
      <c r="B382" s="15"/>
      <c r="C382" s="15"/>
      <c r="D382" s="15"/>
    </row>
    <row r="383" spans="2:4" x14ac:dyDescent="0.2">
      <c r="B383" s="15"/>
      <c r="C383" s="15"/>
      <c r="D383" s="15"/>
    </row>
    <row r="384" spans="2:4" x14ac:dyDescent="0.2">
      <c r="B384" s="15"/>
      <c r="C384" s="15"/>
      <c r="D384" s="15"/>
    </row>
    <row r="385" spans="2:4" x14ac:dyDescent="0.2">
      <c r="B385" s="15"/>
      <c r="C385" s="15"/>
      <c r="D385" s="15"/>
    </row>
    <row r="386" spans="2:4" x14ac:dyDescent="0.2">
      <c r="B386" s="15"/>
      <c r="C386" s="15"/>
      <c r="D386" s="15"/>
    </row>
    <row r="387" spans="2:4" x14ac:dyDescent="0.2">
      <c r="B387" s="15"/>
      <c r="C387" s="15"/>
      <c r="D387" s="15"/>
    </row>
    <row r="388" spans="2:4" x14ac:dyDescent="0.2">
      <c r="B388" s="15"/>
      <c r="C388" s="15"/>
      <c r="D388" s="15"/>
    </row>
    <row r="389" spans="2:4" x14ac:dyDescent="0.2">
      <c r="B389" s="15"/>
      <c r="C389" s="15"/>
      <c r="D389" s="15"/>
    </row>
    <row r="390" spans="2:4" x14ac:dyDescent="0.2">
      <c r="B390" s="15"/>
      <c r="C390" s="15"/>
      <c r="D390" s="15"/>
    </row>
    <row r="391" spans="2:4" x14ac:dyDescent="0.2">
      <c r="B391" s="15"/>
      <c r="C391" s="15"/>
      <c r="D391" s="15"/>
    </row>
    <row r="392" spans="2:4" x14ac:dyDescent="0.2">
      <c r="B392" s="15"/>
      <c r="C392" s="15"/>
      <c r="D392" s="15"/>
    </row>
    <row r="393" spans="2:4" x14ac:dyDescent="0.2">
      <c r="B393" s="15"/>
      <c r="C393" s="15"/>
      <c r="D393" s="15"/>
    </row>
    <row r="394" spans="2:4" x14ac:dyDescent="0.2">
      <c r="B394" s="15"/>
      <c r="C394" s="15"/>
      <c r="D394" s="15"/>
    </row>
    <row r="395" spans="2:4" x14ac:dyDescent="0.2">
      <c r="B395" s="15"/>
      <c r="C395" s="15"/>
      <c r="D395" s="15"/>
    </row>
    <row r="396" spans="2:4" x14ac:dyDescent="0.2">
      <c r="B396" s="15"/>
      <c r="C396" s="15"/>
      <c r="D396" s="15"/>
    </row>
    <row r="397" spans="2:4" x14ac:dyDescent="0.2">
      <c r="B397" s="15"/>
      <c r="C397" s="15"/>
      <c r="D397" s="15"/>
    </row>
    <row r="398" spans="2:4" x14ac:dyDescent="0.2">
      <c r="B398" s="15"/>
      <c r="C398" s="15"/>
      <c r="D398" s="15"/>
    </row>
    <row r="399" spans="2:4" x14ac:dyDescent="0.2">
      <c r="B399" s="15"/>
      <c r="C399" s="15"/>
      <c r="D399" s="15"/>
    </row>
    <row r="400" spans="2:4" x14ac:dyDescent="0.2">
      <c r="B400" s="15"/>
      <c r="C400" s="15"/>
      <c r="D400" s="15"/>
    </row>
    <row r="401" spans="2:4" x14ac:dyDescent="0.2">
      <c r="B401" s="15"/>
      <c r="C401" s="15"/>
      <c r="D401" s="15"/>
    </row>
    <row r="402" spans="2:4" x14ac:dyDescent="0.2">
      <c r="B402" s="15"/>
      <c r="C402" s="15"/>
      <c r="D402" s="15"/>
    </row>
    <row r="403" spans="2:4" x14ac:dyDescent="0.2">
      <c r="B403" s="15"/>
      <c r="C403" s="15"/>
      <c r="D403" s="15"/>
    </row>
    <row r="404" spans="2:4" x14ac:dyDescent="0.2">
      <c r="C404" s="15"/>
    </row>
  </sheetData>
  <sheetProtection sheet="1" objects="1" scenarios="1" selectLockedCells="1"/>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56"/>
  <sheetViews>
    <sheetView zoomScale="80" zoomScaleNormal="80" workbookViewId="0">
      <selection activeCell="F6" sqref="F6"/>
    </sheetView>
  </sheetViews>
  <sheetFormatPr defaultRowHeight="12.75" x14ac:dyDescent="0.2"/>
  <cols>
    <col min="2" max="2" width="15.28515625" bestFit="1" customWidth="1"/>
    <col min="3" max="3" width="55.7109375" bestFit="1" customWidth="1"/>
    <col min="4" max="4" width="20.7109375" bestFit="1" customWidth="1"/>
    <col min="5" max="5" width="21.7109375" bestFit="1" customWidth="1"/>
    <col min="6" max="6" width="20" customWidth="1"/>
    <col min="7" max="7" width="28.140625" bestFit="1" customWidth="1"/>
    <col min="8" max="8" width="16.42578125" bestFit="1" customWidth="1"/>
    <col min="10" max="10" width="13.85546875" bestFit="1" customWidth="1"/>
    <col min="11" max="11" width="12" customWidth="1"/>
  </cols>
  <sheetData>
    <row r="1" spans="1:12" x14ac:dyDescent="0.2">
      <c r="A1" s="442" t="s">
        <v>563</v>
      </c>
      <c r="B1" s="442"/>
      <c r="C1" s="442"/>
      <c r="D1" s="442"/>
      <c r="E1" s="442"/>
      <c r="F1" s="442"/>
      <c r="G1" s="442"/>
    </row>
    <row r="2" spans="1:12" x14ac:dyDescent="0.2">
      <c r="A2" s="442"/>
      <c r="B2" s="442"/>
      <c r="C2" s="442"/>
      <c r="D2" s="442"/>
      <c r="E2" s="442"/>
      <c r="F2" s="442"/>
      <c r="G2" s="442"/>
    </row>
    <row r="3" spans="1:12" x14ac:dyDescent="0.2">
      <c r="A3" s="442"/>
      <c r="B3" s="442"/>
      <c r="C3" s="442"/>
      <c r="D3" s="442"/>
      <c r="E3" s="442"/>
      <c r="F3" s="442"/>
      <c r="G3" s="442"/>
    </row>
    <row r="4" spans="1:12" x14ac:dyDescent="0.2">
      <c r="B4" t="s">
        <v>564</v>
      </c>
    </row>
    <row r="5" spans="1:12" ht="13.5" thickBot="1" x14ac:dyDescent="0.25">
      <c r="A5" s="146"/>
      <c r="B5" s="147" t="s">
        <v>565</v>
      </c>
      <c r="C5" s="146" t="s">
        <v>566</v>
      </c>
      <c r="D5" s="146" t="s">
        <v>567</v>
      </c>
      <c r="E5" s="146" t="s">
        <v>568</v>
      </c>
      <c r="F5" s="148" t="s">
        <v>276</v>
      </c>
      <c r="G5" s="148" t="s">
        <v>569</v>
      </c>
      <c r="H5" s="148" t="s">
        <v>570</v>
      </c>
      <c r="I5" s="31"/>
      <c r="J5" s="219" t="s">
        <v>708</v>
      </c>
      <c r="K5" s="31"/>
      <c r="L5" s="31"/>
    </row>
    <row r="6" spans="1:12" ht="15" x14ac:dyDescent="0.25">
      <c r="A6" s="150" t="s">
        <v>571</v>
      </c>
      <c r="B6" s="411"/>
      <c r="C6" s="412"/>
      <c r="D6" s="151" t="str">
        <f>IF(C6="","",INDEX('BMP List'!$B$2:$G$22,MATCH(C6,'BMP List'!$B$2:$B$22,0),6))</f>
        <v/>
      </c>
      <c r="E6" s="417"/>
      <c r="F6" s="418"/>
      <c r="G6" s="151" t="str">
        <f>IF(D6="","",INDEX('Total Loads'!B$8:F$17,MATCH('NPS Reductions'!F6,'Total Loads'!A$8:A$17,0),MATCH('NPS Reductions'!B6,'Total Loads'!B$7:F$7,0))*(E6/(INDEX(Input!B$21:E$30,MATCH('NPS Reductions'!F6,Input!$A$21:$A$30,0),MATCH('NPS Reductions'!B6,Input!B$20:E$20,0))))*D6)</f>
        <v/>
      </c>
      <c r="H6" s="211" t="str">
        <f>IF(G6="","",G6/'Total Loads'!$G$18)</f>
        <v/>
      </c>
    </row>
    <row r="7" spans="1:12" ht="15" x14ac:dyDescent="0.25">
      <c r="A7" s="152" t="s">
        <v>572</v>
      </c>
      <c r="B7" s="413"/>
      <c r="C7" s="414"/>
      <c r="D7" s="149" t="str">
        <f>IF(C7="","",INDEX('BMP List'!$B$2:$G$22,MATCH(C7,'BMP List'!$B$2:$B$22,0),6))</f>
        <v/>
      </c>
      <c r="E7" s="419"/>
      <c r="F7" s="419"/>
      <c r="G7" s="149" t="str">
        <f>IF(D7="","",INDEX('Total Loads'!B$8:F$17,MATCH('NPS Reductions'!F7,'Total Loads'!A$8:A$17,0),MATCH('NPS Reductions'!B7,'Total Loads'!B$7:F$7,0))*(E7/(INDEX(Input!B$21:E$30,MATCH('NPS Reductions'!F7,Input!$A$21:$A$30,0),MATCH('NPS Reductions'!B7,Input!B$20:E$20,0))))*D7)</f>
        <v/>
      </c>
      <c r="H7" s="212" t="str">
        <f>IF(G7="","",G7/'Total Loads'!$G$18)</f>
        <v/>
      </c>
    </row>
    <row r="8" spans="1:12" ht="15" x14ac:dyDescent="0.25">
      <c r="A8" s="152" t="s">
        <v>573</v>
      </c>
      <c r="B8" s="413"/>
      <c r="C8" s="414"/>
      <c r="D8" s="149" t="str">
        <f>IF(C8="","",INDEX('BMP List'!$B$2:$G$22,MATCH(C8,'BMP List'!$B$2:$B$22,0),6))</f>
        <v/>
      </c>
      <c r="E8" s="419"/>
      <c r="F8" s="419"/>
      <c r="G8" s="149" t="str">
        <f>IF(D8="","",INDEX('Total Loads'!B$8:F$17,MATCH('NPS Reductions'!F8,'Total Loads'!A$8:A$17,0),MATCH('NPS Reductions'!B8,'Total Loads'!B$7:F$7,0))*(E8/(INDEX(Input!B$21:E$30,MATCH('NPS Reductions'!F8,Input!$A$21:$A$30,0),MATCH('NPS Reductions'!B8,Input!B$20:E$20,0))))*D8)</f>
        <v/>
      </c>
      <c r="H8" s="212" t="str">
        <f>IF(G8="","",G8/'Total Loads'!$G$18)</f>
        <v/>
      </c>
      <c r="K8" s="258"/>
    </row>
    <row r="9" spans="1:12" ht="15" x14ac:dyDescent="0.25">
      <c r="A9" s="152" t="s">
        <v>574</v>
      </c>
      <c r="B9" s="413"/>
      <c r="C9" s="414"/>
      <c r="D9" s="149" t="str">
        <f>IF(C9="","",INDEX('BMP List'!$B$2:$G$22,MATCH(C9,'BMP List'!$B$2:$B$22,0),6))</f>
        <v/>
      </c>
      <c r="E9" s="419"/>
      <c r="F9" s="419"/>
      <c r="G9" s="149" t="str">
        <f>IF(D9="","",INDEX('Total Loads'!B$8:F$17,MATCH('NPS Reductions'!F9,'Total Loads'!A$8:A$17,0),MATCH('NPS Reductions'!B9,'Total Loads'!B$7:F$7,0))*(E9/(INDEX(Input!B$21:E$30,MATCH('NPS Reductions'!F9,Input!$A$21:$A$30,0),MATCH('NPS Reductions'!B9,Input!B$20:E$20,0))))*D9)</f>
        <v/>
      </c>
      <c r="H9" s="212" t="str">
        <f>IF(G9="","",G9/'Total Loads'!$G$18)</f>
        <v/>
      </c>
    </row>
    <row r="10" spans="1:12" ht="15" x14ac:dyDescent="0.25">
      <c r="A10" s="152" t="s">
        <v>575</v>
      </c>
      <c r="B10" s="413"/>
      <c r="C10" s="414"/>
      <c r="D10" s="149" t="str">
        <f>IF(C10="","",INDEX('BMP List'!$B$2:$G$22,MATCH(C10,'BMP List'!$B$2:$B$22,0),6))</f>
        <v/>
      </c>
      <c r="E10" s="419"/>
      <c r="F10" s="419"/>
      <c r="G10" s="149" t="str">
        <f>IF(D10="","",INDEX('Total Loads'!B$8:F$17,MATCH('NPS Reductions'!F10,'Total Loads'!A$8:A$17,0),MATCH('NPS Reductions'!B10,'Total Loads'!B$7:F$7,0))*(E10/(INDEX(Input!B$21:E$30,MATCH('NPS Reductions'!F10,Input!$A$21:$A$30,0),MATCH('NPS Reductions'!B10,Input!B$20:E$20,0))))*D10)</f>
        <v/>
      </c>
      <c r="H10" s="212" t="str">
        <f>IF(G10="","",G10/'Total Loads'!$G$18)</f>
        <v/>
      </c>
    </row>
    <row r="11" spans="1:12" ht="15" x14ac:dyDescent="0.25">
      <c r="A11" s="152" t="s">
        <v>576</v>
      </c>
      <c r="B11" s="413"/>
      <c r="C11" s="414"/>
      <c r="D11" s="149" t="str">
        <f>IF(C11="","",INDEX('BMP List'!$B$2:$G$22,MATCH(C11,'BMP List'!$B$2:$B$22,0),6))</f>
        <v/>
      </c>
      <c r="E11" s="419"/>
      <c r="F11" s="419"/>
      <c r="G11" s="149" t="str">
        <f>IF(D11="","",INDEX('Total Loads'!B$8:F$17,MATCH('NPS Reductions'!F11,'Total Loads'!A$8:A$17,0),MATCH('NPS Reductions'!B11,'Total Loads'!B$7:F$7,0))*(E11/(INDEX(Input!B$21:E$30,MATCH('NPS Reductions'!F11,Input!$A$21:$A$30,0),MATCH('NPS Reductions'!B11,Input!B$20:E$20,0))))*D11)</f>
        <v/>
      </c>
      <c r="H11" s="212" t="str">
        <f>IF(G11="","",G11/'Total Loads'!$G$18)</f>
        <v/>
      </c>
    </row>
    <row r="12" spans="1:12" ht="15" x14ac:dyDescent="0.25">
      <c r="A12" s="152" t="s">
        <v>577</v>
      </c>
      <c r="B12" s="413"/>
      <c r="C12" s="414"/>
      <c r="D12" s="149" t="str">
        <f>IF(C12="","",INDEX('BMP List'!$B$2:$G$22,MATCH(C12,'BMP List'!$B$2:$B$22,0),6))</f>
        <v/>
      </c>
      <c r="E12" s="419"/>
      <c r="F12" s="419"/>
      <c r="G12" s="149" t="str">
        <f>IF(D12="","",INDEX('Total Loads'!B$8:F$17,MATCH('NPS Reductions'!F12,'Total Loads'!A$8:A$17,0),MATCH('NPS Reductions'!B12,'Total Loads'!B$7:F$7,0))*(E12/(INDEX(Input!B$21:E$30,MATCH('NPS Reductions'!F12,Input!$A$21:$A$30,0),MATCH('NPS Reductions'!B12,Input!B$20:E$20,0))))*D12)</f>
        <v/>
      </c>
      <c r="H12" s="212" t="str">
        <f>IF(G12="","",G12/'Total Loads'!$G$18)</f>
        <v/>
      </c>
    </row>
    <row r="13" spans="1:12" ht="15" x14ac:dyDescent="0.25">
      <c r="A13" s="152" t="s">
        <v>578</v>
      </c>
      <c r="B13" s="413"/>
      <c r="C13" s="414"/>
      <c r="D13" s="149" t="str">
        <f>IF(C13="","",INDEX('BMP List'!$B$2:$G$22,MATCH(C13,'BMP List'!$B$2:$B$22,0),6))</f>
        <v/>
      </c>
      <c r="E13" s="419"/>
      <c r="F13" s="419"/>
      <c r="G13" s="149" t="str">
        <f>IF(D13="","",INDEX('Total Loads'!B$8:F$17,MATCH('NPS Reductions'!F13,'Total Loads'!A$8:A$17,0),MATCH('NPS Reductions'!B13,'Total Loads'!B$7:F$7,0))*(E13/(INDEX(Input!B$21:E$30,MATCH('NPS Reductions'!F13,Input!$A$21:$A$30,0),MATCH('NPS Reductions'!B13,Input!B$20:E$20,0))))*D13)</f>
        <v/>
      </c>
      <c r="H13" s="212" t="str">
        <f>IF(G13="","",G13/'Total Loads'!$G$18)</f>
        <v/>
      </c>
    </row>
    <row r="14" spans="1:12" ht="15" x14ac:dyDescent="0.25">
      <c r="A14" s="152" t="s">
        <v>579</v>
      </c>
      <c r="B14" s="413"/>
      <c r="C14" s="414"/>
      <c r="D14" s="149" t="str">
        <f>IF(C14="","",INDEX('BMP List'!$B$2:$G$22,MATCH(C14,'BMP List'!$B$2:$B$22,0),6))</f>
        <v/>
      </c>
      <c r="E14" s="419"/>
      <c r="F14" s="419"/>
      <c r="G14" s="149" t="str">
        <f>IF(D14="","",INDEX('Total Loads'!B$8:F$17,MATCH('NPS Reductions'!F14,'Total Loads'!A$8:A$17,0),MATCH('NPS Reductions'!B14,'Total Loads'!B$7:F$7,0))*(E14/(INDEX(Input!B$21:E$30,MATCH('NPS Reductions'!F14,Input!$A$21:$A$30,0),MATCH('NPS Reductions'!B14,Input!B$20:E$20,0))))*D14)</f>
        <v/>
      </c>
      <c r="H14" s="212" t="str">
        <f>IF(G14="","",G14/'Total Loads'!$G$18)</f>
        <v/>
      </c>
    </row>
    <row r="15" spans="1:12" ht="15" x14ac:dyDescent="0.25">
      <c r="A15" s="152" t="s">
        <v>580</v>
      </c>
      <c r="B15" s="413"/>
      <c r="C15" s="414"/>
      <c r="D15" s="149" t="str">
        <f>IF(C15="","",INDEX('BMP List'!$B$2:$G$22,MATCH(C15,'BMP List'!$B$2:$B$22,0),6))</f>
        <v/>
      </c>
      <c r="E15" s="419"/>
      <c r="F15" s="419"/>
      <c r="G15" s="149" t="str">
        <f>IF(D15="","",INDEX('Total Loads'!B$8:F$17,MATCH('NPS Reductions'!F15,'Total Loads'!A$8:A$17,0),MATCH('NPS Reductions'!B15,'Total Loads'!B$7:F$7,0))*(E15/(INDEX(Input!B$21:E$30,MATCH('NPS Reductions'!F15,Input!$A$21:$A$30,0),MATCH('NPS Reductions'!B15,Input!B$20:E$20,0))))*D15)</f>
        <v/>
      </c>
      <c r="H15" s="212" t="str">
        <f>IF(G15="","",G15/'Total Loads'!$G$18)</f>
        <v/>
      </c>
    </row>
    <row r="16" spans="1:12" ht="15" x14ac:dyDescent="0.25">
      <c r="A16" s="152" t="s">
        <v>581</v>
      </c>
      <c r="B16" s="413"/>
      <c r="C16" s="414"/>
      <c r="D16" s="149" t="str">
        <f>IF(C16="","",INDEX('BMP List'!$B$2:$G$22,MATCH(C16,'BMP List'!$B$2:$B$22,0),6))</f>
        <v/>
      </c>
      <c r="E16" s="419"/>
      <c r="F16" s="419"/>
      <c r="G16" s="149" t="str">
        <f>IF(D16="","",INDEX('Total Loads'!B$8:F$17,MATCH('NPS Reductions'!F16,'Total Loads'!A$8:A$17,0),MATCH('NPS Reductions'!B16,'Total Loads'!B$7:F$7,0))*(E16/(INDEX(Input!B$21:E$30,MATCH('NPS Reductions'!F16,Input!$A$21:$A$30,0),MATCH('NPS Reductions'!B16,Input!B$20:E$20,0))))*D16)</f>
        <v/>
      </c>
      <c r="H16" s="212" t="str">
        <f>IF(G16="","",G16/'Total Loads'!$G$18)</f>
        <v/>
      </c>
    </row>
    <row r="17" spans="1:8" ht="15" x14ac:dyDescent="0.25">
      <c r="A17" s="152" t="s">
        <v>582</v>
      </c>
      <c r="B17" s="413"/>
      <c r="C17" s="414"/>
      <c r="D17" s="149" t="str">
        <f>IF(C17="","",INDEX('BMP List'!$B$2:$G$22,MATCH(C17,'BMP List'!$B$2:$B$22,0),6))</f>
        <v/>
      </c>
      <c r="E17" s="419"/>
      <c r="F17" s="419"/>
      <c r="G17" s="149" t="str">
        <f>IF(D17="","",INDEX('Total Loads'!B$8:F$17,MATCH('NPS Reductions'!F17,'Total Loads'!A$8:A$17,0),MATCH('NPS Reductions'!B17,'Total Loads'!B$7:F$7,0))*(E17/(INDEX(Input!B$21:E$30,MATCH('NPS Reductions'!F17,Input!$A$21:$A$30,0),MATCH('NPS Reductions'!B17,Input!B$20:E$20,0))))*D17)</f>
        <v/>
      </c>
      <c r="H17" s="212" t="str">
        <f>IF(G17="","",G17/'Total Loads'!$G$18)</f>
        <v/>
      </c>
    </row>
    <row r="18" spans="1:8" ht="15" x14ac:dyDescent="0.25">
      <c r="A18" s="152" t="s">
        <v>583</v>
      </c>
      <c r="B18" s="413"/>
      <c r="C18" s="414"/>
      <c r="D18" s="149" t="str">
        <f>IF(C18="","",INDEX('BMP List'!$B$2:$G$22,MATCH(C18,'BMP List'!$B$2:$B$22,0),6))</f>
        <v/>
      </c>
      <c r="E18" s="419"/>
      <c r="F18" s="419"/>
      <c r="G18" s="149" t="str">
        <f>IF(D18="","",INDEX('Total Loads'!B$8:F$17,MATCH('NPS Reductions'!F18,'Total Loads'!A$8:A$17,0),MATCH('NPS Reductions'!B18,'Total Loads'!B$7:F$7,0))*(E18/(INDEX(Input!B$21:E$30,MATCH('NPS Reductions'!F18,Input!$A$21:$A$30,0),MATCH('NPS Reductions'!B18,Input!B$20:E$20,0))))*D18)</f>
        <v/>
      </c>
      <c r="H18" s="212" t="str">
        <f>IF(G18="","",G18/'Total Loads'!$G$18)</f>
        <v/>
      </c>
    </row>
    <row r="19" spans="1:8" ht="15" x14ac:dyDescent="0.25">
      <c r="A19" s="152" t="s">
        <v>584</v>
      </c>
      <c r="B19" s="413"/>
      <c r="C19" s="414"/>
      <c r="D19" s="149" t="str">
        <f>IF(C19="","",INDEX('BMP List'!$B$2:$G$22,MATCH(C19,'BMP List'!$B$2:$B$22,0),6))</f>
        <v/>
      </c>
      <c r="E19" s="419"/>
      <c r="F19" s="419"/>
      <c r="G19" s="149" t="str">
        <f>IF(D19="","",INDEX('Total Loads'!B$8:F$17,MATCH('NPS Reductions'!F19,'Total Loads'!A$8:A$17,0),MATCH('NPS Reductions'!B19,'Total Loads'!B$7:F$7,0))*(E19/(INDEX(Input!B$21:E$30,MATCH('NPS Reductions'!F19,Input!$A$21:$A$30,0),MATCH('NPS Reductions'!B19,Input!B$20:E$20,0))))*D19)</f>
        <v/>
      </c>
      <c r="H19" s="212" t="str">
        <f>IF(G19="","",G19/'Total Loads'!$G$18)</f>
        <v/>
      </c>
    </row>
    <row r="20" spans="1:8" ht="15" x14ac:dyDescent="0.25">
      <c r="A20" s="152" t="s">
        <v>585</v>
      </c>
      <c r="B20" s="413"/>
      <c r="C20" s="414"/>
      <c r="D20" s="149" t="str">
        <f>IF(C20="","",INDEX('BMP List'!$B$2:$G$22,MATCH(C20,'BMP List'!$B$2:$B$22,0),6))</f>
        <v/>
      </c>
      <c r="E20" s="419"/>
      <c r="F20" s="419"/>
      <c r="G20" s="149" t="str">
        <f>IF(D20="","",INDEX('Total Loads'!B$8:F$17,MATCH('NPS Reductions'!F20,'Total Loads'!A$8:A$17,0),MATCH('NPS Reductions'!B20,'Total Loads'!B$7:F$7,0))*(E20/(INDEX(Input!B$21:E$30,MATCH('NPS Reductions'!F20,Input!$A$21:$A$30,0),MATCH('NPS Reductions'!B20,Input!B$20:E$20,0))))*D20)</f>
        <v/>
      </c>
      <c r="H20" s="212" t="str">
        <f>IF(G20="","",G20/'Total Loads'!$G$18)</f>
        <v/>
      </c>
    </row>
    <row r="21" spans="1:8" ht="15" x14ac:dyDescent="0.25">
      <c r="A21" s="152" t="s">
        <v>586</v>
      </c>
      <c r="B21" s="413"/>
      <c r="C21" s="414"/>
      <c r="D21" s="149" t="str">
        <f>IF(C21="","",INDEX('BMP List'!$B$2:$G$22,MATCH(C21,'BMP List'!$B$2:$B$22,0),6))</f>
        <v/>
      </c>
      <c r="E21" s="419"/>
      <c r="F21" s="419"/>
      <c r="G21" s="149" t="str">
        <f>IF(D21="","",INDEX('Total Loads'!B$8:F$17,MATCH('NPS Reductions'!F21,'Total Loads'!A$8:A$17,0),MATCH('NPS Reductions'!B21,'Total Loads'!B$7:F$7,0))*(E21/(INDEX(Input!B$21:E$30,MATCH('NPS Reductions'!F21,Input!$A$21:$A$30,0),MATCH('NPS Reductions'!B21,Input!B$20:E$20,0))))*D21)</f>
        <v/>
      </c>
      <c r="H21" s="212" t="str">
        <f>IF(G21="","",G21/'Total Loads'!$G$18)</f>
        <v/>
      </c>
    </row>
    <row r="22" spans="1:8" ht="15" x14ac:dyDescent="0.25">
      <c r="A22" s="152" t="s">
        <v>587</v>
      </c>
      <c r="B22" s="413"/>
      <c r="C22" s="414"/>
      <c r="D22" s="149" t="str">
        <f>IF(C22="","",INDEX('BMP List'!$B$2:$G$22,MATCH(C22,'BMP List'!$B$2:$B$22,0),6))</f>
        <v/>
      </c>
      <c r="E22" s="419"/>
      <c r="F22" s="419"/>
      <c r="G22" s="149" t="str">
        <f>IF(D22="","",INDEX('Total Loads'!B$8:F$17,MATCH('NPS Reductions'!F22,'Total Loads'!A$8:A$17,0),MATCH('NPS Reductions'!B22,'Total Loads'!B$7:F$7,0))*(E22/(INDEX(Input!B$21:E$30,MATCH('NPS Reductions'!F22,Input!$A$21:$A$30,0),MATCH('NPS Reductions'!B22,Input!B$20:E$20,0))))*D22)</f>
        <v/>
      </c>
      <c r="H22" s="212" t="str">
        <f>IF(G22="","",G22/'Total Loads'!$G$18)</f>
        <v/>
      </c>
    </row>
    <row r="23" spans="1:8" ht="15" x14ac:dyDescent="0.25">
      <c r="A23" s="152" t="s">
        <v>588</v>
      </c>
      <c r="B23" s="413"/>
      <c r="C23" s="414"/>
      <c r="D23" s="149" t="str">
        <f>IF(C23="","",INDEX('BMP List'!$B$2:$G$22,MATCH(C23,'BMP List'!$B$2:$B$22,0),6))</f>
        <v/>
      </c>
      <c r="E23" s="419"/>
      <c r="F23" s="419"/>
      <c r="G23" s="149" t="str">
        <f>IF(D23="","",INDEX('Total Loads'!B$8:F$17,MATCH('NPS Reductions'!F23,'Total Loads'!A$8:A$17,0),MATCH('NPS Reductions'!B23,'Total Loads'!B$7:F$7,0))*(E23/(INDEX(Input!B$21:E$30,MATCH('NPS Reductions'!F23,Input!$A$21:$A$30,0),MATCH('NPS Reductions'!B23,Input!B$20:E$20,0))))*D23)</f>
        <v/>
      </c>
      <c r="H23" s="212" t="str">
        <f>IF(G23="","",G23/'Total Loads'!$G$18)</f>
        <v/>
      </c>
    </row>
    <row r="24" spans="1:8" ht="15" x14ac:dyDescent="0.25">
      <c r="A24" s="152" t="s">
        <v>589</v>
      </c>
      <c r="B24" s="413"/>
      <c r="C24" s="414"/>
      <c r="D24" s="149" t="str">
        <f>IF(C24="","",INDEX('BMP List'!$B$2:$G$22,MATCH(C24,'BMP List'!$B$2:$B$22,0),6))</f>
        <v/>
      </c>
      <c r="E24" s="419"/>
      <c r="F24" s="419"/>
      <c r="G24" s="149" t="str">
        <f>IF(D24="","",INDEX('Total Loads'!B$8:F$17,MATCH('NPS Reductions'!F24,'Total Loads'!A$8:A$17,0),MATCH('NPS Reductions'!B24,'Total Loads'!B$7:F$7,0))*(E24/(INDEX(Input!B$21:E$30,MATCH('NPS Reductions'!F24,Input!$A$21:$A$30,0),MATCH('NPS Reductions'!B24,Input!B$20:E$20,0))))*D24)</f>
        <v/>
      </c>
      <c r="H24" s="212" t="str">
        <f>IF(G24="","",G24/'Total Loads'!$G$18)</f>
        <v/>
      </c>
    </row>
    <row r="25" spans="1:8" ht="15" x14ac:dyDescent="0.25">
      <c r="A25" s="152" t="s">
        <v>590</v>
      </c>
      <c r="B25" s="413"/>
      <c r="C25" s="414"/>
      <c r="D25" s="149" t="str">
        <f>IF(C25="","",INDEX('BMP List'!$B$2:$G$22,MATCH(C25,'BMP List'!$B$2:$B$22,0),6))</f>
        <v/>
      </c>
      <c r="E25" s="419"/>
      <c r="F25" s="419"/>
      <c r="G25" s="149" t="str">
        <f>IF(D25="","",INDEX('Total Loads'!B$8:F$17,MATCH('NPS Reductions'!F25,'Total Loads'!A$8:A$17,0),MATCH('NPS Reductions'!B25,'Total Loads'!B$7:F$7,0))*(E25/(INDEX(Input!B$21:E$30,MATCH('NPS Reductions'!F25,Input!$A$21:$A$30,0),MATCH('NPS Reductions'!B25,Input!B$20:E$20,0))))*D25)</f>
        <v/>
      </c>
      <c r="H25" s="212" t="str">
        <f>IF(G25="","",G25/'Total Loads'!$G$18)</f>
        <v/>
      </c>
    </row>
    <row r="26" spans="1:8" ht="15" x14ac:dyDescent="0.25">
      <c r="A26" s="152" t="s">
        <v>591</v>
      </c>
      <c r="B26" s="413"/>
      <c r="C26" s="414"/>
      <c r="D26" s="149" t="str">
        <f>IF(C26="","",INDEX('BMP List'!$B$2:$G$22,MATCH(C26,'BMP List'!$B$2:$B$22,0),6))</f>
        <v/>
      </c>
      <c r="E26" s="419"/>
      <c r="F26" s="419"/>
      <c r="G26" s="149" t="str">
        <f>IF(D26="","",INDEX('Total Loads'!B$8:F$17,MATCH('NPS Reductions'!F26,'Total Loads'!A$8:A$17,0),MATCH('NPS Reductions'!B26,'Total Loads'!B$7:F$7,0))*(E26/(INDEX(Input!B$21:E$30,MATCH('NPS Reductions'!F26,Input!$A$21:$A$30,0),MATCH('NPS Reductions'!B26,Input!B$20:E$20,0))))*D26)</f>
        <v/>
      </c>
      <c r="H26" s="212" t="str">
        <f>IF(G26="","",G26/'Total Loads'!$G$18)</f>
        <v/>
      </c>
    </row>
    <row r="27" spans="1:8" ht="15" x14ac:dyDescent="0.25">
      <c r="A27" s="152" t="s">
        <v>592</v>
      </c>
      <c r="B27" s="413"/>
      <c r="C27" s="414"/>
      <c r="D27" s="149" t="str">
        <f>IF(C27="","",INDEX('BMP List'!$B$2:$G$22,MATCH(C27,'BMP List'!$B$2:$B$22,0),6))</f>
        <v/>
      </c>
      <c r="E27" s="419"/>
      <c r="F27" s="419"/>
      <c r="G27" s="149" t="str">
        <f>IF(D27="","",INDEX('Total Loads'!B$8:F$17,MATCH('NPS Reductions'!F27,'Total Loads'!A$8:A$17,0),MATCH('NPS Reductions'!B27,'Total Loads'!B$7:F$7,0))*(E27/(INDEX(Input!B$21:E$30,MATCH('NPS Reductions'!F27,Input!$A$21:$A$30,0),MATCH('NPS Reductions'!B27,Input!B$20:E$20,0))))*D27)</f>
        <v/>
      </c>
      <c r="H27" s="212" t="str">
        <f>IF(G27="","",G27/'Total Loads'!$G$18)</f>
        <v/>
      </c>
    </row>
    <row r="28" spans="1:8" ht="15" x14ac:dyDescent="0.25">
      <c r="A28" s="152" t="s">
        <v>593</v>
      </c>
      <c r="B28" s="413"/>
      <c r="C28" s="414"/>
      <c r="D28" s="149" t="str">
        <f>IF(C28="","",INDEX('BMP List'!$B$2:$G$22,MATCH(C28,'BMP List'!$B$2:$B$22,0),6))</f>
        <v/>
      </c>
      <c r="E28" s="419"/>
      <c r="F28" s="419"/>
      <c r="G28" s="149" t="str">
        <f>IF(D28="","",INDEX('Total Loads'!B$8:F$17,MATCH('NPS Reductions'!F28,'Total Loads'!A$8:A$17,0),MATCH('NPS Reductions'!B28,'Total Loads'!B$7:F$7,0))*(E28/(INDEX(Input!B$21:E$30,MATCH('NPS Reductions'!F28,Input!$A$21:$A$30,0),MATCH('NPS Reductions'!B28,Input!B$20:E$20,0))))*D28)</f>
        <v/>
      </c>
      <c r="H28" s="212" t="str">
        <f>IF(G28="","",G28/'Total Loads'!$G$18)</f>
        <v/>
      </c>
    </row>
    <row r="29" spans="1:8" ht="15" x14ac:dyDescent="0.25">
      <c r="A29" s="152" t="s">
        <v>594</v>
      </c>
      <c r="B29" s="413"/>
      <c r="C29" s="414"/>
      <c r="D29" s="149" t="str">
        <f>IF(C29="","",INDEX('BMP List'!$B$2:$G$22,MATCH(C29,'BMP List'!$B$2:$B$22,0),6))</f>
        <v/>
      </c>
      <c r="E29" s="419"/>
      <c r="F29" s="419"/>
      <c r="G29" s="149" t="str">
        <f>IF(D29="","",INDEX('Total Loads'!B$8:F$17,MATCH('NPS Reductions'!F29,'Total Loads'!A$8:A$17,0),MATCH('NPS Reductions'!B29,'Total Loads'!B$7:F$7,0))*(E29/(INDEX(Input!B$21:E$30,MATCH('NPS Reductions'!F29,Input!$A$21:$A$30,0),MATCH('NPS Reductions'!B29,Input!B$20:E$20,0))))*D29)</f>
        <v/>
      </c>
      <c r="H29" s="212" t="str">
        <f>IF(G29="","",G29/'Total Loads'!$G$18)</f>
        <v/>
      </c>
    </row>
    <row r="30" spans="1:8" ht="15" x14ac:dyDescent="0.25">
      <c r="A30" s="152" t="s">
        <v>595</v>
      </c>
      <c r="B30" s="413"/>
      <c r="C30" s="414"/>
      <c r="D30" s="149" t="str">
        <f>IF(C30="","",INDEX('BMP List'!$B$2:$G$22,MATCH(C30,'BMP List'!$B$2:$B$22,0),6))</f>
        <v/>
      </c>
      <c r="E30" s="419"/>
      <c r="F30" s="419"/>
      <c r="G30" s="149" t="str">
        <f>IF(D30="","",INDEX('Total Loads'!B$8:F$17,MATCH('NPS Reductions'!F30,'Total Loads'!A$8:A$17,0),MATCH('NPS Reductions'!B30,'Total Loads'!B$7:F$7,0))*(E30/(INDEX(Input!B$21:E$30,MATCH('NPS Reductions'!F30,Input!$A$21:$A$30,0),MATCH('NPS Reductions'!B30,Input!B$20:E$20,0))))*D30)</f>
        <v/>
      </c>
      <c r="H30" s="212" t="str">
        <f>IF(G30="","",G30/'Total Loads'!$G$18)</f>
        <v/>
      </c>
    </row>
    <row r="31" spans="1:8" ht="15" x14ac:dyDescent="0.25">
      <c r="A31" s="152" t="s">
        <v>596</v>
      </c>
      <c r="B31" s="413"/>
      <c r="C31" s="414"/>
      <c r="D31" s="149" t="str">
        <f>IF(C31="","",INDEX('BMP List'!$B$2:$G$22,MATCH(C31,'BMP List'!$B$2:$B$22,0),6))</f>
        <v/>
      </c>
      <c r="E31" s="419"/>
      <c r="F31" s="419"/>
      <c r="G31" s="149" t="str">
        <f>IF(D31="","",INDEX('Total Loads'!B$8:F$17,MATCH('NPS Reductions'!F31,'Total Loads'!A$8:A$17,0),MATCH('NPS Reductions'!B31,'Total Loads'!B$7:F$7,0))*(E31/(INDEX(Input!B$21:E$30,MATCH('NPS Reductions'!F31,Input!$A$21:$A$30,0),MATCH('NPS Reductions'!B31,Input!B$20:E$20,0))))*D31)</f>
        <v/>
      </c>
      <c r="H31" s="212" t="str">
        <f>IF(G31="","",G31/'Total Loads'!$G$18)</f>
        <v/>
      </c>
    </row>
    <row r="32" spans="1:8" ht="15" x14ac:dyDescent="0.25">
      <c r="A32" s="152" t="s">
        <v>597</v>
      </c>
      <c r="B32" s="413"/>
      <c r="C32" s="414"/>
      <c r="D32" s="149" t="str">
        <f>IF(C32="","",INDEX('BMP List'!$B$2:$G$22,MATCH(C32,'BMP List'!$B$2:$B$22,0),6))</f>
        <v/>
      </c>
      <c r="E32" s="419"/>
      <c r="F32" s="419"/>
      <c r="G32" s="149" t="str">
        <f>IF(D32="","",INDEX('Total Loads'!B$8:F$17,MATCH('NPS Reductions'!F32,'Total Loads'!A$8:A$17,0),MATCH('NPS Reductions'!B32,'Total Loads'!B$7:F$7,0))*(E32/(INDEX(Input!B$21:E$30,MATCH('NPS Reductions'!F32,Input!$A$21:$A$30,0),MATCH('NPS Reductions'!B32,Input!B$20:E$20,0))))*D32)</f>
        <v/>
      </c>
      <c r="H32" s="212" t="str">
        <f>IF(G32="","",G32/'Total Loads'!$G$18)</f>
        <v/>
      </c>
    </row>
    <row r="33" spans="1:8" ht="15" x14ac:dyDescent="0.25">
      <c r="A33" s="152" t="s">
        <v>598</v>
      </c>
      <c r="B33" s="413"/>
      <c r="C33" s="414"/>
      <c r="D33" s="149" t="str">
        <f>IF(C33="","",INDEX('BMP List'!$B$2:$G$22,MATCH(C33,'BMP List'!$B$2:$B$22,0),6))</f>
        <v/>
      </c>
      <c r="E33" s="419"/>
      <c r="F33" s="419"/>
      <c r="G33" s="149" t="str">
        <f>IF(D33="","",INDEX('Total Loads'!B$8:F$17,MATCH('NPS Reductions'!F33,'Total Loads'!A$8:A$17,0),MATCH('NPS Reductions'!B33,'Total Loads'!B$7:F$7,0))*(E33/(INDEX(Input!B$21:E$30,MATCH('NPS Reductions'!F33,Input!$A$21:$A$30,0),MATCH('NPS Reductions'!B33,Input!B$20:E$20,0))))*D33)</f>
        <v/>
      </c>
      <c r="H33" s="212" t="str">
        <f>IF(G33="","",G33/'Total Loads'!$G$18)</f>
        <v/>
      </c>
    </row>
    <row r="34" spans="1:8" ht="15" x14ac:dyDescent="0.25">
      <c r="A34" s="152" t="s">
        <v>599</v>
      </c>
      <c r="B34" s="413"/>
      <c r="C34" s="414"/>
      <c r="D34" s="149" t="str">
        <f>IF(C34="","",INDEX('BMP List'!$B$2:$G$22,MATCH(C34,'BMP List'!$B$2:$B$22,0),6))</f>
        <v/>
      </c>
      <c r="E34" s="419"/>
      <c r="F34" s="419"/>
      <c r="G34" s="149" t="str">
        <f>IF(D34="","",INDEX('Total Loads'!B$8:F$17,MATCH('NPS Reductions'!F34,'Total Loads'!A$8:A$17,0),MATCH('NPS Reductions'!B34,'Total Loads'!B$7:F$7,0))*(E34/(INDEX(Input!B$21:E$30,MATCH('NPS Reductions'!F34,Input!$A$21:$A$30,0),MATCH('NPS Reductions'!B34,Input!B$20:E$20,0))))*D34)</f>
        <v/>
      </c>
      <c r="H34" s="212" t="str">
        <f>IF(G34="","",G34/'Total Loads'!$G$18)</f>
        <v/>
      </c>
    </row>
    <row r="35" spans="1:8" ht="15" x14ac:dyDescent="0.25">
      <c r="A35" s="152" t="s">
        <v>600</v>
      </c>
      <c r="B35" s="413"/>
      <c r="C35" s="414"/>
      <c r="D35" s="149" t="str">
        <f>IF(C35="","",INDEX('BMP List'!$B$2:$G$22,MATCH(C35,'BMP List'!$B$2:$B$22,0),6))</f>
        <v/>
      </c>
      <c r="E35" s="419"/>
      <c r="F35" s="419"/>
      <c r="G35" s="149" t="str">
        <f>IF(D35="","",INDEX('Total Loads'!B$8:F$17,MATCH('NPS Reductions'!F35,'Total Loads'!A$8:A$17,0),MATCH('NPS Reductions'!B35,'Total Loads'!B$7:F$7,0))*(E35/(INDEX(Input!B$21:E$30,MATCH('NPS Reductions'!F35,Input!$A$21:$A$30,0),MATCH('NPS Reductions'!B35,Input!B$20:E$20,0))))*D35)</f>
        <v/>
      </c>
      <c r="H35" s="212" t="str">
        <f>IF(G35="","",G35/'Total Loads'!$G$18)</f>
        <v/>
      </c>
    </row>
    <row r="36" spans="1:8" ht="15" x14ac:dyDescent="0.25">
      <c r="A36" s="152" t="s">
        <v>601</v>
      </c>
      <c r="B36" s="413"/>
      <c r="C36" s="414"/>
      <c r="D36" s="149" t="str">
        <f>IF(C36="","",INDEX('BMP List'!$B$2:$G$22,MATCH(C36,'BMP List'!$B$2:$B$22,0),6))</f>
        <v/>
      </c>
      <c r="E36" s="419"/>
      <c r="F36" s="419"/>
      <c r="G36" s="149" t="str">
        <f>IF(D36="","",INDEX('Total Loads'!B$8:F$17,MATCH('NPS Reductions'!F36,'Total Loads'!A$8:A$17,0),MATCH('NPS Reductions'!B36,'Total Loads'!B$7:F$7,0))*(E36/(INDEX(Input!B$21:E$30,MATCH('NPS Reductions'!F36,Input!$A$21:$A$30,0),MATCH('NPS Reductions'!B36,Input!B$20:E$20,0))))*D36)</f>
        <v/>
      </c>
      <c r="H36" s="212" t="str">
        <f>IF(G36="","",G36/'Total Loads'!$G$18)</f>
        <v/>
      </c>
    </row>
    <row r="37" spans="1:8" ht="15" x14ac:dyDescent="0.25">
      <c r="A37" s="152" t="s">
        <v>602</v>
      </c>
      <c r="B37" s="413"/>
      <c r="C37" s="414"/>
      <c r="D37" s="149" t="str">
        <f>IF(C37="","",INDEX('BMP List'!$B$2:$G$22,MATCH(C37,'BMP List'!$B$2:$B$22,0),6))</f>
        <v/>
      </c>
      <c r="E37" s="419"/>
      <c r="F37" s="419"/>
      <c r="G37" s="149" t="str">
        <f>IF(D37="","",INDEX('Total Loads'!B$8:F$17,MATCH('NPS Reductions'!F37,'Total Loads'!A$8:A$17,0),MATCH('NPS Reductions'!B37,'Total Loads'!B$7:F$7,0))*(E37/(INDEX(Input!B$21:E$30,MATCH('NPS Reductions'!F37,Input!$A$21:$A$30,0),MATCH('NPS Reductions'!B37,Input!B$20:E$20,0))))*D37)</f>
        <v/>
      </c>
      <c r="H37" s="212" t="str">
        <f>IF(G37="","",G37/'Total Loads'!$G$18)</f>
        <v/>
      </c>
    </row>
    <row r="38" spans="1:8" ht="15" x14ac:dyDescent="0.25">
      <c r="A38" s="152" t="s">
        <v>603</v>
      </c>
      <c r="B38" s="413"/>
      <c r="C38" s="414"/>
      <c r="D38" s="149" t="str">
        <f>IF(C38="","",INDEX('BMP List'!$B$2:$G$22,MATCH(C38,'BMP List'!$B$2:$B$22,0),6))</f>
        <v/>
      </c>
      <c r="E38" s="419"/>
      <c r="F38" s="419"/>
      <c r="G38" s="149" t="str">
        <f>IF(D38="","",INDEX('Total Loads'!B$8:F$17,MATCH('NPS Reductions'!F38,'Total Loads'!A$8:A$17,0),MATCH('NPS Reductions'!B38,'Total Loads'!B$7:F$7,0))*(E38/(INDEX(Input!B$21:E$30,MATCH('NPS Reductions'!F38,Input!$A$21:$A$30,0),MATCH('NPS Reductions'!B38,Input!B$20:E$20,0))))*D38)</f>
        <v/>
      </c>
      <c r="H38" s="212" t="str">
        <f>IF(G38="","",G38/'Total Loads'!$G$18)</f>
        <v/>
      </c>
    </row>
    <row r="39" spans="1:8" ht="15" x14ac:dyDescent="0.25">
      <c r="A39" s="152" t="s">
        <v>604</v>
      </c>
      <c r="B39" s="413"/>
      <c r="C39" s="414"/>
      <c r="D39" s="149" t="str">
        <f>IF(C39="","",INDEX('BMP List'!$B$2:$G$22,MATCH(C39,'BMP List'!$B$2:$B$22,0),6))</f>
        <v/>
      </c>
      <c r="E39" s="419"/>
      <c r="F39" s="419"/>
      <c r="G39" s="149" t="str">
        <f>IF(D39="","",INDEX('Total Loads'!B$8:F$17,MATCH('NPS Reductions'!F39,'Total Loads'!A$8:A$17,0),MATCH('NPS Reductions'!B39,'Total Loads'!B$7:F$7,0))*(E39/(INDEX(Input!B$21:E$30,MATCH('NPS Reductions'!F39,Input!$A$21:$A$30,0),MATCH('NPS Reductions'!B39,Input!B$20:E$20,0))))*D39)</f>
        <v/>
      </c>
      <c r="H39" s="212" t="str">
        <f>IF(G39="","",G39/'Total Loads'!$G$18)</f>
        <v/>
      </c>
    </row>
    <row r="40" spans="1:8" ht="15" x14ac:dyDescent="0.25">
      <c r="A40" s="152" t="s">
        <v>605</v>
      </c>
      <c r="B40" s="413"/>
      <c r="C40" s="414"/>
      <c r="D40" s="149" t="str">
        <f>IF(C40="","",INDEX('BMP List'!$B$2:$G$22,MATCH(C40,'BMP List'!$B$2:$B$22,0),6))</f>
        <v/>
      </c>
      <c r="E40" s="419"/>
      <c r="F40" s="419"/>
      <c r="G40" s="149" t="str">
        <f>IF(D40="","",INDEX('Total Loads'!B$8:F$17,MATCH('NPS Reductions'!F40,'Total Loads'!A$8:A$17,0),MATCH('NPS Reductions'!B40,'Total Loads'!B$7:F$7,0))*(E40/(INDEX(Input!B$21:E$30,MATCH('NPS Reductions'!F40,Input!$A$21:$A$30,0),MATCH('NPS Reductions'!B40,Input!B$20:E$20,0))))*D40)</f>
        <v/>
      </c>
      <c r="H40" s="212" t="str">
        <f>IF(G40="","",G40/'Total Loads'!$G$18)</f>
        <v/>
      </c>
    </row>
    <row r="41" spans="1:8" ht="15" x14ac:dyDescent="0.25">
      <c r="A41" s="152" t="s">
        <v>606</v>
      </c>
      <c r="B41" s="413"/>
      <c r="C41" s="414"/>
      <c r="D41" s="149" t="str">
        <f>IF(C41="","",INDEX('BMP List'!$B$2:$G$22,MATCH(C41,'BMP List'!$B$2:$B$22,0),6))</f>
        <v/>
      </c>
      <c r="E41" s="419"/>
      <c r="F41" s="419"/>
      <c r="G41" s="149" t="str">
        <f>IF(D41="","",INDEX('Total Loads'!B$8:F$17,MATCH('NPS Reductions'!F41,'Total Loads'!A$8:A$17,0),MATCH('NPS Reductions'!B41,'Total Loads'!B$7:F$7,0))*(E41/(INDEX(Input!B$21:E$30,MATCH('NPS Reductions'!F41,Input!$A$21:$A$30,0),MATCH('NPS Reductions'!B41,Input!B$20:E$20,0))))*D41)</f>
        <v/>
      </c>
      <c r="H41" s="212" t="str">
        <f>IF(G41="","",G41/'Total Loads'!$G$18)</f>
        <v/>
      </c>
    </row>
    <row r="42" spans="1:8" ht="15" x14ac:dyDescent="0.25">
      <c r="A42" s="152" t="s">
        <v>607</v>
      </c>
      <c r="B42" s="413"/>
      <c r="C42" s="414"/>
      <c r="D42" s="149" t="str">
        <f>IF(C42="","",INDEX('BMP List'!$B$2:$G$22,MATCH(C42,'BMP List'!$B$2:$B$22,0),6))</f>
        <v/>
      </c>
      <c r="E42" s="419"/>
      <c r="F42" s="419"/>
      <c r="G42" s="149" t="str">
        <f>IF(D42="","",INDEX('Total Loads'!B$8:F$17,MATCH('NPS Reductions'!F42,'Total Loads'!A$8:A$17,0),MATCH('NPS Reductions'!B42,'Total Loads'!B$7:F$7,0))*(E42/(INDEX(Input!B$21:E$30,MATCH('NPS Reductions'!F42,Input!$A$21:$A$30,0),MATCH('NPS Reductions'!B42,Input!B$20:E$20,0))))*D42)</f>
        <v/>
      </c>
      <c r="H42" s="212" t="str">
        <f>IF(G42="","",G42/'Total Loads'!$G$18)</f>
        <v/>
      </c>
    </row>
    <row r="43" spans="1:8" ht="15" x14ac:dyDescent="0.25">
      <c r="A43" s="152" t="s">
        <v>608</v>
      </c>
      <c r="B43" s="413"/>
      <c r="C43" s="414"/>
      <c r="D43" s="149" t="str">
        <f>IF(C43="","",INDEX('BMP List'!$B$2:$G$22,MATCH(C43,'BMP List'!$B$2:$B$22,0),6))</f>
        <v/>
      </c>
      <c r="E43" s="419"/>
      <c r="F43" s="419"/>
      <c r="G43" s="149" t="str">
        <f>IF(D43="","",INDEX('Total Loads'!B$8:F$17,MATCH('NPS Reductions'!F43,'Total Loads'!A$8:A$17,0),MATCH('NPS Reductions'!B43,'Total Loads'!B$7:F$7,0))*(E43/(INDEX(Input!B$21:E$30,MATCH('NPS Reductions'!F43,Input!$A$21:$A$30,0),MATCH('NPS Reductions'!B43,Input!B$20:E$20,0))))*D43)</f>
        <v/>
      </c>
      <c r="H43" s="212" t="str">
        <f>IF(G43="","",G43/'Total Loads'!$G$18)</f>
        <v/>
      </c>
    </row>
    <row r="44" spans="1:8" ht="15" x14ac:dyDescent="0.25">
      <c r="A44" s="152" t="s">
        <v>609</v>
      </c>
      <c r="B44" s="413"/>
      <c r="C44" s="414"/>
      <c r="D44" s="149" t="str">
        <f>IF(C44="","",INDEX('BMP List'!$B$2:$G$22,MATCH(C44,'BMP List'!$B$2:$B$22,0),6))</f>
        <v/>
      </c>
      <c r="E44" s="419"/>
      <c r="F44" s="419"/>
      <c r="G44" s="149" t="str">
        <f>IF(D44="","",INDEX('Total Loads'!B$8:F$17,MATCH('NPS Reductions'!F44,'Total Loads'!A$8:A$17,0),MATCH('NPS Reductions'!B44,'Total Loads'!B$7:F$7,0))*(E44/(INDEX(Input!B$21:E$30,MATCH('NPS Reductions'!F44,Input!$A$21:$A$30,0),MATCH('NPS Reductions'!B44,Input!B$20:E$20,0))))*D44)</f>
        <v/>
      </c>
      <c r="H44" s="212" t="str">
        <f>IF(G44="","",G44/'Total Loads'!$G$18)</f>
        <v/>
      </c>
    </row>
    <row r="45" spans="1:8" ht="15" x14ac:dyDescent="0.25">
      <c r="A45" s="152" t="s">
        <v>610</v>
      </c>
      <c r="B45" s="413"/>
      <c r="C45" s="414"/>
      <c r="D45" s="149" t="str">
        <f>IF(C45="","",INDEX('BMP List'!$B$2:$G$22,MATCH(C45,'BMP List'!$B$2:$B$22,0),6))</f>
        <v/>
      </c>
      <c r="E45" s="419"/>
      <c r="F45" s="419"/>
      <c r="G45" s="149" t="str">
        <f>IF(D45="","",INDEX('Total Loads'!B$8:F$17,MATCH('NPS Reductions'!F45,'Total Loads'!A$8:A$17,0),MATCH('NPS Reductions'!B45,'Total Loads'!B$7:F$7,0))*(E45/(INDEX(Input!B$21:E$30,MATCH('NPS Reductions'!F45,Input!$A$21:$A$30,0),MATCH('NPS Reductions'!B45,Input!B$20:E$20,0))))*D45)</f>
        <v/>
      </c>
      <c r="H45" s="212" t="str">
        <f>IF(G45="","",G45/'Total Loads'!$G$18)</f>
        <v/>
      </c>
    </row>
    <row r="46" spans="1:8" ht="15" x14ac:dyDescent="0.25">
      <c r="A46" s="152" t="s">
        <v>611</v>
      </c>
      <c r="B46" s="413"/>
      <c r="C46" s="414"/>
      <c r="D46" s="149" t="str">
        <f>IF(C46="","",INDEX('BMP List'!$B$2:$G$22,MATCH(C46,'BMP List'!$B$2:$B$22,0),6))</f>
        <v/>
      </c>
      <c r="E46" s="419"/>
      <c r="F46" s="419"/>
      <c r="G46" s="149" t="str">
        <f>IF(D46="","",INDEX('Total Loads'!B$8:F$17,MATCH('NPS Reductions'!F46,'Total Loads'!A$8:A$17,0),MATCH('NPS Reductions'!B46,'Total Loads'!B$7:F$7,0))*(E46/(INDEX(Input!B$21:E$30,MATCH('NPS Reductions'!F46,Input!$A$21:$A$30,0),MATCH('NPS Reductions'!B46,Input!B$20:E$20,0))))*D46)</f>
        <v/>
      </c>
      <c r="H46" s="212" t="str">
        <f>IF(G46="","",G46/'Total Loads'!$G$18)</f>
        <v/>
      </c>
    </row>
    <row r="47" spans="1:8" ht="15" x14ac:dyDescent="0.25">
      <c r="A47" s="152" t="s">
        <v>612</v>
      </c>
      <c r="B47" s="413"/>
      <c r="C47" s="414"/>
      <c r="D47" s="149" t="str">
        <f>IF(C47="","",INDEX('BMP List'!$B$2:$G$22,MATCH(C47,'BMP List'!$B$2:$B$22,0),6))</f>
        <v/>
      </c>
      <c r="E47" s="419"/>
      <c r="F47" s="419"/>
      <c r="G47" s="149" t="str">
        <f>IF(D47="","",INDEX('Total Loads'!B$8:F$17,MATCH('NPS Reductions'!F47,'Total Loads'!A$8:A$17,0),MATCH('NPS Reductions'!B47,'Total Loads'!B$7:F$7,0))*(E47/(INDEX(Input!B$21:E$30,MATCH('NPS Reductions'!F47,Input!$A$21:$A$30,0),MATCH('NPS Reductions'!B47,Input!B$20:E$20,0))))*D47)</f>
        <v/>
      </c>
      <c r="H47" s="212" t="str">
        <f>IF(G47="","",G47/'Total Loads'!$G$18)</f>
        <v/>
      </c>
    </row>
    <row r="48" spans="1:8" ht="15" x14ac:dyDescent="0.25">
      <c r="A48" s="152" t="s">
        <v>613</v>
      </c>
      <c r="B48" s="413"/>
      <c r="C48" s="414"/>
      <c r="D48" s="149" t="str">
        <f>IF(C48="","",INDEX('BMP List'!$B$2:$G$22,MATCH(C48,'BMP List'!$B$2:$B$22,0),6))</f>
        <v/>
      </c>
      <c r="E48" s="419"/>
      <c r="F48" s="419"/>
      <c r="G48" s="149" t="str">
        <f>IF(D48="","",INDEX('Total Loads'!B$8:F$17,MATCH('NPS Reductions'!F48,'Total Loads'!A$8:A$17,0),MATCH('NPS Reductions'!B48,'Total Loads'!B$7:F$7,0))*(E48/(INDEX(Input!B$21:E$30,MATCH('NPS Reductions'!F48,Input!$A$21:$A$30,0),MATCH('NPS Reductions'!B48,Input!B$20:E$20,0))))*D48)</f>
        <v/>
      </c>
      <c r="H48" s="212" t="str">
        <f>IF(G48="","",G48/'Total Loads'!$G$18)</f>
        <v/>
      </c>
    </row>
    <row r="49" spans="1:8" ht="15" x14ac:dyDescent="0.25">
      <c r="A49" s="152" t="s">
        <v>614</v>
      </c>
      <c r="B49" s="413"/>
      <c r="C49" s="414"/>
      <c r="D49" s="149" t="str">
        <f>IF(C49="","",INDEX('BMP List'!$B$2:$G$22,MATCH(C49,'BMP List'!$B$2:$B$22,0),6))</f>
        <v/>
      </c>
      <c r="E49" s="419"/>
      <c r="F49" s="419"/>
      <c r="G49" s="149" t="str">
        <f>IF(D49="","",INDEX('Total Loads'!B$8:F$17,MATCH('NPS Reductions'!F49,'Total Loads'!A$8:A$17,0),MATCH('NPS Reductions'!B49,'Total Loads'!B$7:F$7,0))*(E49/(INDEX(Input!B$21:E$30,MATCH('NPS Reductions'!F49,Input!$A$21:$A$30,0),MATCH('NPS Reductions'!B49,Input!B$20:E$20,0))))*D49)</f>
        <v/>
      </c>
      <c r="H49" s="212" t="str">
        <f>IF(G49="","",G49/'Total Loads'!$G$18)</f>
        <v/>
      </c>
    </row>
    <row r="50" spans="1:8" ht="15" x14ac:dyDescent="0.25">
      <c r="A50" s="152" t="s">
        <v>615</v>
      </c>
      <c r="B50" s="413"/>
      <c r="C50" s="414"/>
      <c r="D50" s="149" t="str">
        <f>IF(C50="","",INDEX('BMP List'!$B$2:$G$22,MATCH(C50,'BMP List'!$B$2:$B$22,0),6))</f>
        <v/>
      </c>
      <c r="E50" s="419"/>
      <c r="F50" s="419"/>
      <c r="G50" s="149" t="str">
        <f>IF(D50="","",INDEX('Total Loads'!B$8:F$17,MATCH('NPS Reductions'!F50,'Total Loads'!A$8:A$17,0),MATCH('NPS Reductions'!B50,'Total Loads'!B$7:F$7,0))*(E50/(INDEX(Input!B$21:E$30,MATCH('NPS Reductions'!F50,Input!$A$21:$A$30,0),MATCH('NPS Reductions'!B50,Input!B$20:E$20,0))))*D50)</f>
        <v/>
      </c>
      <c r="H50" s="212" t="str">
        <f>IF(G50="","",G50/'Total Loads'!$G$18)</f>
        <v/>
      </c>
    </row>
    <row r="51" spans="1:8" ht="15" x14ac:dyDescent="0.25">
      <c r="A51" s="152" t="s">
        <v>616</v>
      </c>
      <c r="B51" s="413"/>
      <c r="C51" s="414"/>
      <c r="D51" s="149" t="str">
        <f>IF(C51="","",INDEX('BMP List'!$B$2:$G$22,MATCH(C51,'BMP List'!$B$2:$B$22,0),6))</f>
        <v/>
      </c>
      <c r="E51" s="419"/>
      <c r="F51" s="419"/>
      <c r="G51" s="149" t="str">
        <f>IF(D51="","",INDEX('Total Loads'!B$8:F$17,MATCH('NPS Reductions'!F51,'Total Loads'!A$8:A$17,0),MATCH('NPS Reductions'!B51,'Total Loads'!B$7:F$7,0))*(E51/(INDEX(Input!B$21:E$30,MATCH('NPS Reductions'!F51,Input!$A$21:$A$30,0),MATCH('NPS Reductions'!B51,Input!B$20:E$20,0))))*D51)</f>
        <v/>
      </c>
      <c r="H51" s="212" t="str">
        <f>IF(G51="","",G51/'Total Loads'!$G$18)</f>
        <v/>
      </c>
    </row>
    <row r="52" spans="1:8" ht="15" x14ac:dyDescent="0.25">
      <c r="A52" s="152" t="s">
        <v>617</v>
      </c>
      <c r="B52" s="413"/>
      <c r="C52" s="414"/>
      <c r="D52" s="149" t="str">
        <f>IF(C52="","",INDEX('BMP List'!$B$2:$G$22,MATCH(C52,'BMP List'!$B$2:$B$22,0),6))</f>
        <v/>
      </c>
      <c r="E52" s="419"/>
      <c r="F52" s="419"/>
      <c r="G52" s="149" t="str">
        <f>IF(D52="","",INDEX('Total Loads'!B$8:F$17,MATCH('NPS Reductions'!F52,'Total Loads'!A$8:A$17,0),MATCH('NPS Reductions'!B52,'Total Loads'!B$7:F$7,0))*(E52/(INDEX(Input!B$21:E$30,MATCH('NPS Reductions'!F52,Input!$A$21:$A$30,0),MATCH('NPS Reductions'!B52,Input!B$20:E$20,0))))*D52)</f>
        <v/>
      </c>
      <c r="H52" s="212" t="str">
        <f>IF(G52="","",G52/'Total Loads'!$G$18)</f>
        <v/>
      </c>
    </row>
    <row r="53" spans="1:8" ht="15" x14ac:dyDescent="0.25">
      <c r="A53" s="152" t="s">
        <v>618</v>
      </c>
      <c r="B53" s="413"/>
      <c r="C53" s="414"/>
      <c r="D53" s="149" t="str">
        <f>IF(C53="","",INDEX('BMP List'!$B$2:$G$22,MATCH(C53,'BMP List'!$B$2:$B$22,0),6))</f>
        <v/>
      </c>
      <c r="E53" s="419"/>
      <c r="F53" s="419"/>
      <c r="G53" s="149" t="str">
        <f>IF(D53="","",INDEX('Total Loads'!B$8:F$17,MATCH('NPS Reductions'!F53,'Total Loads'!A$8:A$17,0),MATCH('NPS Reductions'!B53,'Total Loads'!B$7:F$7,0))*(E53/(INDEX(Input!B$21:E$30,MATCH('NPS Reductions'!F53,Input!$A$21:$A$30,0),MATCH('NPS Reductions'!B53,Input!B$20:E$20,0))))*D53)</f>
        <v/>
      </c>
      <c r="H53" s="212" t="str">
        <f>IF(G53="","",G53/'Total Loads'!$G$18)</f>
        <v/>
      </c>
    </row>
    <row r="54" spans="1:8" ht="15" x14ac:dyDescent="0.25">
      <c r="A54" s="152" t="s">
        <v>619</v>
      </c>
      <c r="B54" s="413"/>
      <c r="C54" s="414"/>
      <c r="D54" s="149" t="str">
        <f>IF(C54="","",INDEX('BMP List'!$B$2:$G$22,MATCH(C54,'BMP List'!$B$2:$B$22,0),6))</f>
        <v/>
      </c>
      <c r="E54" s="419"/>
      <c r="F54" s="419"/>
      <c r="G54" s="149" t="str">
        <f>IF(D54="","",INDEX('Total Loads'!B$8:F$17,MATCH('NPS Reductions'!F54,'Total Loads'!A$8:A$17,0),MATCH('NPS Reductions'!B54,'Total Loads'!B$7:F$7,0))*(E54/(INDEX(Input!B$21:E$30,MATCH('NPS Reductions'!F54,Input!$A$21:$A$30,0),MATCH('NPS Reductions'!B54,Input!B$20:E$20,0))))*D54)</f>
        <v/>
      </c>
      <c r="H54" s="212" t="str">
        <f>IF(G54="","",G54/'Total Loads'!$G$18)</f>
        <v/>
      </c>
    </row>
    <row r="55" spans="1:8" ht="15.75" thickBot="1" x14ac:dyDescent="0.3">
      <c r="A55" s="153" t="s">
        <v>620</v>
      </c>
      <c r="B55" s="415"/>
      <c r="C55" s="416"/>
      <c r="D55" s="154" t="str">
        <f>IF(C55="","",INDEX('BMP List'!$B$2:$G$22,MATCH(C55,'BMP List'!$B$2:$B$22,0),6))</f>
        <v/>
      </c>
      <c r="E55" s="420"/>
      <c r="F55" s="420"/>
      <c r="G55" s="154" t="str">
        <f>IF(D55="","",INDEX('Total Loads'!B$8:F$17,MATCH('NPS Reductions'!F55,'Total Loads'!A$8:A$17,0),MATCH('NPS Reductions'!B55,'Total Loads'!B$7:F$7,0))*(E55/(INDEX(Input!B$21:E$30,MATCH('NPS Reductions'!F55,Input!$A$21:$A$30,0),MATCH('NPS Reductions'!B55,Input!B$20:E$20,0))))*D55)</f>
        <v/>
      </c>
      <c r="H55" s="213" t="str">
        <f>IF(G55="","",G55/'Total Loads'!$G$18)</f>
        <v/>
      </c>
    </row>
    <row r="56" spans="1:8" ht="13.5" thickBot="1" x14ac:dyDescent="0.25">
      <c r="F56" s="259" t="s">
        <v>11</v>
      </c>
      <c r="G56" s="257">
        <f>SUM(G6:G55)</f>
        <v>0</v>
      </c>
    </row>
  </sheetData>
  <sheetProtection sheet="1" objects="1" scenarios="1" selectLockedCells="1"/>
  <mergeCells count="1">
    <mergeCell ref="A1:G3"/>
  </mergeCells>
  <dataValidations count="3">
    <dataValidation type="list" allowBlank="1" showInputMessage="1" showErrorMessage="1" sqref="C6:C55" xr:uid="{00000000-0002-0000-0F00-000000000000}">
      <formula1>INDIRECT(B6)</formula1>
    </dataValidation>
    <dataValidation type="list" allowBlank="1" showInputMessage="1" showErrorMessage="1" sqref="F6:F55" xr:uid="{00000000-0002-0000-0F00-000001000000}">
      <formula1>Subwatershed</formula1>
    </dataValidation>
    <dataValidation type="list" allowBlank="1" showInputMessage="1" showErrorMessage="1" sqref="B6:B55" xr:uid="{00000000-0002-0000-0F00-000002000000}">
      <formula1>ReductionType</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56"/>
  <sheetViews>
    <sheetView workbookViewId="0">
      <selection activeCell="B7" sqref="B7"/>
    </sheetView>
  </sheetViews>
  <sheetFormatPr defaultRowHeight="12.75" x14ac:dyDescent="0.2"/>
  <cols>
    <col min="1" max="2" width="17.140625" customWidth="1"/>
    <col min="3" max="3" width="15.140625" bestFit="1" customWidth="1"/>
    <col min="4" max="4" width="32" bestFit="1" customWidth="1"/>
    <col min="5" max="5" width="18.140625" bestFit="1" customWidth="1"/>
    <col min="6" max="6" width="16.140625" bestFit="1" customWidth="1"/>
    <col min="7" max="7" width="12.7109375" bestFit="1" customWidth="1"/>
    <col min="8" max="8" width="23.5703125" bestFit="1" customWidth="1"/>
    <col min="9" max="9" width="18.5703125" bestFit="1" customWidth="1"/>
    <col min="11" max="11" width="26.85546875" bestFit="1" customWidth="1"/>
    <col min="12" max="12" width="30.42578125" customWidth="1"/>
    <col min="13" max="13" width="15.5703125" bestFit="1" customWidth="1"/>
    <col min="14" max="14" width="7.5703125" bestFit="1" customWidth="1"/>
    <col min="15" max="15" width="10.42578125" customWidth="1"/>
    <col min="17" max="17" width="12.42578125" bestFit="1" customWidth="1"/>
    <col min="18" max="18" width="10.140625" customWidth="1"/>
  </cols>
  <sheetData>
    <row r="1" spans="1:15" x14ac:dyDescent="0.2">
      <c r="A1" s="442" t="s">
        <v>716</v>
      </c>
      <c r="B1" s="442"/>
      <c r="C1" s="442"/>
      <c r="D1" s="442"/>
      <c r="E1" s="442"/>
      <c r="F1" s="442"/>
      <c r="G1" s="442"/>
      <c r="H1" s="442"/>
    </row>
    <row r="2" spans="1:15" x14ac:dyDescent="0.2">
      <c r="A2" s="442"/>
      <c r="B2" s="442"/>
      <c r="C2" s="442"/>
      <c r="D2" s="442"/>
      <c r="E2" s="442"/>
      <c r="F2" s="442"/>
      <c r="G2" s="442"/>
      <c r="H2" s="442"/>
    </row>
    <row r="3" spans="1:15" x14ac:dyDescent="0.2">
      <c r="A3" s="442"/>
      <c r="B3" s="442"/>
      <c r="C3" s="442"/>
      <c r="D3" s="442"/>
      <c r="E3" s="442"/>
      <c r="F3" s="442"/>
      <c r="G3" s="442"/>
      <c r="H3" s="442"/>
    </row>
    <row r="5" spans="1:15" ht="26.25" thickBot="1" x14ac:dyDescent="0.25">
      <c r="A5" s="146"/>
      <c r="B5" s="224" t="s">
        <v>621</v>
      </c>
      <c r="C5" s="224" t="s">
        <v>622</v>
      </c>
      <c r="D5" s="225" t="s">
        <v>623</v>
      </c>
      <c r="E5" s="225" t="s">
        <v>624</v>
      </c>
      <c r="F5" s="224" t="s">
        <v>625</v>
      </c>
      <c r="G5" s="224" t="s">
        <v>276</v>
      </c>
      <c r="H5" s="224" t="s">
        <v>569</v>
      </c>
      <c r="I5" s="224" t="s">
        <v>570</v>
      </c>
    </row>
    <row r="6" spans="1:15" ht="26.25" x14ac:dyDescent="0.25">
      <c r="A6" s="150" t="s">
        <v>571</v>
      </c>
      <c r="B6" s="421"/>
      <c r="C6" s="412"/>
      <c r="D6" s="412"/>
      <c r="E6" s="421"/>
      <c r="F6" s="418"/>
      <c r="G6" s="418"/>
      <c r="H6" s="151" t="str">
        <f>IF(C6="","",B6*(IF(E6="seasonal",(Septics!$J$8*(IF(C6="Straight Pipe",(0.403*Septics!$J$14^1.028),(0.403*100000^1.028)))*265*182*(2.7-(LOG(F6))/2.7))+(Septics!$J$8*(IF(C6="Straight Pipe",(0.403*Septics!$J$14^1.028),(0.403*100000^1.028)))*265*183),Septics!$J$8*365*265*(IF(C6="Straight Pipe",(0.403*Septics!$J$14^1.028),(0.403*100000^1.028)))*(IF(D6="Overland flow",(2.7-(LOG(F6))/2.7),1)))))</f>
        <v/>
      </c>
      <c r="I6" s="211" t="str">
        <f>IF(H6="","",H6/INDEX('Total Loads'!$A$8:$F$17,MATCH('Septic Reductions'!G6,'Total Loads'!$A$8:$A$17,0),6))</f>
        <v/>
      </c>
      <c r="K6" s="121" t="s">
        <v>626</v>
      </c>
      <c r="L6" s="220" t="s">
        <v>627</v>
      </c>
      <c r="M6" s="221" t="s">
        <v>628</v>
      </c>
      <c r="N6" s="221" t="s">
        <v>629</v>
      </c>
    </row>
    <row r="7" spans="1:15" ht="15" x14ac:dyDescent="0.25">
      <c r="A7" s="152" t="s">
        <v>572</v>
      </c>
      <c r="B7" s="422"/>
      <c r="C7" s="414"/>
      <c r="D7" s="414"/>
      <c r="E7" s="422"/>
      <c r="F7" s="419"/>
      <c r="G7" s="419"/>
      <c r="H7" s="149" t="str">
        <f>IF(C7="","",B7*(IF(E7="seasonal",(Septics!$J$8*(IF(C7="Straight Pipe",(0.403*Septics!$J$14^1.028),(0.403*100000^1.028)))*265*182*(2.7-(LOG(F7))/2.7))+(Septics!$J$8*(IF(C7="Straight Pipe",(0.403*Septics!$J$14^1.028),(0.403*100000^1.028)))*265*183),Septics!$J$8*365*265*(IF(C7="Straight Pipe",(0.403*Septics!$J$14^1.028),(0.403*100000^1.028)))*(IF(D7="Overland flow",(2.7-(LOG(F7))/2.7),1)))))</f>
        <v/>
      </c>
      <c r="I7" s="212" t="str">
        <f>IF(H7="","",H7/INDEX('Total Loads'!$A$8:$F$17,MATCH('Septic Reductions'!G7,'Total Loads'!$A$8:$A$17,0),6))</f>
        <v/>
      </c>
      <c r="K7" s="132" t="s">
        <v>546</v>
      </c>
      <c r="L7" s="222">
        <f>(2.5)*(6300000)*(10)*(265)*(365)</f>
        <v>15234187500000</v>
      </c>
      <c r="M7" s="221" t="s">
        <v>630</v>
      </c>
      <c r="N7" s="221" t="s">
        <v>630</v>
      </c>
      <c r="O7" s="31"/>
    </row>
    <row r="8" spans="1:15" ht="15" x14ac:dyDescent="0.25">
      <c r="A8" s="152" t="s">
        <v>573</v>
      </c>
      <c r="B8" s="422"/>
      <c r="C8" s="414"/>
      <c r="D8" s="414"/>
      <c r="E8" s="422"/>
      <c r="F8" s="419"/>
      <c r="G8" s="419"/>
      <c r="H8" s="149" t="str">
        <f>IF(C8="","",B8*(IF(E8="seasonal",(Septics!$J$8*(IF(C8="Straight Pipe",(0.403*Septics!$J$14^1.028),(0.403*100000^1.028)))*265*182*(2.7-(LOG(F8))/2.7))+(Septics!$J$8*(IF(C8="Straight Pipe",(0.403*Septics!$J$14^1.028),(0.403*100000^1.028)))*265*183),Septics!$J$8*365*265*(IF(C8="Straight Pipe",(0.403*Septics!$J$14^1.028),(0.403*100000^1.028)))*(IF(D8="Overland flow",(2.7-(LOG(F8))/2.7),1)))))</f>
        <v/>
      </c>
      <c r="I8" s="212" t="str">
        <f>IF(H8="","",H8/INDEX('Total Loads'!$A$8:$F$17,MATCH('Septic Reductions'!G8,'Total Loads'!$A$8:$A$17,0),6))</f>
        <v/>
      </c>
      <c r="K8" s="132" t="s">
        <v>547</v>
      </c>
      <c r="L8" s="222">
        <f>(2.5)*(10000000)*(265)*(365)</f>
        <v>2418125000000</v>
      </c>
      <c r="M8" s="221" t="s">
        <v>630</v>
      </c>
      <c r="N8" s="221" t="s">
        <v>630</v>
      </c>
    </row>
    <row r="9" spans="1:15" ht="15" x14ac:dyDescent="0.25">
      <c r="A9" s="152" t="s">
        <v>574</v>
      </c>
      <c r="B9" s="422"/>
      <c r="C9" s="414"/>
      <c r="D9" s="414"/>
      <c r="E9" s="422"/>
      <c r="F9" s="419"/>
      <c r="G9" s="419"/>
      <c r="H9" s="149" t="str">
        <f>IF(C9="","",B9*(IF(E9="seasonal",(Septics!$J$8*(IF(C9="Straight Pipe",(0.403*Septics!$J$14^1.028),(0.403*100000^1.028)))*265*182*(2.7-(LOG(F9))/2.7))+(Septics!$J$8*(IF(C9="Straight Pipe",(0.403*Septics!$J$14^1.028),(0.403*100000^1.028)))*265*183),Septics!$J$8*365*265*(IF(C9="Straight Pipe",(0.403*Septics!$J$14^1.028),(0.403*100000^1.028)))*(IF(D9="Overland flow",(2.7-(LOG(F9))/2.7),1)))))</f>
        <v/>
      </c>
      <c r="I9" s="212" t="str">
        <f>IF(H9="","",H9/INDEX('Total Loads'!$A$8:$F$17,MATCH('Septic Reductions'!G9,'Total Loads'!$A$8:$A$17,0),6))</f>
        <v/>
      </c>
      <c r="K9" s="132" t="s">
        <v>631</v>
      </c>
      <c r="L9" s="222">
        <f>(2.5)*(63000000)*(265)*(365)*((2.7-(LOG(M9)))/2.7)</f>
        <v>263988643629.66177</v>
      </c>
      <c r="M9" s="221">
        <v>450</v>
      </c>
      <c r="N9" s="221" t="s">
        <v>630</v>
      </c>
      <c r="O9" s="31"/>
    </row>
    <row r="10" spans="1:15" ht="15" x14ac:dyDescent="0.25">
      <c r="A10" s="152" t="s">
        <v>575</v>
      </c>
      <c r="B10" s="422"/>
      <c r="C10" s="414"/>
      <c r="D10" s="414"/>
      <c r="E10" s="422"/>
      <c r="F10" s="419"/>
      <c r="G10" s="419"/>
      <c r="H10" s="149" t="str">
        <f>IF(C10="","",B10*(IF(E10="seasonal",(Septics!$J$8*(IF(C10="Straight Pipe",(0.403*Septics!$J$14^1.028),(0.403*100000^1.028)))*265*182*(2.7-(LOG(F10))/2.7))+(Septics!$J$8*(IF(C10="Straight Pipe",(0.403*Septics!$J$14^1.028),(0.403*100000^1.028)))*265*183),Septics!$J$8*365*265*(IF(C10="Straight Pipe",(0.403*Septics!$J$14^1.028),(0.403*100000^1.028)))*(IF(D10="Overland flow",(2.7-(LOG(F10))/2.7),1)))))</f>
        <v/>
      </c>
      <c r="I10" s="212" t="str">
        <f>IF(H10="","",H10/INDEX('Total Loads'!$A$8:$F$17,MATCH('Septic Reductions'!G10,'Total Loads'!$A$8:$A$17,0),6))</f>
        <v/>
      </c>
      <c r="K10" s="223" t="s">
        <v>549</v>
      </c>
      <c r="L10" s="222">
        <f>(2.5)*(10000000)*(265)*(365)*((2.7-(LOG(M10)))/2.7)</f>
        <v>41902959306.295517</v>
      </c>
      <c r="M10" s="221">
        <v>450</v>
      </c>
      <c r="N10" s="221" t="s">
        <v>630</v>
      </c>
    </row>
    <row r="11" spans="1:15" ht="15" x14ac:dyDescent="0.25">
      <c r="A11" s="152" t="s">
        <v>576</v>
      </c>
      <c r="B11" s="422"/>
      <c r="C11" s="414"/>
      <c r="D11" s="414"/>
      <c r="E11" s="422"/>
      <c r="F11" s="419"/>
      <c r="G11" s="419"/>
      <c r="H11" s="149" t="str">
        <f>IF(C11="","",B11*(IF(E11="seasonal",(Septics!$J$8*(IF(C11="Straight Pipe",(0.403*Septics!$J$14^1.028),(0.403*100000^1.028)))*265*182*(2.7-(LOG(F11))/2.7))+(Septics!$J$8*(IF(C11="Straight Pipe",(0.403*Septics!$J$14^1.028),(0.403*100000^1.028)))*265*183),Septics!$J$8*365*265*(IF(C11="Straight Pipe",(0.403*Septics!$J$14^1.028),(0.403*100000^1.028)))*(IF(D11="Overland flow",(2.7-(LOG(F11))/2.7),1)))))</f>
        <v/>
      </c>
      <c r="I11" s="212" t="str">
        <f>IF(H11="","",H11/INDEX('Total Loads'!$A$8:$F$17,MATCH('Septic Reductions'!G11,'Total Loads'!$A$8:$A$17,0),6))</f>
        <v/>
      </c>
      <c r="K11" s="223" t="s">
        <v>550</v>
      </c>
      <c r="L11" s="222">
        <f>((2.5)*(63000000)*(265)*(183))+((2.5*63000000*265*182)*((2.7-(LOG(M11)))/2.7))</f>
        <v>7769595193535.8857</v>
      </c>
      <c r="M11" s="221">
        <v>450</v>
      </c>
      <c r="N11" s="221" t="s">
        <v>630</v>
      </c>
    </row>
    <row r="12" spans="1:15" ht="15" x14ac:dyDescent="0.25">
      <c r="A12" s="152" t="s">
        <v>577</v>
      </c>
      <c r="B12" s="422"/>
      <c r="C12" s="414"/>
      <c r="D12" s="414"/>
      <c r="E12" s="422"/>
      <c r="F12" s="419"/>
      <c r="G12" s="419"/>
      <c r="H12" s="149" t="str">
        <f>IF(C12="","",B12*(IF(E12="seasonal",(Septics!$J$8*(IF(C12="Straight Pipe",(0.403*Septics!$J$14^1.028),(0.403*100000^1.028)))*265*182*(2.7-(LOG(F12))/2.7))+(Septics!$J$8*(IF(C12="Straight Pipe",(0.403*Septics!$J$14^1.028),(0.403*100000^1.028)))*265*183),Septics!$J$8*365*265*(IF(C12="Straight Pipe",(0.403*Septics!$J$14^1.028),(0.403*100000^1.028)))*(IF(D12="Overland flow",(2.7-(LOG(F12))/2.7),1)))))</f>
        <v/>
      </c>
      <c r="I12" s="212" t="str">
        <f>IF(H12="","",H12/INDEX('Total Loads'!$A$8:$F$17,MATCH('Septic Reductions'!G12,'Total Loads'!$A$8:$A$17,0),6))</f>
        <v/>
      </c>
      <c r="K12" s="223" t="s">
        <v>632</v>
      </c>
      <c r="L12" s="222">
        <f>((2.5)*(10000000)*(265)*(183))+((2.5)*(10000000)*(265)*((2.7-(LOG(M12)))/2.7)*(182))</f>
        <v>1282010168712.8352</v>
      </c>
      <c r="M12" s="221">
        <v>350</v>
      </c>
      <c r="N12" s="221"/>
    </row>
    <row r="13" spans="1:15" ht="15" x14ac:dyDescent="0.25">
      <c r="A13" s="152" t="s">
        <v>578</v>
      </c>
      <c r="B13" s="422"/>
      <c r="C13" s="414"/>
      <c r="D13" s="414"/>
      <c r="E13" s="422"/>
      <c r="F13" s="419"/>
      <c r="G13" s="419"/>
      <c r="H13" s="149" t="str">
        <f>IF(C13="","",B13*(IF(E13="seasonal",(Septics!$J$8*(IF(C13="Straight Pipe",(0.403*Septics!$J$14^1.028),(0.403*100000^1.028)))*265*182*(2.7-(LOG(F13))/2.7))+(Septics!$J$8*(IF(C13="Straight Pipe",(0.403*Septics!$J$14^1.028),(0.403*100000^1.028)))*265*183),Septics!$J$8*365*265*(IF(C13="Straight Pipe",(0.403*Septics!$J$14^1.028),(0.403*100000^1.028)))*(IF(D13="Overland flow",(2.7-(LOG(F13))/2.7),1)))))</f>
        <v/>
      </c>
      <c r="I13" s="212" t="str">
        <f>IF(H13="","",H13/INDEX('Total Loads'!$A$8:$F$17,MATCH('Septic Reductions'!G13,'Total Loads'!$A$8:$A$17,0),6))</f>
        <v/>
      </c>
    </row>
    <row r="14" spans="1:15" ht="15" x14ac:dyDescent="0.25">
      <c r="A14" s="152" t="s">
        <v>579</v>
      </c>
      <c r="B14" s="422"/>
      <c r="C14" s="414"/>
      <c r="D14" s="414"/>
      <c r="E14" s="422"/>
      <c r="F14" s="419"/>
      <c r="G14" s="419"/>
      <c r="H14" s="149" t="str">
        <f>IF(C14="","",B14*(IF(E14="seasonal",(Septics!$J$8*(IF(C14="Straight Pipe",(0.403*Septics!$J$14^1.028),(0.403*100000^1.028)))*265*182*(2.7-(LOG(F14))/2.7))+(Septics!$J$8*(IF(C14="Straight Pipe",(0.403*Septics!$J$14^1.028),(0.403*100000^1.028)))*265*183),Septics!$J$8*365*265*(IF(C14="Straight Pipe",(0.403*Septics!$J$14^1.028),(0.403*100000^1.028)))*(IF(D14="Overland flow",(2.7-(LOG(F14))/2.7),1)))))</f>
        <v/>
      </c>
      <c r="I14" s="212" t="str">
        <f>IF(H14="","",H14/INDEX('Total Loads'!$A$8:$F$17,MATCH('Septic Reductions'!G14,'Total Loads'!$A$8:$A$17,0),6))</f>
        <v/>
      </c>
    </row>
    <row r="15" spans="1:15" ht="15" x14ac:dyDescent="0.25">
      <c r="A15" s="152" t="s">
        <v>580</v>
      </c>
      <c r="B15" s="422"/>
      <c r="C15" s="414"/>
      <c r="D15" s="414"/>
      <c r="E15" s="422"/>
      <c r="F15" s="419"/>
      <c r="G15" s="419"/>
      <c r="H15" s="149" t="str">
        <f>IF(C15="","",B15*(IF(E15="seasonal",(Septics!$J$8*(IF(C15="Straight Pipe",(0.403*Septics!$J$14^1.028),(0.403*100000^1.028)))*265*182*(2.7-(LOG(F15))/2.7))+(Septics!$J$8*(IF(C15="Straight Pipe",(0.403*Septics!$J$14^1.028),(0.403*100000^1.028)))*265*183),Septics!$J$8*365*265*(IF(C15="Straight Pipe",(0.403*Septics!$J$14^1.028),(0.403*100000^1.028)))*(IF(D15="Overland flow",(2.7-(LOG(F15))/2.7),1)))))</f>
        <v/>
      </c>
      <c r="I15" s="212" t="str">
        <f>IF(H15="","",H15/INDEX('Total Loads'!$A$8:$F$17,MATCH('Septic Reductions'!G15,'Total Loads'!$A$8:$A$17,0),6))</f>
        <v/>
      </c>
      <c r="K15" s="219" t="s">
        <v>633</v>
      </c>
    </row>
    <row r="16" spans="1:15" ht="15" x14ac:dyDescent="0.25">
      <c r="A16" s="152" t="s">
        <v>581</v>
      </c>
      <c r="B16" s="422"/>
      <c r="C16" s="414"/>
      <c r="D16" s="414"/>
      <c r="E16" s="422"/>
      <c r="F16" s="419"/>
      <c r="G16" s="419"/>
      <c r="H16" s="149" t="str">
        <f>IF(C16="","",B16*(IF(E16="seasonal",(Septics!$J$8*(IF(C16="Straight Pipe",(0.403*Septics!$J$14^1.028),(0.403*100000^1.028)))*265*182*(2.7-(LOG(F16))/2.7))+(Septics!$J$8*(IF(C16="Straight Pipe",(0.403*Septics!$J$14^1.028),(0.403*100000^1.028)))*265*183),Septics!$J$8*365*265*(IF(C16="Straight Pipe",(0.403*Septics!$J$14^1.028),(0.403*100000^1.028)))*(IF(D16="Overland flow",(2.7-(LOG(F16))/2.7),1)))))</f>
        <v/>
      </c>
      <c r="I16" s="212" t="str">
        <f>IF(H16="","",H16/INDEX('Total Loads'!$A$8:$F$17,MATCH('Septic Reductions'!G16,'Total Loads'!$A$8:$A$17,0),6))</f>
        <v/>
      </c>
      <c r="K16" s="219" t="s">
        <v>634</v>
      </c>
    </row>
    <row r="17" spans="1:11" ht="15" x14ac:dyDescent="0.25">
      <c r="A17" s="152" t="s">
        <v>582</v>
      </c>
      <c r="B17" s="422"/>
      <c r="C17" s="414"/>
      <c r="D17" s="414"/>
      <c r="E17" s="422"/>
      <c r="F17" s="419"/>
      <c r="G17" s="419"/>
      <c r="H17" s="149" t="str">
        <f>IF(C17="","",B17*(IF(E17="seasonal",(Septics!$J$8*(IF(C17="Straight Pipe",(0.403*Septics!$J$14^1.028),(0.403*100000^1.028)))*265*182*(2.7-(LOG(F17))/2.7))+(Septics!$J$8*(IF(C17="Straight Pipe",(0.403*Septics!$J$14^1.028),(0.403*100000^1.028)))*265*183),Septics!$J$8*365*265*(IF(C17="Straight Pipe",(0.403*Septics!$J$14^1.028),(0.403*100000^1.028)))*(IF(D17="Overland flow",(2.7-(LOG(F17))/2.7),1)))))</f>
        <v/>
      </c>
      <c r="I17" s="212" t="str">
        <f>IF(H17="","",H17/INDEX('Total Loads'!$A$8:$F$17,MATCH('Septic Reductions'!G17,'Total Loads'!$A$8:$A$17,0),6))</f>
        <v/>
      </c>
      <c r="K17" s="219" t="s">
        <v>635</v>
      </c>
    </row>
    <row r="18" spans="1:11" ht="15" x14ac:dyDescent="0.25">
      <c r="A18" s="152" t="s">
        <v>583</v>
      </c>
      <c r="B18" s="422"/>
      <c r="C18" s="414"/>
      <c r="D18" s="414"/>
      <c r="E18" s="422"/>
      <c r="F18" s="419"/>
      <c r="G18" s="419"/>
      <c r="H18" s="149" t="str">
        <f>IF(C18="","",B18*(IF(E18="seasonal",(Septics!$J$8*(IF(C18="Straight Pipe",(0.403*Septics!$J$14^1.028),(0.403*100000^1.028)))*265*182*(2.7-(LOG(F18))/2.7))+(Septics!$J$8*(IF(C18="Straight Pipe",(0.403*Septics!$J$14^1.028),(0.403*100000^1.028)))*265*183),Septics!$J$8*365*265*(IF(C18="Straight Pipe",(0.403*Septics!$J$14^1.028),(0.403*100000^1.028)))*(IF(D18="Overland flow",(2.7-(LOG(F18))/2.7),1)))))</f>
        <v/>
      </c>
      <c r="I18" s="212" t="str">
        <f>IF(H18="","",H18/INDEX('Total Loads'!$A$8:$F$17,MATCH('Septic Reductions'!G18,'Total Loads'!$A$8:$A$17,0),6))</f>
        <v/>
      </c>
      <c r="K18" s="219" t="s">
        <v>636</v>
      </c>
    </row>
    <row r="19" spans="1:11" ht="15" x14ac:dyDescent="0.25">
      <c r="A19" s="152" t="s">
        <v>584</v>
      </c>
      <c r="B19" s="422"/>
      <c r="C19" s="414"/>
      <c r="D19" s="414"/>
      <c r="E19" s="422"/>
      <c r="F19" s="419"/>
      <c r="G19" s="419"/>
      <c r="H19" s="149" t="str">
        <f>IF(C19="","",B19*(IF(E19="seasonal",(Septics!$J$8*(IF(C19="Straight Pipe",(0.403*Septics!$J$14^1.028),(0.403*100000^1.028)))*265*182*(2.7-(LOG(F19))/2.7))+(Septics!$J$8*(IF(C19="Straight Pipe",(0.403*Septics!$J$14^1.028),(0.403*100000^1.028)))*265*183),Septics!$J$8*365*265*(IF(C19="Straight Pipe",(0.403*Septics!$J$14^1.028),(0.403*100000^1.028)))*(IF(D19="Overland flow",(2.7-(LOG(F19))/2.7),1)))))</f>
        <v/>
      </c>
      <c r="I19" s="212" t="str">
        <f>IF(H19="","",H19/INDEX('Total Loads'!$A$8:$F$17,MATCH('Septic Reductions'!G19,'Total Loads'!$A$8:$A$17,0),6))</f>
        <v/>
      </c>
      <c r="K19" s="219" t="s">
        <v>637</v>
      </c>
    </row>
    <row r="20" spans="1:11" ht="15" x14ac:dyDescent="0.25">
      <c r="A20" s="152" t="s">
        <v>585</v>
      </c>
      <c r="B20" s="422"/>
      <c r="C20" s="414"/>
      <c r="D20" s="414"/>
      <c r="E20" s="422"/>
      <c r="F20" s="419"/>
      <c r="G20" s="419"/>
      <c r="H20" s="149" t="str">
        <f>IF(C20="","",B20*(IF(E20="seasonal",(Septics!$J$8*(IF(C20="Straight Pipe",(0.403*Septics!$J$14^1.028),(0.403*100000^1.028)))*265*182*(2.7-(LOG(F20))/2.7))+(Septics!$J$8*(IF(C20="Straight Pipe",(0.403*Septics!$J$14^1.028),(0.403*100000^1.028)))*265*183),Septics!$J$8*365*265*(IF(C20="Straight Pipe",(0.403*Septics!$J$14^1.028),(0.403*100000^1.028)))*(IF(D20="Overland flow",(2.7-(LOG(F20))/2.7),1)))))</f>
        <v/>
      </c>
      <c r="I20" s="212" t="str">
        <f>IF(H20="","",H20/INDEX('Total Loads'!$A$8:$F$17,MATCH('Septic Reductions'!G20,'Total Loads'!$A$8:$A$17,0),6))</f>
        <v/>
      </c>
      <c r="K20" s="219" t="s">
        <v>638</v>
      </c>
    </row>
    <row r="21" spans="1:11" ht="15" x14ac:dyDescent="0.25">
      <c r="A21" s="152" t="s">
        <v>586</v>
      </c>
      <c r="B21" s="422"/>
      <c r="C21" s="414"/>
      <c r="D21" s="414"/>
      <c r="E21" s="422"/>
      <c r="F21" s="419"/>
      <c r="G21" s="419"/>
      <c r="H21" s="149" t="str">
        <f>IF(C21="","",B21*(IF(E21="seasonal",(Septics!$J$8*(IF(C21="Straight Pipe",(0.403*Septics!$J$14^1.028),(0.403*100000^1.028)))*265*182*(2.7-(LOG(F21))/2.7))+(Septics!$J$8*(IF(C21="Straight Pipe",(0.403*Septics!$J$14^1.028),(0.403*100000^1.028)))*265*183),Septics!$J$8*365*265*(IF(C21="Straight Pipe",(0.403*Septics!$J$14^1.028),(0.403*100000^1.028)))*(IF(D21="Overland flow",(2.7-(LOG(F21))/2.7),1)))))</f>
        <v/>
      </c>
      <c r="I21" s="212" t="str">
        <f>IF(H21="","",H21/INDEX('Total Loads'!$A$8:$F$17,MATCH('Septic Reductions'!G21,'Total Loads'!$A$8:$A$17,0),6))</f>
        <v/>
      </c>
      <c r="K21" s="219" t="s">
        <v>639</v>
      </c>
    </row>
    <row r="22" spans="1:11" ht="15" x14ac:dyDescent="0.25">
      <c r="A22" s="152" t="s">
        <v>587</v>
      </c>
      <c r="B22" s="422"/>
      <c r="C22" s="414"/>
      <c r="D22" s="414"/>
      <c r="E22" s="422"/>
      <c r="F22" s="419"/>
      <c r="G22" s="419"/>
      <c r="H22" s="149" t="str">
        <f>IF(C22="","",B22*(IF(E22="seasonal",(Septics!$J$8*(IF(C22="Straight Pipe",(0.403*Septics!$J$14^1.028),(0.403*100000^1.028)))*265*182*(2.7-(LOG(F22))/2.7))+(Septics!$J$8*(IF(C22="Straight Pipe",(0.403*Septics!$J$14^1.028),(0.403*100000^1.028)))*265*183),Septics!$J$8*365*265*(IF(C22="Straight Pipe",(0.403*Septics!$J$14^1.028),(0.403*100000^1.028)))*(IF(D22="Overland flow",(2.7-(LOG(F22))/2.7),1)))))</f>
        <v/>
      </c>
      <c r="I22" s="212" t="str">
        <f>IF(H22="","",H22/INDEX('Total Loads'!$A$8:$F$17,MATCH('Septic Reductions'!G22,'Total Loads'!$A$8:$A$17,0),6))</f>
        <v/>
      </c>
      <c r="K22" s="219" t="s">
        <v>640</v>
      </c>
    </row>
    <row r="23" spans="1:11" ht="15" x14ac:dyDescent="0.25">
      <c r="A23" s="152" t="s">
        <v>588</v>
      </c>
      <c r="B23" s="422"/>
      <c r="C23" s="414"/>
      <c r="D23" s="414"/>
      <c r="E23" s="422"/>
      <c r="F23" s="419"/>
      <c r="G23" s="419"/>
      <c r="H23" s="149" t="str">
        <f>IF(C23="","",B23*(IF(E23="seasonal",(Septics!$J$8*(IF(C23="Straight Pipe",(0.403*Septics!$J$14^1.028),(0.403*100000^1.028)))*265*182*(2.7-(LOG(F23))/2.7))+(Septics!$J$8*(IF(C23="Straight Pipe",(0.403*Septics!$J$14^1.028),(0.403*100000^1.028)))*265*183),Septics!$J$8*365*265*(IF(C23="Straight Pipe",(0.403*Septics!$J$14^1.028),(0.403*100000^1.028)))*(IF(D23="Overland flow",(2.7-(LOG(F23))/2.7),1)))))</f>
        <v/>
      </c>
      <c r="I23" s="212" t="str">
        <f>IF(H23="","",H23/INDEX('Total Loads'!$A$8:$F$17,MATCH('Septic Reductions'!G23,'Total Loads'!$A$8:$A$17,0),6))</f>
        <v/>
      </c>
      <c r="K23" s="219" t="s">
        <v>641</v>
      </c>
    </row>
    <row r="24" spans="1:11" ht="15" x14ac:dyDescent="0.25">
      <c r="A24" s="152" t="s">
        <v>589</v>
      </c>
      <c r="B24" s="422"/>
      <c r="C24" s="414"/>
      <c r="D24" s="414"/>
      <c r="E24" s="422"/>
      <c r="F24" s="419"/>
      <c r="G24" s="419"/>
      <c r="H24" s="149" t="str">
        <f>IF(C24="","",B24*(IF(E24="seasonal",(Septics!$J$8*(IF(C24="Straight Pipe",(0.403*Septics!$J$14^1.028),(0.403*100000^1.028)))*265*182*(2.7-(LOG(F24))/2.7))+(Septics!$J$8*(IF(C24="Straight Pipe",(0.403*Septics!$J$14^1.028),(0.403*100000^1.028)))*265*183),Septics!$J$8*365*265*(IF(C24="Straight Pipe",(0.403*Septics!$J$14^1.028),(0.403*100000^1.028)))*(IF(D24="Overland flow",(2.7-(LOG(F24))/2.7),1)))))</f>
        <v/>
      </c>
      <c r="I24" s="212" t="str">
        <f>IF(H24="","",H24/INDEX('Total Loads'!$A$8:$F$17,MATCH('Septic Reductions'!G24,'Total Loads'!$A$8:$A$17,0),6))</f>
        <v/>
      </c>
      <c r="K24" s="219" t="s">
        <v>642</v>
      </c>
    </row>
    <row r="25" spans="1:11" ht="15" x14ac:dyDescent="0.25">
      <c r="A25" s="152" t="s">
        <v>590</v>
      </c>
      <c r="B25" s="422"/>
      <c r="C25" s="414"/>
      <c r="D25" s="414"/>
      <c r="E25" s="422"/>
      <c r="F25" s="419"/>
      <c r="G25" s="419"/>
      <c r="H25" s="149" t="str">
        <f>IF(C25="","",B25*(IF(E25="seasonal",(Septics!$J$8*(IF(C25="Straight Pipe",(0.403*Septics!$J$14^1.028),(0.403*100000^1.028)))*265*182*(2.7-(LOG(F25))/2.7))+(Septics!$J$8*(IF(C25="Straight Pipe",(0.403*Septics!$J$14^1.028),(0.403*100000^1.028)))*265*183),Septics!$J$8*365*265*(IF(C25="Straight Pipe",(0.403*Septics!$J$14^1.028),(0.403*100000^1.028)))*(IF(D25="Overland flow",(2.7-(LOG(F25))/2.7),1)))))</f>
        <v/>
      </c>
      <c r="I25" s="212" t="str">
        <f>IF(H25="","",H25/INDEX('Total Loads'!$A$8:$F$17,MATCH('Septic Reductions'!G25,'Total Loads'!$A$8:$A$17,0),6))</f>
        <v/>
      </c>
    </row>
    <row r="26" spans="1:11" ht="15" x14ac:dyDescent="0.25">
      <c r="A26" s="152" t="s">
        <v>591</v>
      </c>
      <c r="B26" s="422"/>
      <c r="C26" s="414"/>
      <c r="D26" s="414"/>
      <c r="E26" s="422"/>
      <c r="F26" s="419"/>
      <c r="G26" s="419"/>
      <c r="H26" s="149" t="str">
        <f>IF(C26="","",B26*(IF(E26="seasonal",(Septics!$J$8*(IF(C26="Straight Pipe",(0.403*Septics!$J$14^1.028),(0.403*100000^1.028)))*265*182*(2.7-(LOG(F26))/2.7))+(Septics!$J$8*(IF(C26="Straight Pipe",(0.403*Septics!$J$14^1.028),(0.403*100000^1.028)))*265*183),Septics!$J$8*365*265*(IF(C26="Straight Pipe",(0.403*Septics!$J$14^1.028),(0.403*100000^1.028)))*(IF(D26="Overland flow",(2.7-(LOG(F26))/2.7),1)))))</f>
        <v/>
      </c>
      <c r="I26" s="212" t="str">
        <f>IF(H26="","",H26/INDEX('Total Loads'!$A$8:$F$17,MATCH('Septic Reductions'!G26,'Total Loads'!$A$8:$A$17,0),6))</f>
        <v/>
      </c>
      <c r="K26" s="219" t="s">
        <v>438</v>
      </c>
    </row>
    <row r="27" spans="1:11" ht="15" x14ac:dyDescent="0.25">
      <c r="A27" s="152" t="s">
        <v>592</v>
      </c>
      <c r="B27" s="422"/>
      <c r="C27" s="414"/>
      <c r="D27" s="414"/>
      <c r="E27" s="422"/>
      <c r="F27" s="419"/>
      <c r="G27" s="419"/>
      <c r="H27" s="149" t="str">
        <f>IF(C27="","",B27*(IF(E27="seasonal",(Septics!$J$8*(IF(C27="Straight Pipe",(0.403*Septics!$J$14^1.028),(0.403*100000^1.028)))*265*182*(2.7-(LOG(F27))/2.7))+(Septics!$J$8*(IF(C27="Straight Pipe",(0.403*Septics!$J$14^1.028),(0.403*100000^1.028)))*265*183),Septics!$J$8*365*265*(IF(C27="Straight Pipe",(0.403*Septics!$J$14^1.028),(0.403*100000^1.028)))*(IF(D27="Overland flow",(2.7-(LOG(F27))/2.7),1)))))</f>
        <v/>
      </c>
      <c r="I27" s="212" t="str">
        <f>IF(H27="","",H27/INDEX('Total Loads'!$A$8:$F$17,MATCH('Septic Reductions'!G27,'Total Loads'!$A$8:$A$17,0),6))</f>
        <v/>
      </c>
      <c r="K27" s="219" t="s">
        <v>768</v>
      </c>
    </row>
    <row r="28" spans="1:11" ht="15" x14ac:dyDescent="0.25">
      <c r="A28" s="152" t="s">
        <v>593</v>
      </c>
      <c r="B28" s="422"/>
      <c r="C28" s="414"/>
      <c r="D28" s="414"/>
      <c r="E28" s="422"/>
      <c r="F28" s="419"/>
      <c r="G28" s="419"/>
      <c r="H28" s="149" t="str">
        <f>IF(C28="","",B28*(IF(E28="seasonal",(Septics!$J$8*(IF(C28="Straight Pipe",(0.403*Septics!$J$14^1.028),(0.403*100000^1.028)))*265*182*(2.7-(LOG(F28))/2.7))+(Septics!$J$8*(IF(C28="Straight Pipe",(0.403*Septics!$J$14^1.028),(0.403*100000^1.028)))*265*183),Septics!$J$8*365*265*(IF(C28="Straight Pipe",(0.403*Septics!$J$14^1.028),(0.403*100000^1.028)))*(IF(D28="Overland flow",(2.7-(LOG(F28))/2.7),1)))))</f>
        <v/>
      </c>
      <c r="I28" s="212" t="str">
        <f>IF(H28="","",H28/INDEX('Total Loads'!$A$8:$F$17,MATCH('Septic Reductions'!G28,'Total Loads'!$A$8:$A$17,0),6))</f>
        <v/>
      </c>
    </row>
    <row r="29" spans="1:11" ht="15" x14ac:dyDescent="0.25">
      <c r="A29" s="152" t="s">
        <v>594</v>
      </c>
      <c r="B29" s="422"/>
      <c r="C29" s="414"/>
      <c r="D29" s="414"/>
      <c r="E29" s="422"/>
      <c r="F29" s="419"/>
      <c r="G29" s="419"/>
      <c r="H29" s="149" t="str">
        <f>IF(C29="","",B29*(IF(E29="seasonal",(Septics!$J$8*(IF(C29="Straight Pipe",(0.403*Septics!$J$14^1.028),(0.403*100000^1.028)))*265*182*(2.7-(LOG(F29))/2.7))+(Septics!$J$8*(IF(C29="Straight Pipe",(0.403*Septics!$J$14^1.028),(0.403*100000^1.028)))*265*183),Septics!$J$8*365*265*(IF(C29="Straight Pipe",(0.403*Septics!$J$14^1.028),(0.403*100000^1.028)))*(IF(D29="Overland flow",(2.7-(LOG(F29))/2.7),1)))))</f>
        <v/>
      </c>
      <c r="I29" s="212" t="str">
        <f>IF(H29="","",H29/INDEX('Total Loads'!$A$8:$F$17,MATCH('Septic Reductions'!G29,'Total Loads'!$A$8:$A$17,0),6))</f>
        <v/>
      </c>
    </row>
    <row r="30" spans="1:11" ht="15" x14ac:dyDescent="0.25">
      <c r="A30" s="152" t="s">
        <v>595</v>
      </c>
      <c r="B30" s="422"/>
      <c r="C30" s="414"/>
      <c r="D30" s="414"/>
      <c r="E30" s="422"/>
      <c r="F30" s="419"/>
      <c r="G30" s="419"/>
      <c r="H30" s="149" t="str">
        <f>IF(C30="","",B30*(IF(E30="seasonal",(Septics!$J$8*(IF(C30="Straight Pipe",(0.403*Septics!$J$14^1.028),(0.403*100000^1.028)))*265*182*(2.7-(LOG(F30))/2.7))+(Septics!$J$8*(IF(C30="Straight Pipe",(0.403*Septics!$J$14^1.028),(0.403*100000^1.028)))*265*183),Septics!$J$8*365*265*(IF(C30="Straight Pipe",(0.403*Septics!$J$14^1.028),(0.403*100000^1.028)))*(IF(D30="Overland flow",(2.7-(LOG(F30))/2.7),1)))))</f>
        <v/>
      </c>
      <c r="I30" s="212" t="str">
        <f>IF(H30="","",H30/INDEX('Total Loads'!$A$8:$F$17,MATCH('Septic Reductions'!G30,'Total Loads'!$A$8:$A$17,0),6))</f>
        <v/>
      </c>
    </row>
    <row r="31" spans="1:11" ht="15" x14ac:dyDescent="0.25">
      <c r="A31" s="152" t="s">
        <v>596</v>
      </c>
      <c r="B31" s="422"/>
      <c r="C31" s="414"/>
      <c r="D31" s="414"/>
      <c r="E31" s="422"/>
      <c r="F31" s="419"/>
      <c r="G31" s="419"/>
      <c r="H31" s="149" t="str">
        <f>IF(C31="","",B31*(IF(E31="seasonal",(Septics!$J$8*(IF(C31="Straight Pipe",(0.403*Septics!$J$14^1.028),(0.403*100000^1.028)))*265*182*(2.7-(LOG(F31))/2.7))+(Septics!$J$8*(IF(C31="Straight Pipe",(0.403*Septics!$J$14^1.028),(0.403*100000^1.028)))*265*183),Septics!$J$8*365*265*(IF(C31="Straight Pipe",(0.403*Septics!$J$14^1.028),(0.403*100000^1.028)))*(IF(D31="Overland flow",(2.7-(LOG(F31))/2.7),1)))))</f>
        <v/>
      </c>
      <c r="I31" s="212" t="str">
        <f>IF(H31="","",H31/INDEX('Total Loads'!$A$8:$F$17,MATCH('Septic Reductions'!G31,'Total Loads'!$A$8:$A$17,0),6))</f>
        <v/>
      </c>
    </row>
    <row r="32" spans="1:11" ht="15" x14ac:dyDescent="0.25">
      <c r="A32" s="152" t="s">
        <v>597</v>
      </c>
      <c r="B32" s="422"/>
      <c r="C32" s="414"/>
      <c r="D32" s="414"/>
      <c r="E32" s="422"/>
      <c r="F32" s="419"/>
      <c r="G32" s="419"/>
      <c r="H32" s="149" t="str">
        <f>IF(C32="","",B32*(IF(E32="seasonal",(Septics!$J$8*(IF(C32="Straight Pipe",(0.403*Septics!$J$14^1.028),(0.403*100000^1.028)))*265*182*(2.7-(LOG(F32))/2.7))+(Septics!$J$8*(IF(C32="Straight Pipe",(0.403*Septics!$J$14^1.028),(0.403*100000^1.028)))*265*183),Septics!$J$8*365*265*(IF(C32="Straight Pipe",(0.403*Septics!$J$14^1.028),(0.403*100000^1.028)))*(IF(D32="Overland flow",(2.7-(LOG(F32))/2.7),1)))))</f>
        <v/>
      </c>
      <c r="I32" s="212" t="str">
        <f>IF(H32="","",H32/INDEX('Total Loads'!$A$8:$F$17,MATCH('Septic Reductions'!G32,'Total Loads'!$A$8:$A$17,0),6))</f>
        <v/>
      </c>
      <c r="K32" s="24"/>
    </row>
    <row r="33" spans="1:9" ht="15" x14ac:dyDescent="0.25">
      <c r="A33" s="152" t="s">
        <v>598</v>
      </c>
      <c r="B33" s="422"/>
      <c r="C33" s="414"/>
      <c r="D33" s="414"/>
      <c r="E33" s="422"/>
      <c r="F33" s="419"/>
      <c r="G33" s="419"/>
      <c r="H33" s="149" t="str">
        <f>IF(C33="","",B33*(IF(E33="seasonal",(Septics!$J$8*(IF(C33="Straight Pipe",(0.403*Septics!$J$14^1.028),(0.403*100000^1.028)))*265*182*(2.7-(LOG(F33))/2.7))+(Septics!$J$8*(IF(C33="Straight Pipe",(0.403*Septics!$J$14^1.028),(0.403*100000^1.028)))*265*183),Septics!$J$8*365*265*(IF(C33="Straight Pipe",(0.403*Septics!$J$14^1.028),(0.403*100000^1.028)))*(IF(D33="Overland flow",(2.7-(LOG(F33))/2.7),1)))))</f>
        <v/>
      </c>
      <c r="I33" s="212" t="str">
        <f>IF(H33="","",H33/INDEX('Total Loads'!$A$8:$F$17,MATCH('Septic Reductions'!G33,'Total Loads'!$A$8:$A$17,0),6))</f>
        <v/>
      </c>
    </row>
    <row r="34" spans="1:9" ht="15" x14ac:dyDescent="0.25">
      <c r="A34" s="152" t="s">
        <v>599</v>
      </c>
      <c r="B34" s="422"/>
      <c r="C34" s="414"/>
      <c r="D34" s="414"/>
      <c r="E34" s="422"/>
      <c r="F34" s="419"/>
      <c r="G34" s="419"/>
      <c r="H34" s="149" t="str">
        <f>IF(C34="","",B34*(IF(E34="seasonal",(Septics!$J$8*(IF(C34="Straight Pipe",(0.403*Septics!$J$14^1.028),(0.403*100000^1.028)))*265*182*(2.7-(LOG(F34))/2.7))+(Septics!$J$8*(IF(C34="Straight Pipe",(0.403*Septics!$J$14^1.028),(0.403*100000^1.028)))*265*183),Septics!$J$8*365*265*(IF(C34="Straight Pipe",(0.403*Septics!$J$14^1.028),(0.403*100000^1.028)))*(IF(D34="Overland flow",(2.7-(LOG(F34))/2.7),1)))))</f>
        <v/>
      </c>
      <c r="I34" s="212" t="str">
        <f>IF(H34="","",H34/INDEX('Total Loads'!$A$8:$F$17,MATCH('Septic Reductions'!G34,'Total Loads'!$A$8:$A$17,0),6))</f>
        <v/>
      </c>
    </row>
    <row r="35" spans="1:9" ht="15" x14ac:dyDescent="0.25">
      <c r="A35" s="152" t="s">
        <v>600</v>
      </c>
      <c r="B35" s="422"/>
      <c r="C35" s="414"/>
      <c r="D35" s="414"/>
      <c r="E35" s="422"/>
      <c r="F35" s="419"/>
      <c r="G35" s="419"/>
      <c r="H35" s="149" t="str">
        <f>IF(C35="","",B35*(IF(E35="seasonal",(Septics!$J$8*(IF(C35="Straight Pipe",(0.403*Septics!$J$14^1.028),(0.403*100000^1.028)))*265*182*(2.7-(LOG(F35))/2.7))+(Septics!$J$8*(IF(C35="Straight Pipe",(0.403*Septics!$J$14^1.028),(0.403*100000^1.028)))*265*183),Septics!$J$8*365*265*(IF(C35="Straight Pipe",(0.403*Septics!$J$14^1.028),(0.403*100000^1.028)))*(IF(D35="Overland flow",(2.7-(LOG(F35))/2.7),1)))))</f>
        <v/>
      </c>
      <c r="I35" s="212" t="str">
        <f>IF(H35="","",H35/INDEX('Total Loads'!$A$8:$F$17,MATCH('Septic Reductions'!G35,'Total Loads'!$A$8:$A$17,0),6))</f>
        <v/>
      </c>
    </row>
    <row r="36" spans="1:9" ht="15" x14ac:dyDescent="0.25">
      <c r="A36" s="152" t="s">
        <v>601</v>
      </c>
      <c r="B36" s="422"/>
      <c r="C36" s="414"/>
      <c r="D36" s="414"/>
      <c r="E36" s="422"/>
      <c r="F36" s="419"/>
      <c r="G36" s="419"/>
      <c r="H36" s="149" t="str">
        <f>IF(C36="","",B36*(IF(E36="seasonal",(Septics!$J$8*(IF(C36="Straight Pipe",(0.403*Septics!$J$14^1.028),(0.403*100000^1.028)))*265*182*(2.7-(LOG(F36))/2.7))+(Septics!$J$8*(IF(C36="Straight Pipe",(0.403*Septics!$J$14^1.028),(0.403*100000^1.028)))*265*183),Septics!$J$8*365*265*(IF(C36="Straight Pipe",(0.403*Septics!$J$14^1.028),(0.403*100000^1.028)))*(IF(D36="Overland flow",(2.7-(LOG(F36))/2.7),1)))))</f>
        <v/>
      </c>
      <c r="I36" s="212" t="str">
        <f>IF(H36="","",H36/INDEX('Total Loads'!$A$8:$F$17,MATCH('Septic Reductions'!G36,'Total Loads'!$A$8:$A$17,0),6))</f>
        <v/>
      </c>
    </row>
    <row r="37" spans="1:9" ht="15" x14ac:dyDescent="0.25">
      <c r="A37" s="152" t="s">
        <v>602</v>
      </c>
      <c r="B37" s="422"/>
      <c r="C37" s="414"/>
      <c r="D37" s="414"/>
      <c r="E37" s="422"/>
      <c r="F37" s="419"/>
      <c r="G37" s="419"/>
      <c r="H37" s="149" t="str">
        <f>IF(C37="","",B37*(IF(E37="seasonal",(Septics!$J$8*(IF(C37="Straight Pipe",(0.403*Septics!$J$14^1.028),(0.403*100000^1.028)))*265*182*(2.7-(LOG(F37))/2.7))+(Septics!$J$8*(IF(C37="Straight Pipe",(0.403*Septics!$J$14^1.028),(0.403*100000^1.028)))*265*183),Septics!$J$8*365*265*(IF(C37="Straight Pipe",(0.403*Septics!$J$14^1.028),(0.403*100000^1.028)))*(IF(D37="Overland flow",(2.7-(LOG(F37))/2.7),1)))))</f>
        <v/>
      </c>
      <c r="I37" s="212" t="str">
        <f>IF(H37="","",H37/INDEX('Total Loads'!$A$8:$F$17,MATCH('Septic Reductions'!G37,'Total Loads'!$A$8:$A$17,0),6))</f>
        <v/>
      </c>
    </row>
    <row r="38" spans="1:9" ht="15" x14ac:dyDescent="0.25">
      <c r="A38" s="152" t="s">
        <v>603</v>
      </c>
      <c r="B38" s="422"/>
      <c r="C38" s="414"/>
      <c r="D38" s="414"/>
      <c r="E38" s="422"/>
      <c r="F38" s="419"/>
      <c r="G38" s="419"/>
      <c r="H38" s="149" t="str">
        <f>IF(C38="","",B38*(IF(E38="seasonal",(Septics!$J$8*(IF(C38="Straight Pipe",(0.403*Septics!$J$14^1.028),(0.403*100000^1.028)))*265*182*(2.7-(LOG(F38))/2.7))+(Septics!$J$8*(IF(C38="Straight Pipe",(0.403*Septics!$J$14^1.028),(0.403*100000^1.028)))*265*183),Septics!$J$8*365*265*(IF(C38="Straight Pipe",(0.403*Septics!$J$14^1.028),(0.403*100000^1.028)))*(IF(D38="Overland flow",(2.7-(LOG(F38))/2.7),1)))))</f>
        <v/>
      </c>
      <c r="I38" s="212" t="str">
        <f>IF(H38="","",H38/INDEX('Total Loads'!$A$8:$F$17,MATCH('Septic Reductions'!G38,'Total Loads'!$A$8:$A$17,0),6))</f>
        <v/>
      </c>
    </row>
    <row r="39" spans="1:9" ht="15" x14ac:dyDescent="0.25">
      <c r="A39" s="152" t="s">
        <v>604</v>
      </c>
      <c r="B39" s="422"/>
      <c r="C39" s="414"/>
      <c r="D39" s="414"/>
      <c r="E39" s="422"/>
      <c r="F39" s="419"/>
      <c r="G39" s="419"/>
      <c r="H39" s="149" t="str">
        <f>IF(C39="","",B39*(IF(E39="seasonal",(Septics!$J$8*(IF(C39="Straight Pipe",(0.403*Septics!$J$14^1.028),(0.403*100000^1.028)))*265*182*(2.7-(LOG(F39))/2.7))+(Septics!$J$8*(IF(C39="Straight Pipe",(0.403*Septics!$J$14^1.028),(0.403*100000^1.028)))*265*183),Septics!$J$8*365*265*(IF(C39="Straight Pipe",(0.403*Septics!$J$14^1.028),(0.403*100000^1.028)))*(IF(D39="Overland flow",(2.7-(LOG(F39))/2.7),1)))))</f>
        <v/>
      </c>
      <c r="I39" s="212" t="str">
        <f>IF(H39="","",H39/INDEX('Total Loads'!$A$8:$F$17,MATCH('Septic Reductions'!G39,'Total Loads'!$A$8:$A$17,0),6))</f>
        <v/>
      </c>
    </row>
    <row r="40" spans="1:9" ht="15" x14ac:dyDescent="0.25">
      <c r="A40" s="152" t="s">
        <v>605</v>
      </c>
      <c r="B40" s="422"/>
      <c r="C40" s="414"/>
      <c r="D40" s="414"/>
      <c r="E40" s="422"/>
      <c r="F40" s="419"/>
      <c r="G40" s="419"/>
      <c r="H40" s="149" t="str">
        <f>IF(C40="","",B40*(IF(E40="seasonal",(Septics!$J$8*(IF(C40="Straight Pipe",(0.403*Septics!$J$14^1.028),(0.403*100000^1.028)))*265*182*(2.7-(LOG(F40))/2.7))+(Septics!$J$8*(IF(C40="Straight Pipe",(0.403*Septics!$J$14^1.028),(0.403*100000^1.028)))*265*183),Septics!$J$8*365*265*(IF(C40="Straight Pipe",(0.403*Septics!$J$14^1.028),(0.403*100000^1.028)))*(IF(D40="Overland flow",(2.7-(LOG(F40))/2.7),1)))))</f>
        <v/>
      </c>
      <c r="I40" s="212" t="str">
        <f>IF(H40="","",H40/INDEX('Total Loads'!$A$8:$F$17,MATCH('Septic Reductions'!G40,'Total Loads'!$A$8:$A$17,0),6))</f>
        <v/>
      </c>
    </row>
    <row r="41" spans="1:9" ht="15" x14ac:dyDescent="0.25">
      <c r="A41" s="152" t="s">
        <v>606</v>
      </c>
      <c r="B41" s="422"/>
      <c r="C41" s="414"/>
      <c r="D41" s="414"/>
      <c r="E41" s="422"/>
      <c r="F41" s="419"/>
      <c r="G41" s="419"/>
      <c r="H41" s="149" t="str">
        <f>IF(C41="","",B41*(IF(E41="seasonal",(Septics!$J$8*(IF(C41="Straight Pipe",(0.403*Septics!$J$14^1.028),(0.403*100000^1.028)))*265*182*(2.7-(LOG(F41))/2.7))+(Septics!$J$8*(IF(C41="Straight Pipe",(0.403*Septics!$J$14^1.028),(0.403*100000^1.028)))*265*183),Septics!$J$8*365*265*(IF(C41="Straight Pipe",(0.403*Septics!$J$14^1.028),(0.403*100000^1.028)))*(IF(D41="Overland flow",(2.7-(LOG(F41))/2.7),1)))))</f>
        <v/>
      </c>
      <c r="I41" s="212" t="str">
        <f>IF(H41="","",H41/INDEX('Total Loads'!$A$8:$F$17,MATCH('Septic Reductions'!G41,'Total Loads'!$A$8:$A$17,0),6))</f>
        <v/>
      </c>
    </row>
    <row r="42" spans="1:9" ht="15" x14ac:dyDescent="0.25">
      <c r="A42" s="152" t="s">
        <v>607</v>
      </c>
      <c r="B42" s="422"/>
      <c r="C42" s="414"/>
      <c r="D42" s="414"/>
      <c r="E42" s="422"/>
      <c r="F42" s="419"/>
      <c r="G42" s="419"/>
      <c r="H42" s="149" t="str">
        <f>IF(C42="","",B42*(IF(E42="seasonal",(Septics!$J$8*(IF(C42="Straight Pipe",(0.403*Septics!$J$14^1.028),(0.403*100000^1.028)))*265*182*(2.7-(LOG(F42))/2.7))+(Septics!$J$8*(IF(C42="Straight Pipe",(0.403*Septics!$J$14^1.028),(0.403*100000^1.028)))*265*183),Septics!$J$8*365*265*(IF(C42="Straight Pipe",(0.403*Septics!$J$14^1.028),(0.403*100000^1.028)))*(IF(D42="Overland flow",(2.7-(LOG(F42))/2.7),1)))))</f>
        <v/>
      </c>
      <c r="I42" s="212" t="str">
        <f>IF(H42="","",H42/INDEX('Total Loads'!$A$8:$F$17,MATCH('Septic Reductions'!G42,'Total Loads'!$A$8:$A$17,0),6))</f>
        <v/>
      </c>
    </row>
    <row r="43" spans="1:9" ht="15" x14ac:dyDescent="0.25">
      <c r="A43" s="152" t="s">
        <v>608</v>
      </c>
      <c r="B43" s="422"/>
      <c r="C43" s="414"/>
      <c r="D43" s="414"/>
      <c r="E43" s="422"/>
      <c r="F43" s="419"/>
      <c r="G43" s="419"/>
      <c r="H43" s="149" t="str">
        <f>IF(C43="","",B43*(IF(E43="seasonal",(Septics!$J$8*(IF(C43="Straight Pipe",(0.403*Septics!$J$14^1.028),(0.403*100000^1.028)))*265*182*(2.7-(LOG(F43))/2.7))+(Septics!$J$8*(IF(C43="Straight Pipe",(0.403*Septics!$J$14^1.028),(0.403*100000^1.028)))*265*183),Septics!$J$8*365*265*(IF(C43="Straight Pipe",(0.403*Septics!$J$14^1.028),(0.403*100000^1.028)))*(IF(D43="Overland flow",(2.7-(LOG(F43))/2.7),1)))))</f>
        <v/>
      </c>
      <c r="I43" s="212" t="str">
        <f>IF(H43="","",H43/INDEX('Total Loads'!$A$8:$F$17,MATCH('Septic Reductions'!G43,'Total Loads'!$A$8:$A$17,0),6))</f>
        <v/>
      </c>
    </row>
    <row r="44" spans="1:9" ht="15" x14ac:dyDescent="0.25">
      <c r="A44" s="152" t="s">
        <v>609</v>
      </c>
      <c r="B44" s="422"/>
      <c r="C44" s="414"/>
      <c r="D44" s="414"/>
      <c r="E44" s="422"/>
      <c r="F44" s="419"/>
      <c r="G44" s="419"/>
      <c r="H44" s="149" t="str">
        <f>IF(C44="","",B44*(IF(E44="seasonal",(Septics!$J$8*(IF(C44="Straight Pipe",(0.403*Septics!$J$14^1.028),(0.403*100000^1.028)))*265*182*(2.7-(LOG(F44))/2.7))+(Septics!$J$8*(IF(C44="Straight Pipe",(0.403*Septics!$J$14^1.028),(0.403*100000^1.028)))*265*183),Septics!$J$8*365*265*(IF(C44="Straight Pipe",(0.403*Septics!$J$14^1.028),(0.403*100000^1.028)))*(IF(D44="Overland flow",(2.7-(LOG(F44))/2.7),1)))))</f>
        <v/>
      </c>
      <c r="I44" s="212" t="str">
        <f>IF(H44="","",H44/INDEX('Total Loads'!$A$8:$F$17,MATCH('Septic Reductions'!G44,'Total Loads'!$A$8:$A$17,0),6))</f>
        <v/>
      </c>
    </row>
    <row r="45" spans="1:9" ht="15" x14ac:dyDescent="0.25">
      <c r="A45" s="152" t="s">
        <v>610</v>
      </c>
      <c r="B45" s="422"/>
      <c r="C45" s="414"/>
      <c r="D45" s="414"/>
      <c r="E45" s="422"/>
      <c r="F45" s="419"/>
      <c r="G45" s="419"/>
      <c r="H45" s="149" t="str">
        <f>IF(C45="","",B45*(IF(E45="seasonal",(Septics!$J$8*(IF(C45="Straight Pipe",(0.403*Septics!$J$14^1.028),(0.403*100000^1.028)))*265*182*(2.7-(LOG(F45))/2.7))+(Septics!$J$8*(IF(C45="Straight Pipe",(0.403*Septics!$J$14^1.028),(0.403*100000^1.028)))*265*183),Septics!$J$8*365*265*(IF(C45="Straight Pipe",(0.403*Septics!$J$14^1.028),(0.403*100000^1.028)))*(IF(D45="Overland flow",(2.7-(LOG(F45))/2.7),1)))))</f>
        <v/>
      </c>
      <c r="I45" s="212" t="str">
        <f>IF(H45="","",H45/INDEX('Total Loads'!$A$8:$F$17,MATCH('Septic Reductions'!G45,'Total Loads'!$A$8:$A$17,0),6))</f>
        <v/>
      </c>
    </row>
    <row r="46" spans="1:9" ht="15" x14ac:dyDescent="0.25">
      <c r="A46" s="152" t="s">
        <v>611</v>
      </c>
      <c r="B46" s="422"/>
      <c r="C46" s="414"/>
      <c r="D46" s="414"/>
      <c r="E46" s="422"/>
      <c r="F46" s="419"/>
      <c r="G46" s="419"/>
      <c r="H46" s="149" t="str">
        <f>IF(C46="","",B46*(IF(E46="seasonal",(Septics!$J$8*(IF(C46="Straight Pipe",(0.403*Septics!$J$14^1.028),(0.403*100000^1.028)))*265*182*(2.7-(LOG(F46))/2.7))+(Septics!$J$8*(IF(C46="Straight Pipe",(0.403*Septics!$J$14^1.028),(0.403*100000^1.028)))*265*183),Septics!$J$8*365*265*(IF(C46="Straight Pipe",(0.403*Septics!$J$14^1.028),(0.403*100000^1.028)))*(IF(D46="Overland flow",(2.7-(LOG(F46))/2.7),1)))))</f>
        <v/>
      </c>
      <c r="I46" s="212" t="str">
        <f>IF(H46="","",H46/INDEX('Total Loads'!$A$8:$F$17,MATCH('Septic Reductions'!G46,'Total Loads'!$A$8:$A$17,0),6))</f>
        <v/>
      </c>
    </row>
    <row r="47" spans="1:9" ht="15" x14ac:dyDescent="0.25">
      <c r="A47" s="152" t="s">
        <v>612</v>
      </c>
      <c r="B47" s="422"/>
      <c r="C47" s="414"/>
      <c r="D47" s="414"/>
      <c r="E47" s="422"/>
      <c r="F47" s="419"/>
      <c r="G47" s="419"/>
      <c r="H47" s="149" t="str">
        <f>IF(C47="","",B47*(IF(E47="seasonal",(Septics!$J$8*(IF(C47="Straight Pipe",(0.403*Septics!$J$14^1.028),(0.403*100000^1.028)))*265*182*(2.7-(LOG(F47))/2.7))+(Septics!$J$8*(IF(C47="Straight Pipe",(0.403*Septics!$J$14^1.028),(0.403*100000^1.028)))*265*183),Septics!$J$8*365*265*(IF(C47="Straight Pipe",(0.403*Septics!$J$14^1.028),(0.403*100000^1.028)))*(IF(D47="Overland flow",(2.7-(LOG(F47))/2.7),1)))))</f>
        <v/>
      </c>
      <c r="I47" s="212" t="str">
        <f>IF(H47="","",H47/INDEX('Total Loads'!$A$8:$F$17,MATCH('Septic Reductions'!G47,'Total Loads'!$A$8:$A$17,0),6))</f>
        <v/>
      </c>
    </row>
    <row r="48" spans="1:9" ht="15" x14ac:dyDescent="0.25">
      <c r="A48" s="152" t="s">
        <v>613</v>
      </c>
      <c r="B48" s="422"/>
      <c r="C48" s="414"/>
      <c r="D48" s="414"/>
      <c r="E48" s="422"/>
      <c r="F48" s="419"/>
      <c r="G48" s="419"/>
      <c r="H48" s="149" t="str">
        <f>IF(C48="","",B48*(IF(E48="seasonal",(Septics!$J$8*(IF(C48="Straight Pipe",(0.403*Septics!$J$14^1.028),(0.403*100000^1.028)))*265*182*(2.7-(LOG(F48))/2.7))+(Septics!$J$8*(IF(C48="Straight Pipe",(0.403*Septics!$J$14^1.028),(0.403*100000^1.028)))*265*183),Septics!$J$8*365*265*(IF(C48="Straight Pipe",(0.403*Septics!$J$14^1.028),(0.403*100000^1.028)))*(IF(D48="Overland flow",(2.7-(LOG(F48))/2.7),1)))))</f>
        <v/>
      </c>
      <c r="I48" s="212" t="str">
        <f>IF(H48="","",H48/INDEX('Total Loads'!$A$8:$F$17,MATCH('Septic Reductions'!G48,'Total Loads'!$A$8:$A$17,0),6))</f>
        <v/>
      </c>
    </row>
    <row r="49" spans="1:9" ht="15" x14ac:dyDescent="0.25">
      <c r="A49" s="152" t="s">
        <v>614</v>
      </c>
      <c r="B49" s="422"/>
      <c r="C49" s="414"/>
      <c r="D49" s="414"/>
      <c r="E49" s="422"/>
      <c r="F49" s="419"/>
      <c r="G49" s="419"/>
      <c r="H49" s="149" t="str">
        <f>IF(C49="","",B49*(IF(E49="seasonal",(Septics!$J$8*(IF(C49="Straight Pipe",(0.403*Septics!$J$14^1.028),(0.403*100000^1.028)))*265*182*(2.7-(LOG(F49))/2.7))+(Septics!$J$8*(IF(C49="Straight Pipe",(0.403*Septics!$J$14^1.028),(0.403*100000^1.028)))*265*183),Septics!$J$8*365*265*(IF(C49="Straight Pipe",(0.403*Septics!$J$14^1.028),(0.403*100000^1.028)))*(IF(D49="Overland flow",(2.7-(LOG(F49))/2.7),1)))))</f>
        <v/>
      </c>
      <c r="I49" s="212" t="str">
        <f>IF(H49="","",H49/INDEX('Total Loads'!$A$8:$F$17,MATCH('Septic Reductions'!G49,'Total Loads'!$A$8:$A$17,0),6))</f>
        <v/>
      </c>
    </row>
    <row r="50" spans="1:9" ht="15" x14ac:dyDescent="0.25">
      <c r="A50" s="152" t="s">
        <v>615</v>
      </c>
      <c r="B50" s="422"/>
      <c r="C50" s="414"/>
      <c r="D50" s="414"/>
      <c r="E50" s="422"/>
      <c r="F50" s="419"/>
      <c r="G50" s="419"/>
      <c r="H50" s="149" t="str">
        <f>IF(C50="","",B50*(IF(E50="seasonal",(Septics!$J$8*(IF(C50="Straight Pipe",(0.403*Septics!$J$14^1.028),(0.403*100000^1.028)))*265*182*(2.7-(LOG(F50))/2.7))+(Septics!$J$8*(IF(C50="Straight Pipe",(0.403*Septics!$J$14^1.028),(0.403*100000^1.028)))*265*183),Septics!$J$8*365*265*(IF(C50="Straight Pipe",(0.403*Septics!$J$14^1.028),(0.403*100000^1.028)))*(IF(D50="Overland flow",(2.7-(LOG(F50))/2.7),1)))))</f>
        <v/>
      </c>
      <c r="I50" s="212" t="str">
        <f>IF(H50="","",H50/INDEX('Total Loads'!$A$8:$F$17,MATCH('Septic Reductions'!G50,'Total Loads'!$A$8:$A$17,0),6))</f>
        <v/>
      </c>
    </row>
    <row r="51" spans="1:9" ht="15" x14ac:dyDescent="0.25">
      <c r="A51" s="152" t="s">
        <v>616</v>
      </c>
      <c r="B51" s="422"/>
      <c r="C51" s="414"/>
      <c r="D51" s="414"/>
      <c r="E51" s="422"/>
      <c r="F51" s="419"/>
      <c r="G51" s="419"/>
      <c r="H51" s="149" t="str">
        <f>IF(C51="","",B51*(IF(E51="seasonal",(Septics!$J$8*(IF(C51="Straight Pipe",(0.403*Septics!$J$14^1.028),(0.403*100000^1.028)))*265*182*(2.7-(LOG(F51))/2.7))+(Septics!$J$8*(IF(C51="Straight Pipe",(0.403*Septics!$J$14^1.028),(0.403*100000^1.028)))*265*183),Septics!$J$8*365*265*(IF(C51="Straight Pipe",(0.403*Septics!$J$14^1.028),(0.403*100000^1.028)))*(IF(D51="Overland flow",(2.7-(LOG(F51))/2.7),1)))))</f>
        <v/>
      </c>
      <c r="I51" s="212" t="str">
        <f>IF(H51="","",H51/INDEX('Total Loads'!$A$8:$F$17,MATCH('Septic Reductions'!G51,'Total Loads'!$A$8:$A$17,0),6))</f>
        <v/>
      </c>
    </row>
    <row r="52" spans="1:9" ht="15" x14ac:dyDescent="0.25">
      <c r="A52" s="152" t="s">
        <v>617</v>
      </c>
      <c r="B52" s="422"/>
      <c r="C52" s="414"/>
      <c r="D52" s="414"/>
      <c r="E52" s="422"/>
      <c r="F52" s="419"/>
      <c r="G52" s="419"/>
      <c r="H52" s="149" t="str">
        <f>IF(C52="","",B52*(IF(E52="seasonal",(Septics!$J$8*(IF(C52="Straight Pipe",(0.403*Septics!$J$14^1.028),(0.403*100000^1.028)))*265*182*(2.7-(LOG(F52))/2.7))+(Septics!$J$8*(IF(C52="Straight Pipe",(0.403*Septics!$J$14^1.028),(0.403*100000^1.028)))*265*183),Septics!$J$8*365*265*(IF(C52="Straight Pipe",(0.403*Septics!$J$14^1.028),(0.403*100000^1.028)))*(IF(D52="Overland flow",(2.7-(LOG(F52))/2.7),1)))))</f>
        <v/>
      </c>
      <c r="I52" s="212" t="str">
        <f>IF(H52="","",H52/INDEX('Total Loads'!$A$8:$F$17,MATCH('Septic Reductions'!G52,'Total Loads'!$A$8:$A$17,0),6))</f>
        <v/>
      </c>
    </row>
    <row r="53" spans="1:9" ht="15" x14ac:dyDescent="0.25">
      <c r="A53" s="152" t="s">
        <v>618</v>
      </c>
      <c r="B53" s="422"/>
      <c r="C53" s="414"/>
      <c r="D53" s="414"/>
      <c r="E53" s="422"/>
      <c r="F53" s="419"/>
      <c r="G53" s="419"/>
      <c r="H53" s="149" t="str">
        <f>IF(C53="","",B53*(IF(E53="seasonal",(Septics!$J$8*(IF(C53="Straight Pipe",(0.403*Septics!$J$14^1.028),(0.403*100000^1.028)))*265*182*(2.7-(LOG(F53))/2.7))+(Septics!$J$8*(IF(C53="Straight Pipe",(0.403*Septics!$J$14^1.028),(0.403*100000^1.028)))*265*183),Septics!$J$8*365*265*(IF(C53="Straight Pipe",(0.403*Septics!$J$14^1.028),(0.403*100000^1.028)))*(IF(D53="Overland flow",(2.7-(LOG(F53))/2.7),1)))))</f>
        <v/>
      </c>
      <c r="I53" s="212" t="str">
        <f>IF(H53="","",H53/INDEX('Total Loads'!$A$8:$F$17,MATCH('Septic Reductions'!G53,'Total Loads'!$A$8:$A$17,0),6))</f>
        <v/>
      </c>
    </row>
    <row r="54" spans="1:9" ht="15" x14ac:dyDescent="0.25">
      <c r="A54" s="152" t="s">
        <v>619</v>
      </c>
      <c r="B54" s="422"/>
      <c r="C54" s="414"/>
      <c r="D54" s="414"/>
      <c r="E54" s="422"/>
      <c r="F54" s="419"/>
      <c r="G54" s="419"/>
      <c r="H54" s="149" t="str">
        <f>IF(C54="","",B54*(IF(E54="seasonal",(Septics!$J$8*(IF(C54="Straight Pipe",(0.403*Septics!$J$14^1.028),(0.403*100000^1.028)))*265*182*(2.7-(LOG(F54))/2.7))+(Septics!$J$8*(IF(C54="Straight Pipe",(0.403*Septics!$J$14^1.028),(0.403*100000^1.028)))*265*183),Septics!$J$8*365*265*(IF(C54="Straight Pipe",(0.403*Septics!$J$14^1.028),(0.403*100000^1.028)))*(IF(D54="Overland flow",(2.7-(LOG(F54))/2.7),1)))))</f>
        <v/>
      </c>
      <c r="I54" s="212" t="str">
        <f>IF(H54="","",H54/INDEX('Total Loads'!$A$8:$F$17,MATCH('Septic Reductions'!G54,'Total Loads'!$A$8:$A$17,0),6))</f>
        <v/>
      </c>
    </row>
    <row r="55" spans="1:9" ht="15.75" thickBot="1" x14ac:dyDescent="0.3">
      <c r="A55" s="329" t="s">
        <v>620</v>
      </c>
      <c r="B55" s="423"/>
      <c r="C55" s="424"/>
      <c r="D55" s="425"/>
      <c r="E55" s="426"/>
      <c r="F55" s="427"/>
      <c r="G55" s="428"/>
      <c r="H55" s="330" t="str">
        <f>IF(C55="","",B55*(IF(E55="seasonal",(Septics!$J$8*(IF(C55="Straight Pipe",(0.403*Septics!$J$14^1.028),(0.403*100000^1.028)))*265*182*(2.7-(LOG(F55))/2.7))+(Septics!$J$8*(IF(C55="Straight Pipe",(0.403*Septics!$J$14^1.028),(0.403*100000^1.028)))*265*183),Septics!$J$8*365*265*(IF(C55="Straight Pipe",(0.403*Septics!$J$14^1.028),(0.403*100000^1.028)))*(IF(D55="Overland flow",(2.7-(LOG(F55))/2.7),1)))))</f>
        <v/>
      </c>
      <c r="I55" s="331" t="str">
        <f>IF(H55="","",H55/INDEX('Total Loads'!$A$8:$F$17,MATCH('Septic Reductions'!G55,'Total Loads'!$A$8:$A$17,0),6))</f>
        <v/>
      </c>
    </row>
    <row r="56" spans="1:9" ht="13.5" thickBot="1" x14ac:dyDescent="0.25">
      <c r="A56" s="332" t="s">
        <v>707</v>
      </c>
      <c r="B56" s="333">
        <f>SUM(B6:B55)</f>
        <v>0</v>
      </c>
      <c r="C56" s="333"/>
      <c r="D56" s="333"/>
      <c r="E56" s="333"/>
      <c r="F56" s="333"/>
      <c r="G56" s="333"/>
      <c r="H56" s="333">
        <f>SUM(H6:H55)</f>
        <v>0</v>
      </c>
      <c r="I56" s="334"/>
    </row>
  </sheetData>
  <sheetProtection sheet="1" objects="1" scenarios="1" selectLockedCells="1"/>
  <mergeCells count="1">
    <mergeCell ref="A1:H3"/>
  </mergeCells>
  <phoneticPr fontId="2" type="noConversion"/>
  <dataValidations count="6">
    <dataValidation type="list" allowBlank="1" showInputMessage="1" showErrorMessage="1" sqref="G6:G55" xr:uid="{00000000-0002-0000-1000-000000000000}">
      <formula1>Subwatershed</formula1>
    </dataValidation>
    <dataValidation type="list" allowBlank="1" showInputMessage="1" showErrorMessage="1" sqref="D55" xr:uid="{00000000-0002-0000-1000-000001000000}">
      <formula1>SepticBMPType</formula1>
    </dataValidation>
    <dataValidation type="list" allowBlank="1" showInputMessage="1" showErrorMessage="1" sqref="C6:C55" xr:uid="{00000000-0002-0000-1000-000002000000}">
      <formula1>Discharge</formula1>
    </dataValidation>
    <dataValidation type="list" allowBlank="1" showInputMessage="1" showErrorMessage="1" sqref="D6:D54" xr:uid="{00000000-0002-0000-1000-000003000000}">
      <formula1>OverlandFlow</formula1>
    </dataValidation>
    <dataValidation type="list" allowBlank="1" showInputMessage="1" showErrorMessage="1" sqref="E6:E54" xr:uid="{00000000-0002-0000-1000-000004000000}">
      <formula1>Time</formula1>
    </dataValidation>
    <dataValidation type="whole" allowBlank="1" showInputMessage="1" showErrorMessage="1" sqref="F6:F55" xr:uid="{00000000-0002-0000-1000-000005000000}">
      <formula1>1</formula1>
      <formula2>500</formula2>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27"/>
  <sheetViews>
    <sheetView workbookViewId="0">
      <selection activeCell="K28" sqref="K28"/>
    </sheetView>
  </sheetViews>
  <sheetFormatPr defaultRowHeight="12.75" x14ac:dyDescent="0.2"/>
  <cols>
    <col min="1" max="1" width="15.5703125" bestFit="1" customWidth="1"/>
    <col min="2" max="2" width="79.5703125" bestFit="1" customWidth="1"/>
    <col min="6" max="6" width="11.85546875" customWidth="1"/>
    <col min="8" max="8" width="12.28515625" bestFit="1" customWidth="1"/>
  </cols>
  <sheetData>
    <row r="1" spans="1:8" x14ac:dyDescent="0.2">
      <c r="A1" s="143" t="s">
        <v>447</v>
      </c>
      <c r="B1" s="128" t="s">
        <v>448</v>
      </c>
      <c r="C1" s="129" t="s">
        <v>449</v>
      </c>
      <c r="D1" s="129" t="s">
        <v>450</v>
      </c>
      <c r="E1" s="129" t="s">
        <v>451</v>
      </c>
      <c r="F1" s="129" t="s">
        <v>452</v>
      </c>
      <c r="G1" s="129" t="s">
        <v>453</v>
      </c>
      <c r="H1" s="142" t="s">
        <v>454</v>
      </c>
    </row>
    <row r="2" spans="1:8" x14ac:dyDescent="0.2">
      <c r="A2" s="144" t="s">
        <v>455</v>
      </c>
      <c r="B2" s="132" t="s">
        <v>456</v>
      </c>
      <c r="C2" s="133">
        <v>0.47799999999999998</v>
      </c>
      <c r="D2" s="133">
        <v>0.46500000000000002</v>
      </c>
      <c r="E2" s="133" t="s">
        <v>457</v>
      </c>
      <c r="F2" s="133">
        <v>0.58599999999999997</v>
      </c>
      <c r="G2" s="134">
        <v>0.5</v>
      </c>
      <c r="H2" s="219" t="s">
        <v>458</v>
      </c>
    </row>
    <row r="3" spans="1:8" x14ac:dyDescent="0.2">
      <c r="A3" s="144" t="s">
        <v>455</v>
      </c>
      <c r="B3" s="132" t="s">
        <v>459</v>
      </c>
      <c r="C3" s="133">
        <v>0.33800000000000002</v>
      </c>
      <c r="D3" s="133">
        <v>0.435</v>
      </c>
      <c r="E3" s="133" t="s">
        <v>457</v>
      </c>
      <c r="F3" s="133">
        <v>0.53300000000000003</v>
      </c>
      <c r="G3" s="134">
        <v>0.71</v>
      </c>
      <c r="H3" s="219" t="s">
        <v>458</v>
      </c>
    </row>
    <row r="4" spans="1:8" x14ac:dyDescent="0.2">
      <c r="A4" s="144" t="s">
        <v>455</v>
      </c>
      <c r="B4" s="132" t="s">
        <v>460</v>
      </c>
      <c r="C4" s="133">
        <v>0.38800000000000001</v>
      </c>
      <c r="D4" s="133">
        <v>0.35</v>
      </c>
      <c r="E4" s="133" t="s">
        <v>457</v>
      </c>
      <c r="F4" s="133" t="s">
        <v>457</v>
      </c>
      <c r="G4" s="134">
        <v>0.67</v>
      </c>
      <c r="H4" s="219" t="s">
        <v>458</v>
      </c>
    </row>
    <row r="5" spans="1:8" x14ac:dyDescent="0.2">
      <c r="A5" s="144" t="s">
        <v>455</v>
      </c>
      <c r="B5" s="132" t="s">
        <v>461</v>
      </c>
      <c r="C5" s="133">
        <v>0.89800000000000002</v>
      </c>
      <c r="D5" s="133">
        <v>0.80800000000000005</v>
      </c>
      <c r="E5" s="133" t="s">
        <v>457</v>
      </c>
      <c r="F5" s="133">
        <v>0.95</v>
      </c>
      <c r="G5" s="134">
        <v>0.92</v>
      </c>
      <c r="H5" s="219" t="s">
        <v>458</v>
      </c>
    </row>
    <row r="6" spans="1:8" x14ac:dyDescent="0.2">
      <c r="A6" s="144" t="s">
        <v>462</v>
      </c>
      <c r="B6" s="132" t="s">
        <v>463</v>
      </c>
      <c r="C6" s="133">
        <v>0.36399999999999999</v>
      </c>
      <c r="D6" s="133">
        <v>0.65300000000000002</v>
      </c>
      <c r="E6" s="133" t="s">
        <v>457</v>
      </c>
      <c r="F6" s="133" t="s">
        <v>457</v>
      </c>
      <c r="G6" s="133">
        <v>0.8</v>
      </c>
      <c r="H6" s="219" t="s">
        <v>458</v>
      </c>
    </row>
    <row r="7" spans="1:8" x14ac:dyDescent="0.2">
      <c r="A7" s="144" t="s">
        <v>462</v>
      </c>
      <c r="B7" s="132" t="s">
        <v>464</v>
      </c>
      <c r="C7" s="133">
        <v>0.13300000000000001</v>
      </c>
      <c r="D7" s="133">
        <v>0.115</v>
      </c>
      <c r="E7" s="133" t="s">
        <v>457</v>
      </c>
      <c r="F7" s="133">
        <v>0.187</v>
      </c>
      <c r="G7" s="133">
        <v>0.82</v>
      </c>
      <c r="H7" s="219" t="s">
        <v>458</v>
      </c>
    </row>
    <row r="8" spans="1:8" x14ac:dyDescent="0.2">
      <c r="A8" s="144" t="s">
        <v>462</v>
      </c>
      <c r="B8" s="132" t="s">
        <v>465</v>
      </c>
      <c r="C8" s="133">
        <v>0.45200000000000001</v>
      </c>
      <c r="D8" s="133">
        <v>0.4</v>
      </c>
      <c r="E8" s="133" t="s">
        <v>457</v>
      </c>
      <c r="F8" s="133">
        <v>0.53300000000000003</v>
      </c>
      <c r="G8" s="133">
        <v>0.5</v>
      </c>
      <c r="H8" s="219" t="s">
        <v>458</v>
      </c>
    </row>
    <row r="9" spans="1:8" x14ac:dyDescent="0.2">
      <c r="A9" s="144" t="s">
        <v>462</v>
      </c>
      <c r="B9" s="132" t="s">
        <v>466</v>
      </c>
      <c r="C9" s="133">
        <v>0.86799999999999999</v>
      </c>
      <c r="D9" s="133">
        <v>0.76600000000000001</v>
      </c>
      <c r="E9" s="133" t="s">
        <v>457</v>
      </c>
      <c r="F9" s="133">
        <v>0.64800000000000002</v>
      </c>
      <c r="G9" s="133">
        <v>0.71</v>
      </c>
      <c r="H9" s="219" t="s">
        <v>458</v>
      </c>
    </row>
    <row r="10" spans="1:8" x14ac:dyDescent="0.2">
      <c r="A10" s="144" t="s">
        <v>462</v>
      </c>
      <c r="B10" s="132" t="s">
        <v>467</v>
      </c>
      <c r="C10" s="133">
        <v>0.43</v>
      </c>
      <c r="D10" s="133">
        <v>0.26300000000000001</v>
      </c>
      <c r="E10" s="133" t="s">
        <v>457</v>
      </c>
      <c r="F10" s="133" t="s">
        <v>457</v>
      </c>
      <c r="G10" s="133">
        <v>0.9</v>
      </c>
      <c r="H10" s="219" t="s">
        <v>458</v>
      </c>
    </row>
    <row r="11" spans="1:8" x14ac:dyDescent="0.2">
      <c r="A11" s="144" t="s">
        <v>462</v>
      </c>
      <c r="B11" s="132" t="s">
        <v>468</v>
      </c>
      <c r="C11" s="133">
        <v>0.20300000000000001</v>
      </c>
      <c r="D11" s="133">
        <v>0.30399999999999999</v>
      </c>
      <c r="E11" s="133" t="s">
        <v>457</v>
      </c>
      <c r="F11" s="133">
        <v>0.62</v>
      </c>
      <c r="G11" s="133">
        <v>0.52</v>
      </c>
      <c r="H11" s="219" t="s">
        <v>458</v>
      </c>
    </row>
    <row r="12" spans="1:8" x14ac:dyDescent="0.2">
      <c r="A12" s="144" t="s">
        <v>462</v>
      </c>
      <c r="B12" s="132" t="s">
        <v>469</v>
      </c>
      <c r="C12" s="133">
        <v>0.40799999999999997</v>
      </c>
      <c r="D12" s="133">
        <v>0.22700000000000001</v>
      </c>
      <c r="E12" s="133" t="s">
        <v>457</v>
      </c>
      <c r="F12" s="133">
        <v>0.33300000000000002</v>
      </c>
      <c r="G12" s="133">
        <v>0.8</v>
      </c>
      <c r="H12" s="219" t="s">
        <v>458</v>
      </c>
    </row>
    <row r="13" spans="1:8" x14ac:dyDescent="0.2">
      <c r="A13" s="144" t="s">
        <v>28</v>
      </c>
      <c r="B13" s="132" t="s">
        <v>470</v>
      </c>
      <c r="C13" s="133">
        <v>0.63</v>
      </c>
      <c r="D13" s="133">
        <v>0.8</v>
      </c>
      <c r="E13" s="133" t="s">
        <v>457</v>
      </c>
      <c r="F13" s="133" t="s">
        <v>457</v>
      </c>
      <c r="G13" s="133">
        <v>0.71</v>
      </c>
      <c r="H13" s="219" t="s">
        <v>458</v>
      </c>
    </row>
    <row r="14" spans="1:8" x14ac:dyDescent="0.2">
      <c r="A14" s="144" t="s">
        <v>28</v>
      </c>
      <c r="B14" s="132" t="s">
        <v>471</v>
      </c>
      <c r="C14" s="133">
        <v>0.3</v>
      </c>
      <c r="D14" s="133">
        <v>0.26</v>
      </c>
      <c r="E14" s="133">
        <v>0.27</v>
      </c>
      <c r="F14" s="133">
        <v>0.57499999999999996</v>
      </c>
      <c r="G14" s="133">
        <v>0.8</v>
      </c>
      <c r="H14" s="219" t="s">
        <v>458</v>
      </c>
    </row>
    <row r="15" spans="1:8" x14ac:dyDescent="0.2">
      <c r="A15" s="144" t="s">
        <v>28</v>
      </c>
      <c r="B15" s="132" t="s">
        <v>472</v>
      </c>
      <c r="C15" s="133">
        <v>0.55000000000000004</v>
      </c>
      <c r="D15" s="133">
        <v>0.68500000000000005</v>
      </c>
      <c r="E15" s="133">
        <v>0.72</v>
      </c>
      <c r="F15" s="133">
        <v>0.86</v>
      </c>
      <c r="G15" s="133">
        <v>0.48</v>
      </c>
      <c r="H15" s="219" t="s">
        <v>458</v>
      </c>
    </row>
    <row r="16" spans="1:8" x14ac:dyDescent="0.2">
      <c r="A16" s="144" t="s">
        <v>28</v>
      </c>
      <c r="B16" s="132" t="s">
        <v>473</v>
      </c>
      <c r="C16" s="133">
        <v>0.6</v>
      </c>
      <c r="D16" s="133">
        <v>0.65</v>
      </c>
      <c r="E16" s="133" t="s">
        <v>457</v>
      </c>
      <c r="F16" s="133">
        <v>0.75</v>
      </c>
      <c r="G16" s="133">
        <v>0.8</v>
      </c>
      <c r="H16" s="219" t="s">
        <v>458</v>
      </c>
    </row>
    <row r="17" spans="1:8" x14ac:dyDescent="0.2">
      <c r="A17" s="144" t="s">
        <v>28</v>
      </c>
      <c r="B17" s="132" t="s">
        <v>474</v>
      </c>
      <c r="C17" s="133" t="s">
        <v>457</v>
      </c>
      <c r="D17" s="133">
        <v>0.83</v>
      </c>
      <c r="E17" s="133">
        <v>0.83</v>
      </c>
      <c r="F17" s="133">
        <v>0.94</v>
      </c>
      <c r="G17" s="133">
        <v>0.8</v>
      </c>
      <c r="H17" s="219" t="s">
        <v>458</v>
      </c>
    </row>
    <row r="18" spans="1:8" x14ac:dyDescent="0.2">
      <c r="A18" s="144" t="s">
        <v>28</v>
      </c>
      <c r="B18" s="132" t="s">
        <v>475</v>
      </c>
      <c r="C18" s="133">
        <v>0.55000000000000004</v>
      </c>
      <c r="D18" s="133">
        <v>0.6</v>
      </c>
      <c r="E18" s="133" t="s">
        <v>457</v>
      </c>
      <c r="F18" s="133">
        <v>0.75</v>
      </c>
      <c r="G18" s="133">
        <v>0.8</v>
      </c>
      <c r="H18" s="219" t="s">
        <v>458</v>
      </c>
    </row>
    <row r="19" spans="1:8" x14ac:dyDescent="0.2">
      <c r="A19" s="144" t="s">
        <v>28</v>
      </c>
      <c r="B19" s="132" t="s">
        <v>476</v>
      </c>
      <c r="C19" s="133">
        <v>0.43</v>
      </c>
      <c r="D19" s="133">
        <v>0.81</v>
      </c>
      <c r="E19" s="133" t="s">
        <v>457</v>
      </c>
      <c r="F19" s="133" t="s">
        <v>457</v>
      </c>
      <c r="G19" s="133">
        <v>0.71</v>
      </c>
      <c r="H19" s="219" t="s">
        <v>458</v>
      </c>
    </row>
    <row r="20" spans="1:8" x14ac:dyDescent="0.2">
      <c r="A20" s="144" t="s">
        <v>28</v>
      </c>
      <c r="B20" s="132" t="s">
        <v>477</v>
      </c>
      <c r="C20" s="133">
        <v>0.35</v>
      </c>
      <c r="D20" s="133">
        <v>0.5</v>
      </c>
      <c r="E20" s="133" t="s">
        <v>457</v>
      </c>
      <c r="F20" s="133">
        <v>0.8</v>
      </c>
      <c r="G20" s="133">
        <v>0.8</v>
      </c>
      <c r="H20" s="219" t="s">
        <v>458</v>
      </c>
    </row>
    <row r="21" spans="1:8" x14ac:dyDescent="0.2">
      <c r="A21" s="144" t="s">
        <v>28</v>
      </c>
      <c r="B21" s="132" t="s">
        <v>478</v>
      </c>
      <c r="C21" s="133" t="s">
        <v>457</v>
      </c>
      <c r="D21" s="133">
        <v>0.375</v>
      </c>
      <c r="E21" s="133">
        <v>0.4</v>
      </c>
      <c r="F21" s="133">
        <v>0.82499999999999996</v>
      </c>
      <c r="G21" s="133">
        <v>0.8</v>
      </c>
      <c r="H21" s="219" t="s">
        <v>458</v>
      </c>
    </row>
    <row r="22" spans="1:8" x14ac:dyDescent="0.2">
      <c r="A22" s="144" t="s">
        <v>28</v>
      </c>
      <c r="B22" s="132" t="s">
        <v>479</v>
      </c>
      <c r="C22" s="133" t="s">
        <v>457</v>
      </c>
      <c r="D22" s="133">
        <v>0.06</v>
      </c>
      <c r="E22" s="133">
        <v>0.06</v>
      </c>
      <c r="F22" s="133">
        <v>0.16</v>
      </c>
      <c r="G22" s="133">
        <v>1.4E-2</v>
      </c>
      <c r="H22" s="219" t="s">
        <v>458</v>
      </c>
    </row>
    <row r="25" spans="1:8" x14ac:dyDescent="0.2">
      <c r="A25" s="219" t="s">
        <v>480</v>
      </c>
    </row>
    <row r="26" spans="1:8" x14ac:dyDescent="0.2">
      <c r="A26" s="143" t="s">
        <v>447</v>
      </c>
      <c r="B26" s="128" t="s">
        <v>448</v>
      </c>
      <c r="C26" s="129" t="s">
        <v>449</v>
      </c>
      <c r="D26" s="129" t="s">
        <v>450</v>
      </c>
      <c r="E26" s="129" t="s">
        <v>451</v>
      </c>
      <c r="F26" s="129" t="s">
        <v>452</v>
      </c>
      <c r="G26" s="129" t="s">
        <v>453</v>
      </c>
      <c r="H26" s="142" t="s">
        <v>454</v>
      </c>
    </row>
    <row r="27" spans="1:8" x14ac:dyDescent="0.2">
      <c r="A27" s="143" t="s">
        <v>455</v>
      </c>
      <c r="B27" s="130"/>
      <c r="C27" s="131"/>
      <c r="D27" s="131"/>
      <c r="E27" s="131"/>
      <c r="F27" s="131"/>
      <c r="G27" s="131"/>
    </row>
    <row r="28" spans="1:8" x14ac:dyDescent="0.2">
      <c r="A28" s="143" t="s">
        <v>455</v>
      </c>
      <c r="B28" s="130" t="s">
        <v>481</v>
      </c>
      <c r="C28" s="131">
        <v>0</v>
      </c>
      <c r="D28" s="131">
        <v>0</v>
      </c>
      <c r="E28" s="131">
        <v>0</v>
      </c>
      <c r="F28" s="131">
        <v>0</v>
      </c>
      <c r="G28" s="131">
        <v>0</v>
      </c>
    </row>
    <row r="29" spans="1:8" x14ac:dyDescent="0.2">
      <c r="A29" s="144" t="s">
        <v>455</v>
      </c>
      <c r="B29" s="132" t="s">
        <v>482</v>
      </c>
      <c r="C29" s="133">
        <v>0.45300000000000001</v>
      </c>
      <c r="D29" s="133" t="s">
        <v>457</v>
      </c>
      <c r="E29" s="133" t="s">
        <v>457</v>
      </c>
      <c r="F29" s="133" t="s">
        <v>457</v>
      </c>
      <c r="G29" s="134" t="s">
        <v>457</v>
      </c>
    </row>
    <row r="30" spans="1:8" x14ac:dyDescent="0.2">
      <c r="A30" s="144" t="s">
        <v>455</v>
      </c>
      <c r="B30" s="132" t="s">
        <v>456</v>
      </c>
      <c r="C30" s="133">
        <v>0.47799999999999998</v>
      </c>
      <c r="D30" s="133">
        <v>0.46500000000000002</v>
      </c>
      <c r="E30" s="133" t="s">
        <v>457</v>
      </c>
      <c r="F30" s="133">
        <v>0.58599999999999997</v>
      </c>
      <c r="G30" s="134">
        <v>0.5</v>
      </c>
      <c r="H30" t="s">
        <v>458</v>
      </c>
    </row>
    <row r="31" spans="1:8" x14ac:dyDescent="0.2">
      <c r="A31" s="144" t="s">
        <v>455</v>
      </c>
      <c r="B31" s="132" t="s">
        <v>459</v>
      </c>
      <c r="C31" s="133">
        <v>0.33800000000000002</v>
      </c>
      <c r="D31" s="133">
        <v>0.435</v>
      </c>
      <c r="E31" s="133" t="s">
        <v>457</v>
      </c>
      <c r="F31" s="133">
        <v>0.53300000000000003</v>
      </c>
      <c r="G31" s="134">
        <v>0.71</v>
      </c>
      <c r="H31" t="s">
        <v>458</v>
      </c>
    </row>
    <row r="32" spans="1:8" x14ac:dyDescent="0.2">
      <c r="A32" s="144" t="s">
        <v>455</v>
      </c>
      <c r="B32" s="132" t="s">
        <v>483</v>
      </c>
      <c r="C32" s="133">
        <v>0</v>
      </c>
      <c r="D32" s="133">
        <v>0</v>
      </c>
      <c r="E32" s="133">
        <v>0</v>
      </c>
      <c r="F32" s="133">
        <v>0</v>
      </c>
      <c r="G32" s="134" t="s">
        <v>457</v>
      </c>
    </row>
    <row r="33" spans="1:8" x14ac:dyDescent="0.2">
      <c r="A33" s="144" t="s">
        <v>455</v>
      </c>
      <c r="B33" s="132" t="s">
        <v>484</v>
      </c>
      <c r="C33" s="133">
        <v>0.15</v>
      </c>
      <c r="D33" s="133">
        <v>0.35599999999999998</v>
      </c>
      <c r="E33" s="133" t="s">
        <v>457</v>
      </c>
      <c r="F33" s="133">
        <v>0.40300000000000002</v>
      </c>
      <c r="G33" s="134" t="s">
        <v>457</v>
      </c>
    </row>
    <row r="34" spans="1:8" x14ac:dyDescent="0.2">
      <c r="A34" s="144" t="s">
        <v>455</v>
      </c>
      <c r="B34" s="132" t="s">
        <v>485</v>
      </c>
      <c r="C34" s="133">
        <v>0.25</v>
      </c>
      <c r="D34" s="133">
        <v>0.68700000000000006</v>
      </c>
      <c r="E34" s="133" t="s">
        <v>457</v>
      </c>
      <c r="F34" s="133">
        <v>0.77</v>
      </c>
      <c r="G34" s="134" t="s">
        <v>457</v>
      </c>
    </row>
    <row r="35" spans="1:8" x14ac:dyDescent="0.2">
      <c r="A35" s="144" t="s">
        <v>455</v>
      </c>
      <c r="B35" s="132" t="s">
        <v>486</v>
      </c>
      <c r="C35" s="133">
        <v>0.27900000000000003</v>
      </c>
      <c r="D35" s="133">
        <v>0.39800000000000002</v>
      </c>
      <c r="E35" s="133" t="s">
        <v>457</v>
      </c>
      <c r="F35" s="133">
        <v>0.34100000000000003</v>
      </c>
      <c r="G35" s="134" t="s">
        <v>457</v>
      </c>
    </row>
    <row r="36" spans="1:8" x14ac:dyDescent="0.2">
      <c r="A36" s="144" t="s">
        <v>455</v>
      </c>
      <c r="B36" s="132" t="s">
        <v>460</v>
      </c>
      <c r="C36" s="133">
        <v>0.38800000000000001</v>
      </c>
      <c r="D36" s="133">
        <v>0.35</v>
      </c>
      <c r="E36" s="133" t="s">
        <v>457</v>
      </c>
      <c r="F36" s="133" t="s">
        <v>457</v>
      </c>
      <c r="G36" s="134">
        <v>0.67</v>
      </c>
      <c r="H36" t="s">
        <v>458</v>
      </c>
    </row>
    <row r="37" spans="1:8" x14ac:dyDescent="0.2">
      <c r="A37" s="144" t="s">
        <v>455</v>
      </c>
      <c r="B37" s="132" t="s">
        <v>487</v>
      </c>
      <c r="C37" s="133">
        <v>8.0000000000000002E-3</v>
      </c>
      <c r="D37" s="133" t="s">
        <v>457</v>
      </c>
      <c r="E37" s="133" t="s">
        <v>457</v>
      </c>
      <c r="F37" s="133" t="s">
        <v>457</v>
      </c>
      <c r="G37" s="134" t="s">
        <v>457</v>
      </c>
    </row>
    <row r="38" spans="1:8" x14ac:dyDescent="0.2">
      <c r="A38" s="144" t="s">
        <v>455</v>
      </c>
      <c r="B38" s="132" t="s">
        <v>488</v>
      </c>
      <c r="C38" s="133">
        <v>0.19600000000000001</v>
      </c>
      <c r="D38" s="133">
        <v>7.0000000000000007E-2</v>
      </c>
      <c r="E38" s="133" t="s">
        <v>457</v>
      </c>
      <c r="F38" s="133">
        <v>0.1</v>
      </c>
      <c r="G38" s="134" t="s">
        <v>457</v>
      </c>
    </row>
    <row r="39" spans="1:8" x14ac:dyDescent="0.2">
      <c r="A39" s="144" t="s">
        <v>455</v>
      </c>
      <c r="B39" s="132" t="s">
        <v>489</v>
      </c>
      <c r="C39" s="133">
        <v>0.20399999999999999</v>
      </c>
      <c r="D39" s="133">
        <v>0.15</v>
      </c>
      <c r="E39" s="133" t="s">
        <v>457</v>
      </c>
      <c r="F39" s="133">
        <v>0.2</v>
      </c>
      <c r="G39" s="134" t="s">
        <v>457</v>
      </c>
    </row>
    <row r="40" spans="1:8" x14ac:dyDescent="0.2">
      <c r="A40" s="144" t="s">
        <v>455</v>
      </c>
      <c r="B40" s="132" t="s">
        <v>461</v>
      </c>
      <c r="C40" s="133">
        <v>0.89800000000000002</v>
      </c>
      <c r="D40" s="133">
        <v>0.80800000000000005</v>
      </c>
      <c r="E40" s="133" t="s">
        <v>457</v>
      </c>
      <c r="F40" s="133">
        <v>0.95</v>
      </c>
      <c r="G40" s="134">
        <v>0.92</v>
      </c>
      <c r="H40" t="s">
        <v>458</v>
      </c>
    </row>
    <row r="41" spans="1:8" x14ac:dyDescent="0.2">
      <c r="A41" s="144" t="s">
        <v>455</v>
      </c>
      <c r="B41" s="132" t="s">
        <v>490</v>
      </c>
      <c r="C41" s="133">
        <v>0.154</v>
      </c>
      <c r="D41" s="133">
        <v>0.45</v>
      </c>
      <c r="E41" s="133" t="s">
        <v>457</v>
      </c>
      <c r="F41" s="133" t="s">
        <v>457</v>
      </c>
      <c r="G41" s="134" t="s">
        <v>457</v>
      </c>
    </row>
    <row r="42" spans="1:8" x14ac:dyDescent="0.2">
      <c r="A42" s="144" t="s">
        <v>455</v>
      </c>
      <c r="B42" s="132" t="s">
        <v>491</v>
      </c>
      <c r="C42" s="133">
        <v>0.247</v>
      </c>
      <c r="D42" s="133">
        <v>0.56000000000000005</v>
      </c>
      <c r="E42" s="133" t="s">
        <v>457</v>
      </c>
      <c r="F42" s="133" t="s">
        <v>457</v>
      </c>
      <c r="G42" s="134" t="s">
        <v>457</v>
      </c>
    </row>
    <row r="43" spans="1:8" x14ac:dyDescent="0.2">
      <c r="A43" s="144" t="s">
        <v>455</v>
      </c>
      <c r="B43" s="132" t="s">
        <v>492</v>
      </c>
      <c r="C43" s="133">
        <v>0.75</v>
      </c>
      <c r="D43" s="133">
        <v>0.75</v>
      </c>
      <c r="E43" s="133" t="s">
        <v>457</v>
      </c>
      <c r="F43" s="133">
        <v>0.75</v>
      </c>
      <c r="G43" s="134" t="s">
        <v>457</v>
      </c>
    </row>
    <row r="44" spans="1:8" x14ac:dyDescent="0.2">
      <c r="A44" s="144" t="s">
        <v>455</v>
      </c>
      <c r="B44" s="132" t="s">
        <v>493</v>
      </c>
      <c r="C44" s="133">
        <v>0.253</v>
      </c>
      <c r="D44" s="133">
        <v>0.308</v>
      </c>
      <c r="E44" s="133" t="s">
        <v>457</v>
      </c>
      <c r="F44" s="133">
        <v>0.4</v>
      </c>
      <c r="G44" s="134" t="s">
        <v>457</v>
      </c>
    </row>
    <row r="45" spans="1:8" x14ac:dyDescent="0.2">
      <c r="A45" s="144" t="s">
        <v>455</v>
      </c>
      <c r="B45" s="132" t="s">
        <v>494</v>
      </c>
      <c r="C45" s="133">
        <v>0.12</v>
      </c>
      <c r="D45" s="133">
        <v>0.28000000000000003</v>
      </c>
      <c r="E45" s="133" t="s">
        <v>457</v>
      </c>
      <c r="F45" s="133" t="s">
        <v>457</v>
      </c>
      <c r="G45" s="134" t="s">
        <v>457</v>
      </c>
    </row>
    <row r="46" spans="1:8" x14ac:dyDescent="0.2">
      <c r="A46" s="143" t="s">
        <v>462</v>
      </c>
      <c r="B46" s="130"/>
      <c r="C46" s="131"/>
      <c r="D46" s="131"/>
      <c r="E46" s="131"/>
      <c r="F46" s="131"/>
      <c r="G46" s="131"/>
    </row>
    <row r="47" spans="1:8" x14ac:dyDescent="0.2">
      <c r="A47" s="143" t="s">
        <v>462</v>
      </c>
      <c r="B47" s="130" t="s">
        <v>481</v>
      </c>
      <c r="C47" s="131">
        <v>0</v>
      </c>
      <c r="D47" s="131">
        <v>0</v>
      </c>
      <c r="E47" s="131">
        <v>0</v>
      </c>
      <c r="F47" s="131">
        <v>0</v>
      </c>
      <c r="G47" s="131">
        <v>0</v>
      </c>
    </row>
    <row r="48" spans="1:8" x14ac:dyDescent="0.2">
      <c r="A48" s="144" t="s">
        <v>462</v>
      </c>
      <c r="B48" s="132" t="s">
        <v>463</v>
      </c>
      <c r="C48" s="133">
        <v>0.36399999999999999</v>
      </c>
      <c r="D48" s="133">
        <v>0.65300000000000002</v>
      </c>
      <c r="E48" s="133" t="s">
        <v>457</v>
      </c>
      <c r="F48" s="133" t="s">
        <v>457</v>
      </c>
      <c r="G48" s="133">
        <v>0.8</v>
      </c>
      <c r="H48" t="s">
        <v>458</v>
      </c>
    </row>
    <row r="49" spans="1:8" x14ac:dyDescent="0.2">
      <c r="A49" s="144" t="s">
        <v>462</v>
      </c>
      <c r="B49" s="132" t="s">
        <v>464</v>
      </c>
      <c r="C49" s="133">
        <v>0.13300000000000001</v>
      </c>
      <c r="D49" s="133">
        <v>0.115</v>
      </c>
      <c r="E49" s="133" t="s">
        <v>457</v>
      </c>
      <c r="F49" s="133">
        <v>0.187</v>
      </c>
      <c r="G49" s="133">
        <v>0.82</v>
      </c>
      <c r="H49" t="s">
        <v>458</v>
      </c>
    </row>
    <row r="50" spans="1:8" x14ac:dyDescent="0.2">
      <c r="A50" s="144" t="s">
        <v>462</v>
      </c>
      <c r="B50" s="132" t="s">
        <v>483</v>
      </c>
      <c r="C50" s="133">
        <v>0</v>
      </c>
      <c r="D50" s="133">
        <v>0</v>
      </c>
      <c r="E50" s="133">
        <v>0</v>
      </c>
      <c r="F50" s="133">
        <v>0</v>
      </c>
      <c r="G50" s="133" t="s">
        <v>457</v>
      </c>
    </row>
    <row r="51" spans="1:8" x14ac:dyDescent="0.2">
      <c r="A51" s="144" t="s">
        <v>462</v>
      </c>
      <c r="B51" s="132" t="s">
        <v>495</v>
      </c>
      <c r="C51" s="133">
        <v>0.17499999999999999</v>
      </c>
      <c r="D51" s="133">
        <v>0.2</v>
      </c>
      <c r="E51" s="133" t="s">
        <v>457</v>
      </c>
      <c r="F51" s="133">
        <v>0.42</v>
      </c>
      <c r="G51" s="133" t="s">
        <v>457</v>
      </c>
    </row>
    <row r="52" spans="1:8" x14ac:dyDescent="0.2">
      <c r="A52" s="144" t="s">
        <v>462</v>
      </c>
      <c r="B52" s="132" t="s">
        <v>465</v>
      </c>
      <c r="C52" s="133">
        <v>0.45200000000000001</v>
      </c>
      <c r="D52" s="133">
        <v>0.4</v>
      </c>
      <c r="E52" s="133" t="s">
        <v>457</v>
      </c>
      <c r="F52" s="133">
        <v>0.53300000000000003</v>
      </c>
      <c r="G52" s="133">
        <v>0.5</v>
      </c>
      <c r="H52" t="s">
        <v>458</v>
      </c>
    </row>
    <row r="53" spans="1:8" x14ac:dyDescent="0.2">
      <c r="A53" s="144" t="s">
        <v>462</v>
      </c>
      <c r="B53" s="132" t="s">
        <v>466</v>
      </c>
      <c r="C53" s="133">
        <v>0.86799999999999999</v>
      </c>
      <c r="D53" s="133">
        <v>0.76600000000000001</v>
      </c>
      <c r="E53" s="133" t="s">
        <v>457</v>
      </c>
      <c r="F53" s="133">
        <v>0.64800000000000002</v>
      </c>
      <c r="G53" s="133">
        <v>0.71</v>
      </c>
      <c r="H53" t="s">
        <v>458</v>
      </c>
    </row>
    <row r="54" spans="1:8" x14ac:dyDescent="0.2">
      <c r="A54" s="144" t="s">
        <v>462</v>
      </c>
      <c r="B54" s="132" t="s">
        <v>467</v>
      </c>
      <c r="C54" s="133">
        <v>0.43</v>
      </c>
      <c r="D54" s="133">
        <v>0.26300000000000001</v>
      </c>
      <c r="E54" s="133" t="s">
        <v>457</v>
      </c>
      <c r="F54" s="133" t="s">
        <v>457</v>
      </c>
      <c r="G54" s="133">
        <v>0.9</v>
      </c>
      <c r="H54" t="s">
        <v>458</v>
      </c>
    </row>
    <row r="55" spans="1:8" x14ac:dyDescent="0.2">
      <c r="A55" s="144" t="s">
        <v>462</v>
      </c>
      <c r="B55" s="132" t="s">
        <v>496</v>
      </c>
      <c r="C55" s="133">
        <v>0.183</v>
      </c>
      <c r="D55" s="133">
        <v>0.193</v>
      </c>
      <c r="E55" s="133" t="s">
        <v>457</v>
      </c>
      <c r="F55" s="133">
        <v>0.33300000000000002</v>
      </c>
      <c r="G55" s="133" t="s">
        <v>457</v>
      </c>
    </row>
    <row r="56" spans="1:8" x14ac:dyDescent="0.2">
      <c r="A56" s="144" t="s">
        <v>462</v>
      </c>
      <c r="B56" s="132" t="s">
        <v>497</v>
      </c>
      <c r="C56" s="133">
        <v>0.14000000000000001</v>
      </c>
      <c r="D56" s="133">
        <v>0.14000000000000001</v>
      </c>
      <c r="E56" s="133" t="s">
        <v>457</v>
      </c>
      <c r="F56" s="133">
        <v>0</v>
      </c>
      <c r="G56" s="133" t="s">
        <v>457</v>
      </c>
    </row>
    <row r="57" spans="1:8" x14ac:dyDescent="0.2">
      <c r="A57" s="144" t="s">
        <v>462</v>
      </c>
      <c r="B57" s="132" t="s">
        <v>468</v>
      </c>
      <c r="C57" s="133">
        <v>0.20300000000000001</v>
      </c>
      <c r="D57" s="133">
        <v>0.30399999999999999</v>
      </c>
      <c r="E57" s="133" t="s">
        <v>457</v>
      </c>
      <c r="F57" s="133">
        <v>0.62</v>
      </c>
      <c r="G57" s="133">
        <v>0.52</v>
      </c>
      <c r="H57" t="s">
        <v>458</v>
      </c>
    </row>
    <row r="58" spans="1:8" x14ac:dyDescent="0.2">
      <c r="A58" s="144" t="s">
        <v>462</v>
      </c>
      <c r="B58" s="132" t="s">
        <v>498</v>
      </c>
      <c r="C58" s="133">
        <v>0.246</v>
      </c>
      <c r="D58" s="133">
        <v>0.20499999999999999</v>
      </c>
      <c r="E58" s="133" t="s">
        <v>457</v>
      </c>
      <c r="F58" s="133">
        <v>0.221</v>
      </c>
      <c r="G58" s="133" t="s">
        <v>457</v>
      </c>
    </row>
    <row r="59" spans="1:8" x14ac:dyDescent="0.2">
      <c r="A59" s="144" t="s">
        <v>462</v>
      </c>
      <c r="B59" s="132" t="s">
        <v>499</v>
      </c>
      <c r="C59" s="133">
        <v>0.18099999999999999</v>
      </c>
      <c r="D59" s="133">
        <v>0.15</v>
      </c>
      <c r="E59" s="133" t="s">
        <v>457</v>
      </c>
      <c r="F59" s="133" t="s">
        <v>457</v>
      </c>
      <c r="G59" s="133" t="s">
        <v>457</v>
      </c>
    </row>
    <row r="60" spans="1:8" x14ac:dyDescent="0.2">
      <c r="A60" s="144" t="s">
        <v>462</v>
      </c>
      <c r="B60" s="132" t="s">
        <v>469</v>
      </c>
      <c r="C60" s="133">
        <v>0.40799999999999997</v>
      </c>
      <c r="D60" s="133">
        <v>0.22700000000000001</v>
      </c>
      <c r="E60" s="133" t="s">
        <v>457</v>
      </c>
      <c r="F60" s="133">
        <v>0.33300000000000002</v>
      </c>
      <c r="G60" s="133">
        <v>0.8</v>
      </c>
      <c r="H60" t="s">
        <v>458</v>
      </c>
    </row>
    <row r="61" spans="1:8" x14ac:dyDescent="0.2">
      <c r="A61" s="144" t="s">
        <v>462</v>
      </c>
      <c r="B61" s="132" t="s">
        <v>500</v>
      </c>
      <c r="C61" s="133">
        <v>0.15</v>
      </c>
      <c r="D61" s="133">
        <v>0.22</v>
      </c>
      <c r="E61" s="133" t="s">
        <v>457</v>
      </c>
      <c r="F61" s="133">
        <v>0.57499999999999996</v>
      </c>
      <c r="G61" s="133" t="s">
        <v>457</v>
      </c>
    </row>
    <row r="62" spans="1:8" x14ac:dyDescent="0.2">
      <c r="A62" s="144" t="s">
        <v>462</v>
      </c>
      <c r="B62" s="132" t="s">
        <v>492</v>
      </c>
      <c r="C62" s="133">
        <v>0.75</v>
      </c>
      <c r="D62" s="133">
        <v>0.75</v>
      </c>
      <c r="E62" s="133" t="s">
        <v>457</v>
      </c>
      <c r="F62" s="133">
        <v>0.75</v>
      </c>
      <c r="G62" s="133" t="s">
        <v>457</v>
      </c>
    </row>
    <row r="63" spans="1:8" x14ac:dyDescent="0.2">
      <c r="A63" s="144" t="s">
        <v>462</v>
      </c>
      <c r="B63" s="132" t="s">
        <v>501</v>
      </c>
      <c r="C63" s="133">
        <v>0.39</v>
      </c>
      <c r="D63" s="133">
        <v>0.04</v>
      </c>
      <c r="E63" s="133" t="s">
        <v>457</v>
      </c>
      <c r="F63" s="133">
        <v>0.58899999999999997</v>
      </c>
      <c r="G63" s="133" t="s">
        <v>457</v>
      </c>
    </row>
    <row r="64" spans="1:8" x14ac:dyDescent="0.2">
      <c r="A64" s="144" t="s">
        <v>462</v>
      </c>
      <c r="B64" s="132" t="s">
        <v>502</v>
      </c>
      <c r="C64" s="133">
        <v>0.35</v>
      </c>
      <c r="D64" s="133">
        <v>0.4</v>
      </c>
      <c r="E64" s="133" t="s">
        <v>457</v>
      </c>
      <c r="F64" s="133">
        <v>0.4</v>
      </c>
      <c r="G64" s="133" t="s">
        <v>457</v>
      </c>
    </row>
    <row r="65" spans="1:7" x14ac:dyDescent="0.2">
      <c r="A65" s="143" t="s">
        <v>503</v>
      </c>
      <c r="B65" s="130"/>
      <c r="C65" s="131"/>
      <c r="D65" s="131"/>
      <c r="E65" s="131"/>
      <c r="F65" s="131"/>
      <c r="G65" s="131"/>
    </row>
    <row r="66" spans="1:7" x14ac:dyDescent="0.2">
      <c r="A66" s="143" t="s">
        <v>503</v>
      </c>
      <c r="B66" s="130" t="s">
        <v>481</v>
      </c>
      <c r="C66" s="131">
        <v>0</v>
      </c>
      <c r="D66" s="131">
        <v>0</v>
      </c>
      <c r="E66" s="131">
        <v>0</v>
      </c>
      <c r="F66" s="131">
        <v>0</v>
      </c>
      <c r="G66" s="131">
        <v>0</v>
      </c>
    </row>
    <row r="67" spans="1:7" x14ac:dyDescent="0.2">
      <c r="A67" s="144" t="s">
        <v>503</v>
      </c>
      <c r="B67" s="132" t="s">
        <v>483</v>
      </c>
      <c r="C67" s="133">
        <v>0</v>
      </c>
      <c r="D67" s="133">
        <v>0</v>
      </c>
      <c r="E67" s="133">
        <v>0</v>
      </c>
      <c r="F67" s="133">
        <v>0</v>
      </c>
      <c r="G67" s="133" t="s">
        <v>457</v>
      </c>
    </row>
    <row r="68" spans="1:7" x14ac:dyDescent="0.2">
      <c r="A68" s="144" t="s">
        <v>503</v>
      </c>
      <c r="B68" s="132" t="s">
        <v>504</v>
      </c>
      <c r="C68" s="133" t="s">
        <v>457</v>
      </c>
      <c r="D68" s="133" t="s">
        <v>457</v>
      </c>
      <c r="E68" s="133" t="s">
        <v>457</v>
      </c>
      <c r="F68" s="133">
        <v>0.41</v>
      </c>
      <c r="G68" s="133" t="s">
        <v>457</v>
      </c>
    </row>
    <row r="69" spans="1:7" x14ac:dyDescent="0.2">
      <c r="A69" s="144" t="s">
        <v>503</v>
      </c>
      <c r="B69" s="132" t="s">
        <v>505</v>
      </c>
      <c r="C69" s="133" t="s">
        <v>457</v>
      </c>
      <c r="D69" s="133" t="s">
        <v>457</v>
      </c>
      <c r="E69" s="133" t="s">
        <v>457</v>
      </c>
      <c r="F69" s="133">
        <v>0.71</v>
      </c>
      <c r="G69" s="133" t="s">
        <v>457</v>
      </c>
    </row>
    <row r="70" spans="1:7" x14ac:dyDescent="0.2">
      <c r="A70" s="144" t="s">
        <v>503</v>
      </c>
      <c r="B70" s="132" t="s">
        <v>506</v>
      </c>
      <c r="C70" s="133" t="s">
        <v>457</v>
      </c>
      <c r="D70" s="133" t="s">
        <v>457</v>
      </c>
      <c r="E70" s="133" t="s">
        <v>457</v>
      </c>
      <c r="F70" s="133">
        <v>0.41</v>
      </c>
      <c r="G70" s="133" t="s">
        <v>457</v>
      </c>
    </row>
    <row r="71" spans="1:7" x14ac:dyDescent="0.2">
      <c r="A71" s="144" t="s">
        <v>503</v>
      </c>
      <c r="B71" s="132" t="s">
        <v>507</v>
      </c>
      <c r="C71" s="133" t="s">
        <v>457</v>
      </c>
      <c r="D71" s="133" t="s">
        <v>457</v>
      </c>
      <c r="E71" s="133" t="s">
        <v>457</v>
      </c>
      <c r="F71" s="133">
        <v>0.41</v>
      </c>
      <c r="G71" s="133" t="s">
        <v>457</v>
      </c>
    </row>
    <row r="72" spans="1:7" x14ac:dyDescent="0.2">
      <c r="A72" s="144" t="s">
        <v>503</v>
      </c>
      <c r="B72" s="132" t="s">
        <v>508</v>
      </c>
      <c r="C72" s="133" t="s">
        <v>457</v>
      </c>
      <c r="D72" s="133" t="s">
        <v>457</v>
      </c>
      <c r="E72" s="133" t="s">
        <v>457</v>
      </c>
      <c r="F72" s="133">
        <v>0.5</v>
      </c>
      <c r="G72" s="133" t="s">
        <v>457</v>
      </c>
    </row>
    <row r="73" spans="1:7" x14ac:dyDescent="0.2">
      <c r="A73" s="144" t="s">
        <v>503</v>
      </c>
      <c r="B73" s="132" t="s">
        <v>509</v>
      </c>
      <c r="C73" s="133" t="s">
        <v>457</v>
      </c>
      <c r="D73" s="133" t="s">
        <v>457</v>
      </c>
      <c r="E73" s="133" t="s">
        <v>457</v>
      </c>
      <c r="F73" s="133">
        <v>0.71</v>
      </c>
      <c r="G73" s="133" t="s">
        <v>457</v>
      </c>
    </row>
    <row r="74" spans="1:7" x14ac:dyDescent="0.2">
      <c r="A74" s="144" t="s">
        <v>503</v>
      </c>
      <c r="B74" s="132" t="s">
        <v>510</v>
      </c>
      <c r="C74" s="133" t="s">
        <v>457</v>
      </c>
      <c r="D74" s="133" t="s">
        <v>457</v>
      </c>
      <c r="E74" s="133" t="s">
        <v>457</v>
      </c>
      <c r="F74" s="133">
        <v>0.69</v>
      </c>
      <c r="G74" s="133" t="s">
        <v>457</v>
      </c>
    </row>
    <row r="75" spans="1:7" x14ac:dyDescent="0.2">
      <c r="A75" s="144" t="s">
        <v>503</v>
      </c>
      <c r="B75" s="132" t="s">
        <v>511</v>
      </c>
      <c r="C75" s="133" t="s">
        <v>457</v>
      </c>
      <c r="D75" s="133" t="s">
        <v>457</v>
      </c>
      <c r="E75" s="133" t="s">
        <v>457</v>
      </c>
      <c r="F75" s="133">
        <v>0.81</v>
      </c>
      <c r="G75" s="133" t="s">
        <v>457</v>
      </c>
    </row>
    <row r="76" spans="1:7" x14ac:dyDescent="0.2">
      <c r="A76" s="144" t="s">
        <v>503</v>
      </c>
      <c r="B76" s="132" t="s">
        <v>512</v>
      </c>
      <c r="C76" s="133" t="s">
        <v>457</v>
      </c>
      <c r="D76" s="133" t="s">
        <v>457</v>
      </c>
      <c r="E76" s="133" t="s">
        <v>457</v>
      </c>
      <c r="F76" s="133">
        <v>0.95</v>
      </c>
      <c r="G76" s="133" t="s">
        <v>457</v>
      </c>
    </row>
    <row r="77" spans="1:7" x14ac:dyDescent="0.2">
      <c r="A77" s="144" t="s">
        <v>503</v>
      </c>
      <c r="B77" s="132" t="s">
        <v>513</v>
      </c>
      <c r="C77" s="133" t="s">
        <v>457</v>
      </c>
      <c r="D77" s="133" t="s">
        <v>457</v>
      </c>
      <c r="E77" s="133" t="s">
        <v>457</v>
      </c>
      <c r="F77" s="133">
        <v>0.93</v>
      </c>
      <c r="G77" s="133" t="s">
        <v>457</v>
      </c>
    </row>
    <row r="78" spans="1:7" x14ac:dyDescent="0.2">
      <c r="A78" s="144" t="s">
        <v>503</v>
      </c>
      <c r="B78" s="132" t="s">
        <v>514</v>
      </c>
      <c r="C78" s="133" t="s">
        <v>457</v>
      </c>
      <c r="D78" s="133" t="s">
        <v>457</v>
      </c>
      <c r="E78" s="133" t="s">
        <v>457</v>
      </c>
      <c r="F78" s="133">
        <v>0.83</v>
      </c>
      <c r="G78" s="133" t="s">
        <v>457</v>
      </c>
    </row>
    <row r="79" spans="1:7" x14ac:dyDescent="0.2">
      <c r="A79" s="144" t="s">
        <v>503</v>
      </c>
      <c r="B79" s="132" t="s">
        <v>515</v>
      </c>
      <c r="C79" s="133" t="s">
        <v>457</v>
      </c>
      <c r="D79" s="133" t="s">
        <v>457</v>
      </c>
      <c r="E79" s="133" t="s">
        <v>457</v>
      </c>
      <c r="F79" s="133">
        <v>0.86</v>
      </c>
      <c r="G79" s="133" t="s">
        <v>457</v>
      </c>
    </row>
    <row r="80" spans="1:7" x14ac:dyDescent="0.2">
      <c r="A80" s="143" t="s">
        <v>516</v>
      </c>
      <c r="B80" s="130"/>
      <c r="C80" s="131"/>
      <c r="D80" s="131"/>
      <c r="E80" s="131"/>
      <c r="F80" s="131"/>
      <c r="G80" s="131"/>
    </row>
    <row r="81" spans="1:8" x14ac:dyDescent="0.2">
      <c r="A81" s="143" t="s">
        <v>516</v>
      </c>
      <c r="B81" s="130" t="s">
        <v>481</v>
      </c>
      <c r="C81" s="131">
        <v>0</v>
      </c>
      <c r="D81" s="131">
        <v>0</v>
      </c>
      <c r="E81" s="131">
        <v>0</v>
      </c>
      <c r="F81" s="131">
        <v>0</v>
      </c>
      <c r="G81" s="131">
        <v>0</v>
      </c>
    </row>
    <row r="82" spans="1:8" x14ac:dyDescent="0.2">
      <c r="A82" s="144" t="s">
        <v>516</v>
      </c>
      <c r="B82" s="132" t="s">
        <v>483</v>
      </c>
      <c r="C82" s="133">
        <v>0</v>
      </c>
      <c r="D82" s="133">
        <v>0</v>
      </c>
      <c r="E82" s="133">
        <v>0</v>
      </c>
      <c r="F82" s="133">
        <v>0</v>
      </c>
      <c r="G82" s="133">
        <v>0</v>
      </c>
    </row>
    <row r="83" spans="1:8" x14ac:dyDescent="0.2">
      <c r="A83" s="143" t="s">
        <v>517</v>
      </c>
      <c r="B83" s="130"/>
      <c r="C83" s="131"/>
      <c r="D83" s="131"/>
      <c r="E83" s="131"/>
      <c r="F83" s="131"/>
      <c r="G83" s="131"/>
    </row>
    <row r="84" spans="1:8" x14ac:dyDescent="0.2">
      <c r="A84" s="143" t="s">
        <v>517</v>
      </c>
      <c r="B84" s="130" t="s">
        <v>481</v>
      </c>
      <c r="C84" s="131">
        <v>0</v>
      </c>
      <c r="D84" s="131">
        <v>0</v>
      </c>
      <c r="E84" s="131">
        <v>0</v>
      </c>
      <c r="F84" s="131">
        <v>0</v>
      </c>
      <c r="G84" s="131">
        <v>0</v>
      </c>
    </row>
    <row r="85" spans="1:8" x14ac:dyDescent="0.2">
      <c r="A85" s="144" t="s">
        <v>518</v>
      </c>
      <c r="B85" s="132" t="s">
        <v>519</v>
      </c>
      <c r="C85" s="133">
        <v>0.45</v>
      </c>
      <c r="D85" s="133">
        <v>0.7</v>
      </c>
      <c r="E85" s="133" t="s">
        <v>457</v>
      </c>
      <c r="F85" s="133" t="s">
        <v>457</v>
      </c>
      <c r="G85" s="133">
        <v>0.75</v>
      </c>
    </row>
    <row r="86" spans="1:8" x14ac:dyDescent="0.2">
      <c r="A86" s="144" t="s">
        <v>518</v>
      </c>
      <c r="B86" s="132" t="s">
        <v>520</v>
      </c>
      <c r="C86" s="133" t="s">
        <v>457</v>
      </c>
      <c r="D86" s="133">
        <v>0.85</v>
      </c>
      <c r="E86" s="133" t="s">
        <v>457</v>
      </c>
      <c r="F86" s="133" t="s">
        <v>457</v>
      </c>
      <c r="G86" s="133">
        <v>1</v>
      </c>
    </row>
    <row r="87" spans="1:8" x14ac:dyDescent="0.2">
      <c r="A87" s="144" t="s">
        <v>518</v>
      </c>
      <c r="B87" s="132"/>
      <c r="C87" s="133" t="s">
        <v>457</v>
      </c>
      <c r="D87" s="133">
        <v>0.82499999999999996</v>
      </c>
      <c r="E87" s="133" t="s">
        <v>457</v>
      </c>
      <c r="F87" s="133" t="s">
        <v>457</v>
      </c>
      <c r="G87" s="133">
        <v>1</v>
      </c>
    </row>
    <row r="88" spans="1:8" x14ac:dyDescent="0.2">
      <c r="A88" s="144" t="s">
        <v>518</v>
      </c>
      <c r="B88" s="132"/>
      <c r="C88" s="133">
        <v>0.35</v>
      </c>
      <c r="D88" s="133">
        <v>0.31</v>
      </c>
      <c r="E88" s="133" t="s">
        <v>457</v>
      </c>
      <c r="F88" s="133" t="s">
        <v>457</v>
      </c>
      <c r="G88" s="133">
        <v>0</v>
      </c>
    </row>
    <row r="89" spans="1:8" x14ac:dyDescent="0.2">
      <c r="A89" s="144" t="s">
        <v>518</v>
      </c>
      <c r="B89" s="132"/>
      <c r="C89" s="133" t="s">
        <v>457</v>
      </c>
      <c r="D89" s="133">
        <v>0.8</v>
      </c>
      <c r="E89" s="133">
        <v>0.85</v>
      </c>
      <c r="F89" s="133" t="s">
        <v>457</v>
      </c>
      <c r="G89" s="133">
        <v>0</v>
      </c>
    </row>
    <row r="90" spans="1:8" x14ac:dyDescent="0.2">
      <c r="A90" s="144" t="s">
        <v>518</v>
      </c>
      <c r="B90" s="132"/>
      <c r="C90" s="133">
        <v>0.55000000000000004</v>
      </c>
      <c r="D90" s="133">
        <v>0.85</v>
      </c>
      <c r="E90" s="133" t="s">
        <v>457</v>
      </c>
      <c r="F90" s="133" t="s">
        <v>457</v>
      </c>
      <c r="G90" s="133">
        <v>0</v>
      </c>
    </row>
    <row r="91" spans="1:8" x14ac:dyDescent="0.2">
      <c r="A91" s="144" t="s">
        <v>518</v>
      </c>
      <c r="B91" s="132"/>
      <c r="C91" s="133">
        <v>0.8</v>
      </c>
      <c r="D91" s="133">
        <v>0.9</v>
      </c>
      <c r="E91" s="133" t="s">
        <v>457</v>
      </c>
      <c r="F91" s="133" t="s">
        <v>457</v>
      </c>
      <c r="G91" s="133">
        <v>0</v>
      </c>
    </row>
    <row r="92" spans="1:8" x14ac:dyDescent="0.2">
      <c r="A92" s="144" t="s">
        <v>518</v>
      </c>
      <c r="B92" s="132"/>
      <c r="C92" s="133">
        <v>0.65</v>
      </c>
      <c r="D92" s="133">
        <v>0.6</v>
      </c>
      <c r="E92" s="133" t="s">
        <v>457</v>
      </c>
      <c r="F92" s="133" t="s">
        <v>457</v>
      </c>
      <c r="G92" s="133">
        <v>0</v>
      </c>
    </row>
    <row r="93" spans="1:8" x14ac:dyDescent="0.2">
      <c r="A93" s="143" t="s">
        <v>28</v>
      </c>
      <c r="B93" s="130"/>
      <c r="C93" s="131"/>
      <c r="D93" s="131"/>
      <c r="E93" s="131"/>
      <c r="F93" s="131"/>
      <c r="G93" s="131"/>
    </row>
    <row r="94" spans="1:8" x14ac:dyDescent="0.2">
      <c r="A94" s="143" t="s">
        <v>28</v>
      </c>
      <c r="B94" s="130" t="s">
        <v>481</v>
      </c>
      <c r="C94" s="131">
        <v>0</v>
      </c>
      <c r="D94" s="131">
        <v>0</v>
      </c>
      <c r="E94" s="131">
        <v>0</v>
      </c>
      <c r="F94" s="131">
        <v>0</v>
      </c>
      <c r="G94" s="131">
        <v>0</v>
      </c>
    </row>
    <row r="95" spans="1:8" x14ac:dyDescent="0.2">
      <c r="A95" s="144" t="s">
        <v>28</v>
      </c>
      <c r="B95" s="132" t="s">
        <v>521</v>
      </c>
      <c r="C95" s="133">
        <v>0.6</v>
      </c>
      <c r="D95" s="133">
        <v>0.9</v>
      </c>
      <c r="E95" s="133">
        <v>0.6</v>
      </c>
      <c r="F95" s="133">
        <v>0.95</v>
      </c>
      <c r="G95" s="133" t="s">
        <v>457</v>
      </c>
    </row>
    <row r="96" spans="1:8" x14ac:dyDescent="0.2">
      <c r="A96" s="144" t="s">
        <v>28</v>
      </c>
      <c r="B96" s="132" t="s">
        <v>470</v>
      </c>
      <c r="C96" s="133">
        <v>0.63</v>
      </c>
      <c r="D96" s="133">
        <v>0.8</v>
      </c>
      <c r="E96" s="133" t="s">
        <v>457</v>
      </c>
      <c r="F96" s="133" t="s">
        <v>457</v>
      </c>
      <c r="G96" s="133">
        <v>0.71</v>
      </c>
      <c r="H96" t="s">
        <v>458</v>
      </c>
    </row>
    <row r="97" spans="1:8" x14ac:dyDescent="0.2">
      <c r="A97" s="144" t="s">
        <v>28</v>
      </c>
      <c r="B97" s="132" t="s">
        <v>483</v>
      </c>
      <c r="C97" s="133">
        <v>0</v>
      </c>
      <c r="D97" s="133">
        <v>0</v>
      </c>
      <c r="E97" s="133">
        <v>0</v>
      </c>
      <c r="F97" s="133">
        <v>0</v>
      </c>
      <c r="G97" s="133" t="s">
        <v>457</v>
      </c>
    </row>
    <row r="98" spans="1:8" x14ac:dyDescent="0.2">
      <c r="A98" s="144" t="s">
        <v>28</v>
      </c>
      <c r="B98" s="132" t="s">
        <v>522</v>
      </c>
      <c r="C98" s="133">
        <v>0.9</v>
      </c>
      <c r="D98" s="133">
        <v>0.9</v>
      </c>
      <c r="E98" s="133" t="s">
        <v>457</v>
      </c>
      <c r="F98" s="133">
        <v>0.9</v>
      </c>
      <c r="G98" s="133" t="s">
        <v>457</v>
      </c>
    </row>
    <row r="99" spans="1:8" x14ac:dyDescent="0.2">
      <c r="A99" s="144" t="s">
        <v>28</v>
      </c>
      <c r="B99" s="132" t="s">
        <v>471</v>
      </c>
      <c r="C99" s="133">
        <v>0.3</v>
      </c>
      <c r="D99" s="133">
        <v>0.26</v>
      </c>
      <c r="E99" s="133">
        <v>0.27</v>
      </c>
      <c r="F99" s="133">
        <v>0.57499999999999996</v>
      </c>
      <c r="G99" s="133">
        <v>0.8</v>
      </c>
      <c r="H99" t="s">
        <v>458</v>
      </c>
    </row>
    <row r="100" spans="1:8" x14ac:dyDescent="0.2">
      <c r="A100" s="144" t="s">
        <v>28</v>
      </c>
      <c r="B100" s="132" t="s">
        <v>472</v>
      </c>
      <c r="C100" s="133">
        <v>0.55000000000000004</v>
      </c>
      <c r="D100" s="133">
        <v>0.68500000000000005</v>
      </c>
      <c r="E100" s="133">
        <v>0.72</v>
      </c>
      <c r="F100" s="133">
        <v>0.86</v>
      </c>
      <c r="G100" s="133">
        <v>0.48</v>
      </c>
      <c r="H100" t="s">
        <v>458</v>
      </c>
    </row>
    <row r="101" spans="1:8" x14ac:dyDescent="0.2">
      <c r="A101" s="144" t="s">
        <v>28</v>
      </c>
      <c r="B101" s="132" t="s">
        <v>523</v>
      </c>
      <c r="C101" s="133">
        <v>0.53249999999999997</v>
      </c>
      <c r="D101" s="133">
        <v>0.61250000000000004</v>
      </c>
      <c r="E101" s="133" t="s">
        <v>457</v>
      </c>
      <c r="F101" s="133">
        <v>0.65</v>
      </c>
      <c r="G101" s="133" t="s">
        <v>457</v>
      </c>
    </row>
    <row r="102" spans="1:8" x14ac:dyDescent="0.2">
      <c r="A102" s="144" t="s">
        <v>28</v>
      </c>
      <c r="B102" s="132" t="s">
        <v>524</v>
      </c>
      <c r="C102" s="133">
        <v>0.1</v>
      </c>
      <c r="D102" s="133">
        <v>0.25</v>
      </c>
      <c r="E102" s="133">
        <v>0.3</v>
      </c>
      <c r="F102" s="133">
        <v>0.65</v>
      </c>
      <c r="G102" s="133" t="s">
        <v>457</v>
      </c>
    </row>
    <row r="103" spans="1:8" x14ac:dyDescent="0.2">
      <c r="A103" s="144" t="s">
        <v>28</v>
      </c>
      <c r="B103" s="132" t="s">
        <v>473</v>
      </c>
      <c r="C103" s="133">
        <v>0.6</v>
      </c>
      <c r="D103" s="133">
        <v>0.65</v>
      </c>
      <c r="E103" s="133" t="s">
        <v>457</v>
      </c>
      <c r="F103" s="133">
        <v>0.75</v>
      </c>
      <c r="G103" s="133">
        <v>0.8</v>
      </c>
      <c r="H103" t="s">
        <v>458</v>
      </c>
    </row>
    <row r="104" spans="1:8" x14ac:dyDescent="0.2">
      <c r="A104" s="144" t="s">
        <v>28</v>
      </c>
      <c r="B104" s="132" t="s">
        <v>474</v>
      </c>
      <c r="C104" s="133" t="s">
        <v>457</v>
      </c>
      <c r="D104" s="133">
        <v>0.83</v>
      </c>
      <c r="E104" s="133">
        <v>0.83</v>
      </c>
      <c r="F104" s="133">
        <v>0.94</v>
      </c>
      <c r="G104" s="133">
        <v>0.8</v>
      </c>
      <c r="H104" t="s">
        <v>458</v>
      </c>
    </row>
    <row r="105" spans="1:8" x14ac:dyDescent="0.2">
      <c r="A105" s="144" t="s">
        <v>28</v>
      </c>
      <c r="B105" s="132" t="s">
        <v>475</v>
      </c>
      <c r="C105" s="133">
        <v>0.55000000000000004</v>
      </c>
      <c r="D105" s="133">
        <v>0.6</v>
      </c>
      <c r="E105" s="133" t="s">
        <v>457</v>
      </c>
      <c r="F105" s="133">
        <v>0.75</v>
      </c>
      <c r="G105" s="133">
        <v>0.8</v>
      </c>
      <c r="H105" t="s">
        <v>458</v>
      </c>
    </row>
    <row r="106" spans="1:8" x14ac:dyDescent="0.2">
      <c r="A106" s="144" t="s">
        <v>28</v>
      </c>
      <c r="B106" s="132" t="s">
        <v>525</v>
      </c>
      <c r="C106" s="133">
        <v>0</v>
      </c>
      <c r="D106" s="133">
        <v>0</v>
      </c>
      <c r="E106" s="133">
        <v>0</v>
      </c>
      <c r="F106" s="133">
        <v>0</v>
      </c>
      <c r="G106" s="133" t="s">
        <v>457</v>
      </c>
    </row>
    <row r="107" spans="1:8" x14ac:dyDescent="0.2">
      <c r="A107" s="144" t="s">
        <v>28</v>
      </c>
      <c r="B107" s="132" t="s">
        <v>526</v>
      </c>
      <c r="C107" s="133">
        <v>0</v>
      </c>
      <c r="D107" s="133">
        <v>0</v>
      </c>
      <c r="E107" s="133">
        <v>0</v>
      </c>
      <c r="F107" s="133">
        <v>0</v>
      </c>
      <c r="G107" s="133" t="s">
        <v>457</v>
      </c>
    </row>
    <row r="108" spans="1:8" x14ac:dyDescent="0.2">
      <c r="A108" s="144" t="s">
        <v>28</v>
      </c>
      <c r="B108" s="132" t="s">
        <v>527</v>
      </c>
      <c r="C108" s="133">
        <v>0</v>
      </c>
      <c r="D108" s="133">
        <v>0</v>
      </c>
      <c r="E108" s="133">
        <v>0</v>
      </c>
      <c r="F108" s="133">
        <v>0</v>
      </c>
      <c r="G108" s="133" t="s">
        <v>457</v>
      </c>
    </row>
    <row r="109" spans="1:8" x14ac:dyDescent="0.2">
      <c r="A109" s="144" t="s">
        <v>28</v>
      </c>
      <c r="B109" s="132" t="s">
        <v>476</v>
      </c>
      <c r="C109" s="133">
        <v>0.43</v>
      </c>
      <c r="D109" s="133">
        <v>0.81</v>
      </c>
      <c r="E109" s="133" t="s">
        <v>457</v>
      </c>
      <c r="F109" s="133" t="s">
        <v>457</v>
      </c>
      <c r="G109" s="133">
        <v>0.71</v>
      </c>
      <c r="H109" t="s">
        <v>458</v>
      </c>
    </row>
    <row r="110" spans="1:8" x14ac:dyDescent="0.2">
      <c r="A110" s="144" t="s">
        <v>28</v>
      </c>
      <c r="B110" s="132" t="s">
        <v>528</v>
      </c>
      <c r="C110" s="133">
        <v>0.5</v>
      </c>
      <c r="D110" s="133">
        <v>0.5</v>
      </c>
      <c r="E110" s="133">
        <v>0.7</v>
      </c>
      <c r="F110" s="133">
        <v>0.9</v>
      </c>
      <c r="G110" s="133" t="s">
        <v>457</v>
      </c>
    </row>
    <row r="111" spans="1:8" x14ac:dyDescent="0.2">
      <c r="A111" s="144" t="s">
        <v>28</v>
      </c>
      <c r="B111" s="132" t="s">
        <v>529</v>
      </c>
      <c r="C111" s="133">
        <v>0.3</v>
      </c>
      <c r="D111" s="133">
        <v>0.3</v>
      </c>
      <c r="E111" s="133">
        <v>0.4</v>
      </c>
      <c r="F111" s="133">
        <v>0.6</v>
      </c>
      <c r="G111" s="133" t="s">
        <v>457</v>
      </c>
    </row>
    <row r="112" spans="1:8" x14ac:dyDescent="0.2">
      <c r="A112" s="144" t="s">
        <v>28</v>
      </c>
      <c r="B112" s="132" t="s">
        <v>530</v>
      </c>
      <c r="C112" s="133">
        <v>0.5</v>
      </c>
      <c r="D112" s="133">
        <v>0.65</v>
      </c>
      <c r="E112" s="133" t="s">
        <v>457</v>
      </c>
      <c r="F112" s="133">
        <v>0.9</v>
      </c>
      <c r="G112" s="133" t="s">
        <v>457</v>
      </c>
    </row>
    <row r="113" spans="1:8" x14ac:dyDescent="0.2">
      <c r="A113" s="144" t="s">
        <v>28</v>
      </c>
      <c r="B113" s="132" t="s">
        <v>531</v>
      </c>
      <c r="C113" s="133">
        <v>0.5</v>
      </c>
      <c r="D113" s="133">
        <v>0.5</v>
      </c>
      <c r="E113" s="133">
        <v>0.7</v>
      </c>
      <c r="F113" s="133">
        <v>0.9</v>
      </c>
      <c r="G113" s="133" t="s">
        <v>457</v>
      </c>
    </row>
    <row r="114" spans="1:8" x14ac:dyDescent="0.2">
      <c r="A114" s="144" t="s">
        <v>28</v>
      </c>
      <c r="B114" s="132" t="s">
        <v>532</v>
      </c>
      <c r="C114" s="133">
        <v>7.4999999999999997E-2</v>
      </c>
      <c r="D114" s="133">
        <v>0.17499999999999999</v>
      </c>
      <c r="E114" s="133" t="s">
        <v>457</v>
      </c>
      <c r="F114" s="133">
        <v>0.47499999999999998</v>
      </c>
      <c r="G114" s="133" t="s">
        <v>457</v>
      </c>
    </row>
    <row r="115" spans="1:8" x14ac:dyDescent="0.2">
      <c r="A115" s="144" t="s">
        <v>28</v>
      </c>
      <c r="B115" s="132" t="s">
        <v>533</v>
      </c>
      <c r="C115" s="133">
        <v>0.4</v>
      </c>
      <c r="D115" s="133">
        <v>0.2</v>
      </c>
      <c r="E115" s="133" t="s">
        <v>457</v>
      </c>
      <c r="F115" s="133">
        <v>0.8</v>
      </c>
      <c r="G115" s="133" t="s">
        <v>457</v>
      </c>
    </row>
    <row r="116" spans="1:8" x14ac:dyDescent="0.2">
      <c r="A116" s="144" t="s">
        <v>28</v>
      </c>
      <c r="B116" s="132" t="s">
        <v>534</v>
      </c>
      <c r="C116" s="133">
        <v>0.05</v>
      </c>
      <c r="D116" s="133">
        <v>0.05</v>
      </c>
      <c r="E116" s="133" t="s">
        <v>457</v>
      </c>
      <c r="F116" s="133">
        <v>0.15</v>
      </c>
      <c r="G116" s="133" t="s">
        <v>457</v>
      </c>
    </row>
    <row r="117" spans="1:8" x14ac:dyDescent="0.2">
      <c r="A117" s="144" t="s">
        <v>28</v>
      </c>
      <c r="B117" s="132" t="s">
        <v>535</v>
      </c>
      <c r="C117" s="133">
        <v>0.85</v>
      </c>
      <c r="D117" s="133">
        <v>0.65</v>
      </c>
      <c r="E117" s="133" t="s">
        <v>457</v>
      </c>
      <c r="F117" s="133">
        <v>0.9</v>
      </c>
      <c r="G117" s="133" t="s">
        <v>457</v>
      </c>
    </row>
    <row r="118" spans="1:8" x14ac:dyDescent="0.2">
      <c r="A118" s="144" t="s">
        <v>28</v>
      </c>
      <c r="B118" s="132" t="s">
        <v>477</v>
      </c>
      <c r="C118" s="133">
        <v>0.35</v>
      </c>
      <c r="D118" s="133">
        <v>0.5</v>
      </c>
      <c r="E118" s="133" t="s">
        <v>457</v>
      </c>
      <c r="F118" s="133">
        <v>0.8</v>
      </c>
      <c r="G118" s="133">
        <v>0.8</v>
      </c>
      <c r="H118" t="s">
        <v>458</v>
      </c>
    </row>
    <row r="119" spans="1:8" x14ac:dyDescent="0.2">
      <c r="A119" s="144" t="s">
        <v>28</v>
      </c>
      <c r="B119" s="132" t="s">
        <v>478</v>
      </c>
      <c r="C119" s="133" t="s">
        <v>457</v>
      </c>
      <c r="D119" s="133">
        <v>0.375</v>
      </c>
      <c r="E119" s="133">
        <v>0.4</v>
      </c>
      <c r="F119" s="133">
        <v>0.82499999999999996</v>
      </c>
      <c r="G119" s="133">
        <v>0.8</v>
      </c>
      <c r="H119" t="s">
        <v>458</v>
      </c>
    </row>
    <row r="120" spans="1:8" x14ac:dyDescent="0.2">
      <c r="A120" s="144" t="s">
        <v>28</v>
      </c>
      <c r="B120" s="132" t="s">
        <v>536</v>
      </c>
      <c r="C120" s="133" t="s">
        <v>457</v>
      </c>
      <c r="D120" s="133">
        <v>0.51500000000000001</v>
      </c>
      <c r="E120" s="133">
        <v>0.56000000000000005</v>
      </c>
      <c r="F120" s="133">
        <v>0.81499999999999995</v>
      </c>
      <c r="G120" s="133" t="s">
        <v>457</v>
      </c>
    </row>
    <row r="121" spans="1:8" x14ac:dyDescent="0.2">
      <c r="A121" s="144" t="s">
        <v>28</v>
      </c>
      <c r="B121" s="132" t="s">
        <v>537</v>
      </c>
      <c r="C121" s="133">
        <v>0.4</v>
      </c>
      <c r="D121" s="133">
        <v>0.45250000000000001</v>
      </c>
      <c r="E121" s="133">
        <v>0.505</v>
      </c>
      <c r="F121" s="133">
        <v>0.73</v>
      </c>
      <c r="G121" s="133" t="s">
        <v>457</v>
      </c>
    </row>
    <row r="122" spans="1:8" x14ac:dyDescent="0.2">
      <c r="A122" s="144" t="s">
        <v>28</v>
      </c>
      <c r="B122" s="132" t="s">
        <v>479</v>
      </c>
      <c r="C122" s="133" t="s">
        <v>457</v>
      </c>
      <c r="D122" s="133">
        <v>0.06</v>
      </c>
      <c r="E122" s="133">
        <v>0.06</v>
      </c>
      <c r="F122" s="133">
        <v>0.16</v>
      </c>
      <c r="G122" s="133">
        <v>1.4E-2</v>
      </c>
      <c r="H122" t="s">
        <v>458</v>
      </c>
    </row>
    <row r="123" spans="1:8" x14ac:dyDescent="0.2">
      <c r="A123" s="144" t="s">
        <v>28</v>
      </c>
      <c r="B123" s="132" t="s">
        <v>538</v>
      </c>
      <c r="C123" s="133">
        <v>0.35</v>
      </c>
      <c r="D123" s="133">
        <v>0.45</v>
      </c>
      <c r="E123" s="133" t="s">
        <v>457</v>
      </c>
      <c r="F123" s="133">
        <v>0.6</v>
      </c>
      <c r="G123" s="133" t="s">
        <v>457</v>
      </c>
    </row>
    <row r="124" spans="1:8" x14ac:dyDescent="0.2">
      <c r="A124" s="144" t="s">
        <v>28</v>
      </c>
      <c r="B124" s="132" t="s">
        <v>539</v>
      </c>
      <c r="C124" s="133">
        <v>0.2</v>
      </c>
      <c r="D124" s="133">
        <v>0.44</v>
      </c>
      <c r="E124" s="133">
        <v>0.63</v>
      </c>
      <c r="F124" s="133">
        <v>0.77500000000000002</v>
      </c>
      <c r="G124" s="133" t="s">
        <v>457</v>
      </c>
    </row>
    <row r="125" spans="1:8" x14ac:dyDescent="0.2">
      <c r="A125" s="144" t="s">
        <v>28</v>
      </c>
      <c r="B125" s="132" t="s">
        <v>540</v>
      </c>
      <c r="C125" s="133">
        <v>0.35</v>
      </c>
      <c r="D125" s="133" t="s">
        <v>457</v>
      </c>
      <c r="E125" s="133" t="s">
        <v>457</v>
      </c>
      <c r="F125" s="133">
        <v>0.8</v>
      </c>
      <c r="G125" s="133" t="s">
        <v>457</v>
      </c>
    </row>
    <row r="126" spans="1:8" x14ac:dyDescent="0.2">
      <c r="A126" s="144" t="s">
        <v>28</v>
      </c>
      <c r="B126" s="132" t="s">
        <v>541</v>
      </c>
      <c r="C126" s="133">
        <v>0.2</v>
      </c>
      <c r="D126" s="133">
        <v>0.09</v>
      </c>
      <c r="E126" s="133">
        <v>0.13</v>
      </c>
      <c r="F126" s="133">
        <v>0.37</v>
      </c>
      <c r="G126" s="133" t="s">
        <v>457</v>
      </c>
    </row>
    <row r="127" spans="1:8" x14ac:dyDescent="0.2">
      <c r="A127" s="145" t="s">
        <v>542</v>
      </c>
      <c r="B127" s="137" t="s">
        <v>543</v>
      </c>
      <c r="C127" s="136">
        <v>0</v>
      </c>
      <c r="D127" s="136">
        <v>0</v>
      </c>
      <c r="E127" s="136">
        <v>0</v>
      </c>
      <c r="F127" s="136">
        <v>0</v>
      </c>
      <c r="G127" s="136">
        <v>0.8</v>
      </c>
    </row>
  </sheetData>
  <pageMargins left="0.7" right="0.7" top="0.75" bottom="0.75" header="0.3" footer="0.3"/>
  <tableParts count="2">
    <tablePart r:id="rId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dimension ref="A1:IW185"/>
  <sheetViews>
    <sheetView topLeftCell="A79" workbookViewId="0">
      <pane xSplit="1" topLeftCell="B1" activePane="topRight" state="frozen"/>
      <selection pane="topRight" activeCell="H26" sqref="H26"/>
    </sheetView>
  </sheetViews>
  <sheetFormatPr defaultColWidth="9.140625" defaultRowHeight="12.75" x14ac:dyDescent="0.2"/>
  <cols>
    <col min="1" max="1" width="22" style="31" customWidth="1"/>
    <col min="2" max="4" width="25.7109375" style="31" customWidth="1"/>
    <col min="5" max="5" width="32.5703125" style="31" customWidth="1"/>
    <col min="6" max="8" width="25.7109375" style="31" customWidth="1"/>
    <col min="9" max="10" width="20.85546875" style="31" customWidth="1"/>
    <col min="11" max="11" width="20.85546875" style="31" bestFit="1" customWidth="1"/>
    <col min="12" max="12" width="9.140625" style="31"/>
    <col min="13" max="16384" width="9.140625" style="1"/>
  </cols>
  <sheetData>
    <row r="1" spans="1:12" x14ac:dyDescent="0.2">
      <c r="A1" s="38" t="s">
        <v>643</v>
      </c>
    </row>
    <row r="2" spans="1:12" x14ac:dyDescent="0.2">
      <c r="A2" s="38"/>
    </row>
    <row r="3" spans="1:12" x14ac:dyDescent="0.2">
      <c r="A3" s="7" t="s">
        <v>644</v>
      </c>
      <c r="B3" s="47"/>
    </row>
    <row r="4" spans="1:12" x14ac:dyDescent="0.2">
      <c r="A4" s="48"/>
      <c r="B4" s="64"/>
    </row>
    <row r="5" spans="1:12" x14ac:dyDescent="0.2">
      <c r="A5" s="43" t="s">
        <v>645</v>
      </c>
      <c r="B5" s="64"/>
    </row>
    <row r="6" spans="1:12" x14ac:dyDescent="0.2">
      <c r="A6" s="38"/>
    </row>
    <row r="7" spans="1:12" s="106" customFormat="1" x14ac:dyDescent="0.2">
      <c r="A7" s="104"/>
      <c r="B7" s="110" t="s">
        <v>646</v>
      </c>
      <c r="C7" s="110" t="s">
        <v>647</v>
      </c>
      <c r="D7" s="110" t="s">
        <v>648</v>
      </c>
      <c r="E7" s="110" t="s">
        <v>649</v>
      </c>
      <c r="F7" s="110" t="s">
        <v>650</v>
      </c>
      <c r="G7" s="110" t="s">
        <v>926</v>
      </c>
      <c r="H7" s="110" t="s">
        <v>651</v>
      </c>
      <c r="I7" s="108" t="s">
        <v>652</v>
      </c>
      <c r="J7" s="108" t="s">
        <v>653</v>
      </c>
      <c r="K7" s="108" t="s">
        <v>654</v>
      </c>
      <c r="L7" s="105"/>
    </row>
    <row r="8" spans="1:12" s="2" customFormat="1" x14ac:dyDescent="0.2">
      <c r="A8" s="6" t="s">
        <v>655</v>
      </c>
      <c r="B8" s="30" t="s">
        <v>656</v>
      </c>
      <c r="C8" s="30" t="s">
        <v>656</v>
      </c>
      <c r="D8" s="30" t="s">
        <v>656</v>
      </c>
      <c r="E8" s="30" t="s">
        <v>656</v>
      </c>
      <c r="F8" s="30" t="s">
        <v>656</v>
      </c>
      <c r="G8" s="30" t="s">
        <v>656</v>
      </c>
      <c r="H8" s="30" t="s">
        <v>656</v>
      </c>
      <c r="I8" s="30" t="s">
        <v>656</v>
      </c>
      <c r="J8" s="30" t="s">
        <v>656</v>
      </c>
      <c r="K8" s="30" t="s">
        <v>656</v>
      </c>
      <c r="L8" s="6"/>
    </row>
    <row r="9" spans="1:12" s="8" customFormat="1" x14ac:dyDescent="0.2">
      <c r="A9" s="31" t="s">
        <v>657</v>
      </c>
      <c r="B9" s="36">
        <f>C9</f>
        <v>100800000000</v>
      </c>
      <c r="C9" s="36">
        <v>100800000000</v>
      </c>
      <c r="D9" s="36">
        <f>1.043*10^11</f>
        <v>104300000000</v>
      </c>
      <c r="E9" s="36">
        <v>5400000000</v>
      </c>
      <c r="F9" s="36">
        <v>3749000000</v>
      </c>
      <c r="G9" s="107">
        <f>AVERAGE(2*10^10, 1*10^11)</f>
        <v>60000000000</v>
      </c>
      <c r="H9" s="429" t="s">
        <v>658</v>
      </c>
      <c r="I9" s="36">
        <f>AVERAGE(C9:H9)</f>
        <v>54849800000</v>
      </c>
      <c r="J9" s="36">
        <f>MIN(C9:H9)</f>
        <v>3749000000</v>
      </c>
      <c r="K9" s="36">
        <f>MAX(C9:H9)</f>
        <v>104300000000</v>
      </c>
      <c r="L9" s="36"/>
    </row>
    <row r="10" spans="1:12" s="8" customFormat="1" x14ac:dyDescent="0.2">
      <c r="A10" s="31" t="s">
        <v>659</v>
      </c>
      <c r="B10" s="36">
        <f t="shared" ref="B10:B16" si="0">C10</f>
        <v>104000000000</v>
      </c>
      <c r="C10" s="36">
        <v>104000000000</v>
      </c>
      <c r="D10" s="36">
        <f>1.063*10^11</f>
        <v>106300000000</v>
      </c>
      <c r="E10" s="36">
        <v>5400000000</v>
      </c>
      <c r="F10" s="36">
        <v>3749000000</v>
      </c>
      <c r="G10" s="107">
        <f>AVERAGE(2.58*10^10, 1.3*10^11)</f>
        <v>77900000000</v>
      </c>
      <c r="H10" s="429" t="s">
        <v>658</v>
      </c>
      <c r="I10" s="36">
        <f t="shared" ref="I10:I26" si="1">AVERAGE(C10:H10)</f>
        <v>59469800000</v>
      </c>
      <c r="J10" s="36">
        <f t="shared" ref="J10:J26" si="2">MIN(C10:H10)</f>
        <v>3749000000</v>
      </c>
      <c r="K10" s="36">
        <f t="shared" ref="K10:K26" si="3">MAX(C10:H10)</f>
        <v>106300000000</v>
      </c>
      <c r="L10" s="36"/>
    </row>
    <row r="11" spans="1:12" s="8" customFormat="1" x14ac:dyDescent="0.2">
      <c r="A11" s="31" t="s">
        <v>660</v>
      </c>
      <c r="B11" s="36">
        <f t="shared" si="0"/>
        <v>10800000000</v>
      </c>
      <c r="C11" s="36">
        <v>10800000000</v>
      </c>
      <c r="D11" s="36">
        <f>1.238*10^10</f>
        <v>12380000000</v>
      </c>
      <c r="E11" s="36">
        <v>8900000000</v>
      </c>
      <c r="F11" s="36">
        <v>8910000000</v>
      </c>
      <c r="G11" s="107">
        <f>AVERAGE(8.9*10^9, 8*10^10)</f>
        <v>44450000000</v>
      </c>
      <c r="H11" s="429" t="s">
        <v>658</v>
      </c>
      <c r="I11" s="36">
        <f t="shared" si="1"/>
        <v>17088000000</v>
      </c>
      <c r="J11" s="36">
        <f t="shared" si="2"/>
        <v>8900000000</v>
      </c>
      <c r="K11" s="36">
        <f t="shared" si="3"/>
        <v>44450000000</v>
      </c>
      <c r="L11" s="36"/>
    </row>
    <row r="12" spans="1:12" s="8" customFormat="1" x14ac:dyDescent="0.2">
      <c r="A12" s="31" t="s">
        <v>661</v>
      </c>
      <c r="B12" s="36">
        <f t="shared" si="0"/>
        <v>12000000000</v>
      </c>
      <c r="C12" s="36">
        <v>12000000000</v>
      </c>
      <c r="D12" s="36">
        <f>1.215*10^10</f>
        <v>12150000000</v>
      </c>
      <c r="E12" s="36">
        <v>18000000000</v>
      </c>
      <c r="F12" s="107" t="s">
        <v>658</v>
      </c>
      <c r="G12" s="107">
        <f>AVERAGE(1.2*10^10, 2*10^11)</f>
        <v>106000000000</v>
      </c>
      <c r="H12" s="429" t="s">
        <v>658</v>
      </c>
      <c r="I12" s="36">
        <f t="shared" si="1"/>
        <v>37037500000</v>
      </c>
      <c r="J12" s="36">
        <f t="shared" si="2"/>
        <v>12000000000</v>
      </c>
      <c r="K12" s="36">
        <f t="shared" si="3"/>
        <v>106000000000</v>
      </c>
      <c r="L12" s="36"/>
    </row>
    <row r="13" spans="1:12" s="8" customFormat="1" x14ac:dyDescent="0.2">
      <c r="A13" s="31" t="s">
        <v>662</v>
      </c>
      <c r="B13" s="36">
        <f t="shared" si="0"/>
        <v>420000000</v>
      </c>
      <c r="C13" s="36">
        <v>420000000</v>
      </c>
      <c r="D13" s="36">
        <f>4.1776*10^8</f>
        <v>417760000</v>
      </c>
      <c r="E13" s="107" t="s">
        <v>658</v>
      </c>
      <c r="F13" s="107" t="s">
        <v>658</v>
      </c>
      <c r="G13" s="107">
        <f>4.2*10^8</f>
        <v>420000000</v>
      </c>
      <c r="H13" s="429" t="s">
        <v>658</v>
      </c>
      <c r="I13" s="36">
        <f t="shared" si="1"/>
        <v>419253333.33333331</v>
      </c>
      <c r="J13" s="36">
        <f t="shared" si="2"/>
        <v>417760000</v>
      </c>
      <c r="K13" s="36">
        <f t="shared" si="3"/>
        <v>420000000</v>
      </c>
      <c r="L13" s="36"/>
    </row>
    <row r="14" spans="1:12" s="8" customFormat="1" x14ac:dyDescent="0.2">
      <c r="A14" s="31" t="s">
        <v>663</v>
      </c>
      <c r="B14" s="36">
        <f t="shared" si="0"/>
        <v>136000000</v>
      </c>
      <c r="C14" s="36">
        <v>136000000</v>
      </c>
      <c r="D14" s="36">
        <f>1.3796*10^8</f>
        <v>137960000</v>
      </c>
      <c r="E14" s="36">
        <v>240000000</v>
      </c>
      <c r="F14" s="36">
        <v>236600000</v>
      </c>
      <c r="G14" s="107">
        <f>AVERAGE(1.36*10^8, 2.4*10^8, 8.9*10^7, 3.4*10^10)</f>
        <v>8616250000</v>
      </c>
      <c r="H14" s="429" t="s">
        <v>658</v>
      </c>
      <c r="I14" s="36">
        <f t="shared" si="1"/>
        <v>1873362000</v>
      </c>
      <c r="J14" s="36">
        <f t="shared" si="2"/>
        <v>136000000</v>
      </c>
      <c r="K14" s="36">
        <f t="shared" si="3"/>
        <v>8616250000</v>
      </c>
      <c r="L14" s="36"/>
    </row>
    <row r="15" spans="1:12" s="8" customFormat="1" x14ac:dyDescent="0.2">
      <c r="A15" s="31" t="s">
        <v>664</v>
      </c>
      <c r="B15" s="36">
        <f t="shared" si="0"/>
        <v>92999999.999999985</v>
      </c>
      <c r="C15" s="36">
        <v>92999999.999999985</v>
      </c>
      <c r="D15" s="36">
        <f>8.9263*10^7</f>
        <v>89263000</v>
      </c>
      <c r="E15" s="36">
        <v>130000000</v>
      </c>
      <c r="F15" s="107" t="s">
        <v>658</v>
      </c>
      <c r="G15" s="433">
        <f>AVERAGE(9.3*10^7, 6.2*10^9)</f>
        <v>3146500000</v>
      </c>
      <c r="H15" s="430">
        <v>130000000</v>
      </c>
      <c r="I15" s="36">
        <f t="shared" si="1"/>
        <v>717752600</v>
      </c>
      <c r="J15" s="36">
        <f t="shared" si="2"/>
        <v>89263000</v>
      </c>
      <c r="K15" s="36">
        <f t="shared" si="3"/>
        <v>3146500000</v>
      </c>
      <c r="L15" s="36"/>
    </row>
    <row r="16" spans="1:12" s="8" customFormat="1" x14ac:dyDescent="0.2">
      <c r="A16" s="31" t="s">
        <v>665</v>
      </c>
      <c r="B16" s="36">
        <f t="shared" si="0"/>
        <v>2430000000</v>
      </c>
      <c r="C16" s="36">
        <v>2430000000</v>
      </c>
      <c r="D16" s="36">
        <f>2.4348*10^9</f>
        <v>2434800000</v>
      </c>
      <c r="E16" s="36">
        <v>11000000000</v>
      </c>
      <c r="F16" s="36">
        <v>10987200000</v>
      </c>
      <c r="G16" s="433">
        <f>2.43*10^9</f>
        <v>2430000000</v>
      </c>
      <c r="H16" s="430">
        <v>11088000000</v>
      </c>
      <c r="I16" s="36">
        <f t="shared" si="1"/>
        <v>6728333333.333333</v>
      </c>
      <c r="J16" s="36">
        <f t="shared" si="2"/>
        <v>2430000000</v>
      </c>
      <c r="K16" s="36">
        <f t="shared" si="3"/>
        <v>11088000000</v>
      </c>
      <c r="L16" s="36"/>
    </row>
    <row r="17" spans="1:257" s="8" customFormat="1" x14ac:dyDescent="0.2">
      <c r="A17" s="31" t="s">
        <v>666</v>
      </c>
      <c r="B17" s="107">
        <f>F17</f>
        <v>49000000000</v>
      </c>
      <c r="C17" s="107" t="s">
        <v>658</v>
      </c>
      <c r="D17" s="107" t="s">
        <v>658</v>
      </c>
      <c r="E17" s="107" t="s">
        <v>658</v>
      </c>
      <c r="F17" s="36">
        <v>49000000000</v>
      </c>
      <c r="G17" s="433">
        <f>AVERAGE(7.99*10^8, 4.9*10^10)</f>
        <v>24899500000</v>
      </c>
      <c r="H17" s="431">
        <f>AVERAGE(3.2*10^4,1*10^6)</f>
        <v>516000</v>
      </c>
      <c r="I17" s="36">
        <f t="shared" si="1"/>
        <v>24633338666.666668</v>
      </c>
      <c r="J17" s="36">
        <f t="shared" si="2"/>
        <v>516000</v>
      </c>
      <c r="K17" s="36">
        <f t="shared" si="3"/>
        <v>49000000000</v>
      </c>
      <c r="L17" s="36"/>
      <c r="M17" s="36"/>
      <c r="N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c r="IW17" s="36"/>
    </row>
    <row r="18" spans="1:257" s="8" customFormat="1" x14ac:dyDescent="0.2">
      <c r="A18" s="31" t="s">
        <v>248</v>
      </c>
      <c r="B18" s="107">
        <f>H18</f>
        <v>500000000</v>
      </c>
      <c r="C18" s="107" t="s">
        <v>658</v>
      </c>
      <c r="D18" s="107" t="s">
        <v>658</v>
      </c>
      <c r="E18" s="107" t="s">
        <v>658</v>
      </c>
      <c r="F18" s="107" t="s">
        <v>658</v>
      </c>
      <c r="G18" s="436">
        <f>3.47*10^8</f>
        <v>347000000</v>
      </c>
      <c r="H18" s="432">
        <v>500000000</v>
      </c>
      <c r="I18" s="36">
        <f t="shared" si="1"/>
        <v>423500000</v>
      </c>
      <c r="J18" s="36">
        <f t="shared" si="2"/>
        <v>347000000</v>
      </c>
      <c r="K18" s="36">
        <f t="shared" si="3"/>
        <v>500000000</v>
      </c>
      <c r="L18" s="36"/>
      <c r="M18" s="36"/>
      <c r="N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c r="IW18" s="36"/>
    </row>
    <row r="19" spans="1:257" s="8" customFormat="1" x14ac:dyDescent="0.2">
      <c r="A19" s="31" t="s">
        <v>249</v>
      </c>
      <c r="B19" s="107">
        <f>H19</f>
        <v>250000000</v>
      </c>
      <c r="C19" s="107" t="s">
        <v>658</v>
      </c>
      <c r="D19" s="107" t="s">
        <v>658</v>
      </c>
      <c r="E19" s="107" t="s">
        <v>658</v>
      </c>
      <c r="F19" s="107" t="s">
        <v>658</v>
      </c>
      <c r="G19" s="436">
        <f>3*10^5</f>
        <v>300000</v>
      </c>
      <c r="H19" s="432">
        <v>250000000</v>
      </c>
      <c r="I19" s="36">
        <f t="shared" si="1"/>
        <v>125150000</v>
      </c>
      <c r="J19" s="36">
        <f t="shared" si="2"/>
        <v>300000</v>
      </c>
      <c r="K19" s="36">
        <f t="shared" si="3"/>
        <v>250000000</v>
      </c>
      <c r="L19" s="36"/>
      <c r="M19" s="36"/>
      <c r="N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c r="IW19" s="36"/>
    </row>
    <row r="20" spans="1:257" s="8" customFormat="1" x14ac:dyDescent="0.2">
      <c r="A20" s="31" t="s">
        <v>667</v>
      </c>
      <c r="B20" s="107">
        <f>H20</f>
        <v>125000000</v>
      </c>
      <c r="C20" s="107" t="s">
        <v>658</v>
      </c>
      <c r="D20" s="107" t="s">
        <v>658</v>
      </c>
      <c r="E20" s="107" t="s">
        <v>658</v>
      </c>
      <c r="F20" s="107" t="s">
        <v>658</v>
      </c>
      <c r="G20" s="436">
        <f>1.13*10^8</f>
        <v>112999999.99999999</v>
      </c>
      <c r="H20" s="432">
        <v>125000000</v>
      </c>
      <c r="I20" s="36">
        <f t="shared" si="1"/>
        <v>119000000</v>
      </c>
      <c r="J20" s="36">
        <f t="shared" si="2"/>
        <v>112999999.99999999</v>
      </c>
      <c r="K20" s="36">
        <f t="shared" si="3"/>
        <v>125000000</v>
      </c>
      <c r="L20" s="36"/>
      <c r="M20" s="36"/>
      <c r="N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c r="IW20" s="36"/>
    </row>
    <row r="21" spans="1:257" s="8" customFormat="1" x14ac:dyDescent="0.2">
      <c r="A21" s="31" t="s">
        <v>668</v>
      </c>
      <c r="B21" s="107">
        <f>F21</f>
        <v>4086000000</v>
      </c>
      <c r="C21" s="107" t="s">
        <v>658</v>
      </c>
      <c r="D21" s="107" t="s">
        <v>658</v>
      </c>
      <c r="E21" s="107" t="s">
        <v>658</v>
      </c>
      <c r="F21" s="36">
        <v>4086000000</v>
      </c>
      <c r="G21" s="433">
        <f>1.13*10^8</f>
        <v>112999999.99999999</v>
      </c>
      <c r="H21" s="431">
        <f>2.3*10^7*450</f>
        <v>10350000000</v>
      </c>
      <c r="I21" s="36">
        <f t="shared" si="1"/>
        <v>4849666666.666667</v>
      </c>
      <c r="J21" s="36">
        <f t="shared" si="2"/>
        <v>112999999.99999999</v>
      </c>
      <c r="K21" s="36">
        <f t="shared" si="3"/>
        <v>10350000000</v>
      </c>
      <c r="L21" s="36"/>
    </row>
    <row r="22" spans="1:257" s="8" customFormat="1" x14ac:dyDescent="0.2">
      <c r="A22" s="31" t="s">
        <v>720</v>
      </c>
      <c r="B22" s="107" t="s">
        <v>658</v>
      </c>
      <c r="C22" s="107" t="s">
        <v>658</v>
      </c>
      <c r="D22" s="107" t="s">
        <v>658</v>
      </c>
      <c r="E22" s="107" t="s">
        <v>658</v>
      </c>
      <c r="F22" s="255" t="s">
        <v>658</v>
      </c>
      <c r="G22" s="433"/>
      <c r="H22" s="434">
        <f>10*AVERAGE(1200, 60000000)</f>
        <v>300006000</v>
      </c>
      <c r="I22" s="36">
        <f t="shared" si="1"/>
        <v>300006000</v>
      </c>
      <c r="J22" s="36">
        <f t="shared" si="2"/>
        <v>300006000</v>
      </c>
      <c r="K22" s="36">
        <f t="shared" si="3"/>
        <v>300006000</v>
      </c>
      <c r="L22" s="36"/>
    </row>
    <row r="23" spans="1:257" s="8" customFormat="1" x14ac:dyDescent="0.2">
      <c r="A23" s="31" t="s">
        <v>881</v>
      </c>
      <c r="B23" s="107" t="s">
        <v>658</v>
      </c>
      <c r="C23" s="107" t="s">
        <v>658</v>
      </c>
      <c r="D23" s="107" t="s">
        <v>658</v>
      </c>
      <c r="E23" s="107" t="s">
        <v>658</v>
      </c>
      <c r="F23" s="255" t="s">
        <v>658</v>
      </c>
      <c r="G23" s="433">
        <f>(AVERAGE(11,15)*AVERAGE(1.7*10^2,3.7*10^8))</f>
        <v>2405001105</v>
      </c>
      <c r="H23" s="431">
        <f>1.3*10^8</f>
        <v>130000000</v>
      </c>
      <c r="I23" s="36">
        <f t="shared" si="1"/>
        <v>1267500552.5</v>
      </c>
      <c r="J23" s="36">
        <f t="shared" si="2"/>
        <v>130000000</v>
      </c>
      <c r="K23" s="36">
        <f t="shared" si="3"/>
        <v>2405001105</v>
      </c>
      <c r="L23" s="36" t="s">
        <v>758</v>
      </c>
    </row>
    <row r="24" spans="1:257" s="8" customFormat="1" x14ac:dyDescent="0.2">
      <c r="A24" s="31" t="s">
        <v>719</v>
      </c>
      <c r="B24" s="107" t="s">
        <v>658</v>
      </c>
      <c r="C24" s="107" t="s">
        <v>658</v>
      </c>
      <c r="D24" s="107" t="s">
        <v>658</v>
      </c>
      <c r="E24" s="107" t="s">
        <v>658</v>
      </c>
      <c r="F24" s="255" t="s">
        <v>658</v>
      </c>
      <c r="G24" s="433"/>
      <c r="H24" s="431">
        <f>3.3*10^5*(AVERAGE(19,55))</f>
        <v>12210000</v>
      </c>
      <c r="I24" s="36">
        <f t="shared" si="1"/>
        <v>12210000</v>
      </c>
      <c r="J24" s="36">
        <f t="shared" si="2"/>
        <v>12210000</v>
      </c>
      <c r="K24" s="36">
        <f t="shared" si="3"/>
        <v>12210000</v>
      </c>
      <c r="L24" s="36" t="s">
        <v>759</v>
      </c>
    </row>
    <row r="25" spans="1:257" s="109" customFormat="1" x14ac:dyDescent="0.2">
      <c r="A25" s="31" t="s">
        <v>669</v>
      </c>
      <c r="B25" s="107">
        <f>H25</f>
        <v>0</v>
      </c>
      <c r="C25" s="107" t="s">
        <v>658</v>
      </c>
      <c r="D25" s="107" t="s">
        <v>658</v>
      </c>
      <c r="E25" s="107" t="s">
        <v>658</v>
      </c>
      <c r="F25" s="107" t="s">
        <v>658</v>
      </c>
      <c r="G25" s="1"/>
      <c r="H25" s="429">
        <v>0</v>
      </c>
      <c r="I25" s="36">
        <f t="shared" si="1"/>
        <v>0</v>
      </c>
      <c r="J25" s="36">
        <f t="shared" si="2"/>
        <v>0</v>
      </c>
      <c r="K25" s="36">
        <f t="shared" si="3"/>
        <v>0</v>
      </c>
      <c r="L25" s="69"/>
      <c r="O25" s="119"/>
    </row>
    <row r="26" spans="1:257" s="109" customFormat="1" x14ac:dyDescent="0.2">
      <c r="A26" s="31" t="s">
        <v>670</v>
      </c>
      <c r="B26" s="107">
        <f>H26</f>
        <v>0</v>
      </c>
      <c r="C26" s="107" t="s">
        <v>658</v>
      </c>
      <c r="D26" s="107" t="s">
        <v>658</v>
      </c>
      <c r="E26" s="107" t="s">
        <v>658</v>
      </c>
      <c r="F26" s="107" t="s">
        <v>658</v>
      </c>
      <c r="G26" s="1"/>
      <c r="H26" s="429">
        <v>0</v>
      </c>
      <c r="I26" s="36">
        <f t="shared" si="1"/>
        <v>0</v>
      </c>
      <c r="J26" s="36">
        <f t="shared" si="2"/>
        <v>0</v>
      </c>
      <c r="K26" s="36">
        <f t="shared" si="3"/>
        <v>0</v>
      </c>
      <c r="L26" s="69"/>
      <c r="O26" s="119"/>
    </row>
    <row r="27" spans="1:257" x14ac:dyDescent="0.2">
      <c r="A27" s="1"/>
    </row>
    <row r="28" spans="1:257" x14ac:dyDescent="0.2">
      <c r="A28" s="48"/>
    </row>
    <row r="29" spans="1:257" x14ac:dyDescent="0.2">
      <c r="A29" s="111" t="s">
        <v>647</v>
      </c>
      <c r="B29" s="6" t="s">
        <v>671</v>
      </c>
      <c r="C29" s="6" t="s">
        <v>672</v>
      </c>
      <c r="D29" s="6" t="s">
        <v>673</v>
      </c>
      <c r="E29" s="6" t="s">
        <v>674</v>
      </c>
      <c r="F29" s="6" t="s">
        <v>674</v>
      </c>
      <c r="G29" s="6" t="s">
        <v>675</v>
      </c>
      <c r="H29" s="6"/>
      <c r="I29" s="6" t="s">
        <v>674</v>
      </c>
    </row>
    <row r="30" spans="1:257" x14ac:dyDescent="0.2">
      <c r="A30" s="6" t="s">
        <v>655</v>
      </c>
      <c r="B30" s="6" t="s">
        <v>676</v>
      </c>
      <c r="C30" s="6" t="s">
        <v>677</v>
      </c>
      <c r="D30" s="6" t="s">
        <v>678</v>
      </c>
      <c r="E30" s="6" t="s">
        <v>679</v>
      </c>
      <c r="F30" s="6" t="s">
        <v>348</v>
      </c>
      <c r="G30" s="6" t="s">
        <v>680</v>
      </c>
      <c r="H30" s="6"/>
      <c r="I30" s="6" t="s">
        <v>681</v>
      </c>
    </row>
    <row r="31" spans="1:257" x14ac:dyDescent="0.2">
      <c r="A31" s="31" t="s">
        <v>657</v>
      </c>
      <c r="B31" s="31">
        <v>86</v>
      </c>
      <c r="C31" s="35">
        <v>1400</v>
      </c>
      <c r="D31" s="35">
        <f>+(B31/1000)*C31</f>
        <v>120.39999999999999</v>
      </c>
      <c r="E31" s="31">
        <v>7.2</v>
      </c>
      <c r="F31" s="36">
        <f>+(E31/1000)*C31*(10000000000)</f>
        <v>100800000000</v>
      </c>
      <c r="G31" s="35">
        <f>365*D31</f>
        <v>43946</v>
      </c>
      <c r="H31" s="35"/>
      <c r="I31" s="36">
        <f>365*F31</f>
        <v>36792000000000</v>
      </c>
      <c r="J31" s="36"/>
      <c r="N31" s="5"/>
    </row>
    <row r="32" spans="1:257" x14ac:dyDescent="0.2">
      <c r="A32" s="31" t="s">
        <v>659</v>
      </c>
      <c r="B32" s="31">
        <v>58</v>
      </c>
      <c r="C32" s="35">
        <v>800</v>
      </c>
      <c r="D32" s="35">
        <f t="shared" ref="D32:D38" si="4">+(B32/1000)*C32</f>
        <v>46.400000000000006</v>
      </c>
      <c r="E32" s="31">
        <v>13</v>
      </c>
      <c r="F32" s="36">
        <f t="shared" ref="F32:F38" si="5">+(E32/1000)*C32*(10000000000)</f>
        <v>104000000000</v>
      </c>
      <c r="G32" s="35">
        <f>365*D32</f>
        <v>16936.000000000004</v>
      </c>
      <c r="H32" s="35"/>
      <c r="I32" s="36">
        <f>365*F32</f>
        <v>37960000000000</v>
      </c>
      <c r="J32" s="36"/>
      <c r="N32" s="5"/>
    </row>
    <row r="33" spans="1:14" x14ac:dyDescent="0.2">
      <c r="A33" s="31" t="s">
        <v>660</v>
      </c>
      <c r="B33" s="31">
        <v>84</v>
      </c>
      <c r="C33" s="35">
        <v>135</v>
      </c>
      <c r="D33" s="35">
        <f t="shared" si="4"/>
        <v>11.34</v>
      </c>
      <c r="E33" s="31">
        <v>8</v>
      </c>
      <c r="F33" s="36">
        <f t="shared" si="5"/>
        <v>10800000000</v>
      </c>
      <c r="G33" s="35">
        <f t="shared" ref="G33:G38" si="6">365*D33</f>
        <v>4139.1000000000004</v>
      </c>
      <c r="H33" s="35"/>
      <c r="I33" s="36">
        <f t="shared" ref="I33:I38" si="7">365*F33</f>
        <v>3942000000000</v>
      </c>
      <c r="J33" s="36"/>
      <c r="N33" s="5"/>
    </row>
    <row r="34" spans="1:14" x14ac:dyDescent="0.2">
      <c r="A34" s="31" t="s">
        <v>661</v>
      </c>
      <c r="B34" s="31">
        <v>40</v>
      </c>
      <c r="C34" s="35">
        <v>60</v>
      </c>
      <c r="D34" s="35">
        <f t="shared" si="4"/>
        <v>2.4</v>
      </c>
      <c r="E34" s="31">
        <v>20</v>
      </c>
      <c r="F34" s="36">
        <f t="shared" si="5"/>
        <v>12000000000</v>
      </c>
      <c r="G34" s="35">
        <f t="shared" si="6"/>
        <v>876</v>
      </c>
      <c r="H34" s="35"/>
      <c r="I34" s="36">
        <f t="shared" si="7"/>
        <v>4380000000000</v>
      </c>
      <c r="N34" s="5"/>
    </row>
    <row r="35" spans="1:14" x14ac:dyDescent="0.2">
      <c r="A35" s="31" t="s">
        <v>662</v>
      </c>
      <c r="B35" s="31">
        <v>51</v>
      </c>
      <c r="C35" s="35">
        <v>1000</v>
      </c>
      <c r="D35" s="35">
        <f t="shared" si="4"/>
        <v>51</v>
      </c>
      <c r="E35" s="31">
        <v>4.2000000000000003E-2</v>
      </c>
      <c r="F35" s="36">
        <f>+(E35/1000)*C35*(10000000000)</f>
        <v>420000000</v>
      </c>
      <c r="G35" s="35">
        <f>365*D35</f>
        <v>18615</v>
      </c>
      <c r="H35" s="35"/>
      <c r="I35" s="36">
        <f>365*F35</f>
        <v>153300000000</v>
      </c>
      <c r="N35" s="5"/>
    </row>
    <row r="36" spans="1:14" x14ac:dyDescent="0.2">
      <c r="A36" s="31" t="s">
        <v>682</v>
      </c>
      <c r="B36" s="31">
        <v>64</v>
      </c>
      <c r="C36" s="35">
        <v>4</v>
      </c>
      <c r="D36" s="35">
        <f t="shared" si="4"/>
        <v>0.25600000000000001</v>
      </c>
      <c r="E36" s="31">
        <v>3.4</v>
      </c>
      <c r="F36" s="36">
        <f t="shared" si="5"/>
        <v>136000000</v>
      </c>
      <c r="G36" s="35">
        <f t="shared" si="6"/>
        <v>93.44</v>
      </c>
      <c r="H36" s="35"/>
      <c r="I36" s="36">
        <f t="shared" si="7"/>
        <v>49640000000</v>
      </c>
      <c r="N36" s="5"/>
    </row>
    <row r="37" spans="1:14" x14ac:dyDescent="0.2">
      <c r="A37" s="31" t="s">
        <v>664</v>
      </c>
      <c r="B37" s="31">
        <v>47</v>
      </c>
      <c r="C37" s="35">
        <v>15</v>
      </c>
      <c r="D37" s="35">
        <f t="shared" si="4"/>
        <v>0.70499999999999996</v>
      </c>
      <c r="E37" s="31">
        <v>0.62</v>
      </c>
      <c r="F37" s="36">
        <f t="shared" si="5"/>
        <v>92999999.999999985</v>
      </c>
      <c r="G37" s="35">
        <f t="shared" si="6"/>
        <v>257.32499999999999</v>
      </c>
      <c r="H37" s="35"/>
      <c r="I37" s="36">
        <f t="shared" si="7"/>
        <v>33944999999.999996</v>
      </c>
      <c r="N37" s="5"/>
    </row>
    <row r="38" spans="1:14" x14ac:dyDescent="0.2">
      <c r="A38" s="31" t="s">
        <v>665</v>
      </c>
      <c r="B38" s="31">
        <v>110</v>
      </c>
      <c r="C38" s="35">
        <v>3</v>
      </c>
      <c r="D38" s="35">
        <f t="shared" si="4"/>
        <v>0.33</v>
      </c>
      <c r="E38" s="31">
        <v>81</v>
      </c>
      <c r="F38" s="36">
        <f t="shared" si="5"/>
        <v>2430000000</v>
      </c>
      <c r="G38" s="35">
        <f t="shared" si="6"/>
        <v>120.45</v>
      </c>
      <c r="H38" s="35"/>
      <c r="I38" s="36">
        <f t="shared" si="7"/>
        <v>886950000000</v>
      </c>
    </row>
    <row r="40" spans="1:14" s="2" customFormat="1" x14ac:dyDescent="0.2">
      <c r="A40" s="111" t="s">
        <v>650</v>
      </c>
      <c r="B40" s="6" t="s">
        <v>683</v>
      </c>
      <c r="C40" s="6" t="s">
        <v>684</v>
      </c>
      <c r="D40" s="6" t="s">
        <v>685</v>
      </c>
      <c r="E40" s="6"/>
      <c r="F40" s="6"/>
      <c r="G40" s="6"/>
      <c r="H40" s="6"/>
      <c r="I40" s="6"/>
      <c r="J40" s="6"/>
      <c r="K40" s="6"/>
      <c r="L40" s="6"/>
    </row>
    <row r="41" spans="1:14" s="2" customFormat="1" x14ac:dyDescent="0.2">
      <c r="A41" s="6" t="s">
        <v>655</v>
      </c>
      <c r="B41" s="6" t="s">
        <v>686</v>
      </c>
      <c r="C41" s="6" t="s">
        <v>687</v>
      </c>
      <c r="D41" s="6" t="s">
        <v>688</v>
      </c>
      <c r="E41" s="6"/>
      <c r="F41" s="6"/>
      <c r="G41" s="6"/>
      <c r="H41" s="6"/>
      <c r="I41" s="6"/>
      <c r="J41" s="6"/>
      <c r="K41" s="6"/>
      <c r="L41" s="6"/>
    </row>
    <row r="42" spans="1:14" x14ac:dyDescent="0.2">
      <c r="A42" s="31" t="s">
        <v>668</v>
      </c>
      <c r="B42" s="92">
        <v>227</v>
      </c>
      <c r="C42" s="36">
        <v>18000000</v>
      </c>
      <c r="D42" s="36">
        <f>B42*C42</f>
        <v>4086000000</v>
      </c>
    </row>
    <row r="43" spans="1:14" x14ac:dyDescent="0.2">
      <c r="A43" s="31" t="s">
        <v>665</v>
      </c>
      <c r="B43" s="92">
        <v>336</v>
      </c>
      <c r="C43" s="36">
        <v>32700000</v>
      </c>
      <c r="D43" s="36">
        <f>B43*C43</f>
        <v>10987200000</v>
      </c>
    </row>
    <row r="44" spans="1:14" x14ac:dyDescent="0.2">
      <c r="A44" s="31" t="s">
        <v>689</v>
      </c>
      <c r="B44" s="92">
        <v>16300</v>
      </c>
      <c r="C44" s="36">
        <v>230000</v>
      </c>
      <c r="D44" s="36">
        <f>B44*C44</f>
        <v>3749000000</v>
      </c>
    </row>
    <row r="45" spans="1:14" x14ac:dyDescent="0.2">
      <c r="A45" s="31" t="s">
        <v>663</v>
      </c>
      <c r="B45" s="92">
        <v>182</v>
      </c>
      <c r="C45" s="36">
        <v>1300000</v>
      </c>
      <c r="D45" s="36">
        <f>B45*C45</f>
        <v>236600000</v>
      </c>
    </row>
    <row r="46" spans="1:14" x14ac:dyDescent="0.2">
      <c r="A46" s="31" t="s">
        <v>690</v>
      </c>
      <c r="B46" s="92">
        <v>2700</v>
      </c>
      <c r="C46" s="36">
        <v>3300000</v>
      </c>
      <c r="D46" s="36">
        <f>B46*C46</f>
        <v>8910000000</v>
      </c>
    </row>
    <row r="49" spans="1:12" x14ac:dyDescent="0.2">
      <c r="A49" s="7" t="s">
        <v>691</v>
      </c>
      <c r="B49" s="47"/>
    </row>
    <row r="51" spans="1:12" s="6" customFormat="1" x14ac:dyDescent="0.2">
      <c r="B51" s="111" t="s">
        <v>692</v>
      </c>
      <c r="C51" s="112"/>
      <c r="E51" s="31"/>
      <c r="F51" s="31"/>
      <c r="G51" s="31"/>
      <c r="H51" s="31"/>
      <c r="I51" s="31"/>
      <c r="J51" s="31"/>
    </row>
    <row r="52" spans="1:12" s="6" customFormat="1" x14ac:dyDescent="0.2">
      <c r="A52" s="6" t="s">
        <v>565</v>
      </c>
      <c r="B52" s="30" t="s">
        <v>693</v>
      </c>
      <c r="C52" s="30" t="s">
        <v>694</v>
      </c>
      <c r="E52" s="31"/>
      <c r="F52" s="31"/>
      <c r="G52" s="31"/>
      <c r="H52" s="31"/>
      <c r="I52" s="31"/>
      <c r="J52" s="31"/>
    </row>
    <row r="53" spans="1:12" customFormat="1" x14ac:dyDescent="0.2">
      <c r="A53" s="31" t="s">
        <v>695</v>
      </c>
      <c r="B53" s="36">
        <v>180000000</v>
      </c>
      <c r="C53" s="36">
        <f>+B53*(1/2.471)*(1/365)</f>
        <v>199575.34800951311</v>
      </c>
      <c r="D53" s="31"/>
      <c r="E53" s="31"/>
      <c r="F53" s="31"/>
      <c r="G53" s="31"/>
      <c r="H53" s="31"/>
      <c r="I53" s="31"/>
      <c r="J53" s="31"/>
      <c r="K53" s="31"/>
      <c r="L53" s="31"/>
    </row>
    <row r="54" spans="1:12" customFormat="1" x14ac:dyDescent="0.2">
      <c r="A54" s="31" t="s">
        <v>696</v>
      </c>
      <c r="B54" s="36">
        <v>5600000000</v>
      </c>
      <c r="C54" s="36">
        <f>+B54*(1/2.471)*(1/365)</f>
        <v>6209010.8269626293</v>
      </c>
      <c r="D54" s="31"/>
      <c r="E54" s="31"/>
      <c r="F54" s="31"/>
      <c r="G54" s="31"/>
      <c r="H54" s="31"/>
      <c r="I54" s="31"/>
      <c r="J54" s="31"/>
      <c r="K54" s="31"/>
      <c r="L54" s="31"/>
    </row>
    <row r="55" spans="1:12" customFormat="1" x14ac:dyDescent="0.2">
      <c r="A55" s="31" t="s">
        <v>697</v>
      </c>
      <c r="B55" s="36">
        <v>9300000000</v>
      </c>
      <c r="C55" s="36">
        <f>+B55*(1/2.471)*(1/365)</f>
        <v>10311392.98049151</v>
      </c>
      <c r="D55" s="31"/>
      <c r="E55" s="31"/>
      <c r="F55" s="31"/>
      <c r="G55" s="31"/>
      <c r="H55" s="31"/>
      <c r="I55" s="31"/>
      <c r="J55" s="31"/>
      <c r="K55" s="31"/>
      <c r="L55" s="31"/>
    </row>
    <row r="56" spans="1:12" customFormat="1" x14ac:dyDescent="0.2">
      <c r="A56" s="31" t="s">
        <v>698</v>
      </c>
      <c r="B56" s="36">
        <v>15000000000</v>
      </c>
      <c r="C56" s="36">
        <f>+B56*(1/2.471)*(1/365)</f>
        <v>16631279.000792757</v>
      </c>
      <c r="D56" s="31"/>
      <c r="E56" s="31"/>
      <c r="F56" s="31"/>
      <c r="G56" s="31"/>
      <c r="H56" s="31"/>
      <c r="I56" s="31"/>
      <c r="J56" s="31"/>
      <c r="K56" s="31"/>
      <c r="L56" s="31"/>
    </row>
    <row r="57" spans="1:12" customFormat="1" x14ac:dyDescent="0.2">
      <c r="A57" s="31" t="s">
        <v>699</v>
      </c>
      <c r="B57" s="36">
        <v>21000000000</v>
      </c>
      <c r="C57" s="36">
        <f>+B57*(1/2.471)*(1/365)</f>
        <v>23283790.601109859</v>
      </c>
      <c r="D57" s="31"/>
      <c r="E57" s="31"/>
      <c r="F57" s="31"/>
      <c r="G57" s="31"/>
      <c r="H57" s="31"/>
      <c r="I57" s="31"/>
      <c r="J57" s="31"/>
      <c r="K57" s="31"/>
      <c r="L57" s="31"/>
    </row>
    <row r="59" spans="1:12" x14ac:dyDescent="0.2">
      <c r="B59" s="245" t="s">
        <v>713</v>
      </c>
      <c r="C59" s="244"/>
    </row>
    <row r="60" spans="1:12" x14ac:dyDescent="0.2">
      <c r="A60" s="31" t="s">
        <v>242</v>
      </c>
      <c r="B60" s="6" t="s">
        <v>706</v>
      </c>
    </row>
    <row r="61" spans="1:12" x14ac:dyDescent="0.2">
      <c r="A61" s="31" t="s">
        <v>248</v>
      </c>
      <c r="B61" s="36">
        <f>1.86*10^8</f>
        <v>186000000</v>
      </c>
    </row>
    <row r="62" spans="1:12" x14ac:dyDescent="0.2">
      <c r="A62" s="31" t="s">
        <v>667</v>
      </c>
      <c r="B62" s="36">
        <f>2.65*10^7</f>
        <v>26500000</v>
      </c>
    </row>
    <row r="63" spans="1:12" x14ac:dyDescent="0.2">
      <c r="A63" s="31" t="s">
        <v>705</v>
      </c>
      <c r="B63" s="36">
        <f>1.33*10^7</f>
        <v>13300000</v>
      </c>
    </row>
    <row r="64" spans="1:12" x14ac:dyDescent="0.2">
      <c r="A64" s="31" t="s">
        <v>666</v>
      </c>
      <c r="B64" s="36">
        <f>4.25*10^8</f>
        <v>425000000</v>
      </c>
    </row>
    <row r="65" spans="1:2" x14ac:dyDescent="0.2">
      <c r="A65" s="31" t="s">
        <v>665</v>
      </c>
      <c r="B65" s="36">
        <f>1.27*10^9</f>
        <v>1270000000</v>
      </c>
    </row>
    <row r="66" spans="1:2" x14ac:dyDescent="0.2">
      <c r="A66" s="31" t="s">
        <v>249</v>
      </c>
      <c r="B66" s="36">
        <f>2*10^5</f>
        <v>200000</v>
      </c>
    </row>
    <row r="68" spans="1:2" x14ac:dyDescent="0.2">
      <c r="A68" s="31" t="s">
        <v>709</v>
      </c>
    </row>
    <row r="70" spans="1:2" x14ac:dyDescent="0.2">
      <c r="A70" s="31" t="s">
        <v>710</v>
      </c>
    </row>
    <row r="72" spans="1:2" x14ac:dyDescent="0.2">
      <c r="A72" s="31" t="s">
        <v>711</v>
      </c>
    </row>
    <row r="74" spans="1:2" x14ac:dyDescent="0.2">
      <c r="A74" s="31" t="s">
        <v>712</v>
      </c>
    </row>
    <row r="76" spans="1:2" x14ac:dyDescent="0.2">
      <c r="A76" s="31" t="s">
        <v>714</v>
      </c>
    </row>
    <row r="78" spans="1:2" x14ac:dyDescent="0.2">
      <c r="A78" s="273" t="s">
        <v>769</v>
      </c>
    </row>
    <row r="80" spans="1:2" x14ac:dyDescent="0.2">
      <c r="A80" s="274" t="s">
        <v>770</v>
      </c>
    </row>
    <row r="82" spans="1:4" x14ac:dyDescent="0.2">
      <c r="A82" s="31" t="s">
        <v>924</v>
      </c>
    </row>
    <row r="83" spans="1:4" x14ac:dyDescent="0.2">
      <c r="A83" s="31" t="s">
        <v>925</v>
      </c>
    </row>
    <row r="84" spans="1:4" x14ac:dyDescent="0.2">
      <c r="A84" t="s">
        <v>923</v>
      </c>
    </row>
    <row r="86" spans="1:4" x14ac:dyDescent="0.2">
      <c r="A86" s="291" t="s">
        <v>775</v>
      </c>
      <c r="B86" s="284"/>
      <c r="C86" s="284"/>
      <c r="D86" s="284"/>
    </row>
    <row r="87" spans="1:4" x14ac:dyDescent="0.2">
      <c r="A87" s="291" t="s">
        <v>776</v>
      </c>
      <c r="B87" s="284"/>
      <c r="C87" s="284"/>
      <c r="D87" s="284"/>
    </row>
    <row r="88" spans="1:4" x14ac:dyDescent="0.2">
      <c r="A88" s="291" t="s">
        <v>777</v>
      </c>
      <c r="B88" s="284"/>
      <c r="C88" s="284"/>
      <c r="D88" s="284"/>
    </row>
    <row r="89" spans="1:4" x14ac:dyDescent="0.2">
      <c r="A89" s="291" t="s">
        <v>778</v>
      </c>
      <c r="B89" s="284"/>
      <c r="C89" s="284"/>
      <c r="D89" s="284"/>
    </row>
    <row r="90" spans="1:4" x14ac:dyDescent="0.2">
      <c r="A90" s="291" t="s">
        <v>779</v>
      </c>
      <c r="B90" s="284"/>
      <c r="C90" s="284"/>
      <c r="D90" s="284"/>
    </row>
    <row r="91" spans="1:4" x14ac:dyDescent="0.2">
      <c r="A91" s="291" t="s">
        <v>780</v>
      </c>
      <c r="B91" s="284"/>
      <c r="C91" s="284"/>
      <c r="D91" s="284"/>
    </row>
    <row r="92" spans="1:4" x14ac:dyDescent="0.2">
      <c r="A92" s="291" t="s">
        <v>781</v>
      </c>
      <c r="B92" s="284"/>
      <c r="C92" s="284"/>
      <c r="D92" s="284"/>
    </row>
    <row r="93" spans="1:4" x14ac:dyDescent="0.2">
      <c r="A93" s="291"/>
      <c r="B93" s="284"/>
      <c r="C93" s="284"/>
      <c r="D93" s="284"/>
    </row>
    <row r="94" spans="1:4" x14ac:dyDescent="0.2">
      <c r="A94" s="286"/>
      <c r="B94" s="292" t="s">
        <v>782</v>
      </c>
      <c r="C94" s="287" t="s">
        <v>783</v>
      </c>
      <c r="D94" s="292" t="s">
        <v>783</v>
      </c>
    </row>
    <row r="95" spans="1:4" ht="13.5" thickBot="1" x14ac:dyDescent="0.25">
      <c r="A95" s="294" t="s">
        <v>655</v>
      </c>
      <c r="B95" s="295" t="s">
        <v>784</v>
      </c>
      <c r="C95" s="296" t="s">
        <v>785</v>
      </c>
      <c r="D95" s="295" t="s">
        <v>786</v>
      </c>
    </row>
    <row r="96" spans="1:4" x14ac:dyDescent="0.2">
      <c r="A96" s="284"/>
      <c r="B96" s="298"/>
      <c r="C96" s="289"/>
      <c r="D96" s="292"/>
    </row>
    <row r="97" spans="1:4" x14ac:dyDescent="0.2">
      <c r="A97" s="306" t="s">
        <v>787</v>
      </c>
      <c r="B97" s="298" t="s">
        <v>788</v>
      </c>
      <c r="C97" s="290" t="s">
        <v>789</v>
      </c>
      <c r="D97" s="302" t="s">
        <v>790</v>
      </c>
    </row>
    <row r="98" spans="1:4" x14ac:dyDescent="0.2">
      <c r="A98" s="284" t="s">
        <v>668</v>
      </c>
      <c r="B98" s="299" t="s">
        <v>791</v>
      </c>
      <c r="C98" s="290" t="s">
        <v>792</v>
      </c>
      <c r="D98" s="302" t="s">
        <v>793</v>
      </c>
    </row>
    <row r="99" spans="1:4" x14ac:dyDescent="0.2">
      <c r="A99" s="284" t="s">
        <v>732</v>
      </c>
      <c r="B99" s="298" t="s">
        <v>794</v>
      </c>
      <c r="C99" s="290" t="s">
        <v>795</v>
      </c>
      <c r="D99" s="302" t="s">
        <v>796</v>
      </c>
    </row>
    <row r="100" spans="1:4" x14ac:dyDescent="0.2">
      <c r="A100" s="284" t="s">
        <v>797</v>
      </c>
      <c r="B100" s="298"/>
      <c r="C100" s="288" t="s">
        <v>798</v>
      </c>
      <c r="D100" s="298"/>
    </row>
    <row r="101" spans="1:4" x14ac:dyDescent="0.2">
      <c r="A101" s="284" t="s">
        <v>799</v>
      </c>
      <c r="B101" s="298"/>
      <c r="C101" s="290" t="s">
        <v>800</v>
      </c>
      <c r="D101" s="298"/>
    </row>
    <row r="102" spans="1:4" x14ac:dyDescent="0.2">
      <c r="A102" s="284" t="s">
        <v>801</v>
      </c>
      <c r="B102" s="298"/>
      <c r="C102" s="290" t="s">
        <v>802</v>
      </c>
      <c r="D102" s="298"/>
    </row>
    <row r="103" spans="1:4" x14ac:dyDescent="0.2">
      <c r="A103" s="284"/>
      <c r="B103" s="298"/>
      <c r="C103" s="284"/>
      <c r="D103" s="298"/>
    </row>
    <row r="104" spans="1:4" ht="13.5" thickBot="1" x14ac:dyDescent="0.25">
      <c r="A104" s="308" t="s">
        <v>803</v>
      </c>
      <c r="B104" s="300"/>
      <c r="C104" s="297"/>
      <c r="D104" s="300"/>
    </row>
    <row r="105" spans="1:4" x14ac:dyDescent="0.2">
      <c r="A105" s="284" t="s">
        <v>804</v>
      </c>
      <c r="B105" s="298" t="s">
        <v>805</v>
      </c>
      <c r="C105" s="290" t="s">
        <v>806</v>
      </c>
      <c r="D105" s="302" t="s">
        <v>807</v>
      </c>
    </row>
    <row r="106" spans="1:4" x14ac:dyDescent="0.2">
      <c r="A106" s="284" t="s">
        <v>808</v>
      </c>
      <c r="B106" s="298" t="s">
        <v>809</v>
      </c>
      <c r="C106" s="290" t="s">
        <v>806</v>
      </c>
      <c r="D106" s="302" t="s">
        <v>810</v>
      </c>
    </row>
    <row r="107" spans="1:4" x14ac:dyDescent="0.2">
      <c r="A107" s="284" t="s">
        <v>811</v>
      </c>
      <c r="B107" s="298">
        <v>52163</v>
      </c>
      <c r="C107" s="290" t="s">
        <v>806</v>
      </c>
      <c r="D107" s="302" t="s">
        <v>812</v>
      </c>
    </row>
    <row r="108" spans="1:4" x14ac:dyDescent="0.2">
      <c r="A108" s="284" t="s">
        <v>813</v>
      </c>
      <c r="B108" s="298">
        <v>39091</v>
      </c>
      <c r="C108" s="290" t="s">
        <v>806</v>
      </c>
      <c r="D108" s="302" t="s">
        <v>814</v>
      </c>
    </row>
    <row r="109" spans="1:4" x14ac:dyDescent="0.2">
      <c r="A109" s="285" t="s">
        <v>815</v>
      </c>
      <c r="B109" s="298" t="s">
        <v>816</v>
      </c>
      <c r="C109" s="290" t="s">
        <v>806</v>
      </c>
      <c r="D109" s="302">
        <v>5400000000</v>
      </c>
    </row>
    <row r="110" spans="1:4" x14ac:dyDescent="0.2">
      <c r="A110" s="285"/>
      <c r="B110" s="298"/>
      <c r="C110" s="290"/>
      <c r="D110" s="302"/>
    </row>
    <row r="111" spans="1:4" ht="13.5" thickBot="1" x14ac:dyDescent="0.25">
      <c r="A111" s="294" t="s">
        <v>817</v>
      </c>
      <c r="B111" s="300"/>
      <c r="C111" s="297"/>
      <c r="D111" s="300"/>
    </row>
    <row r="112" spans="1:4" x14ac:dyDescent="0.2">
      <c r="A112" s="285" t="s">
        <v>818</v>
      </c>
      <c r="B112" s="298" t="s">
        <v>819</v>
      </c>
      <c r="C112" s="290" t="s">
        <v>820</v>
      </c>
      <c r="D112" s="302">
        <v>420000000</v>
      </c>
    </row>
    <row r="113" spans="1:4" x14ac:dyDescent="0.2">
      <c r="A113" s="307" t="s">
        <v>661</v>
      </c>
      <c r="B113" s="298" t="s">
        <v>821</v>
      </c>
      <c r="C113" s="290" t="s">
        <v>822</v>
      </c>
      <c r="D113" s="302" t="s">
        <v>823</v>
      </c>
    </row>
    <row r="114" spans="1:4" x14ac:dyDescent="0.2">
      <c r="A114" s="285" t="s">
        <v>824</v>
      </c>
      <c r="B114" s="298">
        <v>1860</v>
      </c>
      <c r="C114" s="290">
        <v>15500</v>
      </c>
      <c r="D114" s="302">
        <v>12000000000</v>
      </c>
    </row>
    <row r="115" spans="1:4" x14ac:dyDescent="0.2">
      <c r="A115" s="285"/>
      <c r="B115" s="298"/>
      <c r="C115" s="284"/>
      <c r="D115" s="298"/>
    </row>
    <row r="116" spans="1:4" ht="13.5" thickBot="1" x14ac:dyDescent="0.25">
      <c r="A116" s="294" t="s">
        <v>825</v>
      </c>
      <c r="B116" s="300"/>
      <c r="C116" s="297"/>
      <c r="D116" s="300"/>
    </row>
    <row r="117" spans="1:4" x14ac:dyDescent="0.2">
      <c r="A117" s="285" t="s">
        <v>826</v>
      </c>
      <c r="B117" s="298" t="s">
        <v>827</v>
      </c>
      <c r="C117" s="290" t="s">
        <v>828</v>
      </c>
      <c r="D117" s="302" t="s">
        <v>829</v>
      </c>
    </row>
    <row r="118" spans="1:4" x14ac:dyDescent="0.2">
      <c r="A118" s="285" t="s">
        <v>830</v>
      </c>
      <c r="B118" s="298" t="s">
        <v>831</v>
      </c>
      <c r="C118" s="290" t="s">
        <v>828</v>
      </c>
      <c r="D118" s="302" t="s">
        <v>829</v>
      </c>
    </row>
    <row r="119" spans="1:4" x14ac:dyDescent="0.2">
      <c r="A119" s="285" t="s">
        <v>832</v>
      </c>
      <c r="B119" s="298" t="s">
        <v>833</v>
      </c>
      <c r="C119" s="290" t="s">
        <v>828</v>
      </c>
      <c r="D119" s="302" t="s">
        <v>829</v>
      </c>
    </row>
    <row r="120" spans="1:4" x14ac:dyDescent="0.2">
      <c r="A120" s="285" t="s">
        <v>834</v>
      </c>
      <c r="B120" s="298" t="s">
        <v>835</v>
      </c>
      <c r="C120" s="290" t="s">
        <v>828</v>
      </c>
      <c r="D120" s="302" t="s">
        <v>829</v>
      </c>
    </row>
    <row r="121" spans="1:4" x14ac:dyDescent="0.2">
      <c r="A121" s="284"/>
      <c r="B121" s="298"/>
      <c r="C121" s="284"/>
      <c r="D121" s="298"/>
    </row>
    <row r="122" spans="1:4" x14ac:dyDescent="0.2">
      <c r="A122" s="286" t="s">
        <v>836</v>
      </c>
      <c r="B122" s="298"/>
      <c r="C122" s="284"/>
      <c r="D122" s="298"/>
    </row>
    <row r="123" spans="1:4" ht="13.5" thickBot="1" x14ac:dyDescent="0.25">
      <c r="A123" s="308" t="s">
        <v>837</v>
      </c>
      <c r="B123" s="300"/>
      <c r="C123" s="297"/>
      <c r="D123" s="300"/>
    </row>
    <row r="124" spans="1:4" x14ac:dyDescent="0.2">
      <c r="A124" s="285" t="s">
        <v>838</v>
      </c>
      <c r="B124" s="298" t="s">
        <v>839</v>
      </c>
      <c r="C124" s="290" t="s">
        <v>840</v>
      </c>
      <c r="D124" s="298"/>
    </row>
    <row r="125" spans="1:4" x14ac:dyDescent="0.2">
      <c r="A125" s="285" t="s">
        <v>841</v>
      </c>
      <c r="B125" s="293">
        <v>43998</v>
      </c>
      <c r="C125" s="290" t="s">
        <v>840</v>
      </c>
      <c r="D125" s="298"/>
    </row>
    <row r="126" spans="1:4" x14ac:dyDescent="0.2">
      <c r="A126" s="285" t="s">
        <v>842</v>
      </c>
      <c r="B126" s="293" t="s">
        <v>843</v>
      </c>
      <c r="C126" s="290" t="s">
        <v>844</v>
      </c>
      <c r="D126" s="302" t="s">
        <v>845</v>
      </c>
    </row>
    <row r="127" spans="1:4" x14ac:dyDescent="0.2">
      <c r="A127" s="285" t="s">
        <v>846</v>
      </c>
      <c r="B127" s="293">
        <v>142882</v>
      </c>
      <c r="C127" s="290" t="s">
        <v>840</v>
      </c>
      <c r="D127" s="298"/>
    </row>
    <row r="128" spans="1:4" x14ac:dyDescent="0.2">
      <c r="A128" s="285" t="s">
        <v>847</v>
      </c>
      <c r="B128" s="293">
        <v>44906</v>
      </c>
      <c r="C128" s="290" t="s">
        <v>840</v>
      </c>
      <c r="D128" s="298"/>
    </row>
    <row r="129" spans="1:4" x14ac:dyDescent="0.2">
      <c r="A129" s="285" t="s">
        <v>848</v>
      </c>
      <c r="B129" s="293">
        <v>250383</v>
      </c>
      <c r="C129" s="290" t="s">
        <v>840</v>
      </c>
      <c r="D129" s="302">
        <v>89000000</v>
      </c>
    </row>
    <row r="130" spans="1:4" x14ac:dyDescent="0.2">
      <c r="A130" s="285" t="s">
        <v>849</v>
      </c>
      <c r="B130" s="293" t="s">
        <v>850</v>
      </c>
      <c r="C130" s="290" t="s">
        <v>840</v>
      </c>
      <c r="D130" s="302">
        <v>34000000000</v>
      </c>
    </row>
    <row r="131" spans="1:4" x14ac:dyDescent="0.2">
      <c r="A131" s="303" t="s">
        <v>851</v>
      </c>
      <c r="B131" s="304"/>
      <c r="C131" s="305"/>
      <c r="D131" s="304"/>
    </row>
    <row r="132" spans="1:4" x14ac:dyDescent="0.2">
      <c r="A132" s="285" t="s">
        <v>852</v>
      </c>
      <c r="B132" s="298" t="s">
        <v>853</v>
      </c>
      <c r="C132" s="290" t="s">
        <v>854</v>
      </c>
      <c r="D132" s="302" t="s">
        <v>855</v>
      </c>
    </row>
    <row r="133" spans="1:4" x14ac:dyDescent="0.2">
      <c r="A133" s="285" t="s">
        <v>856</v>
      </c>
      <c r="B133" s="298" t="s">
        <v>857</v>
      </c>
      <c r="C133" s="290" t="s">
        <v>858</v>
      </c>
      <c r="D133" s="302" t="s">
        <v>855</v>
      </c>
    </row>
    <row r="134" spans="1:4" x14ac:dyDescent="0.2">
      <c r="A134" s="285" t="s">
        <v>859</v>
      </c>
      <c r="B134" s="298" t="s">
        <v>860</v>
      </c>
      <c r="C134" s="290" t="s">
        <v>861</v>
      </c>
      <c r="D134" s="302" t="s">
        <v>855</v>
      </c>
    </row>
    <row r="135" spans="1:4" x14ac:dyDescent="0.2">
      <c r="A135" s="285" t="s">
        <v>862</v>
      </c>
      <c r="B135" s="298" t="s">
        <v>863</v>
      </c>
      <c r="C135" s="290" t="s">
        <v>861</v>
      </c>
      <c r="D135" s="302" t="s">
        <v>855</v>
      </c>
    </row>
    <row r="136" spans="1:4" x14ac:dyDescent="0.2">
      <c r="A136" s="285" t="s">
        <v>848</v>
      </c>
      <c r="B136" s="298" t="s">
        <v>864</v>
      </c>
      <c r="C136" s="290" t="s">
        <v>861</v>
      </c>
      <c r="D136" s="302" t="s">
        <v>855</v>
      </c>
    </row>
    <row r="137" spans="1:4" x14ac:dyDescent="0.2">
      <c r="A137" s="285"/>
      <c r="B137" s="298"/>
      <c r="C137" s="290"/>
      <c r="D137" s="302"/>
    </row>
    <row r="138" spans="1:4" x14ac:dyDescent="0.2">
      <c r="A138" s="285"/>
      <c r="B138" s="292" t="s">
        <v>782</v>
      </c>
      <c r="C138" s="287" t="s">
        <v>783</v>
      </c>
      <c r="D138" s="292" t="s">
        <v>783</v>
      </c>
    </row>
    <row r="139" spans="1:4" ht="13.5" thickBot="1" x14ac:dyDescent="0.25">
      <c r="A139" s="309"/>
      <c r="B139" s="295" t="s">
        <v>784</v>
      </c>
      <c r="C139" s="296" t="s">
        <v>785</v>
      </c>
      <c r="D139" s="295" t="s">
        <v>786</v>
      </c>
    </row>
    <row r="140" spans="1:4" x14ac:dyDescent="0.2">
      <c r="A140" s="303" t="s">
        <v>865</v>
      </c>
      <c r="B140" s="304"/>
      <c r="C140" s="305"/>
      <c r="D140" s="304"/>
    </row>
    <row r="141" spans="1:4" x14ac:dyDescent="0.2">
      <c r="A141" s="307" t="s">
        <v>246</v>
      </c>
      <c r="B141" s="298" t="s">
        <v>866</v>
      </c>
      <c r="C141" s="290" t="s">
        <v>867</v>
      </c>
      <c r="D141" s="302" t="s">
        <v>868</v>
      </c>
    </row>
    <row r="143" spans="1:4" ht="13.5" thickBot="1" x14ac:dyDescent="0.25">
      <c r="A143" s="294" t="s">
        <v>242</v>
      </c>
      <c r="B143" s="297"/>
      <c r="C143" s="297"/>
      <c r="D143" s="297"/>
    </row>
    <row r="144" spans="1:4" x14ac:dyDescent="0.2">
      <c r="A144" s="284" t="s">
        <v>248</v>
      </c>
      <c r="B144" s="299" t="s">
        <v>869</v>
      </c>
      <c r="C144" s="290" t="s">
        <v>870</v>
      </c>
      <c r="D144" s="302">
        <v>347000000</v>
      </c>
    </row>
    <row r="145" spans="1:4" x14ac:dyDescent="0.2">
      <c r="A145" s="284" t="s">
        <v>705</v>
      </c>
      <c r="B145" s="299">
        <v>100</v>
      </c>
      <c r="C145" s="290" t="s">
        <v>871</v>
      </c>
      <c r="D145" s="302">
        <v>25000000</v>
      </c>
    </row>
    <row r="146" spans="1:4" x14ac:dyDescent="0.2">
      <c r="A146" s="284" t="s">
        <v>667</v>
      </c>
      <c r="B146" s="299" t="s">
        <v>872</v>
      </c>
      <c r="C146" s="290" t="s">
        <v>873</v>
      </c>
      <c r="D146" s="302">
        <v>113000000</v>
      </c>
    </row>
    <row r="147" spans="1:4" x14ac:dyDescent="0.2">
      <c r="A147" s="284" t="s">
        <v>249</v>
      </c>
      <c r="B147" s="299">
        <v>200</v>
      </c>
      <c r="C147" s="288">
        <v>1000</v>
      </c>
      <c r="D147" s="302">
        <v>300000</v>
      </c>
    </row>
    <row r="148" spans="1:4" x14ac:dyDescent="0.2">
      <c r="A148" s="306" t="s">
        <v>247</v>
      </c>
      <c r="B148" s="298" t="s">
        <v>874</v>
      </c>
      <c r="C148" s="288" t="s">
        <v>875</v>
      </c>
      <c r="D148" s="302" t="s">
        <v>876</v>
      </c>
    </row>
    <row r="149" spans="1:4" x14ac:dyDescent="0.2">
      <c r="A149" s="306" t="s">
        <v>246</v>
      </c>
      <c r="B149" s="298" t="s">
        <v>877</v>
      </c>
      <c r="C149" s="288" t="s">
        <v>878</v>
      </c>
      <c r="D149" s="302">
        <v>2430000000</v>
      </c>
    </row>
    <row r="150" spans="1:4" x14ac:dyDescent="0.2">
      <c r="A150" s="284" t="s">
        <v>879</v>
      </c>
      <c r="B150" s="298" t="s">
        <v>880</v>
      </c>
      <c r="C150" s="284"/>
      <c r="D150" s="302">
        <v>93000000</v>
      </c>
    </row>
    <row r="151" spans="1:4" x14ac:dyDescent="0.2">
      <c r="A151" s="284" t="s">
        <v>881</v>
      </c>
      <c r="B151" s="298" t="s">
        <v>882</v>
      </c>
      <c r="C151" s="288" t="s">
        <v>883</v>
      </c>
      <c r="D151" s="298"/>
    </row>
    <row r="152" spans="1:4" x14ac:dyDescent="0.2">
      <c r="A152" s="284" t="s">
        <v>884</v>
      </c>
      <c r="B152" s="301"/>
      <c r="C152" s="288" t="s">
        <v>885</v>
      </c>
      <c r="D152" s="298"/>
    </row>
    <row r="153" spans="1:4" x14ac:dyDescent="0.2">
      <c r="A153" s="306" t="s">
        <v>886</v>
      </c>
      <c r="B153" s="301"/>
      <c r="C153" s="288" t="s">
        <v>887</v>
      </c>
      <c r="D153" s="298"/>
    </row>
    <row r="154" spans="1:4" x14ac:dyDescent="0.2">
      <c r="A154" s="306" t="s">
        <v>888</v>
      </c>
      <c r="B154" s="301"/>
      <c r="C154" s="288" t="s">
        <v>889</v>
      </c>
      <c r="D154" s="298"/>
    </row>
    <row r="155" spans="1:4" x14ac:dyDescent="0.2">
      <c r="A155" s="306" t="s">
        <v>890</v>
      </c>
      <c r="B155" s="301"/>
      <c r="C155" s="290" t="s">
        <v>891</v>
      </c>
      <c r="D155" s="298"/>
    </row>
    <row r="156" spans="1:4" x14ac:dyDescent="0.2">
      <c r="A156" s="306" t="s">
        <v>892</v>
      </c>
      <c r="B156" s="301"/>
      <c r="C156" s="290" t="s">
        <v>893</v>
      </c>
      <c r="D156" s="298"/>
    </row>
    <row r="157" spans="1:4" x14ac:dyDescent="0.2">
      <c r="A157" s="284"/>
      <c r="B157" s="298"/>
      <c r="C157" s="284"/>
      <c r="D157" s="298"/>
    </row>
    <row r="158" spans="1:4" x14ac:dyDescent="0.2">
      <c r="A158" s="284" t="s">
        <v>894</v>
      </c>
      <c r="B158" s="301"/>
      <c r="C158" s="288" t="s">
        <v>895</v>
      </c>
      <c r="D158" s="298"/>
    </row>
    <row r="160" spans="1:4" x14ac:dyDescent="0.2">
      <c r="A160" s="316" t="s">
        <v>896</v>
      </c>
      <c r="B160" s="310"/>
      <c r="C160" s="310"/>
      <c r="D160" s="310"/>
    </row>
    <row r="161" spans="1:4" x14ac:dyDescent="0.2">
      <c r="A161" s="316" t="s">
        <v>897</v>
      </c>
      <c r="B161" s="310"/>
      <c r="C161" s="310"/>
      <c r="D161" s="310"/>
    </row>
    <row r="162" spans="1:4" x14ac:dyDescent="0.2">
      <c r="A162" s="312"/>
      <c r="B162" s="318" t="s">
        <v>671</v>
      </c>
      <c r="C162" s="315"/>
      <c r="D162" s="318" t="s">
        <v>675</v>
      </c>
    </row>
    <row r="163" spans="1:4" x14ac:dyDescent="0.2">
      <c r="A163" s="311"/>
      <c r="B163" s="318" t="s">
        <v>898</v>
      </c>
      <c r="C163" s="314" t="s">
        <v>672</v>
      </c>
      <c r="D163" s="318" t="s">
        <v>899</v>
      </c>
    </row>
    <row r="164" spans="1:4" ht="13.5" thickBot="1" x14ac:dyDescent="0.25">
      <c r="A164" s="321" t="s">
        <v>655</v>
      </c>
      <c r="B164" s="322" t="s">
        <v>900</v>
      </c>
      <c r="C164" s="323" t="s">
        <v>677</v>
      </c>
      <c r="D164" s="322" t="s">
        <v>678</v>
      </c>
    </row>
    <row r="165" spans="1:4" x14ac:dyDescent="0.2">
      <c r="A165" s="313" t="s">
        <v>689</v>
      </c>
      <c r="B165" s="318"/>
      <c r="C165" s="314"/>
      <c r="D165" s="318"/>
    </row>
    <row r="166" spans="1:4" x14ac:dyDescent="0.2">
      <c r="A166" s="311" t="s">
        <v>659</v>
      </c>
      <c r="B166" s="319">
        <v>60</v>
      </c>
      <c r="C166" s="317" t="s">
        <v>901</v>
      </c>
      <c r="D166" s="320" t="s">
        <v>902</v>
      </c>
    </row>
    <row r="167" spans="1:4" x14ac:dyDescent="0.2">
      <c r="A167" s="311" t="s">
        <v>657</v>
      </c>
      <c r="B167" s="319">
        <v>82</v>
      </c>
      <c r="C167" s="317" t="s">
        <v>903</v>
      </c>
      <c r="D167" s="320" t="s">
        <v>904</v>
      </c>
    </row>
    <row r="168" spans="1:4" x14ac:dyDescent="0.2">
      <c r="A168" s="311" t="s">
        <v>905</v>
      </c>
      <c r="B168" s="319">
        <v>63</v>
      </c>
      <c r="C168" s="317" t="s">
        <v>906</v>
      </c>
      <c r="D168" s="320" t="s">
        <v>907</v>
      </c>
    </row>
    <row r="169" spans="1:4" x14ac:dyDescent="0.2">
      <c r="A169" s="311"/>
      <c r="B169" s="319"/>
      <c r="C169" s="317"/>
      <c r="D169" s="320"/>
    </row>
    <row r="170" spans="1:4" x14ac:dyDescent="0.2">
      <c r="A170" s="313" t="s">
        <v>690</v>
      </c>
      <c r="B170" s="319"/>
      <c r="C170" s="317"/>
      <c r="D170" s="320"/>
    </row>
    <row r="171" spans="1:4" x14ac:dyDescent="0.2">
      <c r="A171" s="311" t="s">
        <v>908</v>
      </c>
      <c r="B171" s="319">
        <v>65</v>
      </c>
      <c r="C171" s="317" t="s">
        <v>909</v>
      </c>
      <c r="D171" s="320" t="s">
        <v>910</v>
      </c>
    </row>
    <row r="172" spans="1:4" x14ac:dyDescent="0.2">
      <c r="A172" s="311" t="s">
        <v>911</v>
      </c>
      <c r="B172" s="319">
        <v>32</v>
      </c>
      <c r="C172" s="317">
        <v>275</v>
      </c>
      <c r="D172" s="320">
        <v>8.8000000000000007</v>
      </c>
    </row>
    <row r="173" spans="1:4" x14ac:dyDescent="0.2">
      <c r="A173" s="311" t="s">
        <v>912</v>
      </c>
      <c r="B173" s="319">
        <v>88</v>
      </c>
      <c r="C173" s="317">
        <v>375</v>
      </c>
      <c r="D173" s="320">
        <v>33</v>
      </c>
    </row>
    <row r="174" spans="1:4" x14ac:dyDescent="0.2">
      <c r="A174" s="311" t="s">
        <v>913</v>
      </c>
      <c r="B174" s="319">
        <v>31</v>
      </c>
      <c r="C174" s="317">
        <v>350</v>
      </c>
      <c r="D174" s="320">
        <v>10.85</v>
      </c>
    </row>
    <row r="175" spans="1:4" x14ac:dyDescent="0.2">
      <c r="A175" s="311"/>
      <c r="B175" s="319"/>
      <c r="C175" s="317"/>
      <c r="D175" s="320"/>
    </row>
    <row r="176" spans="1:4" x14ac:dyDescent="0.2">
      <c r="A176" s="311" t="s">
        <v>661</v>
      </c>
      <c r="B176" s="319">
        <v>40</v>
      </c>
      <c r="C176" s="317">
        <v>100</v>
      </c>
      <c r="D176" s="320">
        <v>4</v>
      </c>
    </row>
    <row r="177" spans="1:4" x14ac:dyDescent="0.2">
      <c r="A177" s="311"/>
      <c r="B177" s="319"/>
      <c r="C177" s="317"/>
      <c r="D177" s="320"/>
    </row>
    <row r="178" spans="1:4" x14ac:dyDescent="0.2">
      <c r="A178" s="313" t="s">
        <v>914</v>
      </c>
      <c r="B178" s="319"/>
      <c r="C178" s="317"/>
      <c r="D178" s="320"/>
    </row>
    <row r="179" spans="1:4" x14ac:dyDescent="0.2">
      <c r="A179" s="311" t="s">
        <v>915</v>
      </c>
      <c r="B179" s="319">
        <v>300</v>
      </c>
      <c r="C179" s="317"/>
      <c r="D179" s="320" t="s">
        <v>916</v>
      </c>
    </row>
    <row r="180" spans="1:4" x14ac:dyDescent="0.2">
      <c r="A180" s="311" t="s">
        <v>917</v>
      </c>
      <c r="B180" s="319"/>
      <c r="C180" s="317"/>
      <c r="D180" s="320"/>
    </row>
    <row r="181" spans="1:4" x14ac:dyDescent="0.2">
      <c r="A181" s="311" t="s">
        <v>918</v>
      </c>
      <c r="B181" s="319">
        <v>61</v>
      </c>
      <c r="C181" s="317"/>
      <c r="D181" s="320" t="s">
        <v>916</v>
      </c>
    </row>
    <row r="182" spans="1:4" x14ac:dyDescent="0.2">
      <c r="A182" s="311" t="s">
        <v>919</v>
      </c>
      <c r="B182" s="319"/>
      <c r="C182" s="317"/>
      <c r="D182" s="320"/>
    </row>
    <row r="183" spans="1:4" x14ac:dyDescent="0.2">
      <c r="A183" s="311" t="s">
        <v>920</v>
      </c>
      <c r="B183" s="319">
        <v>32</v>
      </c>
      <c r="C183" s="317"/>
      <c r="D183" s="320" t="s">
        <v>916</v>
      </c>
    </row>
    <row r="184" spans="1:4" x14ac:dyDescent="0.2">
      <c r="A184" s="311" t="s">
        <v>921</v>
      </c>
      <c r="B184" s="319">
        <v>22</v>
      </c>
      <c r="C184" s="317"/>
      <c r="D184" s="320" t="s">
        <v>916</v>
      </c>
    </row>
    <row r="185" spans="1:4" x14ac:dyDescent="0.2">
      <c r="A185" s="311" t="s">
        <v>922</v>
      </c>
      <c r="B185" s="319">
        <v>18</v>
      </c>
      <c r="C185" s="317"/>
      <c r="D185" s="320" t="s">
        <v>916</v>
      </c>
    </row>
  </sheetData>
  <sheetProtection sheet="1" objects="1" scenarios="1" selectLockedCells="1"/>
  <pageMargins left="0.75" right="0.75" top="1" bottom="1" header="0.5" footer="0.5"/>
  <pageSetup orientation="portrait" horizontalDpi="4294967292" r:id="rId1"/>
  <headerFooter alignWithMargins="0"/>
  <ignoredErrors>
    <ignoredError sqref="B21"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5:D22"/>
  <sheetViews>
    <sheetView workbookViewId="0">
      <selection activeCell="S39" sqref="S39"/>
    </sheetView>
  </sheetViews>
  <sheetFormatPr defaultRowHeight="12.75" x14ac:dyDescent="0.2"/>
  <cols>
    <col min="1" max="1" width="21" bestFit="1" customWidth="1"/>
    <col min="2" max="3" width="14.5703125" bestFit="1" customWidth="1"/>
    <col min="4" max="4" width="10.7109375" bestFit="1" customWidth="1"/>
  </cols>
  <sheetData>
    <row r="5" spans="1:1" x14ac:dyDescent="0.2">
      <c r="A5" t="s">
        <v>544</v>
      </c>
    </row>
    <row r="6" spans="1:1" x14ac:dyDescent="0.2">
      <c r="A6" t="s">
        <v>455</v>
      </c>
    </row>
    <row r="7" spans="1:1" x14ac:dyDescent="0.2">
      <c r="A7" t="s">
        <v>462</v>
      </c>
    </row>
    <row r="8" spans="1:1" x14ac:dyDescent="0.2">
      <c r="A8" t="s">
        <v>28</v>
      </c>
    </row>
    <row r="11" spans="1:1" x14ac:dyDescent="0.2">
      <c r="A11" t="s">
        <v>545</v>
      </c>
    </row>
    <row r="12" spans="1:1" x14ac:dyDescent="0.2">
      <c r="A12" t="s">
        <v>546</v>
      </c>
    </row>
    <row r="13" spans="1:1" x14ac:dyDescent="0.2">
      <c r="A13" t="s">
        <v>547</v>
      </c>
    </row>
    <row r="14" spans="1:1" x14ac:dyDescent="0.2">
      <c r="A14" t="s">
        <v>548</v>
      </c>
    </row>
    <row r="15" spans="1:1" x14ac:dyDescent="0.2">
      <c r="A15" t="s">
        <v>549</v>
      </c>
    </row>
    <row r="16" spans="1:1" x14ac:dyDescent="0.2">
      <c r="A16" t="s">
        <v>550</v>
      </c>
    </row>
    <row r="17" spans="1:4" x14ac:dyDescent="0.2">
      <c r="A17" t="s">
        <v>551</v>
      </c>
    </row>
    <row r="18" spans="1:4" x14ac:dyDescent="0.2">
      <c r="A18" t="s">
        <v>552</v>
      </c>
    </row>
    <row r="20" spans="1:4" x14ac:dyDescent="0.2">
      <c r="A20" t="s">
        <v>553</v>
      </c>
      <c r="B20" t="s">
        <v>554</v>
      </c>
      <c r="C20" t="s">
        <v>555</v>
      </c>
      <c r="D20" t="s">
        <v>556</v>
      </c>
    </row>
    <row r="21" spans="1:4" x14ac:dyDescent="0.2">
      <c r="A21" t="s">
        <v>557</v>
      </c>
      <c r="B21" t="s">
        <v>546</v>
      </c>
      <c r="C21" t="s">
        <v>558</v>
      </c>
      <c r="D21" t="s">
        <v>559</v>
      </c>
    </row>
    <row r="22" spans="1:4" x14ac:dyDescent="0.2">
      <c r="A22" t="s">
        <v>520</v>
      </c>
      <c r="B22" t="s">
        <v>560</v>
      </c>
      <c r="C22" t="s">
        <v>561</v>
      </c>
      <c r="D22" t="s">
        <v>562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7"/>
  <sheetViews>
    <sheetView workbookViewId="0">
      <selection activeCell="D23" sqref="D23"/>
    </sheetView>
  </sheetViews>
  <sheetFormatPr defaultRowHeight="12.75" x14ac:dyDescent="0.2"/>
  <cols>
    <col min="1" max="1" width="35.7109375" bestFit="1" customWidth="1"/>
    <col min="2" max="2" width="20.7109375" bestFit="1" customWidth="1"/>
    <col min="3" max="3" width="17.5703125" customWidth="1"/>
    <col min="4" max="4" width="19.28515625" customWidth="1"/>
    <col min="5" max="5" width="21.5703125" bestFit="1" customWidth="1"/>
    <col min="7" max="7" width="21.5703125" bestFit="1" customWidth="1"/>
  </cols>
  <sheetData>
    <row r="1" spans="1:6" ht="13.5" thickBot="1" x14ac:dyDescent="0.25">
      <c r="A1" s="146" t="s">
        <v>22</v>
      </c>
      <c r="B1" s="146" t="s">
        <v>23</v>
      </c>
      <c r="C1" s="146" t="s">
        <v>24</v>
      </c>
      <c r="D1" s="146" t="s">
        <v>25</v>
      </c>
      <c r="E1" s="148" t="s">
        <v>26</v>
      </c>
    </row>
    <row r="2" spans="1:6" ht="13.5" thickBot="1" x14ac:dyDescent="0.25">
      <c r="A2" s="271" t="str">
        <f>Input!D17</f>
        <v>Benton</v>
      </c>
      <c r="B2" s="171">
        <f>INDEX('Weather Data'!B2:F93,MATCH(Rainfall!$A$2,'Weather Data'!B2:B93,0),3)</f>
        <v>35.01</v>
      </c>
      <c r="C2" s="172">
        <f>INDEX('Weather Data'!$B2:$F93,MATCH(Rainfall!$A$2,'Weather Data'!$B2:$B93,0),4)</f>
        <v>112.5</v>
      </c>
      <c r="D2" s="172">
        <f>INDEX('Weather Data'!$B2:$F93,MATCH(Rainfall!$A$2,'Weather Data'!$B2:$B93,0),5)</f>
        <v>11</v>
      </c>
      <c r="E2" s="173">
        <f>(B2*(INDEX('Weather Data'!B2:H93,MATCH(Rainfall!A2,'Weather Data'!B2:B93,0),6))/(C2/(INDEX('Weather Data'!B2:H93,MATCH(Rainfall!A2,'Weather Data'!B2:B93,0),7))))</f>
        <v>0.1438985551058381</v>
      </c>
    </row>
    <row r="3" spans="1:6" x14ac:dyDescent="0.2">
      <c r="A3" s="219" t="s">
        <v>751</v>
      </c>
    </row>
    <row r="4" spans="1:6" ht="13.5" thickBot="1" x14ac:dyDescent="0.25">
      <c r="A4" s="168" t="s">
        <v>6</v>
      </c>
      <c r="B4" s="169" t="s">
        <v>28</v>
      </c>
      <c r="C4" s="169" t="s">
        <v>8</v>
      </c>
      <c r="D4" s="169" t="s">
        <v>9</v>
      </c>
      <c r="E4" s="169" t="s">
        <v>10</v>
      </c>
      <c r="F4" s="169" t="s">
        <v>11</v>
      </c>
    </row>
    <row r="5" spans="1:6" x14ac:dyDescent="0.2">
      <c r="A5" s="159" t="s">
        <v>12</v>
      </c>
      <c r="B5" s="166">
        <f>($B$2/12)*Input!B21</f>
        <v>0</v>
      </c>
      <c r="C5" s="166">
        <f>($B$2/12)*Input!C21</f>
        <v>0</v>
      </c>
      <c r="D5" s="166">
        <f>($B$2/12)*Input!D21</f>
        <v>0</v>
      </c>
      <c r="E5" s="166">
        <f>($B$2/12)*Input!E21</f>
        <v>0</v>
      </c>
      <c r="F5" s="160">
        <f>SUM(B5:E5)</f>
        <v>0</v>
      </c>
    </row>
    <row r="6" spans="1:6" x14ac:dyDescent="0.2">
      <c r="A6" s="161" t="s">
        <v>13</v>
      </c>
      <c r="B6" s="158">
        <f>($B$2/12)*Input!B22</f>
        <v>0</v>
      </c>
      <c r="C6" s="158">
        <f>($B$2/12)*Input!C22</f>
        <v>0</v>
      </c>
      <c r="D6" s="158">
        <f>($B$2/12)*Input!D22</f>
        <v>0</v>
      </c>
      <c r="E6" s="158">
        <f>($B$2/12)*Input!E22</f>
        <v>0</v>
      </c>
      <c r="F6" s="162">
        <f t="shared" ref="F6:F14" si="0">SUM(B6:E6)</f>
        <v>0</v>
      </c>
    </row>
    <row r="7" spans="1:6" x14ac:dyDescent="0.2">
      <c r="A7" s="161" t="s">
        <v>14</v>
      </c>
      <c r="B7" s="158">
        <f>($B$2/12)*Input!B23</f>
        <v>0</v>
      </c>
      <c r="C7" s="158">
        <f>($B$2/12)*Input!C23</f>
        <v>0</v>
      </c>
      <c r="D7" s="158">
        <f>($B$2/12)*Input!D23</f>
        <v>0</v>
      </c>
      <c r="E7" s="158">
        <f>($B$2/12)*Input!E23</f>
        <v>0</v>
      </c>
      <c r="F7" s="162">
        <f t="shared" si="0"/>
        <v>0</v>
      </c>
    </row>
    <row r="8" spans="1:6" x14ac:dyDescent="0.2">
      <c r="A8" s="161" t="s">
        <v>15</v>
      </c>
      <c r="B8" s="158">
        <f>($B$2/12)*Input!B24</f>
        <v>0</v>
      </c>
      <c r="C8" s="158">
        <f>($B$2/12)*Input!C24</f>
        <v>0</v>
      </c>
      <c r="D8" s="158">
        <f>($B$2/12)*Input!D24</f>
        <v>0</v>
      </c>
      <c r="E8" s="158">
        <f>($B$2/12)*Input!E24</f>
        <v>0</v>
      </c>
      <c r="F8" s="162">
        <f t="shared" si="0"/>
        <v>0</v>
      </c>
    </row>
    <row r="9" spans="1:6" x14ac:dyDescent="0.2">
      <c r="A9" s="161" t="s">
        <v>16</v>
      </c>
      <c r="B9" s="158">
        <f>($B$2/12)*Input!B25</f>
        <v>0</v>
      </c>
      <c r="C9" s="158">
        <f>($B$2/12)*Input!C25</f>
        <v>0</v>
      </c>
      <c r="D9" s="158">
        <f>($B$2/12)*Input!D25</f>
        <v>0</v>
      </c>
      <c r="E9" s="158">
        <f>($B$2/12)*Input!E25</f>
        <v>0</v>
      </c>
      <c r="F9" s="162">
        <f t="shared" si="0"/>
        <v>0</v>
      </c>
    </row>
    <row r="10" spans="1:6" x14ac:dyDescent="0.2">
      <c r="A10" s="161" t="s">
        <v>17</v>
      </c>
      <c r="B10" s="158">
        <f>($B$2/12)*Input!B26</f>
        <v>0</v>
      </c>
      <c r="C10" s="158">
        <f>($B$2/12)*Input!C26</f>
        <v>0</v>
      </c>
      <c r="D10" s="158">
        <f>($B$2/12)*Input!D26</f>
        <v>0</v>
      </c>
      <c r="E10" s="158">
        <f>($B$2/12)*Input!E26</f>
        <v>0</v>
      </c>
      <c r="F10" s="162">
        <f t="shared" si="0"/>
        <v>0</v>
      </c>
    </row>
    <row r="11" spans="1:6" x14ac:dyDescent="0.2">
      <c r="A11" s="161" t="s">
        <v>18</v>
      </c>
      <c r="B11" s="158">
        <f>($B$2/12)*Input!B27</f>
        <v>0</v>
      </c>
      <c r="C11" s="158">
        <f>($B$2/12)*Input!C27</f>
        <v>0</v>
      </c>
      <c r="D11" s="158">
        <f>($B$2/12)*Input!D27</f>
        <v>0</v>
      </c>
      <c r="E11" s="158">
        <f>($B$2/12)*Input!E27</f>
        <v>0</v>
      </c>
      <c r="F11" s="162">
        <f t="shared" si="0"/>
        <v>0</v>
      </c>
    </row>
    <row r="12" spans="1:6" x14ac:dyDescent="0.2">
      <c r="A12" s="161" t="s">
        <v>19</v>
      </c>
      <c r="B12" s="158">
        <f>($B$2/12)*Input!B28</f>
        <v>0</v>
      </c>
      <c r="C12" s="158">
        <f>($B$2/12)*Input!C28</f>
        <v>0</v>
      </c>
      <c r="D12" s="158">
        <f>($B$2/12)*Input!D28</f>
        <v>0</v>
      </c>
      <c r="E12" s="158">
        <f>($B$2/12)*Input!E28</f>
        <v>0</v>
      </c>
      <c r="F12" s="162">
        <f t="shared" si="0"/>
        <v>0</v>
      </c>
    </row>
    <row r="13" spans="1:6" x14ac:dyDescent="0.2">
      <c r="A13" s="161" t="s">
        <v>20</v>
      </c>
      <c r="B13" s="158">
        <f>($B$2/12)*Input!B29</f>
        <v>0</v>
      </c>
      <c r="C13" s="158">
        <f>($B$2/12)*Input!C29</f>
        <v>0</v>
      </c>
      <c r="D13" s="158">
        <f>($B$2/12)*Input!D29</f>
        <v>0</v>
      </c>
      <c r="E13" s="158">
        <f>($B$2/12)*Input!E29</f>
        <v>0</v>
      </c>
      <c r="F13" s="162">
        <f t="shared" si="0"/>
        <v>0</v>
      </c>
    </row>
    <row r="14" spans="1:6" x14ac:dyDescent="0.2">
      <c r="A14" s="161" t="s">
        <v>21</v>
      </c>
      <c r="B14" s="158">
        <f>($B$2/12)*Input!B30</f>
        <v>0</v>
      </c>
      <c r="C14" s="158">
        <f>($B$2/12)*Input!C30</f>
        <v>0</v>
      </c>
      <c r="D14" s="158">
        <f>($B$2/12)*Input!D30</f>
        <v>0</v>
      </c>
      <c r="E14" s="158">
        <f>($B$2/12)*Input!E30</f>
        <v>0</v>
      </c>
      <c r="F14" s="162">
        <f t="shared" si="0"/>
        <v>0</v>
      </c>
    </row>
    <row r="15" spans="1:6" ht="13.5" thickBot="1" x14ac:dyDescent="0.25">
      <c r="A15" s="163" t="s">
        <v>11</v>
      </c>
      <c r="B15" s="164">
        <f>SUM(B5:B14)</f>
        <v>0</v>
      </c>
      <c r="C15" s="164">
        <f>SUM(C5:C14)</f>
        <v>0</v>
      </c>
      <c r="D15" s="164">
        <f>SUM(D5:D14)</f>
        <v>0</v>
      </c>
      <c r="E15" s="164">
        <f>SUM(E5:E14)</f>
        <v>0</v>
      </c>
      <c r="F15" s="165">
        <f>SUM(F5:F14)</f>
        <v>0</v>
      </c>
    </row>
    <row r="17" spans="1:1" x14ac:dyDescent="0.2">
      <c r="A17" s="219" t="s">
        <v>928</v>
      </c>
    </row>
  </sheetData>
  <dataValidations count="1">
    <dataValidation type="list" allowBlank="1" showInputMessage="1" showErrorMessage="1" sqref="A2" xr:uid="{00000000-0002-0000-0100-000000000000}">
      <formula1>CountyName</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3"/>
  <sheetViews>
    <sheetView workbookViewId="0">
      <selection activeCell="C40" sqref="C40"/>
    </sheetView>
  </sheetViews>
  <sheetFormatPr defaultRowHeight="12.75" x14ac:dyDescent="0.2"/>
  <cols>
    <col min="3" max="3" width="18.42578125" bestFit="1" customWidth="1"/>
    <col min="4" max="4" width="14.28515625" bestFit="1" customWidth="1"/>
    <col min="10" max="10" width="12.85546875" bestFit="1" customWidth="1"/>
    <col min="12" max="12" width="14.5703125" bestFit="1" customWidth="1"/>
  </cols>
  <sheetData>
    <row r="1" spans="1:17" x14ac:dyDescent="0.2">
      <c r="A1" t="s">
        <v>29</v>
      </c>
      <c r="B1" t="s">
        <v>30</v>
      </c>
      <c r="C1" t="s">
        <v>31</v>
      </c>
      <c r="D1" s="81" t="s">
        <v>32</v>
      </c>
      <c r="E1" s="81" t="s">
        <v>33</v>
      </c>
      <c r="F1" t="s">
        <v>34</v>
      </c>
      <c r="G1" s="124" t="s">
        <v>35</v>
      </c>
      <c r="H1" s="124" t="s">
        <v>36</v>
      </c>
      <c r="I1" s="125" t="s">
        <v>35</v>
      </c>
      <c r="J1" s="125" t="s">
        <v>37</v>
      </c>
      <c r="K1" s="126" t="s">
        <v>38</v>
      </c>
      <c r="L1" s="126" t="s">
        <v>39</v>
      </c>
      <c r="M1" s="123" t="s">
        <v>40</v>
      </c>
      <c r="N1" s="123" t="s">
        <v>41</v>
      </c>
      <c r="O1" s="123" t="s">
        <v>42</v>
      </c>
      <c r="P1" s="123" t="s">
        <v>43</v>
      </c>
      <c r="Q1" s="123" t="s">
        <v>44</v>
      </c>
    </row>
    <row r="2" spans="1:17" x14ac:dyDescent="0.2">
      <c r="A2" t="s">
        <v>45</v>
      </c>
      <c r="B2" t="s">
        <v>46</v>
      </c>
      <c r="C2" t="s">
        <v>47</v>
      </c>
      <c r="D2">
        <v>35.01</v>
      </c>
      <c r="E2">
        <v>111.9</v>
      </c>
      <c r="F2">
        <v>10</v>
      </c>
      <c r="G2" s="135">
        <v>0.891159569978763</v>
      </c>
      <c r="H2" s="127">
        <v>0.48168615939119036</v>
      </c>
      <c r="I2" s="127">
        <v>36.4669387843349</v>
      </c>
      <c r="J2" s="127">
        <v>31.719940716253671</v>
      </c>
      <c r="K2" s="127">
        <v>115.54790005586334</v>
      </c>
      <c r="L2" s="127">
        <v>55.043864371201742</v>
      </c>
      <c r="M2">
        <v>160</v>
      </c>
      <c r="N2">
        <v>0.35760517799352803</v>
      </c>
      <c r="O2">
        <v>0.12137345658161484</v>
      </c>
      <c r="P2">
        <v>0.25997477295660959</v>
      </c>
      <c r="Q2">
        <v>1</v>
      </c>
    </row>
    <row r="3" spans="1:17" x14ac:dyDescent="0.2">
      <c r="A3" t="s">
        <v>45</v>
      </c>
      <c r="B3" t="s">
        <v>48</v>
      </c>
      <c r="C3" t="s">
        <v>49</v>
      </c>
      <c r="D3">
        <v>35.01</v>
      </c>
      <c r="E3">
        <v>110.2</v>
      </c>
      <c r="F3">
        <v>10</v>
      </c>
      <c r="G3" s="127">
        <v>0.86352622221301623</v>
      </c>
      <c r="H3" s="127">
        <v>0.45652723725960298</v>
      </c>
      <c r="I3" s="127">
        <v>35.652086882381127</v>
      </c>
      <c r="J3" s="127">
        <v>30.785690284135228</v>
      </c>
      <c r="K3" s="127">
        <v>119.04624184386699</v>
      </c>
      <c r="L3" s="127">
        <v>53.731404544206782</v>
      </c>
      <c r="M3">
        <v>160</v>
      </c>
      <c r="N3">
        <v>0.35882294757665661</v>
      </c>
      <c r="O3">
        <v>0.19425202771444108</v>
      </c>
      <c r="P3">
        <v>0.20388601398601419</v>
      </c>
      <c r="Q3">
        <v>1</v>
      </c>
    </row>
    <row r="4" spans="1:17" x14ac:dyDescent="0.2">
      <c r="A4" t="s">
        <v>45</v>
      </c>
      <c r="B4" t="s">
        <v>50</v>
      </c>
      <c r="C4" t="s">
        <v>51</v>
      </c>
      <c r="D4">
        <v>45</v>
      </c>
      <c r="E4">
        <v>112.5</v>
      </c>
      <c r="F4">
        <v>14.5</v>
      </c>
      <c r="G4" s="127">
        <v>0.90555582835173853</v>
      </c>
      <c r="H4" s="127">
        <v>0.56062522226115252</v>
      </c>
      <c r="I4" s="127">
        <v>42.736650455302048</v>
      </c>
      <c r="J4" s="127">
        <v>38.701701352955801</v>
      </c>
      <c r="K4" s="127">
        <v>107.98454726718273</v>
      </c>
      <c r="L4" s="127">
        <v>60.198168347798898</v>
      </c>
      <c r="M4">
        <v>180</v>
      </c>
      <c r="N4">
        <v>0.35931079894644391</v>
      </c>
      <c r="O4">
        <v>0.29764380846568111</v>
      </c>
      <c r="P4">
        <v>0.20993515764425935</v>
      </c>
      <c r="Q4">
        <v>1</v>
      </c>
    </row>
    <row r="5" spans="1:17" x14ac:dyDescent="0.2">
      <c r="A5" t="s">
        <v>45</v>
      </c>
      <c r="B5" t="s">
        <v>52</v>
      </c>
      <c r="C5" t="s">
        <v>53</v>
      </c>
      <c r="D5">
        <v>35.01</v>
      </c>
      <c r="E5">
        <v>112.5</v>
      </c>
      <c r="F5">
        <v>11</v>
      </c>
      <c r="G5" s="127">
        <v>0.88747263561106149</v>
      </c>
      <c r="H5" s="127">
        <v>0.52102897310996299</v>
      </c>
      <c r="I5" s="127">
        <v>37.373755000167776</v>
      </c>
      <c r="J5" s="127">
        <v>33.157662931009703</v>
      </c>
      <c r="K5" s="127">
        <v>104.82143696233663</v>
      </c>
      <c r="L5" s="127">
        <v>54.145286633412873</v>
      </c>
      <c r="M5">
        <v>180</v>
      </c>
      <c r="N5">
        <v>0.28852281515854616</v>
      </c>
      <c r="O5">
        <v>0.19029542049724846</v>
      </c>
      <c r="P5">
        <v>0.24760144927536279</v>
      </c>
      <c r="Q5">
        <v>0.99355877616747179</v>
      </c>
    </row>
    <row r="6" spans="1:17" x14ac:dyDescent="0.2">
      <c r="A6" t="s">
        <v>45</v>
      </c>
      <c r="B6" t="s">
        <v>54</v>
      </c>
      <c r="C6" t="s">
        <v>55</v>
      </c>
      <c r="D6">
        <v>35.01</v>
      </c>
      <c r="E6">
        <v>112.5</v>
      </c>
      <c r="F6">
        <v>12</v>
      </c>
      <c r="G6" s="127">
        <v>0.89241811717540764</v>
      </c>
      <c r="H6" s="127">
        <v>0.56520315862475767</v>
      </c>
      <c r="I6" s="127">
        <v>37.245958089489235</v>
      </c>
      <c r="J6" s="127">
        <v>33.242776370351464</v>
      </c>
      <c r="K6" s="127">
        <v>102.24965920004963</v>
      </c>
      <c r="L6" s="127">
        <v>57.774587941878131</v>
      </c>
      <c r="M6">
        <v>160</v>
      </c>
      <c r="N6">
        <v>0.37362249761677796</v>
      </c>
      <c r="O6">
        <v>0.22768381847465383</v>
      </c>
      <c r="P6">
        <v>0.13149835345773878</v>
      </c>
      <c r="Q6">
        <v>1</v>
      </c>
    </row>
    <row r="7" spans="1:17" x14ac:dyDescent="0.2">
      <c r="A7" t="s">
        <v>45</v>
      </c>
      <c r="B7" t="s">
        <v>56</v>
      </c>
      <c r="C7" t="s">
        <v>57</v>
      </c>
      <c r="D7">
        <v>39.76</v>
      </c>
      <c r="E7">
        <v>112.5</v>
      </c>
      <c r="F7">
        <v>12</v>
      </c>
      <c r="G7" s="127">
        <v>0.88402681629186664</v>
      </c>
      <c r="H7" s="127">
        <v>0.5033523121175093</v>
      </c>
      <c r="I7" s="127">
        <v>39.000750368299769</v>
      </c>
      <c r="J7" s="127">
        <v>34.485197236492034</v>
      </c>
      <c r="K7" s="127">
        <v>111.50734834271434</v>
      </c>
      <c r="L7" s="127">
        <v>55.80979491492527</v>
      </c>
      <c r="M7">
        <v>180</v>
      </c>
      <c r="N7">
        <v>0.34459217877094989</v>
      </c>
      <c r="O7">
        <v>0.16087770542533486</v>
      </c>
      <c r="P7">
        <v>0.19871892594196608</v>
      </c>
      <c r="Q7">
        <v>1</v>
      </c>
    </row>
    <row r="8" spans="1:17" x14ac:dyDescent="0.2">
      <c r="A8" t="s">
        <v>45</v>
      </c>
      <c r="B8" t="s">
        <v>58</v>
      </c>
      <c r="C8" t="s">
        <v>59</v>
      </c>
      <c r="D8">
        <v>45</v>
      </c>
      <c r="E8">
        <v>112.2</v>
      </c>
      <c r="F8">
        <v>14.5</v>
      </c>
      <c r="G8" s="127">
        <v>0.89903338852977033</v>
      </c>
      <c r="H8" s="127">
        <v>0.52244909277753726</v>
      </c>
      <c r="I8" s="127">
        <v>44.144007432127836</v>
      </c>
      <c r="J8" s="127">
        <v>39.694532719756467</v>
      </c>
      <c r="K8" s="127">
        <v>115.755281882868</v>
      </c>
      <c r="L8" s="127">
        <v>60.343541804703328</v>
      </c>
      <c r="M8">
        <v>180</v>
      </c>
      <c r="N8">
        <v>0.29519151443724229</v>
      </c>
      <c r="O8">
        <v>2.0204967431547263</v>
      </c>
      <c r="P8">
        <v>6.4194174757281536E-2</v>
      </c>
      <c r="Q8">
        <v>1</v>
      </c>
    </row>
    <row r="9" spans="1:17" x14ac:dyDescent="0.2">
      <c r="A9" t="s">
        <v>45</v>
      </c>
      <c r="B9" t="s">
        <v>60</v>
      </c>
      <c r="C9" t="s">
        <v>61</v>
      </c>
      <c r="D9">
        <v>35.01</v>
      </c>
      <c r="E9">
        <v>112.5</v>
      </c>
      <c r="F9">
        <v>12</v>
      </c>
      <c r="G9" s="127">
        <v>0.88062536313355233</v>
      </c>
      <c r="H9" s="127">
        <v>0.49362561504347058</v>
      </c>
      <c r="I9" s="127">
        <v>38.301879015055398</v>
      </c>
      <c r="J9" s="127">
        <v>33.72521870765587</v>
      </c>
      <c r="K9" s="127">
        <v>111.88711001642032</v>
      </c>
      <c r="L9" s="127">
        <v>54.723316912972074</v>
      </c>
      <c r="M9">
        <v>180</v>
      </c>
      <c r="N9">
        <v>0.3338242894056847</v>
      </c>
      <c r="O9">
        <v>0.23553984670489819</v>
      </c>
      <c r="P9">
        <v>0.21860737419033391</v>
      </c>
      <c r="Q9">
        <v>1</v>
      </c>
    </row>
    <row r="10" spans="1:17" x14ac:dyDescent="0.2">
      <c r="A10" t="s">
        <v>45</v>
      </c>
      <c r="B10" t="s">
        <v>62</v>
      </c>
      <c r="C10" t="s">
        <v>63</v>
      </c>
      <c r="D10">
        <v>35.01</v>
      </c>
      <c r="E10">
        <v>112.5</v>
      </c>
      <c r="F10">
        <v>12</v>
      </c>
      <c r="G10" s="127">
        <v>0.88409805344502035</v>
      </c>
      <c r="H10" s="127">
        <v>0.50576154159220876</v>
      </c>
      <c r="I10" s="127">
        <v>38.319642148583021</v>
      </c>
      <c r="J10" s="127">
        <v>33.87745032888764</v>
      </c>
      <c r="K10" s="127">
        <v>110.81484106329584</v>
      </c>
      <c r="L10" s="127">
        <v>55.588832605260706</v>
      </c>
      <c r="M10">
        <v>180</v>
      </c>
      <c r="N10">
        <v>0.29712806748466253</v>
      </c>
      <c r="O10">
        <v>0.23314235217308768</v>
      </c>
      <c r="P10">
        <v>0.19686757215619702</v>
      </c>
      <c r="Q10">
        <v>1</v>
      </c>
    </row>
    <row r="11" spans="1:17" x14ac:dyDescent="0.2">
      <c r="A11" t="s">
        <v>45</v>
      </c>
      <c r="B11" t="s">
        <v>64</v>
      </c>
      <c r="C11" t="s">
        <v>65</v>
      </c>
      <c r="D11">
        <v>45</v>
      </c>
      <c r="E11">
        <v>108.1</v>
      </c>
      <c r="F11">
        <v>18</v>
      </c>
      <c r="G11" s="127">
        <v>0.91213862209897878</v>
      </c>
      <c r="H11" s="127">
        <v>0.55993237422736331</v>
      </c>
      <c r="I11" s="127">
        <v>45.070573343628034</v>
      </c>
      <c r="J11" s="127">
        <v>41.113330267807349</v>
      </c>
      <c r="K11" s="127">
        <v>111.67119470567731</v>
      </c>
      <c r="L11" s="127">
        <v>62.203239289446181</v>
      </c>
      <c r="M11">
        <v>180</v>
      </c>
      <c r="N11">
        <v>0.37946946054391512</v>
      </c>
      <c r="O11">
        <v>0.65753057123925196</v>
      </c>
      <c r="P11">
        <v>0.12404980544747081</v>
      </c>
      <c r="Q11">
        <v>0.98529182879377419</v>
      </c>
    </row>
    <row r="12" spans="1:17" x14ac:dyDescent="0.2">
      <c r="A12" t="s">
        <v>45</v>
      </c>
      <c r="B12" t="s">
        <v>66</v>
      </c>
      <c r="C12" t="s">
        <v>67</v>
      </c>
      <c r="D12">
        <v>45</v>
      </c>
      <c r="E12">
        <v>97.8</v>
      </c>
      <c r="F12">
        <v>13</v>
      </c>
      <c r="G12" s="127">
        <v>0.9038730403914006</v>
      </c>
      <c r="H12" s="127">
        <v>0.53473866074217402</v>
      </c>
      <c r="I12" s="127">
        <v>43.376284593886531</v>
      </c>
      <c r="J12" s="127">
        <v>39.207141839164322</v>
      </c>
      <c r="K12" s="127">
        <v>110.67519893899198</v>
      </c>
      <c r="L12" s="127">
        <v>58.785145888594172</v>
      </c>
      <c r="M12">
        <v>200</v>
      </c>
      <c r="N12">
        <v>0.37334217506631306</v>
      </c>
      <c r="O12">
        <v>0.55678692744577607</v>
      </c>
      <c r="P12">
        <v>0.14239472105578885</v>
      </c>
      <c r="Q12">
        <v>1</v>
      </c>
    </row>
    <row r="13" spans="1:17" x14ac:dyDescent="0.2">
      <c r="A13" t="s">
        <v>45</v>
      </c>
      <c r="B13" t="s">
        <v>68</v>
      </c>
      <c r="C13" t="s">
        <v>69</v>
      </c>
      <c r="D13">
        <v>35.01</v>
      </c>
      <c r="E13">
        <v>112.5</v>
      </c>
      <c r="F13">
        <v>12</v>
      </c>
      <c r="G13" s="127">
        <v>0.88606818000746179</v>
      </c>
      <c r="H13" s="127">
        <v>0.50945984079041062</v>
      </c>
      <c r="I13" s="127">
        <v>38.783275738445383</v>
      </c>
      <c r="J13" s="127">
        <v>34.370093287938253</v>
      </c>
      <c r="K13" s="127">
        <v>109.80702098177933</v>
      </c>
      <c r="L13" s="127">
        <v>55.674764545481963</v>
      </c>
      <c r="M13">
        <v>180</v>
      </c>
      <c r="N13">
        <v>0.33143244289585755</v>
      </c>
      <c r="O13">
        <v>0.26500221299126542</v>
      </c>
      <c r="P13">
        <v>0.23222748414376315</v>
      </c>
      <c r="Q13">
        <v>1</v>
      </c>
    </row>
    <row r="14" spans="1:17" x14ac:dyDescent="0.2">
      <c r="A14" t="s">
        <v>45</v>
      </c>
      <c r="B14" t="s">
        <v>70</v>
      </c>
      <c r="C14" t="s">
        <v>71</v>
      </c>
      <c r="D14">
        <v>45</v>
      </c>
      <c r="E14">
        <v>112.5</v>
      </c>
      <c r="F14">
        <v>18</v>
      </c>
      <c r="G14" s="127">
        <v>0.91387609356893829</v>
      </c>
      <c r="H14" s="127">
        <v>0.57018934962887879</v>
      </c>
      <c r="I14" s="127">
        <v>45.339632065851376</v>
      </c>
      <c r="J14" s="127">
        <v>41.431547271598497</v>
      </c>
      <c r="K14" s="127">
        <v>109.57889330810499</v>
      </c>
      <c r="L14" s="127">
        <v>62.165389813491899</v>
      </c>
      <c r="M14">
        <v>200</v>
      </c>
      <c r="N14">
        <v>0.34742591516560123</v>
      </c>
      <c r="O14">
        <v>1.0949557271434258</v>
      </c>
      <c r="P14">
        <v>3.234519104084322E-2</v>
      </c>
      <c r="Q14">
        <v>1</v>
      </c>
    </row>
    <row r="15" spans="1:17" x14ac:dyDescent="0.2">
      <c r="A15" t="s">
        <v>45</v>
      </c>
      <c r="B15" t="s">
        <v>72</v>
      </c>
      <c r="C15" t="s">
        <v>73</v>
      </c>
      <c r="D15">
        <v>45</v>
      </c>
      <c r="E15">
        <v>100.6</v>
      </c>
      <c r="F15">
        <v>15</v>
      </c>
      <c r="G15" s="127">
        <v>0.9141405696848155</v>
      </c>
      <c r="H15" s="127">
        <v>0.56584605040221903</v>
      </c>
      <c r="I15" s="127">
        <v>45.090391316395575</v>
      </c>
      <c r="J15" s="127">
        <v>41.223410300032924</v>
      </c>
      <c r="K15" s="127">
        <v>106.2447137280415</v>
      </c>
      <c r="L15" s="127">
        <v>60.112719583604431</v>
      </c>
      <c r="M15">
        <v>200</v>
      </c>
      <c r="N15">
        <v>0.36246545454545465</v>
      </c>
      <c r="O15">
        <v>0.62382313096865305</v>
      </c>
      <c r="P15">
        <v>8.6435365326415922E-2</v>
      </c>
      <c r="Q15">
        <v>0.99113705144833553</v>
      </c>
    </row>
    <row r="16" spans="1:17" x14ac:dyDescent="0.2">
      <c r="A16" t="s">
        <v>45</v>
      </c>
      <c r="B16" t="s">
        <v>74</v>
      </c>
      <c r="C16" t="s">
        <v>75</v>
      </c>
      <c r="D16">
        <v>35.01</v>
      </c>
      <c r="E16">
        <v>112.5</v>
      </c>
      <c r="F16">
        <v>10</v>
      </c>
      <c r="G16" s="127">
        <v>0.89654947473917235</v>
      </c>
      <c r="H16" s="127">
        <v>0.51773419510916185</v>
      </c>
      <c r="I16" s="127">
        <v>43.662587423105734</v>
      </c>
      <c r="J16" s="127">
        <v>39.163949923171458</v>
      </c>
      <c r="K16" s="127">
        <v>119.09896907299421</v>
      </c>
      <c r="L16" s="127">
        <v>61.19416832387278</v>
      </c>
      <c r="M16">
        <v>180</v>
      </c>
      <c r="N16">
        <v>0.34298515104966742</v>
      </c>
      <c r="O16">
        <v>1.4723531632178712</v>
      </c>
      <c r="P16">
        <v>0.10311169652265541</v>
      </c>
      <c r="Q16">
        <v>1</v>
      </c>
    </row>
    <row r="17" spans="1:17" x14ac:dyDescent="0.2">
      <c r="A17" t="s">
        <v>45</v>
      </c>
      <c r="B17" t="s">
        <v>76</v>
      </c>
      <c r="C17" t="s">
        <v>77</v>
      </c>
      <c r="D17">
        <v>45</v>
      </c>
      <c r="E17">
        <v>112.5</v>
      </c>
      <c r="F17">
        <v>15</v>
      </c>
      <c r="G17" s="127">
        <v>0.90531997553023336</v>
      </c>
      <c r="H17" s="127">
        <v>0.56829902896455131</v>
      </c>
      <c r="I17" s="127">
        <v>42.231606844627997</v>
      </c>
      <c r="J17" s="127">
        <v>38.2361560822523</v>
      </c>
      <c r="K17" s="127">
        <v>106.98644419957941</v>
      </c>
      <c r="L17" s="127">
        <v>60.668832641949713</v>
      </c>
      <c r="M17">
        <v>180</v>
      </c>
      <c r="N17">
        <v>0.36634927412467966</v>
      </c>
      <c r="O17">
        <v>0.30988781987312486</v>
      </c>
      <c r="P17">
        <v>0.1868384615384614</v>
      </c>
      <c r="Q17">
        <v>1</v>
      </c>
    </row>
    <row r="18" spans="1:17" x14ac:dyDescent="0.2">
      <c r="A18" t="s">
        <v>45</v>
      </c>
      <c r="B18" t="s">
        <v>78</v>
      </c>
      <c r="C18" t="s">
        <v>79</v>
      </c>
      <c r="D18">
        <v>45</v>
      </c>
      <c r="E18">
        <v>112.5</v>
      </c>
      <c r="F18">
        <v>14</v>
      </c>
      <c r="G18" s="127">
        <v>0.86764793553392394</v>
      </c>
      <c r="H18" s="127">
        <v>0.49167519824686201</v>
      </c>
      <c r="I18" s="127">
        <v>35.057346883644797</v>
      </c>
      <c r="J18" s="127">
        <v>30.420674675981147</v>
      </c>
      <c r="K18" s="127">
        <v>110.76782093527351</v>
      </c>
      <c r="L18" s="127">
        <v>53.938780023133972</v>
      </c>
      <c r="M18">
        <v>140</v>
      </c>
      <c r="N18">
        <v>0.36630989699955269</v>
      </c>
      <c r="O18">
        <v>0.24703445132607965</v>
      </c>
      <c r="P18">
        <v>0.12826576341844712</v>
      </c>
      <c r="Q18">
        <v>0.99817613340281397</v>
      </c>
    </row>
    <row r="19" spans="1:17" x14ac:dyDescent="0.2">
      <c r="A19" t="s">
        <v>45</v>
      </c>
      <c r="B19" t="s">
        <v>80</v>
      </c>
      <c r="C19" t="s">
        <v>81</v>
      </c>
      <c r="D19">
        <v>35.01</v>
      </c>
      <c r="E19">
        <v>112.5</v>
      </c>
      <c r="F19">
        <v>12</v>
      </c>
      <c r="G19" s="127">
        <v>0.88821782651458181</v>
      </c>
      <c r="H19" s="127">
        <v>0.53250002959916098</v>
      </c>
      <c r="I19" s="127">
        <v>38.179376891417597</v>
      </c>
      <c r="J19" s="127">
        <v>33.906699090266429</v>
      </c>
      <c r="K19" s="127">
        <v>108.52174055596292</v>
      </c>
      <c r="L19" s="127">
        <v>57.382437265903867</v>
      </c>
      <c r="M19">
        <v>160</v>
      </c>
      <c r="N19">
        <v>0.35260958623514971</v>
      </c>
      <c r="O19">
        <v>0.20084625981276649</v>
      </c>
      <c r="P19">
        <v>0.22818451711803794</v>
      </c>
      <c r="Q19">
        <v>1</v>
      </c>
    </row>
    <row r="20" spans="1:17" x14ac:dyDescent="0.2">
      <c r="A20" t="s">
        <v>45</v>
      </c>
      <c r="B20" t="s">
        <v>82</v>
      </c>
      <c r="C20" t="s">
        <v>83</v>
      </c>
      <c r="D20">
        <v>45</v>
      </c>
      <c r="E20">
        <v>111.6</v>
      </c>
      <c r="F20">
        <v>15.5</v>
      </c>
      <c r="G20" s="127">
        <v>0.91106065195896802</v>
      </c>
      <c r="H20" s="127">
        <v>0.55249688580868295</v>
      </c>
      <c r="I20" s="127">
        <v>44.839711485109376</v>
      </c>
      <c r="J20" s="127">
        <v>40.849713583800252</v>
      </c>
      <c r="K20" s="127">
        <v>108.65337110148249</v>
      </c>
      <c r="L20" s="127">
        <v>59.923889796370382</v>
      </c>
      <c r="M20">
        <v>200</v>
      </c>
      <c r="N20">
        <v>0.37963410033949441</v>
      </c>
      <c r="O20">
        <v>1.4884158058366759</v>
      </c>
      <c r="P20">
        <v>6.7322977725674069E-2</v>
      </c>
      <c r="Q20">
        <v>0.99718640093786637</v>
      </c>
    </row>
    <row r="21" spans="1:17" x14ac:dyDescent="0.2">
      <c r="A21" t="s">
        <v>45</v>
      </c>
      <c r="B21" t="s">
        <v>84</v>
      </c>
      <c r="C21" t="s">
        <v>85</v>
      </c>
      <c r="D21">
        <v>35.01</v>
      </c>
      <c r="E21">
        <v>114.4</v>
      </c>
      <c r="F21">
        <v>12</v>
      </c>
      <c r="G21" s="127">
        <v>0.85746478274315552</v>
      </c>
      <c r="H21" s="127">
        <v>0.42335303998224577</v>
      </c>
      <c r="I21" s="127">
        <v>37.55526256671758</v>
      </c>
      <c r="J21" s="127">
        <v>32.200335435172221</v>
      </c>
      <c r="K21" s="127">
        <v>130.83103448275861</v>
      </c>
      <c r="L21" s="127">
        <v>54.862068965517224</v>
      </c>
      <c r="M21">
        <v>160</v>
      </c>
      <c r="N21">
        <v>0.29463449765934457</v>
      </c>
      <c r="O21">
        <v>0.26239213468029521</v>
      </c>
      <c r="P21">
        <v>0.17766229985443974</v>
      </c>
      <c r="Q21">
        <v>1</v>
      </c>
    </row>
    <row r="22" spans="1:17" x14ac:dyDescent="0.2">
      <c r="A22" t="s">
        <v>45</v>
      </c>
      <c r="B22" t="s">
        <v>86</v>
      </c>
      <c r="C22" t="s">
        <v>87</v>
      </c>
      <c r="D22">
        <v>45</v>
      </c>
      <c r="E22">
        <v>112.5</v>
      </c>
      <c r="F22">
        <v>13.5</v>
      </c>
      <c r="G22" s="127">
        <v>0.89382603882111877</v>
      </c>
      <c r="H22" s="127">
        <v>0.52527099547731826</v>
      </c>
      <c r="I22" s="127">
        <v>41.506766849795824</v>
      </c>
      <c r="J22" s="127">
        <v>37.095639974856482</v>
      </c>
      <c r="K22" s="127">
        <v>114.86282516636399</v>
      </c>
      <c r="L22" s="127">
        <v>59.930127041742296</v>
      </c>
      <c r="M22">
        <v>180</v>
      </c>
      <c r="N22">
        <v>0.37194444444444591</v>
      </c>
      <c r="O22">
        <v>0.5418139263015106</v>
      </c>
      <c r="P22">
        <v>0.1300031023784903</v>
      </c>
      <c r="Q22">
        <v>0.99234746639089977</v>
      </c>
    </row>
    <row r="23" spans="1:17" x14ac:dyDescent="0.2">
      <c r="A23" t="s">
        <v>45</v>
      </c>
      <c r="B23" t="s">
        <v>88</v>
      </c>
      <c r="C23" t="s">
        <v>89</v>
      </c>
      <c r="D23">
        <v>45</v>
      </c>
      <c r="E23">
        <v>112.3</v>
      </c>
      <c r="F23">
        <v>15</v>
      </c>
      <c r="G23" s="127">
        <v>0.91154708189091371</v>
      </c>
      <c r="H23" s="127">
        <v>0.54640277455694208</v>
      </c>
      <c r="I23" s="127">
        <v>44.032896006511635</v>
      </c>
      <c r="J23" s="127">
        <v>40.144052590229968</v>
      </c>
      <c r="K23" s="127">
        <v>113.31609195402298</v>
      </c>
      <c r="L23" s="127">
        <v>61.310344827586199</v>
      </c>
      <c r="M23">
        <v>180</v>
      </c>
      <c r="N23">
        <v>0.34249734325185949</v>
      </c>
      <c r="O23">
        <v>1.2568479921594633</v>
      </c>
      <c r="P23">
        <v>5.5644808743169419E-2</v>
      </c>
      <c r="Q23">
        <v>0.95846994535519126</v>
      </c>
    </row>
    <row r="24" spans="1:17" x14ac:dyDescent="0.2">
      <c r="A24" t="s">
        <v>45</v>
      </c>
      <c r="B24" t="s">
        <v>90</v>
      </c>
      <c r="C24" t="s">
        <v>91</v>
      </c>
      <c r="D24">
        <v>36.880000000000003</v>
      </c>
      <c r="E24">
        <v>103.9</v>
      </c>
      <c r="F24">
        <v>12</v>
      </c>
      <c r="G24" s="127">
        <v>0.89111330406113243</v>
      </c>
      <c r="H24" s="127">
        <v>0.5150400359531293</v>
      </c>
      <c r="I24" s="127">
        <v>38.934540841887177</v>
      </c>
      <c r="J24" s="127">
        <v>34.715305764147026</v>
      </c>
      <c r="K24" s="127">
        <v>105.74255448199042</v>
      </c>
      <c r="L24" s="127">
        <v>54.133785526482733</v>
      </c>
      <c r="M24">
        <v>180</v>
      </c>
      <c r="N24">
        <v>0.32648038049940548</v>
      </c>
      <c r="O24">
        <v>0.27712779231159451</v>
      </c>
      <c r="P24">
        <v>0.33356617647058828</v>
      </c>
      <c r="Q24">
        <v>0.98294117647058821</v>
      </c>
    </row>
    <row r="25" spans="1:17" x14ac:dyDescent="0.2">
      <c r="A25" t="s">
        <v>45</v>
      </c>
      <c r="B25" t="s">
        <v>92</v>
      </c>
      <c r="C25" t="s">
        <v>93</v>
      </c>
      <c r="D25">
        <v>45</v>
      </c>
      <c r="E25">
        <v>117.2</v>
      </c>
      <c r="F25">
        <v>14</v>
      </c>
      <c r="G25" s="127">
        <v>0.89814763456688385</v>
      </c>
      <c r="H25" s="127">
        <v>0.54222582588971935</v>
      </c>
      <c r="I25" s="127">
        <v>42.075658215141729</v>
      </c>
      <c r="J25" s="127">
        <v>37.791758709578403</v>
      </c>
      <c r="K25" s="127">
        <v>113.65043355515199</v>
      </c>
      <c r="L25" s="127">
        <v>61.20568663036903</v>
      </c>
      <c r="M25">
        <v>180</v>
      </c>
      <c r="N25">
        <v>0.36163598326359908</v>
      </c>
      <c r="O25">
        <v>0.711486014014448</v>
      </c>
      <c r="P25">
        <v>0.13863660302830824</v>
      </c>
      <c r="Q25">
        <v>1</v>
      </c>
    </row>
    <row r="26" spans="1:17" x14ac:dyDescent="0.2">
      <c r="A26" t="s">
        <v>45</v>
      </c>
      <c r="B26" t="s">
        <v>94</v>
      </c>
      <c r="C26" t="s">
        <v>95</v>
      </c>
      <c r="D26">
        <v>35.01</v>
      </c>
      <c r="E26">
        <v>112.5</v>
      </c>
      <c r="F26">
        <v>12</v>
      </c>
      <c r="G26" s="127">
        <v>0.88008656316698408</v>
      </c>
      <c r="H26" s="127">
        <v>0.4959557137211057</v>
      </c>
      <c r="I26" s="127">
        <v>38.073483188575032</v>
      </c>
      <c r="J26" s="127">
        <v>33.499911318390801</v>
      </c>
      <c r="K26" s="127">
        <v>113.52298850574738</v>
      </c>
      <c r="L26" s="127">
        <v>55.637931034482733</v>
      </c>
      <c r="M26">
        <v>160</v>
      </c>
      <c r="N26">
        <v>0.25023298309730468</v>
      </c>
      <c r="O26">
        <v>0.33329269969434477</v>
      </c>
      <c r="P26">
        <v>0.19876976976976987</v>
      </c>
      <c r="Q26">
        <v>1</v>
      </c>
    </row>
    <row r="27" spans="1:17" x14ac:dyDescent="0.2">
      <c r="A27" t="s">
        <v>45</v>
      </c>
      <c r="B27" t="s">
        <v>96</v>
      </c>
      <c r="C27" t="s">
        <v>97</v>
      </c>
      <c r="D27">
        <v>45</v>
      </c>
      <c r="E27">
        <v>98.3</v>
      </c>
      <c r="F27">
        <v>14.333</v>
      </c>
      <c r="G27" s="127">
        <v>0.91721415929369732</v>
      </c>
      <c r="H27" s="127">
        <v>0.56763074573097205</v>
      </c>
      <c r="I27" s="127">
        <v>43.788902464720522</v>
      </c>
      <c r="J27" s="127">
        <v>40.163798246747199</v>
      </c>
      <c r="K27" s="127">
        <v>102.64321730644123</v>
      </c>
      <c r="L27" s="127">
        <v>57.794070339044353</v>
      </c>
      <c r="M27">
        <v>220</v>
      </c>
      <c r="N27">
        <v>0.37020335700451851</v>
      </c>
      <c r="O27">
        <v>0.36677009837663904</v>
      </c>
      <c r="P27">
        <v>0.2028658724058417</v>
      </c>
      <c r="Q27">
        <v>0.98870099923136046</v>
      </c>
    </row>
    <row r="28" spans="1:17" x14ac:dyDescent="0.2">
      <c r="A28" t="s">
        <v>45</v>
      </c>
      <c r="B28" t="s">
        <v>98</v>
      </c>
      <c r="C28" t="s">
        <v>99</v>
      </c>
      <c r="D28">
        <v>35.01</v>
      </c>
      <c r="E28">
        <v>112.5</v>
      </c>
      <c r="F28">
        <v>12</v>
      </c>
      <c r="G28" s="127">
        <v>0.88957542910128329</v>
      </c>
      <c r="H28" s="127">
        <v>0.5344078107750917</v>
      </c>
      <c r="I28" s="127">
        <v>38.386711566437533</v>
      </c>
      <c r="J28" s="127">
        <v>34.141281499661964</v>
      </c>
      <c r="K28" s="127">
        <v>107.8875902345323</v>
      </c>
      <c r="L28" s="127">
        <v>57.251599436130995</v>
      </c>
      <c r="M28">
        <v>160</v>
      </c>
      <c r="N28">
        <v>0.34337722695584821</v>
      </c>
      <c r="O28">
        <v>0.14714256007047991</v>
      </c>
      <c r="P28">
        <v>0.22910642201834869</v>
      </c>
      <c r="Q28">
        <v>1</v>
      </c>
    </row>
    <row r="29" spans="1:17" x14ac:dyDescent="0.2">
      <c r="A29" t="s">
        <v>45</v>
      </c>
      <c r="B29" t="s">
        <v>100</v>
      </c>
      <c r="C29" t="s">
        <v>101</v>
      </c>
      <c r="D29">
        <v>45</v>
      </c>
      <c r="E29">
        <v>100.5</v>
      </c>
      <c r="F29">
        <v>14</v>
      </c>
      <c r="G29" s="127">
        <v>0.91003465650665638</v>
      </c>
      <c r="H29" s="127">
        <v>0.55089822438489677</v>
      </c>
      <c r="I29" s="127">
        <v>44.166292837169557</v>
      </c>
      <c r="J29" s="127">
        <v>40.195739517761226</v>
      </c>
      <c r="K29" s="127">
        <v>108.24211193188312</v>
      </c>
      <c r="L29" s="127">
        <v>59.398714619681158</v>
      </c>
      <c r="M29">
        <v>200</v>
      </c>
      <c r="N29">
        <v>0.35466627288836367</v>
      </c>
      <c r="O29">
        <v>1.2446565941435213</v>
      </c>
      <c r="P29">
        <v>0.10537662988966894</v>
      </c>
      <c r="Q29">
        <v>0.99849548645937813</v>
      </c>
    </row>
    <row r="30" spans="1:17" x14ac:dyDescent="0.2">
      <c r="A30" t="s">
        <v>45</v>
      </c>
      <c r="B30" t="s">
        <v>102</v>
      </c>
      <c r="C30" t="s">
        <v>103</v>
      </c>
      <c r="D30">
        <v>35.799999999999997</v>
      </c>
      <c r="E30">
        <v>110.6</v>
      </c>
      <c r="F30">
        <v>13</v>
      </c>
      <c r="G30" s="127">
        <v>0.8898432278191315</v>
      </c>
      <c r="H30" s="127">
        <v>0.51364864157530643</v>
      </c>
      <c r="I30" s="127">
        <v>40.492730125577161</v>
      </c>
      <c r="J30" s="127">
        <v>36.028914259417299</v>
      </c>
      <c r="K30" s="127">
        <v>113.51603410742186</v>
      </c>
      <c r="L30" s="127">
        <v>57.823375958744599</v>
      </c>
      <c r="M30">
        <v>180</v>
      </c>
      <c r="N30">
        <v>0.36160047188360184</v>
      </c>
      <c r="O30">
        <v>0.20122676576858445</v>
      </c>
      <c r="P30">
        <v>0.17490048939641104</v>
      </c>
      <c r="Q30">
        <v>1</v>
      </c>
    </row>
    <row r="31" spans="1:17" x14ac:dyDescent="0.2">
      <c r="A31" t="s">
        <v>45</v>
      </c>
      <c r="B31" t="s">
        <v>104</v>
      </c>
      <c r="C31" t="s">
        <v>105</v>
      </c>
      <c r="D31">
        <v>44.35</v>
      </c>
      <c r="E31">
        <v>112.4</v>
      </c>
      <c r="F31">
        <v>12</v>
      </c>
      <c r="G31" s="127">
        <v>0.88781648741266617</v>
      </c>
      <c r="H31" s="127">
        <v>0.49067966762954329</v>
      </c>
      <c r="I31" s="127">
        <v>41.192973431639075</v>
      </c>
      <c r="J31" s="127">
        <v>36.572261542194326</v>
      </c>
      <c r="K31" s="127">
        <v>117.14083072100325</v>
      </c>
      <c r="L31" s="127">
        <v>57.37766457680253</v>
      </c>
      <c r="M31">
        <v>180</v>
      </c>
      <c r="N31">
        <v>0.35448506694129761</v>
      </c>
      <c r="O31">
        <v>0.14140702253046353</v>
      </c>
      <c r="P31">
        <v>0.26633028083028071</v>
      </c>
      <c r="Q31">
        <v>1</v>
      </c>
    </row>
    <row r="32" spans="1:17" x14ac:dyDescent="0.2">
      <c r="A32" t="s">
        <v>45</v>
      </c>
      <c r="B32" t="s">
        <v>106</v>
      </c>
      <c r="C32" t="s">
        <v>107</v>
      </c>
      <c r="D32">
        <v>45</v>
      </c>
      <c r="E32">
        <v>112.5</v>
      </c>
      <c r="F32">
        <v>18</v>
      </c>
      <c r="G32" s="127">
        <v>0.91369314878109231</v>
      </c>
      <c r="H32" s="127">
        <v>0.55044043942440357</v>
      </c>
      <c r="I32" s="127">
        <v>45.330070074407125</v>
      </c>
      <c r="J32" s="127">
        <v>41.430621973922499</v>
      </c>
      <c r="K32" s="127">
        <v>112.40113146551724</v>
      </c>
      <c r="L32" s="127">
        <v>61.404633620689651</v>
      </c>
      <c r="M32">
        <v>180</v>
      </c>
      <c r="N32">
        <v>0.31322107369123037</v>
      </c>
      <c r="O32">
        <v>1.4063564650061706</v>
      </c>
      <c r="P32">
        <v>7.4997101449275433E-2</v>
      </c>
      <c r="Q32">
        <v>0.99623188405797103</v>
      </c>
    </row>
    <row r="33" spans="1:17" x14ac:dyDescent="0.2">
      <c r="A33" t="s">
        <v>45</v>
      </c>
      <c r="B33" t="s">
        <v>108</v>
      </c>
      <c r="C33" t="s">
        <v>109</v>
      </c>
      <c r="D33">
        <v>45</v>
      </c>
      <c r="E33">
        <v>112.5</v>
      </c>
      <c r="F33">
        <v>12</v>
      </c>
      <c r="G33" s="127">
        <v>0.89011298545504403</v>
      </c>
      <c r="H33" s="127">
        <v>0.49744430131202655</v>
      </c>
      <c r="I33" s="127">
        <v>40.979424399483428</v>
      </c>
      <c r="J33" s="127">
        <v>36.481118959514347</v>
      </c>
      <c r="K33" s="127">
        <v>116.26860807401201</v>
      </c>
      <c r="L33" s="127">
        <v>57.415370058872995</v>
      </c>
      <c r="M33">
        <v>180</v>
      </c>
      <c r="N33">
        <v>0.36918555512869755</v>
      </c>
      <c r="O33">
        <v>0.28224682629768838</v>
      </c>
      <c r="P33">
        <v>0.18545652173913052</v>
      </c>
      <c r="Q33">
        <v>1</v>
      </c>
    </row>
    <row r="34" spans="1:17" x14ac:dyDescent="0.2">
      <c r="A34" t="s">
        <v>45</v>
      </c>
      <c r="B34" t="s">
        <v>110</v>
      </c>
      <c r="C34" t="s">
        <v>111</v>
      </c>
      <c r="D34">
        <v>38.770000000000003</v>
      </c>
      <c r="E34">
        <v>111.3</v>
      </c>
      <c r="F34">
        <v>13</v>
      </c>
      <c r="G34" s="127">
        <v>0.88613449234717834</v>
      </c>
      <c r="H34" s="127">
        <v>0.50610611375404013</v>
      </c>
      <c r="I34" s="127">
        <v>40.275717978606622</v>
      </c>
      <c r="J34" s="127">
        <v>35.695762880127127</v>
      </c>
      <c r="K34" s="127">
        <v>115.00786448880839</v>
      </c>
      <c r="L34" s="127">
        <v>57.981609195402314</v>
      </c>
      <c r="M34">
        <v>160</v>
      </c>
      <c r="N34">
        <v>0.35118232484076423</v>
      </c>
      <c r="O34">
        <v>0.28849358591601187</v>
      </c>
      <c r="P34">
        <v>0.21803277931671267</v>
      </c>
      <c r="Q34">
        <v>0.97899353647276088</v>
      </c>
    </row>
    <row r="35" spans="1:17" x14ac:dyDescent="0.2">
      <c r="A35" t="s">
        <v>45</v>
      </c>
      <c r="B35" t="s">
        <v>112</v>
      </c>
      <c r="C35" t="s">
        <v>113</v>
      </c>
      <c r="D35">
        <v>35.01</v>
      </c>
      <c r="E35">
        <v>112.5</v>
      </c>
      <c r="F35">
        <v>12</v>
      </c>
      <c r="G35" s="127">
        <v>0.89040589070616827</v>
      </c>
      <c r="H35" s="127">
        <v>0.52594785030758395</v>
      </c>
      <c r="I35" s="127">
        <v>39.14503811787435</v>
      </c>
      <c r="J35" s="127">
        <v>34.852678014891325</v>
      </c>
      <c r="K35" s="127">
        <v>109.59392717724674</v>
      </c>
      <c r="L35" s="127">
        <v>57.342422622920353</v>
      </c>
      <c r="M35">
        <v>180</v>
      </c>
      <c r="N35">
        <v>0.35348698481561819</v>
      </c>
      <c r="O35">
        <v>0.14158573069915872</v>
      </c>
      <c r="P35">
        <v>0.29877924528301902</v>
      </c>
      <c r="Q35">
        <v>1</v>
      </c>
    </row>
    <row r="36" spans="1:17" x14ac:dyDescent="0.2">
      <c r="A36" t="s">
        <v>45</v>
      </c>
      <c r="B36" t="s">
        <v>114</v>
      </c>
      <c r="C36" t="s">
        <v>115</v>
      </c>
      <c r="D36">
        <v>35.01</v>
      </c>
      <c r="E36">
        <v>112.5</v>
      </c>
      <c r="F36">
        <v>10</v>
      </c>
      <c r="G36" s="127">
        <v>0.8779379592968537</v>
      </c>
      <c r="H36" s="127">
        <v>0.49834113347547154</v>
      </c>
      <c r="I36" s="127">
        <v>37.080489900655124</v>
      </c>
      <c r="J36" s="127">
        <v>32.564167833505621</v>
      </c>
      <c r="K36" s="127">
        <v>114.57400548378125</v>
      </c>
      <c r="L36" s="127">
        <v>56.284420020447996</v>
      </c>
      <c r="M36">
        <v>160</v>
      </c>
      <c r="N36">
        <v>0.36431336405529907</v>
      </c>
      <c r="O36">
        <v>0.18724990946579959</v>
      </c>
      <c r="P36">
        <v>0.12388188976377945</v>
      </c>
      <c r="Q36">
        <v>1</v>
      </c>
    </row>
    <row r="37" spans="1:17" x14ac:dyDescent="0.2">
      <c r="A37" t="s">
        <v>45</v>
      </c>
      <c r="B37" t="s">
        <v>116</v>
      </c>
      <c r="C37" t="s">
        <v>117</v>
      </c>
      <c r="D37">
        <v>45</v>
      </c>
      <c r="E37">
        <v>112.5</v>
      </c>
      <c r="F37">
        <v>15</v>
      </c>
      <c r="G37" s="127">
        <v>0.91085280320600215</v>
      </c>
      <c r="H37" s="127">
        <v>0.57457583796415124</v>
      </c>
      <c r="I37" s="127">
        <v>44.3003806525371</v>
      </c>
      <c r="J37" s="127">
        <v>40.34510089357655</v>
      </c>
      <c r="K37" s="127">
        <v>107.89269200626951</v>
      </c>
      <c r="L37" s="127">
        <v>61.639392564483309</v>
      </c>
      <c r="M37">
        <v>180</v>
      </c>
      <c r="N37">
        <v>0.3508476286579213</v>
      </c>
      <c r="O37">
        <v>0.30394603987352298</v>
      </c>
      <c r="P37">
        <v>0.1659752720079129</v>
      </c>
      <c r="Q37">
        <v>0.99307616221562811</v>
      </c>
    </row>
    <row r="38" spans="1:17" x14ac:dyDescent="0.2">
      <c r="A38" t="s">
        <v>45</v>
      </c>
      <c r="B38" t="s">
        <v>118</v>
      </c>
      <c r="C38" t="s">
        <v>119</v>
      </c>
      <c r="D38">
        <v>35.01</v>
      </c>
      <c r="E38">
        <v>108.6</v>
      </c>
      <c r="F38">
        <v>12</v>
      </c>
      <c r="G38" s="127">
        <v>0.86644832151691575</v>
      </c>
      <c r="H38" s="127">
        <v>0.42618353127082265</v>
      </c>
      <c r="I38" s="127">
        <v>38.615878397153303</v>
      </c>
      <c r="J38" s="127">
        <v>33.460854367993299</v>
      </c>
      <c r="K38" s="127">
        <v>126.670701793806</v>
      </c>
      <c r="L38" s="127">
        <v>53.798318540987935</v>
      </c>
      <c r="M38">
        <v>160</v>
      </c>
      <c r="N38">
        <v>0.21459908361970276</v>
      </c>
      <c r="O38">
        <v>0.10237950194371766</v>
      </c>
      <c r="P38">
        <v>0.15521597633136108</v>
      </c>
      <c r="Q38">
        <v>1</v>
      </c>
    </row>
    <row r="39" spans="1:17" x14ac:dyDescent="0.2">
      <c r="A39" t="s">
        <v>45</v>
      </c>
      <c r="B39" t="s">
        <v>120</v>
      </c>
      <c r="C39" t="s">
        <v>121</v>
      </c>
      <c r="D39">
        <v>35.01</v>
      </c>
      <c r="E39">
        <v>112.5</v>
      </c>
      <c r="F39">
        <v>12</v>
      </c>
      <c r="G39" s="127">
        <v>0.87785409691289007</v>
      </c>
      <c r="H39" s="127">
        <v>0.49919765469119659</v>
      </c>
      <c r="I39" s="127">
        <v>37.42066603105998</v>
      </c>
      <c r="J39" s="127">
        <v>32.853408480459258</v>
      </c>
      <c r="K39" s="127">
        <v>114.69862574996414</v>
      </c>
      <c r="L39" s="127">
        <v>56.475983571731504</v>
      </c>
      <c r="M39">
        <v>160</v>
      </c>
      <c r="N39">
        <v>0.38588042588042581</v>
      </c>
      <c r="O39">
        <v>0.23553305617238099</v>
      </c>
      <c r="P39">
        <v>0.23305230622919648</v>
      </c>
      <c r="Q39">
        <v>1</v>
      </c>
    </row>
    <row r="40" spans="1:17" x14ac:dyDescent="0.2">
      <c r="A40" t="s">
        <v>45</v>
      </c>
      <c r="B40" t="s">
        <v>122</v>
      </c>
      <c r="C40" t="s">
        <v>123</v>
      </c>
      <c r="D40">
        <v>45</v>
      </c>
      <c r="E40">
        <v>112.5</v>
      </c>
      <c r="F40">
        <v>16</v>
      </c>
      <c r="G40" s="127">
        <v>0.90926597725871472</v>
      </c>
      <c r="H40" s="127">
        <v>0.55627270718212729</v>
      </c>
      <c r="I40" s="127">
        <v>44.732216903709642</v>
      </c>
      <c r="J40" s="127">
        <v>40.669167841266571</v>
      </c>
      <c r="K40" s="127">
        <v>112.24176282265046</v>
      </c>
      <c r="L40" s="127">
        <v>61.902018719847035</v>
      </c>
      <c r="M40">
        <v>180</v>
      </c>
      <c r="N40">
        <v>0.36881086142322161</v>
      </c>
      <c r="O40">
        <v>0.54288743951823748</v>
      </c>
      <c r="P40">
        <v>0.10397037630104079</v>
      </c>
      <c r="Q40">
        <v>1</v>
      </c>
    </row>
    <row r="41" spans="1:17" x14ac:dyDescent="0.2">
      <c r="A41" t="s">
        <v>45</v>
      </c>
      <c r="B41" t="s">
        <v>124</v>
      </c>
      <c r="C41" t="s">
        <v>125</v>
      </c>
      <c r="D41">
        <v>45</v>
      </c>
      <c r="E41">
        <v>112.5</v>
      </c>
      <c r="F41">
        <v>15</v>
      </c>
      <c r="G41" s="127">
        <v>0.91244285641001888</v>
      </c>
      <c r="H41" s="127">
        <v>0.5885950327021986</v>
      </c>
      <c r="I41" s="127">
        <v>43.029455607814761</v>
      </c>
      <c r="J41" s="127">
        <v>39.265713909406273</v>
      </c>
      <c r="K41" s="127">
        <v>104.25114942528742</v>
      </c>
      <c r="L41" s="127">
        <v>60.985057471264383</v>
      </c>
      <c r="M41">
        <v>180</v>
      </c>
      <c r="N41">
        <v>0.39721640488656168</v>
      </c>
      <c r="O41">
        <v>0.60717851989673599</v>
      </c>
      <c r="P41">
        <v>0.18568836879432626</v>
      </c>
      <c r="Q41">
        <v>1</v>
      </c>
    </row>
    <row r="42" spans="1:17" x14ac:dyDescent="0.2">
      <c r="A42" t="s">
        <v>45</v>
      </c>
      <c r="B42" t="s">
        <v>27</v>
      </c>
      <c r="C42" t="s">
        <v>126</v>
      </c>
      <c r="D42">
        <v>44.7</v>
      </c>
      <c r="E42">
        <v>112.5</v>
      </c>
      <c r="F42">
        <v>14</v>
      </c>
      <c r="G42" s="127">
        <v>0.89670067304816425</v>
      </c>
      <c r="H42" s="127">
        <v>0.52018410678696436</v>
      </c>
      <c r="I42" s="127">
        <v>41.588595567834567</v>
      </c>
      <c r="J42" s="127">
        <v>37.293531846505381</v>
      </c>
      <c r="K42" s="127">
        <v>112.7620658556004</v>
      </c>
      <c r="L42" s="127">
        <v>58.141835464226574</v>
      </c>
      <c r="M42">
        <v>180</v>
      </c>
      <c r="N42">
        <v>0.35777611940298526</v>
      </c>
      <c r="O42">
        <v>0.338903192154348</v>
      </c>
      <c r="P42">
        <v>0.18946808510638288</v>
      </c>
      <c r="Q42">
        <v>1</v>
      </c>
    </row>
    <row r="43" spans="1:17" x14ac:dyDescent="0.2">
      <c r="A43" t="s">
        <v>45</v>
      </c>
      <c r="B43" t="s">
        <v>127</v>
      </c>
      <c r="C43" t="s">
        <v>128</v>
      </c>
      <c r="D43">
        <v>45</v>
      </c>
      <c r="E43">
        <v>98.1</v>
      </c>
      <c r="F43">
        <v>14</v>
      </c>
      <c r="G43" s="127">
        <v>0.91561680315863081</v>
      </c>
      <c r="H43" s="127">
        <v>0.55556923125331903</v>
      </c>
      <c r="I43" s="127">
        <v>44.576368790778943</v>
      </c>
      <c r="J43" s="127">
        <v>40.821463590271001</v>
      </c>
      <c r="K43" s="127">
        <v>105.31735632183897</v>
      </c>
      <c r="L43" s="127">
        <v>58.480221210149658</v>
      </c>
      <c r="M43">
        <v>200</v>
      </c>
      <c r="N43">
        <v>0.31948614138897613</v>
      </c>
      <c r="O43">
        <v>0.57097606978028181</v>
      </c>
      <c r="P43">
        <v>0.19287321363136681</v>
      </c>
      <c r="Q43">
        <v>0.99102235251007698</v>
      </c>
    </row>
    <row r="44" spans="1:17" x14ac:dyDescent="0.2">
      <c r="A44" t="s">
        <v>45</v>
      </c>
      <c r="B44" t="s">
        <v>129</v>
      </c>
      <c r="C44" t="s">
        <v>130</v>
      </c>
      <c r="D44">
        <v>35.01</v>
      </c>
      <c r="E44">
        <v>112</v>
      </c>
      <c r="F44">
        <v>12</v>
      </c>
      <c r="G44" s="127">
        <v>0.8790788370364444</v>
      </c>
      <c r="H44" s="127">
        <v>0.5127951440436197</v>
      </c>
      <c r="I44" s="127">
        <v>37.144094495172965</v>
      </c>
      <c r="J44" s="127">
        <v>32.652511296551502</v>
      </c>
      <c r="K44" s="127">
        <v>110.98275862068971</v>
      </c>
      <c r="L44" s="127">
        <v>56.4367816091954</v>
      </c>
      <c r="M44">
        <v>159.65614430665164</v>
      </c>
      <c r="N44">
        <v>0.27278863775198542</v>
      </c>
      <c r="O44">
        <v>0.32078141046307268</v>
      </c>
      <c r="P44">
        <v>0.11173935202038576</v>
      </c>
      <c r="Q44">
        <v>1</v>
      </c>
    </row>
    <row r="45" spans="1:17" x14ac:dyDescent="0.2">
      <c r="A45" t="s">
        <v>45</v>
      </c>
      <c r="B45" t="s">
        <v>131</v>
      </c>
      <c r="C45" t="s">
        <v>132</v>
      </c>
      <c r="D45">
        <v>35.01</v>
      </c>
      <c r="E45">
        <v>122.9</v>
      </c>
      <c r="F45">
        <v>11</v>
      </c>
      <c r="G45" s="127">
        <v>0.86448460322670106</v>
      </c>
      <c r="H45" s="127">
        <v>0.45432179471141176</v>
      </c>
      <c r="I45" s="127">
        <v>35.736962934915177</v>
      </c>
      <c r="J45" s="127">
        <v>30.897059485799925</v>
      </c>
      <c r="K45" s="127">
        <v>120.34481111092801</v>
      </c>
      <c r="L45" s="127">
        <v>53.908755786941668</v>
      </c>
      <c r="M45">
        <v>140</v>
      </c>
      <c r="N45">
        <v>0.24359108159392789</v>
      </c>
      <c r="O45">
        <v>0.34530325688140884</v>
      </c>
      <c r="P45">
        <v>0.132210302708444</v>
      </c>
      <c r="Q45">
        <v>1</v>
      </c>
    </row>
    <row r="46" spans="1:17" x14ac:dyDescent="0.2">
      <c r="A46" t="s">
        <v>45</v>
      </c>
      <c r="B46" t="s">
        <v>133</v>
      </c>
      <c r="C46" t="s">
        <v>134</v>
      </c>
      <c r="D46">
        <v>35.01</v>
      </c>
      <c r="E46">
        <v>112.5</v>
      </c>
      <c r="F46">
        <v>12</v>
      </c>
      <c r="G46" s="127">
        <v>0.87590140324334664</v>
      </c>
      <c r="H46" s="127">
        <v>0.45259827487402243</v>
      </c>
      <c r="I46" s="127">
        <v>37.543106492566643</v>
      </c>
      <c r="J46" s="127">
        <v>32.876223015080697</v>
      </c>
      <c r="K46" s="127">
        <v>117.7508885092338</v>
      </c>
      <c r="L46" s="127">
        <v>52.776309132255577</v>
      </c>
      <c r="M46">
        <v>160</v>
      </c>
      <c r="N46">
        <v>0.31060940841054846</v>
      </c>
      <c r="O46">
        <v>0.19682856119433711</v>
      </c>
      <c r="P46">
        <v>0.15084435342305433</v>
      </c>
      <c r="Q46">
        <v>1</v>
      </c>
    </row>
    <row r="47" spans="1:17" x14ac:dyDescent="0.2">
      <c r="A47" t="s">
        <v>45</v>
      </c>
      <c r="B47" t="s">
        <v>135</v>
      </c>
      <c r="C47" t="s">
        <v>136</v>
      </c>
      <c r="D47">
        <v>35.01</v>
      </c>
      <c r="E47">
        <v>112.5</v>
      </c>
      <c r="F47">
        <v>12</v>
      </c>
      <c r="G47" s="127">
        <v>0.85812799700881504</v>
      </c>
      <c r="H47" s="127">
        <v>0.42695551643526269</v>
      </c>
      <c r="I47" s="127">
        <v>37.420145512843469</v>
      </c>
      <c r="J47" s="127">
        <v>32.109804970139663</v>
      </c>
      <c r="K47" s="127">
        <v>129.11319340329834</v>
      </c>
      <c r="L47" s="127">
        <v>54.505497251374301</v>
      </c>
      <c r="M47">
        <v>160</v>
      </c>
      <c r="N47">
        <v>0.24964285714285714</v>
      </c>
      <c r="O47">
        <v>0.26244836881269556</v>
      </c>
      <c r="P47">
        <v>0.16272594440484681</v>
      </c>
      <c r="Q47">
        <v>1</v>
      </c>
    </row>
    <row r="48" spans="1:17" x14ac:dyDescent="0.2">
      <c r="A48" t="s">
        <v>45</v>
      </c>
      <c r="B48" t="s">
        <v>137</v>
      </c>
      <c r="C48" t="s">
        <v>138</v>
      </c>
      <c r="D48">
        <v>45</v>
      </c>
      <c r="E48">
        <v>110</v>
      </c>
      <c r="F48">
        <v>15</v>
      </c>
      <c r="G48" s="127">
        <v>0.90902698576021956</v>
      </c>
      <c r="H48" s="127">
        <v>0.55216218959805052</v>
      </c>
      <c r="I48" s="127">
        <v>44.890837010522937</v>
      </c>
      <c r="J48" s="127">
        <v>40.805970519760947</v>
      </c>
      <c r="K48" s="127">
        <v>111.29739866908632</v>
      </c>
      <c r="L48" s="127">
        <v>61.359709618874795</v>
      </c>
      <c r="M48">
        <v>200</v>
      </c>
      <c r="N48">
        <v>0.35488002953119246</v>
      </c>
      <c r="O48">
        <v>1.2006303040808248</v>
      </c>
      <c r="P48">
        <v>7.9729083665338693E-2</v>
      </c>
      <c r="Q48">
        <v>0.99442231075697207</v>
      </c>
    </row>
    <row r="49" spans="1:17" x14ac:dyDescent="0.2">
      <c r="A49" t="s">
        <v>45</v>
      </c>
      <c r="B49" t="s">
        <v>139</v>
      </c>
      <c r="C49" t="s">
        <v>140</v>
      </c>
      <c r="D49">
        <v>35.01</v>
      </c>
      <c r="E49">
        <v>112.2</v>
      </c>
      <c r="F49">
        <v>12</v>
      </c>
      <c r="G49" s="127">
        <v>0.88944501511006224</v>
      </c>
      <c r="H49" s="127">
        <v>0.51914039602210438</v>
      </c>
      <c r="I49" s="127">
        <v>40.48274685126372</v>
      </c>
      <c r="J49" s="127">
        <v>36.005478752896984</v>
      </c>
      <c r="K49" s="127">
        <v>113.08488193992633</v>
      </c>
      <c r="L49" s="127">
        <v>58.232121557145973</v>
      </c>
      <c r="M49">
        <v>160</v>
      </c>
      <c r="N49">
        <v>0.34837847222222218</v>
      </c>
      <c r="O49">
        <v>0.23343022893801021</v>
      </c>
      <c r="P49">
        <v>0.24977806675335937</v>
      </c>
      <c r="Q49">
        <v>1</v>
      </c>
    </row>
    <row r="50" spans="1:17" x14ac:dyDescent="0.2">
      <c r="A50" t="s">
        <v>45</v>
      </c>
      <c r="B50" t="s">
        <v>141</v>
      </c>
      <c r="C50" t="s">
        <v>142</v>
      </c>
      <c r="D50">
        <v>39.03</v>
      </c>
      <c r="E50">
        <v>112.2</v>
      </c>
      <c r="F50">
        <v>12</v>
      </c>
      <c r="G50" s="127">
        <v>0.88474648749717499</v>
      </c>
      <c r="H50" s="127">
        <v>0.4659348788133455</v>
      </c>
      <c r="I50" s="127">
        <v>41.082398741652696</v>
      </c>
      <c r="J50" s="127">
        <v>36.346487911191431</v>
      </c>
      <c r="K50" s="127">
        <v>121.16374913984276</v>
      </c>
      <c r="L50" s="127">
        <v>56.379241532227248</v>
      </c>
      <c r="M50">
        <v>180</v>
      </c>
      <c r="N50">
        <v>0.36709274387313767</v>
      </c>
      <c r="O50">
        <v>0.22084835108983508</v>
      </c>
      <c r="P50">
        <v>0.17723655913978498</v>
      </c>
      <c r="Q50">
        <v>1</v>
      </c>
    </row>
    <row r="51" spans="1:17" x14ac:dyDescent="0.2">
      <c r="A51" t="s">
        <v>45</v>
      </c>
      <c r="B51" t="s">
        <v>143</v>
      </c>
      <c r="C51" t="s">
        <v>144</v>
      </c>
      <c r="D51">
        <v>35.01</v>
      </c>
      <c r="E51">
        <v>112.5</v>
      </c>
      <c r="F51">
        <v>12</v>
      </c>
      <c r="G51" s="127">
        <v>0.87738778017245134</v>
      </c>
      <c r="H51" s="127">
        <v>0.50013699824513547</v>
      </c>
      <c r="I51" s="127">
        <v>37.3110538451729</v>
      </c>
      <c r="J51" s="127">
        <v>32.735358624568875</v>
      </c>
      <c r="K51" s="127">
        <v>112.45689655172428</v>
      </c>
      <c r="L51" s="127">
        <v>55.831896551724121</v>
      </c>
      <c r="M51">
        <v>160</v>
      </c>
      <c r="N51">
        <v>0.2539495798319325</v>
      </c>
      <c r="O51">
        <v>0.26571789321580264</v>
      </c>
      <c r="P51">
        <v>0.2073777103209021</v>
      </c>
      <c r="Q51">
        <v>1</v>
      </c>
    </row>
    <row r="52" spans="1:17" x14ac:dyDescent="0.2">
      <c r="A52" t="s">
        <v>45</v>
      </c>
      <c r="B52" t="s">
        <v>145</v>
      </c>
      <c r="C52" t="s">
        <v>146</v>
      </c>
      <c r="D52">
        <v>45</v>
      </c>
      <c r="E52">
        <v>110.4</v>
      </c>
      <c r="F52">
        <v>15</v>
      </c>
      <c r="G52" s="127">
        <v>0.91421442616411985</v>
      </c>
      <c r="H52" s="127">
        <v>0.5709803737633623</v>
      </c>
      <c r="I52" s="127">
        <v>45.291425362560226</v>
      </c>
      <c r="J52" s="127">
        <v>41.408641833620649</v>
      </c>
      <c r="K52" s="127">
        <v>107.70689655172374</v>
      </c>
      <c r="L52" s="127">
        <v>61.387931034482747</v>
      </c>
      <c r="M52">
        <v>200</v>
      </c>
      <c r="N52">
        <v>0.35492641906096695</v>
      </c>
      <c r="O52">
        <v>0.85145235030661059</v>
      </c>
      <c r="P52">
        <v>8.4001356852103096E-2</v>
      </c>
      <c r="Q52">
        <v>1</v>
      </c>
    </row>
    <row r="53" spans="1:17" x14ac:dyDescent="0.2">
      <c r="A53" t="s">
        <v>45</v>
      </c>
      <c r="B53" t="s">
        <v>147</v>
      </c>
      <c r="C53" t="s">
        <v>148</v>
      </c>
      <c r="D53">
        <v>35.01</v>
      </c>
      <c r="E53">
        <v>112.5</v>
      </c>
      <c r="F53">
        <v>12</v>
      </c>
      <c r="G53" s="127">
        <v>0.8895812163272655</v>
      </c>
      <c r="H53" s="127">
        <v>0.52298722049000346</v>
      </c>
      <c r="I53" s="127">
        <v>38.849287030751427</v>
      </c>
      <c r="J53" s="127">
        <v>34.555983780269976</v>
      </c>
      <c r="K53" s="127">
        <v>110.51911190631102</v>
      </c>
      <c r="L53" s="127">
        <v>57.278383214053349</v>
      </c>
      <c r="M53">
        <v>160</v>
      </c>
      <c r="N53">
        <v>0.34997394702561874</v>
      </c>
      <c r="O53">
        <v>0.29664414704988962</v>
      </c>
      <c r="P53">
        <v>0.25363209393346403</v>
      </c>
      <c r="Q53">
        <v>1</v>
      </c>
    </row>
    <row r="54" spans="1:17" x14ac:dyDescent="0.2">
      <c r="A54" t="s">
        <v>45</v>
      </c>
      <c r="B54" t="s">
        <v>149</v>
      </c>
      <c r="C54" t="s">
        <v>150</v>
      </c>
      <c r="D54">
        <v>45</v>
      </c>
      <c r="E54">
        <v>108.5</v>
      </c>
      <c r="F54">
        <v>14.5</v>
      </c>
      <c r="G54" s="127">
        <v>0.90651186316464794</v>
      </c>
      <c r="H54" s="127">
        <v>0.5353136413014693</v>
      </c>
      <c r="I54" s="127">
        <v>44.76755351834754</v>
      </c>
      <c r="J54" s="127">
        <v>40.577704322958233</v>
      </c>
      <c r="K54" s="127">
        <v>113.55632183908033</v>
      </c>
      <c r="L54" s="127">
        <v>60.449909255898397</v>
      </c>
      <c r="M54">
        <v>200</v>
      </c>
      <c r="N54">
        <v>0.35029072681704293</v>
      </c>
      <c r="O54">
        <v>1.1702522847884995</v>
      </c>
      <c r="P54">
        <v>6.9436289500509715E-2</v>
      </c>
      <c r="Q54">
        <v>1</v>
      </c>
    </row>
    <row r="55" spans="1:17" x14ac:dyDescent="0.2">
      <c r="A55" t="s">
        <v>45</v>
      </c>
      <c r="B55" t="s">
        <v>151</v>
      </c>
      <c r="C55" t="s">
        <v>152</v>
      </c>
      <c r="D55">
        <v>39</v>
      </c>
      <c r="E55">
        <v>110.3</v>
      </c>
      <c r="F55">
        <v>12</v>
      </c>
      <c r="G55" s="127">
        <v>0.89414960449639747</v>
      </c>
      <c r="H55" s="127">
        <v>0.51813768406952021</v>
      </c>
      <c r="I55" s="127">
        <v>40.855048125967372</v>
      </c>
      <c r="J55" s="127">
        <v>36.558477652126953</v>
      </c>
      <c r="K55" s="127">
        <v>110.2384067916845</v>
      </c>
      <c r="L55" s="127">
        <v>56.921928011843804</v>
      </c>
      <c r="M55">
        <v>180</v>
      </c>
      <c r="N55">
        <v>0.34218798630563352</v>
      </c>
      <c r="O55">
        <v>0.26146136370223566</v>
      </c>
      <c r="P55">
        <v>0.14799152542372893</v>
      </c>
      <c r="Q55">
        <v>0.98525776836158196</v>
      </c>
    </row>
    <row r="56" spans="1:17" x14ac:dyDescent="0.2">
      <c r="A56" t="s">
        <v>45</v>
      </c>
      <c r="B56" t="s">
        <v>153</v>
      </c>
      <c r="C56" t="s">
        <v>154</v>
      </c>
      <c r="D56">
        <v>45</v>
      </c>
      <c r="E56">
        <v>107.3</v>
      </c>
      <c r="F56">
        <v>14</v>
      </c>
      <c r="G56" s="127">
        <v>0.89604575854327795</v>
      </c>
      <c r="H56" s="127">
        <v>0.487917714019655</v>
      </c>
      <c r="I56" s="127">
        <v>43.664083434437529</v>
      </c>
      <c r="J56" s="127">
        <v>39.140342665925722</v>
      </c>
      <c r="K56" s="127">
        <v>120.2706896551725</v>
      </c>
      <c r="L56" s="127">
        <v>58.591742286751369</v>
      </c>
      <c r="M56">
        <v>180</v>
      </c>
      <c r="N56">
        <v>0.35334497477687221</v>
      </c>
      <c r="O56">
        <v>0.40426849043826341</v>
      </c>
      <c r="P56">
        <v>0.17221437823834207</v>
      </c>
      <c r="Q56">
        <v>1</v>
      </c>
    </row>
    <row r="57" spans="1:17" x14ac:dyDescent="0.2">
      <c r="A57" t="s">
        <v>45</v>
      </c>
      <c r="B57" t="s">
        <v>155</v>
      </c>
      <c r="C57" t="s">
        <v>156</v>
      </c>
      <c r="D57">
        <v>35.01</v>
      </c>
      <c r="E57">
        <v>112.5</v>
      </c>
      <c r="F57">
        <v>12</v>
      </c>
      <c r="G57" s="127">
        <v>0.87459155751106532</v>
      </c>
      <c r="H57" s="127">
        <v>0.44971250997078832</v>
      </c>
      <c r="I57" s="127">
        <v>38.954398834631768</v>
      </c>
      <c r="J57" s="127">
        <v>34.065587074290136</v>
      </c>
      <c r="K57" s="127">
        <v>119.64946241349632</v>
      </c>
      <c r="L57" s="127">
        <v>53.539947726395233</v>
      </c>
      <c r="M57">
        <v>160.33320418442463</v>
      </c>
      <c r="N57">
        <v>0.23006304176516931</v>
      </c>
      <c r="O57">
        <v>0.12716866219876674</v>
      </c>
      <c r="P57">
        <v>0.15994962439239946</v>
      </c>
      <c r="Q57">
        <v>1</v>
      </c>
    </row>
    <row r="58" spans="1:17" x14ac:dyDescent="0.2">
      <c r="A58" t="s">
        <v>45</v>
      </c>
      <c r="B58" t="s">
        <v>157</v>
      </c>
      <c r="C58" t="s">
        <v>158</v>
      </c>
      <c r="D58">
        <v>35.01</v>
      </c>
      <c r="E58">
        <v>112.5</v>
      </c>
      <c r="F58">
        <v>10</v>
      </c>
      <c r="G58" s="127">
        <v>0.87626749661984749</v>
      </c>
      <c r="H58" s="127">
        <v>0.50680020873981702</v>
      </c>
      <c r="I58" s="127">
        <v>36.292215689223099</v>
      </c>
      <c r="J58" s="127">
        <v>31.797295344715099</v>
      </c>
      <c r="K58" s="127">
        <v>111.16679160419801</v>
      </c>
      <c r="L58" s="127">
        <v>55.865067466266851</v>
      </c>
      <c r="M58">
        <v>160</v>
      </c>
      <c r="N58">
        <v>0.30398987768873881</v>
      </c>
      <c r="O58">
        <v>0.46255352630587332</v>
      </c>
      <c r="P58">
        <v>0.10421694417237998</v>
      </c>
      <c r="Q58">
        <v>0.99118511263467191</v>
      </c>
    </row>
    <row r="59" spans="1:17" x14ac:dyDescent="0.2">
      <c r="A59" t="s">
        <v>45</v>
      </c>
      <c r="B59" t="s">
        <v>159</v>
      </c>
      <c r="C59" t="s">
        <v>160</v>
      </c>
      <c r="D59">
        <v>45</v>
      </c>
      <c r="E59">
        <v>112.5</v>
      </c>
      <c r="F59">
        <v>15</v>
      </c>
      <c r="G59" s="127">
        <v>0.89048111945642705</v>
      </c>
      <c r="H59" s="127">
        <v>0.47444000747251647</v>
      </c>
      <c r="I59" s="127">
        <v>42.704048634848952</v>
      </c>
      <c r="J59" s="127">
        <v>38.039687226894351</v>
      </c>
      <c r="K59" s="127">
        <v>125.312616648003</v>
      </c>
      <c r="L59" s="127">
        <v>59.337252706233649</v>
      </c>
      <c r="M59">
        <v>180</v>
      </c>
      <c r="N59">
        <v>0.34369090909090927</v>
      </c>
      <c r="O59">
        <v>2.3594050510691211</v>
      </c>
      <c r="P59">
        <v>5.1350828729281747E-2</v>
      </c>
      <c r="Q59">
        <v>1</v>
      </c>
    </row>
    <row r="60" spans="1:17" x14ac:dyDescent="0.2">
      <c r="A60" t="s">
        <v>45</v>
      </c>
      <c r="B60" t="s">
        <v>161</v>
      </c>
      <c r="C60" t="s">
        <v>162</v>
      </c>
      <c r="D60">
        <v>45</v>
      </c>
      <c r="E60">
        <v>112.5</v>
      </c>
      <c r="F60">
        <v>16</v>
      </c>
      <c r="G60" s="127">
        <v>0.9130361228746896</v>
      </c>
      <c r="H60" s="127">
        <v>0.56629275292091164</v>
      </c>
      <c r="I60" s="127">
        <v>45.139859317258427</v>
      </c>
      <c r="J60" s="127">
        <v>41.212812818540762</v>
      </c>
      <c r="K60" s="127">
        <v>110.34998185117941</v>
      </c>
      <c r="L60" s="127">
        <v>62.238548094373854</v>
      </c>
      <c r="M60">
        <v>200</v>
      </c>
      <c r="N60">
        <v>0.35572681125980621</v>
      </c>
      <c r="O60">
        <v>1.2558349582481203</v>
      </c>
      <c r="P60">
        <v>6.2448995363214847E-2</v>
      </c>
      <c r="Q60">
        <v>1</v>
      </c>
    </row>
    <row r="61" spans="1:17" x14ac:dyDescent="0.2">
      <c r="A61" t="s">
        <v>45</v>
      </c>
      <c r="B61" t="s">
        <v>163</v>
      </c>
      <c r="C61" t="s">
        <v>164</v>
      </c>
      <c r="D61">
        <v>45</v>
      </c>
      <c r="E61">
        <v>106</v>
      </c>
      <c r="F61">
        <v>14</v>
      </c>
      <c r="G61" s="127">
        <v>0.90631360585536724</v>
      </c>
      <c r="H61" s="127">
        <v>0.53551172599968033</v>
      </c>
      <c r="I61" s="127">
        <v>44.694298875295999</v>
      </c>
      <c r="J61" s="127">
        <v>40.501945174682398</v>
      </c>
      <c r="K61" s="127">
        <v>112.90114942528733</v>
      </c>
      <c r="L61" s="127">
        <v>60.082093163944364</v>
      </c>
      <c r="M61">
        <v>200</v>
      </c>
      <c r="N61">
        <v>0.39067205444491704</v>
      </c>
      <c r="O61">
        <v>0.65840474787653724</v>
      </c>
      <c r="P61">
        <v>0.11836637931034476</v>
      </c>
      <c r="Q61">
        <v>1</v>
      </c>
    </row>
    <row r="62" spans="1:17" x14ac:dyDescent="0.2">
      <c r="A62" t="s">
        <v>45</v>
      </c>
      <c r="B62" t="s">
        <v>165</v>
      </c>
      <c r="C62" t="s">
        <v>166</v>
      </c>
      <c r="D62">
        <v>45</v>
      </c>
      <c r="E62">
        <v>97.8</v>
      </c>
      <c r="F62">
        <v>12</v>
      </c>
      <c r="G62" s="127">
        <v>0.89931409061679679</v>
      </c>
      <c r="H62" s="127">
        <v>0.52231382408558036</v>
      </c>
      <c r="I62" s="127">
        <v>41.983772063553204</v>
      </c>
      <c r="J62" s="127">
        <v>37.764878078995885</v>
      </c>
      <c r="K62" s="127">
        <v>109.82467768798961</v>
      </c>
      <c r="L62" s="127">
        <v>57.169107396212453</v>
      </c>
      <c r="M62">
        <v>180</v>
      </c>
      <c r="N62">
        <v>0.34945849661560324</v>
      </c>
      <c r="O62">
        <v>0.42065457574935805</v>
      </c>
      <c r="P62">
        <v>0.18977044025157239</v>
      </c>
      <c r="Q62">
        <v>1</v>
      </c>
    </row>
    <row r="63" spans="1:17" x14ac:dyDescent="0.2">
      <c r="A63" t="s">
        <v>45</v>
      </c>
      <c r="B63" t="s">
        <v>167</v>
      </c>
      <c r="C63" t="s">
        <v>168</v>
      </c>
      <c r="D63">
        <v>45</v>
      </c>
      <c r="E63">
        <v>112.5</v>
      </c>
      <c r="F63">
        <v>18</v>
      </c>
      <c r="G63" s="127">
        <v>0.91442287976314962</v>
      </c>
      <c r="H63" s="127">
        <v>0.53967432014394734</v>
      </c>
      <c r="I63" s="127">
        <v>47.802346170362036</v>
      </c>
      <c r="J63" s="127">
        <v>43.717272939563394</v>
      </c>
      <c r="K63" s="127">
        <v>113.41305178527766</v>
      </c>
      <c r="L63" s="127">
        <v>61.149807410124701</v>
      </c>
      <c r="M63">
        <v>200</v>
      </c>
      <c r="N63">
        <v>0.37465249856404365</v>
      </c>
      <c r="O63">
        <v>1.6394429207004413</v>
      </c>
      <c r="P63">
        <v>7.5241217798594814E-2</v>
      </c>
      <c r="Q63">
        <v>1</v>
      </c>
    </row>
    <row r="64" spans="1:17" x14ac:dyDescent="0.2">
      <c r="A64" t="s">
        <v>45</v>
      </c>
      <c r="B64" t="s">
        <v>169</v>
      </c>
      <c r="C64" t="s">
        <v>170</v>
      </c>
      <c r="D64">
        <v>45</v>
      </c>
      <c r="E64">
        <v>97.8</v>
      </c>
      <c r="F64">
        <v>15</v>
      </c>
      <c r="G64" s="127">
        <v>0.91379435636454287</v>
      </c>
      <c r="H64" s="127">
        <v>0.53784846404830244</v>
      </c>
      <c r="I64" s="127">
        <v>44.585837222624399</v>
      </c>
      <c r="J64" s="127">
        <v>40.740726602733041</v>
      </c>
      <c r="K64" s="127">
        <v>108.71658107116659</v>
      </c>
      <c r="L64" s="127">
        <v>58.294674621741741</v>
      </c>
      <c r="M64">
        <v>200</v>
      </c>
      <c r="N64">
        <v>0.38728773584905657</v>
      </c>
      <c r="O64">
        <v>0.97241598871598023</v>
      </c>
      <c r="P64">
        <v>0.13514039039039033</v>
      </c>
      <c r="Q64">
        <v>1</v>
      </c>
    </row>
    <row r="65" spans="1:17" x14ac:dyDescent="0.2">
      <c r="A65" t="s">
        <v>45</v>
      </c>
      <c r="B65" t="s">
        <v>171</v>
      </c>
      <c r="C65" t="s">
        <v>172</v>
      </c>
      <c r="D65">
        <v>35.01</v>
      </c>
      <c r="E65">
        <v>110.2</v>
      </c>
      <c r="F65">
        <v>11</v>
      </c>
      <c r="G65" s="127">
        <v>0.86293483649007052</v>
      </c>
      <c r="H65" s="127">
        <v>0.40576076133544703</v>
      </c>
      <c r="I65" s="127">
        <v>38.557856680535551</v>
      </c>
      <c r="J65" s="127">
        <v>33.275593195045545</v>
      </c>
      <c r="K65" s="127">
        <v>131.24216380182</v>
      </c>
      <c r="L65" s="127">
        <v>53.253033367037453</v>
      </c>
      <c r="M65">
        <v>160</v>
      </c>
      <c r="N65">
        <v>0.2865847116674119</v>
      </c>
      <c r="O65">
        <v>0.26378492471046128</v>
      </c>
      <c r="P65">
        <v>0.17255534941249237</v>
      </c>
      <c r="Q65">
        <v>1</v>
      </c>
    </row>
    <row r="66" spans="1:17" x14ac:dyDescent="0.2">
      <c r="A66" t="s">
        <v>45</v>
      </c>
      <c r="B66" t="s">
        <v>173</v>
      </c>
      <c r="C66" t="s">
        <v>174</v>
      </c>
      <c r="D66">
        <v>45</v>
      </c>
      <c r="E66">
        <v>99.5</v>
      </c>
      <c r="F66">
        <v>14</v>
      </c>
      <c r="G66" s="127">
        <v>0.91563566477043079</v>
      </c>
      <c r="H66" s="127">
        <v>0.55034624642482988</v>
      </c>
      <c r="I66" s="127">
        <v>44.285223510521867</v>
      </c>
      <c r="J66" s="127">
        <v>40.547636223094479</v>
      </c>
      <c r="K66" s="127">
        <v>106.00609652451982</v>
      </c>
      <c r="L66" s="127">
        <v>57.933640157467359</v>
      </c>
      <c r="M66">
        <v>220</v>
      </c>
      <c r="N66">
        <v>0.36738860906625292</v>
      </c>
      <c r="O66">
        <v>0.59544869726674376</v>
      </c>
      <c r="P66">
        <v>0.11429522431259045</v>
      </c>
      <c r="Q66">
        <v>1</v>
      </c>
    </row>
    <row r="67" spans="1:17" x14ac:dyDescent="0.2">
      <c r="A67" t="s">
        <v>45</v>
      </c>
      <c r="B67" t="s">
        <v>175</v>
      </c>
      <c r="C67" t="s">
        <v>176</v>
      </c>
      <c r="D67">
        <v>35.01</v>
      </c>
      <c r="E67">
        <v>112.5</v>
      </c>
      <c r="F67">
        <v>12</v>
      </c>
      <c r="G67" s="127">
        <v>0.86875027244941505</v>
      </c>
      <c r="H67" s="127">
        <v>0.44523683122408758</v>
      </c>
      <c r="I67" s="127">
        <v>38.006750245846632</v>
      </c>
      <c r="J67" s="127">
        <v>33.020750743735199</v>
      </c>
      <c r="K67" s="127">
        <v>121.93279749014401</v>
      </c>
      <c r="L67" s="127">
        <v>54.106391248820039</v>
      </c>
      <c r="M67">
        <v>160</v>
      </c>
      <c r="N67">
        <v>0.21765469824293382</v>
      </c>
      <c r="O67">
        <v>0.11067854057903052</v>
      </c>
      <c r="P67">
        <v>0.16415821749795598</v>
      </c>
      <c r="Q67">
        <v>1</v>
      </c>
    </row>
    <row r="68" spans="1:17" x14ac:dyDescent="0.2">
      <c r="A68" t="s">
        <v>45</v>
      </c>
      <c r="B68" t="s">
        <v>177</v>
      </c>
      <c r="C68" t="s">
        <v>178</v>
      </c>
      <c r="D68">
        <v>45</v>
      </c>
      <c r="E68">
        <v>107.5</v>
      </c>
      <c r="F68">
        <v>12</v>
      </c>
      <c r="G68" s="127">
        <v>0.90518203227187977</v>
      </c>
      <c r="H68" s="127">
        <v>0.54866504487553958</v>
      </c>
      <c r="I68" s="127">
        <v>42.908974757751565</v>
      </c>
      <c r="J68" s="127">
        <v>38.842378069974508</v>
      </c>
      <c r="K68" s="127">
        <v>108.54410585404965</v>
      </c>
      <c r="L68" s="127">
        <v>59.205025394279609</v>
      </c>
      <c r="M68">
        <v>180</v>
      </c>
      <c r="N68">
        <v>0.36099504132231353</v>
      </c>
      <c r="O68">
        <v>0.49233172585813273</v>
      </c>
      <c r="P68">
        <v>0.13723294434470379</v>
      </c>
      <c r="Q68">
        <v>0.99456912028725319</v>
      </c>
    </row>
    <row r="69" spans="1:17" x14ac:dyDescent="0.2">
      <c r="A69" t="s">
        <v>45</v>
      </c>
      <c r="B69" t="s">
        <v>179</v>
      </c>
      <c r="C69" t="s">
        <v>180</v>
      </c>
      <c r="D69">
        <v>35.01</v>
      </c>
      <c r="E69">
        <v>111.8</v>
      </c>
      <c r="F69">
        <v>13</v>
      </c>
      <c r="G69" s="127">
        <v>0.88384600421167747</v>
      </c>
      <c r="H69" s="127">
        <v>0.50410653030856067</v>
      </c>
      <c r="I69" s="127">
        <v>39.117698138701101</v>
      </c>
      <c r="J69" s="127">
        <v>34.566961560264474</v>
      </c>
      <c r="K69" s="127">
        <v>115.30176903735642</v>
      </c>
      <c r="L69" s="127">
        <v>57.616925192831225</v>
      </c>
      <c r="M69">
        <v>160</v>
      </c>
      <c r="N69">
        <v>0.34795022468026299</v>
      </c>
      <c r="O69">
        <v>0.24773611426729628</v>
      </c>
      <c r="P69">
        <v>0.17856842923794716</v>
      </c>
      <c r="Q69">
        <v>1</v>
      </c>
    </row>
    <row r="70" spans="1:17" x14ac:dyDescent="0.2">
      <c r="A70" t="s">
        <v>45</v>
      </c>
      <c r="B70" t="s">
        <v>181</v>
      </c>
      <c r="C70" t="s">
        <v>182</v>
      </c>
      <c r="D70">
        <v>45</v>
      </c>
      <c r="E70">
        <v>112.5</v>
      </c>
      <c r="F70">
        <v>15</v>
      </c>
      <c r="G70" s="127">
        <v>0.90418632698822976</v>
      </c>
      <c r="H70" s="127">
        <v>0.53595233713282975</v>
      </c>
      <c r="I70" s="127">
        <v>44.191038919345075</v>
      </c>
      <c r="J70" s="127">
        <v>39.959868495319014</v>
      </c>
      <c r="K70" s="127">
        <v>114.7162142333088</v>
      </c>
      <c r="L70" s="127">
        <v>61.345487894350697</v>
      </c>
      <c r="M70">
        <v>180</v>
      </c>
      <c r="N70">
        <v>0.39312717433320449</v>
      </c>
      <c r="O70">
        <v>0.51740442629236783</v>
      </c>
      <c r="P70">
        <v>0.17432719393282767</v>
      </c>
      <c r="Q70">
        <v>1</v>
      </c>
    </row>
    <row r="71" spans="1:17" x14ac:dyDescent="0.2">
      <c r="A71" t="s">
        <v>45</v>
      </c>
      <c r="B71" t="s">
        <v>183</v>
      </c>
      <c r="C71" t="s">
        <v>184</v>
      </c>
      <c r="D71">
        <v>45</v>
      </c>
      <c r="E71">
        <v>111.4</v>
      </c>
      <c r="F71">
        <v>14</v>
      </c>
      <c r="G71" s="127">
        <v>0.89574894840747687</v>
      </c>
      <c r="H71" s="127">
        <v>0.53458888138477756</v>
      </c>
      <c r="I71" s="127">
        <v>41.682202651853423</v>
      </c>
      <c r="J71" s="127">
        <v>37.329933567792771</v>
      </c>
      <c r="K71" s="127">
        <v>112.55488320555078</v>
      </c>
      <c r="L71" s="127">
        <v>59.758014185710593</v>
      </c>
      <c r="M71">
        <v>180</v>
      </c>
      <c r="N71">
        <v>0.36077277970011545</v>
      </c>
      <c r="O71">
        <v>0.17754208103210434</v>
      </c>
      <c r="P71">
        <v>0.22789478223372131</v>
      </c>
      <c r="Q71">
        <v>0.99551530832255275</v>
      </c>
    </row>
    <row r="72" spans="1:17" x14ac:dyDescent="0.2">
      <c r="A72" t="s">
        <v>45</v>
      </c>
      <c r="B72" t="s">
        <v>185</v>
      </c>
      <c r="C72" t="s">
        <v>186</v>
      </c>
      <c r="D72">
        <v>45</v>
      </c>
      <c r="E72">
        <v>108.4</v>
      </c>
      <c r="F72">
        <v>16</v>
      </c>
      <c r="G72" s="127">
        <v>0.91178639951394513</v>
      </c>
      <c r="H72" s="127">
        <v>0.57627047553051958</v>
      </c>
      <c r="I72" s="127">
        <v>44.673102440584699</v>
      </c>
      <c r="J72" s="127">
        <v>40.722942904165201</v>
      </c>
      <c r="K72" s="127">
        <v>109.82993730407509</v>
      </c>
      <c r="L72" s="127">
        <v>62.605712295367461</v>
      </c>
      <c r="M72">
        <v>160</v>
      </c>
      <c r="N72">
        <v>0.25405813514533798</v>
      </c>
      <c r="O72">
        <v>0.29736273852471407</v>
      </c>
      <c r="P72">
        <v>0.23719332627118644</v>
      </c>
      <c r="Q72">
        <v>1</v>
      </c>
    </row>
    <row r="73" spans="1:17" x14ac:dyDescent="0.2">
      <c r="A73" t="s">
        <v>45</v>
      </c>
      <c r="B73" t="s">
        <v>187</v>
      </c>
      <c r="C73" t="s">
        <v>188</v>
      </c>
      <c r="D73">
        <v>45</v>
      </c>
      <c r="E73">
        <v>112.5</v>
      </c>
      <c r="F73">
        <v>14</v>
      </c>
      <c r="G73" s="127">
        <v>0.8959745853699439</v>
      </c>
      <c r="H73" s="127">
        <v>0.52406682233851865</v>
      </c>
      <c r="I73" s="127">
        <v>41.669212052566373</v>
      </c>
      <c r="J73" s="127">
        <v>37.327464006454797</v>
      </c>
      <c r="K73" s="127">
        <v>112.97063181071807</v>
      </c>
      <c r="L73" s="127">
        <v>58.714317435438147</v>
      </c>
      <c r="M73">
        <v>180</v>
      </c>
      <c r="N73">
        <v>0.40007792207792209</v>
      </c>
      <c r="O73">
        <v>0.356375342725954</v>
      </c>
      <c r="P73">
        <v>0.14112612612612618</v>
      </c>
      <c r="Q73">
        <v>1</v>
      </c>
    </row>
    <row r="74" spans="1:17" x14ac:dyDescent="0.2">
      <c r="A74" t="s">
        <v>45</v>
      </c>
      <c r="B74" t="s">
        <v>189</v>
      </c>
      <c r="C74" t="s">
        <v>190</v>
      </c>
      <c r="D74">
        <v>45</v>
      </c>
      <c r="E74">
        <v>105.1</v>
      </c>
      <c r="F74">
        <v>18</v>
      </c>
      <c r="G74" s="127">
        <v>0.91460962233980936</v>
      </c>
      <c r="H74" s="127">
        <v>0.54496696631802466</v>
      </c>
      <c r="I74" s="127">
        <v>45.974034630404667</v>
      </c>
      <c r="J74" s="127">
        <v>42.043153671230002</v>
      </c>
      <c r="K74" s="127">
        <v>110.10541289638877</v>
      </c>
      <c r="L74" s="127">
        <v>59.816937039754329</v>
      </c>
      <c r="M74">
        <v>180</v>
      </c>
      <c r="N74">
        <v>0.36408585665005716</v>
      </c>
      <c r="O74">
        <v>0.23019357600285442</v>
      </c>
      <c r="P74">
        <v>0.18815269196822604</v>
      </c>
      <c r="Q74">
        <v>1</v>
      </c>
    </row>
    <row r="75" spans="1:17" x14ac:dyDescent="0.2">
      <c r="A75" t="s">
        <v>45</v>
      </c>
      <c r="B75" t="s">
        <v>191</v>
      </c>
      <c r="C75" t="s">
        <v>192</v>
      </c>
      <c r="D75">
        <v>35.01</v>
      </c>
      <c r="E75">
        <v>133.1</v>
      </c>
      <c r="F75">
        <v>12</v>
      </c>
      <c r="G75" s="127">
        <v>0.85560507697283705</v>
      </c>
      <c r="H75" s="127">
        <v>0.42530813359475766</v>
      </c>
      <c r="I75" s="127">
        <v>38.195705469310468</v>
      </c>
      <c r="J75" s="127">
        <v>32.67672402068947</v>
      </c>
      <c r="K75" s="127">
        <v>132.70114942528733</v>
      </c>
      <c r="L75" s="127">
        <v>55.729885057471229</v>
      </c>
      <c r="M75">
        <v>200</v>
      </c>
      <c r="N75">
        <v>0.39223990208078346</v>
      </c>
      <c r="O75">
        <v>0.65809175182879898</v>
      </c>
      <c r="P75">
        <v>0.11489106425702802</v>
      </c>
      <c r="Q75">
        <v>0.9974899598393574</v>
      </c>
    </row>
    <row r="76" spans="1:17" x14ac:dyDescent="0.2">
      <c r="A76" t="s">
        <v>45</v>
      </c>
      <c r="B76" t="s">
        <v>193</v>
      </c>
      <c r="C76" t="s">
        <v>194</v>
      </c>
      <c r="D76">
        <v>35.01</v>
      </c>
      <c r="E76">
        <v>112.5</v>
      </c>
      <c r="F76">
        <v>12</v>
      </c>
      <c r="G76" s="127">
        <v>0.86752879983065767</v>
      </c>
      <c r="H76" s="127">
        <v>0.45605007806215969</v>
      </c>
      <c r="I76" s="127">
        <v>37.500379220717171</v>
      </c>
      <c r="J76" s="127">
        <v>32.532993737956033</v>
      </c>
      <c r="K76" s="127">
        <v>120.624687656172</v>
      </c>
      <c r="L76" s="127">
        <v>54.723888055971997</v>
      </c>
      <c r="M76">
        <v>160</v>
      </c>
      <c r="N76">
        <v>0.17126136363636357</v>
      </c>
      <c r="O76">
        <v>0.12186115510538958</v>
      </c>
      <c r="P76">
        <v>0.16713079365079347</v>
      </c>
      <c r="Q76">
        <v>1</v>
      </c>
    </row>
    <row r="77" spans="1:17" x14ac:dyDescent="0.2">
      <c r="A77" t="s">
        <v>45</v>
      </c>
      <c r="B77" t="s">
        <v>195</v>
      </c>
      <c r="C77" t="s">
        <v>196</v>
      </c>
      <c r="D77">
        <v>35.01</v>
      </c>
      <c r="E77">
        <v>112.5</v>
      </c>
      <c r="F77">
        <v>10</v>
      </c>
      <c r="G77" s="127">
        <v>0.86380638508766161</v>
      </c>
      <c r="H77" s="127">
        <v>0.4714394527804357</v>
      </c>
      <c r="I77" s="127">
        <v>34.876045408329766</v>
      </c>
      <c r="J77" s="127">
        <v>30.131633595992767</v>
      </c>
      <c r="K77" s="127">
        <v>114.31393534002234</v>
      </c>
      <c r="L77" s="127">
        <v>53.338111164198097</v>
      </c>
      <c r="M77">
        <v>140</v>
      </c>
      <c r="N77">
        <v>0.34279043280182248</v>
      </c>
      <c r="O77">
        <v>0.83824781549675575</v>
      </c>
      <c r="P77">
        <v>0.10421904761904767</v>
      </c>
      <c r="Q77">
        <v>0.99972789115646254</v>
      </c>
    </row>
    <row r="78" spans="1:17" x14ac:dyDescent="0.2">
      <c r="A78" t="s">
        <v>45</v>
      </c>
      <c r="B78" t="s">
        <v>197</v>
      </c>
      <c r="C78" t="s">
        <v>198</v>
      </c>
      <c r="D78">
        <v>45</v>
      </c>
      <c r="E78">
        <v>98.7</v>
      </c>
      <c r="F78">
        <v>12.667</v>
      </c>
      <c r="G78" s="127">
        <v>0.90745648482405561</v>
      </c>
      <c r="H78" s="127">
        <v>0.54897990150449738</v>
      </c>
      <c r="I78" s="127">
        <v>42.417280624241378</v>
      </c>
      <c r="J78" s="127">
        <v>38.497875131842342</v>
      </c>
      <c r="K78" s="127">
        <v>104.58065558879562</v>
      </c>
      <c r="L78" s="127">
        <v>57.222541822895018</v>
      </c>
      <c r="M78">
        <v>200</v>
      </c>
      <c r="N78">
        <v>0.3545598035776919</v>
      </c>
      <c r="O78">
        <v>0.70300089894229389</v>
      </c>
      <c r="P78">
        <v>0.1890573770491803</v>
      </c>
      <c r="Q78">
        <v>0.99108606557377044</v>
      </c>
    </row>
    <row r="79" spans="1:17" x14ac:dyDescent="0.2">
      <c r="A79" t="s">
        <v>45</v>
      </c>
      <c r="B79" t="s">
        <v>199</v>
      </c>
      <c r="C79" t="s">
        <v>200</v>
      </c>
      <c r="D79">
        <v>45</v>
      </c>
      <c r="E79">
        <v>112.5</v>
      </c>
      <c r="F79">
        <v>16</v>
      </c>
      <c r="G79" s="127">
        <v>0.90165496536177159</v>
      </c>
      <c r="H79" s="127">
        <v>0.51116365975661093</v>
      </c>
      <c r="I79" s="127">
        <v>44.731181789242399</v>
      </c>
      <c r="J79" s="127">
        <v>40.333551340884</v>
      </c>
      <c r="K79" s="127">
        <v>119.83363903154799</v>
      </c>
      <c r="L79" s="127">
        <v>61.243030080704301</v>
      </c>
      <c r="M79">
        <v>180</v>
      </c>
      <c r="N79">
        <v>0.34047585227272764</v>
      </c>
      <c r="O79">
        <v>1.5871136610665644</v>
      </c>
      <c r="P79">
        <v>8.2306849315068473E-2</v>
      </c>
      <c r="Q79">
        <v>1</v>
      </c>
    </row>
    <row r="80" spans="1:17" x14ac:dyDescent="0.2">
      <c r="A80" t="s">
        <v>45</v>
      </c>
      <c r="B80" t="s">
        <v>201</v>
      </c>
      <c r="C80" t="s">
        <v>202</v>
      </c>
      <c r="D80">
        <v>35.01</v>
      </c>
      <c r="E80">
        <v>112.5</v>
      </c>
      <c r="F80">
        <v>12</v>
      </c>
      <c r="G80" s="127">
        <v>0.88245937121987239</v>
      </c>
      <c r="H80" s="127">
        <v>0.50326595613770531</v>
      </c>
      <c r="I80" s="127">
        <v>37.092081132100425</v>
      </c>
      <c r="J80" s="127">
        <v>32.726401822017102</v>
      </c>
      <c r="K80" s="127">
        <v>105.37312530237057</v>
      </c>
      <c r="L80" s="127">
        <v>52.544191982383268</v>
      </c>
      <c r="M80">
        <v>180</v>
      </c>
      <c r="N80">
        <v>0.3109088030398991</v>
      </c>
      <c r="O80">
        <v>0.17196315442208832</v>
      </c>
      <c r="P80">
        <v>0.24936345053148024</v>
      </c>
      <c r="Q80">
        <v>0.99803761242845457</v>
      </c>
    </row>
    <row r="81" spans="1:17" x14ac:dyDescent="0.2">
      <c r="A81" t="s">
        <v>45</v>
      </c>
      <c r="B81" t="s">
        <v>203</v>
      </c>
      <c r="C81" t="s">
        <v>204</v>
      </c>
      <c r="D81">
        <v>35.01</v>
      </c>
      <c r="E81">
        <v>112.5</v>
      </c>
      <c r="F81">
        <v>12</v>
      </c>
      <c r="G81" s="127">
        <v>0.88785232896703348</v>
      </c>
      <c r="H81" s="127">
        <v>0.5070200634640053</v>
      </c>
      <c r="I81" s="127">
        <v>39.889742645979801</v>
      </c>
      <c r="J81" s="127">
        <v>35.414833338052077</v>
      </c>
      <c r="K81" s="127">
        <v>113.786744053192</v>
      </c>
      <c r="L81" s="127">
        <v>57.385441626862601</v>
      </c>
      <c r="M81">
        <v>180</v>
      </c>
      <c r="N81">
        <v>0.34295673076923056</v>
      </c>
      <c r="O81">
        <v>0.1337082217653961</v>
      </c>
      <c r="P81">
        <v>0.36695946843853838</v>
      </c>
      <c r="Q81">
        <v>1</v>
      </c>
    </row>
    <row r="82" spans="1:17" x14ac:dyDescent="0.2">
      <c r="A82" t="s">
        <v>45</v>
      </c>
      <c r="B82" t="s">
        <v>205</v>
      </c>
      <c r="C82" t="s">
        <v>206</v>
      </c>
      <c r="D82">
        <v>45</v>
      </c>
      <c r="E82">
        <v>120.4</v>
      </c>
      <c r="F82">
        <v>12</v>
      </c>
      <c r="G82" s="127">
        <v>0.89053321370339178</v>
      </c>
      <c r="H82" s="127">
        <v>0.50719059208454376</v>
      </c>
      <c r="I82" s="127">
        <v>41.159127212262469</v>
      </c>
      <c r="J82" s="127">
        <v>36.653523361877298</v>
      </c>
      <c r="K82" s="127">
        <v>118.19066344020933</v>
      </c>
      <c r="L82" s="127">
        <v>59.607985480943732</v>
      </c>
      <c r="M82">
        <v>160</v>
      </c>
      <c r="N82">
        <v>0.35538229376257607</v>
      </c>
      <c r="O82">
        <v>0.36629338653963051</v>
      </c>
      <c r="P82">
        <v>0.20602398989898985</v>
      </c>
      <c r="Q82">
        <v>0.99621212121212122</v>
      </c>
    </row>
    <row r="83" spans="1:17" x14ac:dyDescent="0.2">
      <c r="A83" t="s">
        <v>45</v>
      </c>
      <c r="B83" t="s">
        <v>207</v>
      </c>
      <c r="C83" t="s">
        <v>208</v>
      </c>
      <c r="D83">
        <v>45</v>
      </c>
      <c r="E83">
        <v>100</v>
      </c>
      <c r="F83">
        <v>15</v>
      </c>
      <c r="G83" s="127">
        <v>0.91469560014314311</v>
      </c>
      <c r="H83" s="127">
        <v>0.5264902783878197</v>
      </c>
      <c r="I83" s="127">
        <v>44.286092611525902</v>
      </c>
      <c r="J83" s="127">
        <v>40.508300922939966</v>
      </c>
      <c r="K83" s="127">
        <v>109.04944545271211</v>
      </c>
      <c r="L83" s="127">
        <v>57.166310412045469</v>
      </c>
      <c r="M83">
        <v>219.49702183984115</v>
      </c>
      <c r="N83">
        <v>0.38247817327065153</v>
      </c>
      <c r="O83">
        <v>0.48529259392100721</v>
      </c>
      <c r="P83">
        <v>0.13198778998778998</v>
      </c>
      <c r="Q83">
        <v>0.97741147741147738</v>
      </c>
    </row>
    <row r="84" spans="1:17" x14ac:dyDescent="0.2">
      <c r="A84" t="s">
        <v>45</v>
      </c>
      <c r="B84" t="s">
        <v>209</v>
      </c>
      <c r="C84" t="s">
        <v>210</v>
      </c>
      <c r="D84">
        <v>41.86</v>
      </c>
      <c r="E84">
        <v>98.2</v>
      </c>
      <c r="F84">
        <v>10</v>
      </c>
      <c r="G84" s="127">
        <v>0.89644329963686076</v>
      </c>
      <c r="H84" s="127">
        <v>0.50681840917658738</v>
      </c>
      <c r="I84" s="127">
        <v>41.331761140208869</v>
      </c>
      <c r="J84" s="127">
        <v>37.064225662694334</v>
      </c>
      <c r="K84" s="127">
        <v>110.161819135155</v>
      </c>
      <c r="L84" s="127">
        <v>55.799087039664435</v>
      </c>
      <c r="M84">
        <v>180</v>
      </c>
      <c r="N84">
        <v>0.31897255902999344</v>
      </c>
      <c r="O84">
        <v>0.2886328877798745</v>
      </c>
      <c r="P84">
        <v>0.1743037225042301</v>
      </c>
      <c r="Q84">
        <v>0.99695431472081231</v>
      </c>
    </row>
    <row r="85" spans="1:17" x14ac:dyDescent="0.2">
      <c r="A85" t="s">
        <v>45</v>
      </c>
      <c r="B85" t="s">
        <v>211</v>
      </c>
      <c r="C85" t="s">
        <v>212</v>
      </c>
      <c r="D85">
        <v>45</v>
      </c>
      <c r="E85">
        <v>105</v>
      </c>
      <c r="F85">
        <v>12</v>
      </c>
      <c r="G85" s="127">
        <v>0.90483564455243704</v>
      </c>
      <c r="H85" s="127">
        <v>0.55210287703085958</v>
      </c>
      <c r="I85" s="127">
        <v>41.723180572544322</v>
      </c>
      <c r="J85" s="127">
        <v>37.753187749387003</v>
      </c>
      <c r="K85" s="127">
        <v>104.05574155052176</v>
      </c>
      <c r="L85" s="127">
        <v>57.218685441606169</v>
      </c>
      <c r="M85">
        <v>199.779299847793</v>
      </c>
      <c r="N85">
        <v>0.32661346827559395</v>
      </c>
      <c r="O85">
        <v>0.38402972024552867</v>
      </c>
      <c r="P85">
        <v>0.26890252100840328</v>
      </c>
      <c r="Q85">
        <v>1</v>
      </c>
    </row>
    <row r="86" spans="1:17" x14ac:dyDescent="0.2">
      <c r="A86" t="s">
        <v>45</v>
      </c>
      <c r="B86" t="s">
        <v>213</v>
      </c>
      <c r="C86" t="s">
        <v>214</v>
      </c>
      <c r="D86">
        <v>35.01</v>
      </c>
      <c r="E86">
        <v>112.5</v>
      </c>
      <c r="F86">
        <v>12</v>
      </c>
      <c r="G86" s="127">
        <v>0.8805170899993402</v>
      </c>
      <c r="H86" s="127">
        <v>0.50113084731329183</v>
      </c>
      <c r="I86" s="127">
        <v>37.379046851229177</v>
      </c>
      <c r="J86" s="127">
        <v>32.924593468973555</v>
      </c>
      <c r="K86" s="127">
        <v>113.83287247885502</v>
      </c>
      <c r="L86" s="127">
        <v>56.135897852960326</v>
      </c>
      <c r="M86">
        <v>160</v>
      </c>
      <c r="N86">
        <v>0.34504954419342071</v>
      </c>
      <c r="O86">
        <v>0.2530094677650504</v>
      </c>
      <c r="P86">
        <v>0.17681106194690258</v>
      </c>
      <c r="Q86">
        <v>0.99446902654867253</v>
      </c>
    </row>
    <row r="87" spans="1:17" x14ac:dyDescent="0.2">
      <c r="A87" t="s">
        <v>45</v>
      </c>
      <c r="B87" t="s">
        <v>215</v>
      </c>
      <c r="C87" t="s">
        <v>216</v>
      </c>
      <c r="D87">
        <v>35.01</v>
      </c>
      <c r="E87">
        <v>111.2</v>
      </c>
      <c r="F87">
        <v>12</v>
      </c>
      <c r="G87" s="127">
        <v>0.88866501913722717</v>
      </c>
      <c r="H87" s="127">
        <v>0.52518149842149997</v>
      </c>
      <c r="I87" s="127">
        <v>37.294875053233959</v>
      </c>
      <c r="J87" s="127">
        <v>33.138933570207222</v>
      </c>
      <c r="K87" s="127">
        <v>102.8387968115165</v>
      </c>
      <c r="L87" s="127">
        <v>53.676295753693282</v>
      </c>
      <c r="M87">
        <v>180</v>
      </c>
      <c r="N87">
        <v>0.31532015470562985</v>
      </c>
      <c r="O87">
        <v>0.32618704530344289</v>
      </c>
      <c r="P87">
        <v>0.21012911266201392</v>
      </c>
      <c r="Q87">
        <v>1</v>
      </c>
    </row>
    <row r="88" spans="1:17" x14ac:dyDescent="0.2">
      <c r="A88" t="s">
        <v>45</v>
      </c>
      <c r="B88" t="s">
        <v>217</v>
      </c>
      <c r="C88" t="s">
        <v>218</v>
      </c>
      <c r="D88">
        <v>45</v>
      </c>
      <c r="E88">
        <v>101.3</v>
      </c>
      <c r="F88">
        <v>16.600000000000001</v>
      </c>
      <c r="G88" s="127">
        <v>0.91509480955542055</v>
      </c>
      <c r="H88" s="127">
        <v>0.54383291781749599</v>
      </c>
      <c r="I88" s="127">
        <v>44.52500031540059</v>
      </c>
      <c r="J88" s="127">
        <v>40.741987628430863</v>
      </c>
      <c r="K88" s="127">
        <v>107.21230434160684</v>
      </c>
      <c r="L88" s="127">
        <v>58.066414663670457</v>
      </c>
      <c r="M88">
        <v>200</v>
      </c>
      <c r="N88">
        <v>0.37451747088186338</v>
      </c>
      <c r="O88">
        <v>0.97940383925139707</v>
      </c>
      <c r="P88">
        <v>9.848155339805828E-2</v>
      </c>
      <c r="Q88">
        <v>1</v>
      </c>
    </row>
    <row r="89" spans="1:17" x14ac:dyDescent="0.2">
      <c r="A89" t="s">
        <v>45</v>
      </c>
      <c r="B89" t="s">
        <v>219</v>
      </c>
      <c r="C89" t="s">
        <v>220</v>
      </c>
      <c r="D89">
        <v>45</v>
      </c>
      <c r="E89">
        <v>112.5</v>
      </c>
      <c r="F89">
        <v>17</v>
      </c>
      <c r="G89" s="127">
        <v>0.91344194770518439</v>
      </c>
      <c r="H89" s="127">
        <v>0.57890386763453938</v>
      </c>
      <c r="I89" s="127">
        <v>44.80180409057099</v>
      </c>
      <c r="J89" s="127">
        <v>40.919727588797628</v>
      </c>
      <c r="K89" s="127">
        <v>108.53995352802058</v>
      </c>
      <c r="L89" s="127">
        <v>62.412565766558515</v>
      </c>
      <c r="M89">
        <v>180</v>
      </c>
      <c r="N89">
        <v>0.35939939024390288</v>
      </c>
      <c r="O89">
        <v>0.84995462479599615</v>
      </c>
      <c r="P89">
        <v>7.048450319051959E-2</v>
      </c>
      <c r="Q89">
        <v>0.99466727438468561</v>
      </c>
    </row>
    <row r="90" spans="1:17" x14ac:dyDescent="0.2">
      <c r="A90" t="s">
        <v>45</v>
      </c>
      <c r="B90" t="s">
        <v>221</v>
      </c>
      <c r="C90" t="s">
        <v>222</v>
      </c>
      <c r="D90">
        <v>38.159999999999997</v>
      </c>
      <c r="E90">
        <v>112.5</v>
      </c>
      <c r="F90">
        <v>13</v>
      </c>
      <c r="G90" s="127">
        <v>0.88586216454842315</v>
      </c>
      <c r="H90" s="127">
        <v>0.50999997371932448</v>
      </c>
      <c r="I90" s="127">
        <v>40.206778733439471</v>
      </c>
      <c r="J90" s="127">
        <v>35.622158593508651</v>
      </c>
      <c r="K90" s="127">
        <v>115.82701117916899</v>
      </c>
      <c r="L90" s="127">
        <v>58.765588765376087</v>
      </c>
      <c r="M90">
        <v>160</v>
      </c>
      <c r="N90">
        <v>0.36694935217903518</v>
      </c>
      <c r="O90">
        <v>0.5536371556291777</v>
      </c>
      <c r="P90">
        <v>0.15508772794480025</v>
      </c>
      <c r="Q90">
        <v>1</v>
      </c>
    </row>
    <row r="91" spans="1:17" x14ac:dyDescent="0.2">
      <c r="A91" t="s">
        <v>45</v>
      </c>
      <c r="B91" t="s">
        <v>223</v>
      </c>
      <c r="C91" t="s">
        <v>224</v>
      </c>
      <c r="D91">
        <v>35.01</v>
      </c>
      <c r="E91">
        <v>112.5</v>
      </c>
      <c r="F91">
        <v>10</v>
      </c>
      <c r="G91" s="127">
        <v>0.87783547557141028</v>
      </c>
      <c r="H91" s="127">
        <v>0.50665370086367634</v>
      </c>
      <c r="I91" s="127">
        <v>36.787054276121701</v>
      </c>
      <c r="J91" s="127">
        <v>32.298849154604149</v>
      </c>
      <c r="K91" s="127">
        <v>112.01915101115485</v>
      </c>
      <c r="L91" s="127">
        <v>55.93204606521158</v>
      </c>
      <c r="M91">
        <v>160</v>
      </c>
      <c r="N91">
        <v>0.37840461933276281</v>
      </c>
      <c r="O91">
        <v>0.13802816185614225</v>
      </c>
      <c r="P91">
        <v>0.27253550863723613</v>
      </c>
      <c r="Q91">
        <v>1</v>
      </c>
    </row>
    <row r="92" spans="1:17" x14ac:dyDescent="0.2">
      <c r="A92" t="s">
        <v>45</v>
      </c>
      <c r="B92" t="s">
        <v>225</v>
      </c>
      <c r="C92" t="s">
        <v>226</v>
      </c>
      <c r="D92">
        <v>35.01</v>
      </c>
      <c r="E92">
        <v>112.5</v>
      </c>
      <c r="F92">
        <v>12</v>
      </c>
      <c r="G92" s="127">
        <v>0.87837935983450299</v>
      </c>
      <c r="H92" s="127">
        <v>0.48438227996118377</v>
      </c>
      <c r="I92" s="127">
        <v>37.968677558403485</v>
      </c>
      <c r="J92" s="127">
        <v>33.341973863428379</v>
      </c>
      <c r="K92" s="127">
        <v>112.53645991469693</v>
      </c>
      <c r="L92" s="127">
        <v>53.995539651557863</v>
      </c>
      <c r="M92">
        <v>180</v>
      </c>
      <c r="N92">
        <v>0.24557861635220107</v>
      </c>
      <c r="O92">
        <v>0.12072547447605066</v>
      </c>
      <c r="P92">
        <v>0.22538164251207751</v>
      </c>
      <c r="Q92">
        <v>1</v>
      </c>
    </row>
    <row r="93" spans="1:17" x14ac:dyDescent="0.2">
      <c r="A93" t="s">
        <v>45</v>
      </c>
      <c r="B93" t="s">
        <v>227</v>
      </c>
      <c r="C93" t="s">
        <v>228</v>
      </c>
      <c r="D93">
        <v>35.01</v>
      </c>
      <c r="E93">
        <v>113.6</v>
      </c>
      <c r="F93">
        <v>10</v>
      </c>
      <c r="G93" s="127">
        <v>0.87015763119955791</v>
      </c>
      <c r="H93" s="127">
        <v>0.47316945649250802</v>
      </c>
      <c r="I93" s="127">
        <v>36.31837356327523</v>
      </c>
      <c r="J93" s="127">
        <v>31.5994611706146</v>
      </c>
      <c r="K93" s="127">
        <v>117.69165417291367</v>
      </c>
      <c r="L93" s="127">
        <v>54.933033483258363</v>
      </c>
      <c r="M93">
        <v>160</v>
      </c>
      <c r="N93">
        <v>0.32375976562499997</v>
      </c>
      <c r="O93">
        <v>0.47663928352945867</v>
      </c>
      <c r="P93">
        <v>9.1470394736842209E-2</v>
      </c>
      <c r="Q93">
        <v>1</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I51"/>
  <sheetViews>
    <sheetView workbookViewId="0">
      <selection activeCell="B26" sqref="B26"/>
    </sheetView>
  </sheetViews>
  <sheetFormatPr defaultRowHeight="12.75" x14ac:dyDescent="0.2"/>
  <cols>
    <col min="1" max="1" width="20.7109375" customWidth="1"/>
    <col min="2" max="9" width="14.7109375" customWidth="1"/>
  </cols>
  <sheetData>
    <row r="1" spans="1:9" x14ac:dyDescent="0.2">
      <c r="A1" s="38" t="s">
        <v>229</v>
      </c>
    </row>
    <row r="2" spans="1:9" x14ac:dyDescent="0.2">
      <c r="A2" s="38"/>
    </row>
    <row r="3" spans="1:9" x14ac:dyDescent="0.2">
      <c r="A3" s="42" t="s">
        <v>230</v>
      </c>
    </row>
    <row r="4" spans="1:9" x14ac:dyDescent="0.2">
      <c r="A4" s="42" t="s">
        <v>231</v>
      </c>
    </row>
    <row r="5" spans="1:9" x14ac:dyDescent="0.2">
      <c r="A5" s="42" t="s">
        <v>232</v>
      </c>
    </row>
    <row r="6" spans="1:9" s="40" customFormat="1" x14ac:dyDescent="0.2">
      <c r="A6" s="43" t="s">
        <v>233</v>
      </c>
    </row>
    <row r="7" spans="1:9" x14ac:dyDescent="0.2">
      <c r="A7" s="38"/>
    </row>
    <row r="8" spans="1:9" x14ac:dyDescent="0.2">
      <c r="A8" s="7" t="s">
        <v>234</v>
      </c>
    </row>
    <row r="9" spans="1:9" ht="13.5" thickBot="1" x14ac:dyDescent="0.25">
      <c r="A9" s="147" t="s">
        <v>6</v>
      </c>
      <c r="B9" s="155" t="s">
        <v>235</v>
      </c>
      <c r="C9" s="155" t="s">
        <v>236</v>
      </c>
      <c r="D9" s="155" t="s">
        <v>237</v>
      </c>
      <c r="E9" s="155" t="s">
        <v>238</v>
      </c>
      <c r="F9" s="155" t="s">
        <v>239</v>
      </c>
      <c r="G9" s="155" t="s">
        <v>240</v>
      </c>
      <c r="H9" s="155" t="s">
        <v>241</v>
      </c>
    </row>
    <row r="10" spans="1:9" x14ac:dyDescent="0.2">
      <c r="A10" s="159" t="s">
        <v>12</v>
      </c>
      <c r="B10" s="266">
        <f>Input!B49</f>
        <v>0</v>
      </c>
      <c r="C10" s="266">
        <f>Input!C49</f>
        <v>0</v>
      </c>
      <c r="D10" s="266">
        <f>Input!D49</f>
        <v>0</v>
      </c>
      <c r="E10" s="266">
        <f>Input!E49</f>
        <v>0</v>
      </c>
      <c r="F10" s="266">
        <f>Input!F49</f>
        <v>0</v>
      </c>
      <c r="G10" s="266">
        <f>Input!G49</f>
        <v>0</v>
      </c>
      <c r="H10" s="268">
        <f>Input!H49</f>
        <v>0</v>
      </c>
      <c r="I10" s="43" t="s">
        <v>750</v>
      </c>
    </row>
    <row r="11" spans="1:9" x14ac:dyDescent="0.2">
      <c r="A11" s="161" t="s">
        <v>13</v>
      </c>
      <c r="B11" s="267">
        <f>Input!B50</f>
        <v>0</v>
      </c>
      <c r="C11" s="267">
        <f>Input!C50</f>
        <v>0</v>
      </c>
      <c r="D11" s="267">
        <f>Input!D50</f>
        <v>0</v>
      </c>
      <c r="E11" s="267">
        <f>Input!E50</f>
        <v>0</v>
      </c>
      <c r="F11" s="267">
        <f>Input!F50</f>
        <v>0</v>
      </c>
      <c r="G11" s="267">
        <f>Input!G50</f>
        <v>0</v>
      </c>
      <c r="H11" s="269">
        <f>Input!H50</f>
        <v>0</v>
      </c>
    </row>
    <row r="12" spans="1:9" x14ac:dyDescent="0.2">
      <c r="A12" s="161" t="s">
        <v>14</v>
      </c>
      <c r="B12" s="267">
        <f>Input!B51</f>
        <v>0</v>
      </c>
      <c r="C12" s="267">
        <f>Input!C51</f>
        <v>0</v>
      </c>
      <c r="D12" s="267">
        <f>Input!D51</f>
        <v>0</v>
      </c>
      <c r="E12" s="267">
        <f>Input!E51</f>
        <v>0</v>
      </c>
      <c r="F12" s="267">
        <f>Input!F51</f>
        <v>0</v>
      </c>
      <c r="G12" s="267">
        <f>Input!G51</f>
        <v>0</v>
      </c>
      <c r="H12" s="269">
        <f>Input!H51</f>
        <v>0</v>
      </c>
    </row>
    <row r="13" spans="1:9" x14ac:dyDescent="0.2">
      <c r="A13" s="161" t="s">
        <v>15</v>
      </c>
      <c r="B13" s="267">
        <f>Input!B52</f>
        <v>0</v>
      </c>
      <c r="C13" s="267">
        <f>Input!C52</f>
        <v>0</v>
      </c>
      <c r="D13" s="267">
        <f>Input!D52</f>
        <v>0</v>
      </c>
      <c r="E13" s="267">
        <f>Input!E52</f>
        <v>0</v>
      </c>
      <c r="F13" s="267">
        <f>Input!F52</f>
        <v>0</v>
      </c>
      <c r="G13" s="267">
        <f>Input!G52</f>
        <v>0</v>
      </c>
      <c r="H13" s="269">
        <f>Input!H52</f>
        <v>0</v>
      </c>
    </row>
    <row r="14" spans="1:9" x14ac:dyDescent="0.2">
      <c r="A14" s="161" t="s">
        <v>16</v>
      </c>
      <c r="B14" s="267">
        <f>Input!B53</f>
        <v>0</v>
      </c>
      <c r="C14" s="267">
        <f>Input!C53</f>
        <v>0</v>
      </c>
      <c r="D14" s="267">
        <f>Input!D53</f>
        <v>0</v>
      </c>
      <c r="E14" s="267">
        <f>Input!E53</f>
        <v>0</v>
      </c>
      <c r="F14" s="267">
        <f>Input!F53</f>
        <v>0</v>
      </c>
      <c r="G14" s="267">
        <f>Input!G53</f>
        <v>0</v>
      </c>
      <c r="H14" s="269">
        <f>Input!H53</f>
        <v>0</v>
      </c>
    </row>
    <row r="15" spans="1:9" x14ac:dyDescent="0.2">
      <c r="A15" s="161" t="s">
        <v>17</v>
      </c>
      <c r="B15" s="267">
        <f>Input!B54</f>
        <v>0</v>
      </c>
      <c r="C15" s="267">
        <f>Input!C54</f>
        <v>0</v>
      </c>
      <c r="D15" s="267">
        <f>Input!D54</f>
        <v>0</v>
      </c>
      <c r="E15" s="267">
        <f>Input!E54</f>
        <v>0</v>
      </c>
      <c r="F15" s="267">
        <f>Input!F54</f>
        <v>0</v>
      </c>
      <c r="G15" s="267">
        <f>Input!G54</f>
        <v>0</v>
      </c>
      <c r="H15" s="269">
        <f>Input!H54</f>
        <v>0</v>
      </c>
    </row>
    <row r="16" spans="1:9" x14ac:dyDescent="0.2">
      <c r="A16" s="161" t="s">
        <v>18</v>
      </c>
      <c r="B16" s="267">
        <f>Input!B55</f>
        <v>0</v>
      </c>
      <c r="C16" s="267">
        <f>Input!C55</f>
        <v>0</v>
      </c>
      <c r="D16" s="267">
        <f>Input!D55</f>
        <v>0</v>
      </c>
      <c r="E16" s="267">
        <f>Input!E55</f>
        <v>0</v>
      </c>
      <c r="F16" s="267">
        <f>Input!F55</f>
        <v>0</v>
      </c>
      <c r="G16" s="267">
        <f>Input!G55</f>
        <v>0</v>
      </c>
      <c r="H16" s="269">
        <f>Input!H55</f>
        <v>0</v>
      </c>
    </row>
    <row r="17" spans="1:9" x14ac:dyDescent="0.2">
      <c r="A17" s="161" t="s">
        <v>19</v>
      </c>
      <c r="B17" s="267">
        <f>Input!B56</f>
        <v>0</v>
      </c>
      <c r="C17" s="267">
        <f>Input!C56</f>
        <v>0</v>
      </c>
      <c r="D17" s="267">
        <f>Input!D56</f>
        <v>0</v>
      </c>
      <c r="E17" s="267">
        <f>Input!E56</f>
        <v>0</v>
      </c>
      <c r="F17" s="267">
        <f>Input!F56</f>
        <v>0</v>
      </c>
      <c r="G17" s="267">
        <f>Input!G56</f>
        <v>0</v>
      </c>
      <c r="H17" s="269">
        <f>Input!H56</f>
        <v>0</v>
      </c>
    </row>
    <row r="18" spans="1:9" x14ac:dyDescent="0.2">
      <c r="A18" s="161" t="s">
        <v>20</v>
      </c>
      <c r="B18" s="267">
        <f>Input!B57</f>
        <v>0</v>
      </c>
      <c r="C18" s="267">
        <f>Input!C57</f>
        <v>0</v>
      </c>
      <c r="D18" s="267">
        <f>Input!D57</f>
        <v>0</v>
      </c>
      <c r="E18" s="267">
        <f>Input!E57</f>
        <v>0</v>
      </c>
      <c r="F18" s="267">
        <f>Input!F57</f>
        <v>0</v>
      </c>
      <c r="G18" s="267">
        <f>Input!G57</f>
        <v>0</v>
      </c>
      <c r="H18" s="269">
        <f>Input!H57</f>
        <v>0</v>
      </c>
    </row>
    <row r="19" spans="1:9" x14ac:dyDescent="0.2">
      <c r="A19" s="161" t="s">
        <v>21</v>
      </c>
      <c r="B19" s="267">
        <f>Input!B58</f>
        <v>0</v>
      </c>
      <c r="C19" s="267">
        <f>Input!C58</f>
        <v>0</v>
      </c>
      <c r="D19" s="267">
        <f>Input!D58</f>
        <v>0</v>
      </c>
      <c r="E19" s="267">
        <f>Input!E58</f>
        <v>0</v>
      </c>
      <c r="F19" s="267">
        <f>Input!F58</f>
        <v>0</v>
      </c>
      <c r="G19" s="267">
        <f>Input!G58</f>
        <v>0</v>
      </c>
      <c r="H19" s="269">
        <f>Input!H58</f>
        <v>0</v>
      </c>
    </row>
    <row r="20" spans="1:9" ht="13.5" thickBot="1" x14ac:dyDescent="0.25">
      <c r="A20" s="163" t="s">
        <v>11</v>
      </c>
      <c r="B20" s="176">
        <f>SUM(B10:B19)</f>
        <v>0</v>
      </c>
      <c r="C20" s="176">
        <f t="shared" ref="C20:H20" si="0">SUM(C10:C19)</f>
        <v>0</v>
      </c>
      <c r="D20" s="176">
        <f t="shared" si="0"/>
        <v>0</v>
      </c>
      <c r="E20" s="176">
        <f t="shared" si="0"/>
        <v>0</v>
      </c>
      <c r="F20" s="176">
        <f t="shared" si="0"/>
        <v>0</v>
      </c>
      <c r="G20" s="176">
        <f t="shared" si="0"/>
        <v>0</v>
      </c>
      <c r="H20" s="177">
        <f t="shared" si="0"/>
        <v>0</v>
      </c>
    </row>
    <row r="22" spans="1:9" x14ac:dyDescent="0.2">
      <c r="A22" s="219" t="s">
        <v>929</v>
      </c>
    </row>
    <row r="23" spans="1:9" x14ac:dyDescent="0.2">
      <c r="A23" s="7" t="s">
        <v>242</v>
      </c>
    </row>
    <row r="24" spans="1:9" s="4" customFormat="1" x14ac:dyDescent="0.2">
      <c r="A24" s="174"/>
      <c r="B24" s="155" t="s">
        <v>8</v>
      </c>
      <c r="C24" s="155" t="s">
        <v>8</v>
      </c>
      <c r="D24" s="155" t="s">
        <v>9</v>
      </c>
      <c r="E24" s="155" t="s">
        <v>9</v>
      </c>
      <c r="F24" s="155" t="s">
        <v>10</v>
      </c>
      <c r="G24" s="155" t="s">
        <v>10</v>
      </c>
    </row>
    <row r="25" spans="1:9" s="93" customFormat="1" ht="13.5" thickBot="1" x14ac:dyDescent="0.25">
      <c r="A25" s="175"/>
      <c r="B25" s="155" t="s">
        <v>243</v>
      </c>
      <c r="C25" s="155" t="s">
        <v>244</v>
      </c>
      <c r="D25" s="155" t="s">
        <v>245</v>
      </c>
      <c r="E25" s="155" t="s">
        <v>244</v>
      </c>
      <c r="F25" s="155" t="s">
        <v>245</v>
      </c>
      <c r="G25" s="155" t="s">
        <v>244</v>
      </c>
    </row>
    <row r="26" spans="1:9" x14ac:dyDescent="0.2">
      <c r="A26" s="178" t="s">
        <v>246</v>
      </c>
      <c r="B26" s="394">
        <v>15</v>
      </c>
      <c r="C26" s="179">
        <f t="shared" ref="C26:C31" si="1">B26/640</f>
        <v>2.34375E-2</v>
      </c>
      <c r="D26" s="392">
        <v>0</v>
      </c>
      <c r="E26" s="179">
        <f t="shared" ref="E26:E31" si="2">D26/640</f>
        <v>0</v>
      </c>
      <c r="F26" s="379">
        <f>0.355/(1/0.386)</f>
        <v>0.13703000000000001</v>
      </c>
      <c r="G26" s="180">
        <f t="shared" ref="G26:G31" si="3">F26/640</f>
        <v>2.1410937500000003E-4</v>
      </c>
      <c r="H26" s="69"/>
      <c r="I26" s="96"/>
    </row>
    <row r="27" spans="1:9" x14ac:dyDescent="0.2">
      <c r="A27" s="181" t="s">
        <v>247</v>
      </c>
      <c r="B27" s="380">
        <v>2.6360000000000001</v>
      </c>
      <c r="C27" s="170">
        <f t="shared" si="1"/>
        <v>4.11875E-3</v>
      </c>
      <c r="D27" s="380">
        <v>2.6360000000000001</v>
      </c>
      <c r="E27" s="170">
        <f t="shared" si="2"/>
        <v>4.11875E-3</v>
      </c>
      <c r="F27" s="380">
        <v>2.6360000000000001</v>
      </c>
      <c r="G27" s="182">
        <f t="shared" si="3"/>
        <v>4.11875E-3</v>
      </c>
      <c r="H27" s="69"/>
    </row>
    <row r="28" spans="1:9" x14ac:dyDescent="0.2">
      <c r="A28" s="181" t="s">
        <v>248</v>
      </c>
      <c r="B28" s="381">
        <f>0.5/(1/0.386)</f>
        <v>0.193</v>
      </c>
      <c r="C28" s="170">
        <f>B28/640</f>
        <v>3.0156250000000002E-4</v>
      </c>
      <c r="D28" s="393">
        <v>0.01</v>
      </c>
      <c r="E28" s="170">
        <f t="shared" si="2"/>
        <v>1.5625E-5</v>
      </c>
      <c r="F28" s="381">
        <f>0.5/(1/0.386)</f>
        <v>0.193</v>
      </c>
      <c r="G28" s="182">
        <f>F28/640</f>
        <v>3.0156250000000002E-4</v>
      </c>
      <c r="H28" s="69"/>
    </row>
    <row r="29" spans="1:9" x14ac:dyDescent="0.2">
      <c r="A29" s="181" t="s">
        <v>249</v>
      </c>
      <c r="B29" s="382">
        <v>0</v>
      </c>
      <c r="C29" s="170">
        <f t="shared" si="1"/>
        <v>0</v>
      </c>
      <c r="D29" s="382">
        <v>0</v>
      </c>
      <c r="E29" s="170">
        <f t="shared" si="2"/>
        <v>0</v>
      </c>
      <c r="F29" s="382">
        <v>0.1</v>
      </c>
      <c r="G29" s="182">
        <f t="shared" si="3"/>
        <v>1.5625E-4</v>
      </c>
      <c r="H29" s="69"/>
    </row>
    <row r="30" spans="1:9" x14ac:dyDescent="0.2">
      <c r="A30" s="181" t="s">
        <v>250</v>
      </c>
      <c r="B30" s="382">
        <v>0</v>
      </c>
      <c r="C30" s="170">
        <f t="shared" si="1"/>
        <v>0</v>
      </c>
      <c r="D30" s="382">
        <v>0</v>
      </c>
      <c r="E30" s="170">
        <f t="shared" si="2"/>
        <v>0</v>
      </c>
      <c r="F30" s="382">
        <v>3</v>
      </c>
      <c r="G30" s="182">
        <f t="shared" si="3"/>
        <v>4.6874999999999998E-3</v>
      </c>
      <c r="H30" s="69"/>
    </row>
    <row r="31" spans="1:9" ht="13.5" thickBot="1" x14ac:dyDescent="0.25">
      <c r="A31" s="183" t="s">
        <v>251</v>
      </c>
      <c r="B31" s="383">
        <v>0</v>
      </c>
      <c r="C31" s="184">
        <f t="shared" si="1"/>
        <v>0</v>
      </c>
      <c r="D31" s="383">
        <v>0</v>
      </c>
      <c r="E31" s="184">
        <f t="shared" si="2"/>
        <v>0</v>
      </c>
      <c r="F31" s="383">
        <v>0</v>
      </c>
      <c r="G31" s="185">
        <f t="shared" si="3"/>
        <v>0</v>
      </c>
      <c r="H31" s="69"/>
    </row>
    <row r="32" spans="1:9" x14ac:dyDescent="0.2">
      <c r="B32" s="72"/>
      <c r="C32" s="72"/>
      <c r="D32" s="72"/>
    </row>
    <row r="33" spans="1:4" x14ac:dyDescent="0.2">
      <c r="A33" s="30"/>
      <c r="B33" s="72"/>
    </row>
    <row r="34" spans="1:4" x14ac:dyDescent="0.2">
      <c r="A34" s="7" t="s">
        <v>718</v>
      </c>
    </row>
    <row r="35" spans="1:4" x14ac:dyDescent="0.2">
      <c r="A35" s="174"/>
      <c r="B35" s="155" t="s">
        <v>7</v>
      </c>
      <c r="C35" s="155" t="s">
        <v>7</v>
      </c>
      <c r="D35" s="276"/>
    </row>
    <row r="36" spans="1:4" ht="13.5" thickBot="1" x14ac:dyDescent="0.25">
      <c r="A36" s="175"/>
      <c r="B36" s="155" t="s">
        <v>243</v>
      </c>
      <c r="C36" s="155" t="s">
        <v>244</v>
      </c>
    </row>
    <row r="37" spans="1:4" x14ac:dyDescent="0.2">
      <c r="A37" s="178" t="s">
        <v>246</v>
      </c>
      <c r="B37" s="392">
        <v>25</v>
      </c>
      <c r="C37" s="180">
        <f>B37/640</f>
        <v>3.90625E-2</v>
      </c>
    </row>
    <row r="38" spans="1:4" x14ac:dyDescent="0.2">
      <c r="A38" s="181" t="s">
        <v>247</v>
      </c>
      <c r="B38" s="380">
        <v>35</v>
      </c>
      <c r="C38" s="182">
        <f t="shared" ref="C38:C45" si="4">B38/640</f>
        <v>5.46875E-2</v>
      </c>
    </row>
    <row r="39" spans="1:4" x14ac:dyDescent="0.2">
      <c r="A39" s="181" t="s">
        <v>720</v>
      </c>
      <c r="B39" s="395">
        <v>0</v>
      </c>
      <c r="C39" s="182">
        <f t="shared" si="4"/>
        <v>0</v>
      </c>
      <c r="D39" s="219" t="s">
        <v>761</v>
      </c>
    </row>
    <row r="40" spans="1:4" x14ac:dyDescent="0.2">
      <c r="A40" s="181" t="s">
        <v>248</v>
      </c>
      <c r="B40" s="381">
        <v>0.193</v>
      </c>
      <c r="C40" s="182">
        <f t="shared" si="4"/>
        <v>3.0156250000000002E-4</v>
      </c>
      <c r="D40" s="219"/>
    </row>
    <row r="41" spans="1:4" x14ac:dyDescent="0.2">
      <c r="A41" s="181" t="s">
        <v>717</v>
      </c>
      <c r="B41" s="396">
        <f>AVERAGE(260,400)*(1/0.386)</f>
        <v>854.92227979274605</v>
      </c>
      <c r="C41" s="182">
        <f t="shared" si="4"/>
        <v>1.3358160621761657</v>
      </c>
      <c r="D41" s="219"/>
    </row>
    <row r="42" spans="1:4" x14ac:dyDescent="0.2">
      <c r="A42" s="181" t="s">
        <v>938</v>
      </c>
      <c r="B42" s="437">
        <v>30</v>
      </c>
      <c r="C42" s="182">
        <f t="shared" si="4"/>
        <v>4.6875E-2</v>
      </c>
      <c r="D42" s="219" t="s">
        <v>939</v>
      </c>
    </row>
    <row r="43" spans="1:4" x14ac:dyDescent="0.2">
      <c r="A43" s="181" t="s">
        <v>250</v>
      </c>
      <c r="B43" s="395">
        <f>AVERAGE(9, 45)</f>
        <v>27</v>
      </c>
      <c r="C43" s="182">
        <f t="shared" si="4"/>
        <v>4.2187500000000003E-2</v>
      </c>
      <c r="D43" s="219" t="s">
        <v>927</v>
      </c>
    </row>
    <row r="44" spans="1:4" x14ac:dyDescent="0.2">
      <c r="A44" s="181" t="s">
        <v>719</v>
      </c>
      <c r="B44" s="397">
        <v>1600</v>
      </c>
      <c r="C44" s="182">
        <f t="shared" si="4"/>
        <v>2.5</v>
      </c>
      <c r="D44" s="219" t="s">
        <v>760</v>
      </c>
    </row>
    <row r="45" spans="1:4" ht="13.5" thickBot="1" x14ac:dyDescent="0.25">
      <c r="A45" s="183" t="s">
        <v>251</v>
      </c>
      <c r="B45" s="383">
        <v>0</v>
      </c>
      <c r="C45" s="185">
        <f t="shared" si="4"/>
        <v>0</v>
      </c>
    </row>
    <row r="47" spans="1:4" x14ac:dyDescent="0.2">
      <c r="A47" s="275" t="s">
        <v>757</v>
      </c>
    </row>
    <row r="48" spans="1:4" x14ac:dyDescent="0.2">
      <c r="A48" s="277" t="s">
        <v>765</v>
      </c>
    </row>
    <row r="49" spans="1:1" x14ac:dyDescent="0.2">
      <c r="A49" s="147" t="s">
        <v>766</v>
      </c>
    </row>
    <row r="50" spans="1:1" x14ac:dyDescent="0.2">
      <c r="A50" s="278" t="s">
        <v>767</v>
      </c>
    </row>
    <row r="51" spans="1:1" x14ac:dyDescent="0.2">
      <c r="A51" s="279" t="s">
        <v>756</v>
      </c>
    </row>
  </sheetData>
  <sheetProtection sheet="1" selectLockedCells="1"/>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XFD100"/>
  <sheetViews>
    <sheetView workbookViewId="0">
      <selection activeCell="B14" sqref="B14"/>
    </sheetView>
  </sheetViews>
  <sheetFormatPr defaultRowHeight="12.75" x14ac:dyDescent="0.2"/>
  <cols>
    <col min="1" max="1" width="34.28515625" bestFit="1" customWidth="1"/>
  </cols>
  <sheetData>
    <row r="1" spans="1:16384" x14ac:dyDescent="0.2">
      <c r="A1" s="38" t="s">
        <v>252</v>
      </c>
    </row>
    <row r="2" spans="1:16384" x14ac:dyDescent="0.2">
      <c r="A2" s="42" t="s">
        <v>253</v>
      </c>
    </row>
    <row r="3" spans="1:16384" x14ac:dyDescent="0.2">
      <c r="A3" s="42" t="s">
        <v>254</v>
      </c>
    </row>
    <row r="4" spans="1:16384" x14ac:dyDescent="0.2">
      <c r="A4" s="42" t="s">
        <v>255</v>
      </c>
    </row>
    <row r="5" spans="1:16384" x14ac:dyDescent="0.2">
      <c r="A5" s="42" t="s">
        <v>771</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c r="IU5" s="42"/>
      <c r="IV5" s="42"/>
      <c r="IW5" s="42"/>
      <c r="IX5" s="42"/>
      <c r="IY5" s="42"/>
      <c r="IZ5" s="42"/>
      <c r="JA5" s="42"/>
      <c r="JB5" s="42"/>
      <c r="JC5" s="42"/>
      <c r="JD5" s="42"/>
      <c r="JE5" s="42"/>
      <c r="JF5" s="42"/>
      <c r="JG5" s="42"/>
      <c r="JH5" s="42"/>
      <c r="JI5" s="42"/>
      <c r="JJ5" s="42"/>
      <c r="JK5" s="42"/>
      <c r="JL5" s="42"/>
      <c r="JM5" s="42"/>
      <c r="JN5" s="42"/>
      <c r="JO5" s="42"/>
      <c r="JP5" s="42"/>
      <c r="JQ5" s="42"/>
      <c r="JR5" s="42"/>
      <c r="JS5" s="42"/>
      <c r="JT5" s="42"/>
      <c r="JU5" s="42"/>
      <c r="JV5" s="42"/>
      <c r="JW5" s="42"/>
      <c r="JX5" s="42"/>
      <c r="JY5" s="42"/>
      <c r="JZ5" s="42"/>
      <c r="KA5" s="42"/>
      <c r="KB5" s="42"/>
      <c r="KC5" s="42"/>
      <c r="KD5" s="42"/>
      <c r="KE5" s="42"/>
      <c r="KF5" s="42"/>
      <c r="KG5" s="42"/>
      <c r="KH5" s="42"/>
      <c r="KI5" s="42"/>
      <c r="KJ5" s="42"/>
      <c r="KK5" s="42"/>
      <c r="KL5" s="42"/>
      <c r="KM5" s="42"/>
      <c r="KN5" s="42"/>
      <c r="KO5" s="42"/>
      <c r="KP5" s="42"/>
      <c r="KQ5" s="42"/>
      <c r="KR5" s="42"/>
      <c r="KS5" s="42"/>
      <c r="KT5" s="42"/>
      <c r="KU5" s="42"/>
      <c r="KV5" s="42"/>
      <c r="KW5" s="42"/>
      <c r="KX5" s="42"/>
      <c r="KY5" s="42"/>
      <c r="KZ5" s="42"/>
      <c r="LA5" s="42"/>
      <c r="LB5" s="42"/>
      <c r="LC5" s="42"/>
      <c r="LD5" s="42"/>
      <c r="LE5" s="42"/>
      <c r="LF5" s="42"/>
      <c r="LG5" s="42"/>
      <c r="LH5" s="42"/>
      <c r="LI5" s="42"/>
      <c r="LJ5" s="42"/>
      <c r="LK5" s="42"/>
      <c r="LL5" s="42"/>
      <c r="LM5" s="42"/>
      <c r="LN5" s="42"/>
      <c r="LO5" s="42"/>
      <c r="LP5" s="42"/>
      <c r="LQ5" s="42"/>
      <c r="LR5" s="42"/>
      <c r="LS5" s="42"/>
      <c r="LT5" s="42"/>
      <c r="LU5" s="42"/>
      <c r="LV5" s="42"/>
      <c r="LW5" s="42"/>
      <c r="LX5" s="42"/>
      <c r="LY5" s="42"/>
      <c r="LZ5" s="42"/>
      <c r="MA5" s="42"/>
      <c r="MB5" s="42"/>
      <c r="MC5" s="42"/>
      <c r="MD5" s="42"/>
      <c r="ME5" s="42"/>
      <c r="MF5" s="42"/>
      <c r="MG5" s="42"/>
      <c r="MH5" s="42"/>
      <c r="MI5" s="42"/>
      <c r="MJ5" s="42"/>
      <c r="MK5" s="42"/>
      <c r="ML5" s="42"/>
      <c r="MM5" s="42"/>
      <c r="MN5" s="42"/>
      <c r="MO5" s="42"/>
      <c r="MP5" s="42"/>
      <c r="MQ5" s="42"/>
      <c r="MR5" s="42"/>
      <c r="MS5" s="42"/>
      <c r="MT5" s="42"/>
      <c r="MU5" s="42"/>
      <c r="MV5" s="42"/>
      <c r="MW5" s="42"/>
      <c r="MX5" s="42"/>
      <c r="MY5" s="42"/>
      <c r="MZ5" s="42"/>
      <c r="NA5" s="42"/>
      <c r="NB5" s="42"/>
      <c r="NC5" s="42"/>
      <c r="ND5" s="42"/>
      <c r="NE5" s="42"/>
      <c r="NF5" s="42"/>
      <c r="NG5" s="42"/>
      <c r="NH5" s="42"/>
      <c r="NI5" s="42"/>
      <c r="NJ5" s="42"/>
      <c r="NK5" s="42"/>
      <c r="NL5" s="42"/>
      <c r="NM5" s="42"/>
      <c r="NN5" s="42"/>
      <c r="NO5" s="42"/>
      <c r="NP5" s="42"/>
      <c r="NQ5" s="42"/>
      <c r="NR5" s="42"/>
      <c r="NS5" s="42"/>
      <c r="NT5" s="42"/>
      <c r="NU5" s="42"/>
      <c r="NV5" s="42"/>
      <c r="NW5" s="42"/>
      <c r="NX5" s="42"/>
      <c r="NY5" s="42"/>
      <c r="NZ5" s="42"/>
      <c r="OA5" s="42"/>
      <c r="OB5" s="42"/>
      <c r="OC5" s="42"/>
      <c r="OD5" s="42"/>
      <c r="OE5" s="42"/>
      <c r="OF5" s="42"/>
      <c r="OG5" s="42"/>
      <c r="OH5" s="42"/>
      <c r="OI5" s="42"/>
      <c r="OJ5" s="42"/>
      <c r="OK5" s="42"/>
      <c r="OL5" s="42"/>
      <c r="OM5" s="42"/>
      <c r="ON5" s="42"/>
      <c r="OO5" s="42"/>
      <c r="OP5" s="42"/>
      <c r="OQ5" s="42"/>
      <c r="OR5" s="42"/>
      <c r="OS5" s="42"/>
      <c r="OT5" s="42"/>
      <c r="OU5" s="42"/>
      <c r="OV5" s="42"/>
      <c r="OW5" s="42"/>
      <c r="OX5" s="42"/>
      <c r="OY5" s="42"/>
      <c r="OZ5" s="42"/>
      <c r="PA5" s="42"/>
      <c r="PB5" s="42"/>
      <c r="PC5" s="42"/>
      <c r="PD5" s="42"/>
      <c r="PE5" s="42"/>
      <c r="PF5" s="42"/>
      <c r="PG5" s="42"/>
      <c r="PH5" s="42"/>
      <c r="PI5" s="42"/>
      <c r="PJ5" s="42"/>
      <c r="PK5" s="42"/>
      <c r="PL5" s="42"/>
      <c r="PM5" s="42"/>
      <c r="PN5" s="42"/>
      <c r="PO5" s="42"/>
      <c r="PP5" s="42"/>
      <c r="PQ5" s="42"/>
      <c r="PR5" s="42"/>
      <c r="PS5" s="42"/>
      <c r="PT5" s="42"/>
      <c r="PU5" s="42"/>
      <c r="PV5" s="42"/>
      <c r="PW5" s="42"/>
      <c r="PX5" s="42"/>
      <c r="PY5" s="42"/>
      <c r="PZ5" s="42"/>
      <c r="QA5" s="42"/>
      <c r="QB5" s="42"/>
      <c r="QC5" s="42"/>
      <c r="QD5" s="42"/>
      <c r="QE5" s="42"/>
      <c r="QF5" s="42"/>
      <c r="QG5" s="42"/>
      <c r="QH5" s="42"/>
      <c r="QI5" s="42"/>
      <c r="QJ5" s="42"/>
      <c r="QK5" s="42"/>
      <c r="QL5" s="42"/>
      <c r="QM5" s="42"/>
      <c r="QN5" s="42"/>
      <c r="QO5" s="42"/>
      <c r="QP5" s="42"/>
      <c r="QQ5" s="42"/>
      <c r="QR5" s="42"/>
      <c r="QS5" s="42"/>
      <c r="QT5" s="42"/>
      <c r="QU5" s="42"/>
      <c r="QV5" s="42"/>
      <c r="QW5" s="42"/>
      <c r="QX5" s="42"/>
      <c r="QY5" s="42"/>
      <c r="QZ5" s="42"/>
      <c r="RA5" s="42"/>
      <c r="RB5" s="42"/>
      <c r="RC5" s="42"/>
      <c r="RD5" s="42"/>
      <c r="RE5" s="42"/>
      <c r="RF5" s="42"/>
      <c r="RG5" s="42"/>
      <c r="RH5" s="42"/>
      <c r="RI5" s="42"/>
      <c r="RJ5" s="42"/>
      <c r="RK5" s="42"/>
      <c r="RL5" s="42"/>
      <c r="RM5" s="42"/>
      <c r="RN5" s="42"/>
      <c r="RO5" s="42"/>
      <c r="RP5" s="42"/>
      <c r="RQ5" s="42"/>
      <c r="RR5" s="42"/>
      <c r="RS5" s="42"/>
      <c r="RT5" s="42"/>
      <c r="RU5" s="42"/>
      <c r="RV5" s="42"/>
      <c r="RW5" s="42"/>
      <c r="RX5" s="42"/>
      <c r="RY5" s="42"/>
      <c r="RZ5" s="42"/>
      <c r="SA5" s="42"/>
      <c r="SB5" s="42"/>
      <c r="SC5" s="42"/>
      <c r="SD5" s="42"/>
      <c r="SE5" s="42"/>
      <c r="SF5" s="42"/>
      <c r="SG5" s="42"/>
      <c r="SH5" s="42"/>
      <c r="SI5" s="42"/>
      <c r="SJ5" s="42"/>
      <c r="SK5" s="42"/>
      <c r="SL5" s="42"/>
      <c r="SM5" s="42"/>
      <c r="SN5" s="42"/>
      <c r="SO5" s="42"/>
      <c r="SP5" s="42"/>
      <c r="SQ5" s="42"/>
      <c r="SR5" s="42"/>
      <c r="SS5" s="42"/>
      <c r="ST5" s="42"/>
      <c r="SU5" s="42"/>
      <c r="SV5" s="42"/>
      <c r="SW5" s="42"/>
      <c r="SX5" s="42"/>
      <c r="SY5" s="42"/>
      <c r="SZ5" s="42"/>
      <c r="TA5" s="42"/>
      <c r="TB5" s="42"/>
      <c r="TC5" s="42"/>
      <c r="TD5" s="42"/>
      <c r="TE5" s="42"/>
      <c r="TF5" s="42"/>
      <c r="TG5" s="42"/>
      <c r="TH5" s="42"/>
      <c r="TI5" s="42"/>
      <c r="TJ5" s="42"/>
      <c r="TK5" s="42"/>
      <c r="TL5" s="42"/>
      <c r="TM5" s="42"/>
      <c r="TN5" s="42"/>
      <c r="TO5" s="42"/>
      <c r="TP5" s="42"/>
      <c r="TQ5" s="42"/>
      <c r="TR5" s="42"/>
      <c r="TS5" s="42"/>
      <c r="TT5" s="42"/>
      <c r="TU5" s="42"/>
      <c r="TV5" s="42"/>
      <c r="TW5" s="42"/>
      <c r="TX5" s="42"/>
      <c r="TY5" s="42"/>
      <c r="TZ5" s="42"/>
      <c r="UA5" s="42"/>
      <c r="UB5" s="42"/>
      <c r="UC5" s="42"/>
      <c r="UD5" s="42"/>
      <c r="UE5" s="42"/>
      <c r="UF5" s="42"/>
      <c r="UG5" s="42"/>
      <c r="UH5" s="42"/>
      <c r="UI5" s="42"/>
      <c r="UJ5" s="42"/>
      <c r="UK5" s="42"/>
      <c r="UL5" s="42"/>
      <c r="UM5" s="42"/>
      <c r="UN5" s="42"/>
      <c r="UO5" s="42"/>
      <c r="UP5" s="42"/>
      <c r="UQ5" s="42"/>
      <c r="UR5" s="42"/>
      <c r="US5" s="42"/>
      <c r="UT5" s="42"/>
      <c r="UU5" s="42"/>
      <c r="UV5" s="42"/>
      <c r="UW5" s="42"/>
      <c r="UX5" s="42"/>
      <c r="UY5" s="42"/>
      <c r="UZ5" s="42"/>
      <c r="VA5" s="42"/>
      <c r="VB5" s="42"/>
      <c r="VC5" s="42"/>
      <c r="VD5" s="42"/>
      <c r="VE5" s="42"/>
      <c r="VF5" s="42"/>
      <c r="VG5" s="42"/>
      <c r="VH5" s="42"/>
      <c r="VI5" s="42"/>
      <c r="VJ5" s="42"/>
      <c r="VK5" s="42"/>
      <c r="VL5" s="42"/>
      <c r="VM5" s="42"/>
      <c r="VN5" s="42"/>
      <c r="VO5" s="42"/>
      <c r="VP5" s="42"/>
      <c r="VQ5" s="42"/>
      <c r="VR5" s="42"/>
      <c r="VS5" s="42"/>
      <c r="VT5" s="42"/>
      <c r="VU5" s="42"/>
      <c r="VV5" s="42"/>
      <c r="VW5" s="42"/>
      <c r="VX5" s="42"/>
      <c r="VY5" s="42"/>
      <c r="VZ5" s="42"/>
      <c r="WA5" s="42"/>
      <c r="WB5" s="42"/>
      <c r="WC5" s="42"/>
      <c r="WD5" s="42"/>
      <c r="WE5" s="42"/>
      <c r="WF5" s="42"/>
      <c r="WG5" s="42"/>
      <c r="WH5" s="42"/>
      <c r="WI5" s="42"/>
      <c r="WJ5" s="42"/>
      <c r="WK5" s="42"/>
      <c r="WL5" s="42"/>
      <c r="WM5" s="42"/>
      <c r="WN5" s="42"/>
      <c r="WO5" s="42"/>
      <c r="WP5" s="42"/>
      <c r="WQ5" s="42"/>
      <c r="WR5" s="42"/>
      <c r="WS5" s="42"/>
      <c r="WT5" s="42"/>
      <c r="WU5" s="42"/>
      <c r="WV5" s="42"/>
      <c r="WW5" s="42"/>
      <c r="WX5" s="42"/>
      <c r="WY5" s="42"/>
      <c r="WZ5" s="42"/>
      <c r="XA5" s="42"/>
      <c r="XB5" s="42"/>
      <c r="XC5" s="42"/>
      <c r="XD5" s="42"/>
      <c r="XE5" s="42"/>
      <c r="XF5" s="42"/>
      <c r="XG5" s="42"/>
      <c r="XH5" s="42"/>
      <c r="XI5" s="42"/>
      <c r="XJ5" s="42"/>
      <c r="XK5" s="42"/>
      <c r="XL5" s="42"/>
      <c r="XM5" s="42"/>
      <c r="XN5" s="42"/>
      <c r="XO5" s="42"/>
      <c r="XP5" s="42"/>
      <c r="XQ5" s="42"/>
      <c r="XR5" s="42"/>
      <c r="XS5" s="42"/>
      <c r="XT5" s="42"/>
      <c r="XU5" s="42"/>
      <c r="XV5" s="42"/>
      <c r="XW5" s="42"/>
      <c r="XX5" s="42"/>
      <c r="XY5" s="42"/>
      <c r="XZ5" s="42"/>
      <c r="YA5" s="42"/>
      <c r="YB5" s="42"/>
      <c r="YC5" s="42"/>
      <c r="YD5" s="42"/>
      <c r="YE5" s="42"/>
      <c r="YF5" s="42"/>
      <c r="YG5" s="42"/>
      <c r="YH5" s="42"/>
      <c r="YI5" s="42"/>
      <c r="YJ5" s="42"/>
      <c r="YK5" s="42"/>
      <c r="YL5" s="42"/>
      <c r="YM5" s="42"/>
      <c r="YN5" s="42"/>
      <c r="YO5" s="42"/>
      <c r="YP5" s="42"/>
      <c r="YQ5" s="42"/>
      <c r="YR5" s="42"/>
      <c r="YS5" s="42"/>
      <c r="YT5" s="42"/>
      <c r="YU5" s="42"/>
      <c r="YV5" s="42"/>
      <c r="YW5" s="42"/>
      <c r="YX5" s="42"/>
      <c r="YY5" s="42"/>
      <c r="YZ5" s="42"/>
      <c r="ZA5" s="42"/>
      <c r="ZB5" s="42"/>
      <c r="ZC5" s="42"/>
      <c r="ZD5" s="42"/>
      <c r="ZE5" s="42"/>
      <c r="ZF5" s="42"/>
      <c r="ZG5" s="42"/>
      <c r="ZH5" s="42"/>
      <c r="ZI5" s="42"/>
      <c r="ZJ5" s="42"/>
      <c r="ZK5" s="42"/>
      <c r="ZL5" s="42"/>
      <c r="ZM5" s="42"/>
      <c r="ZN5" s="42"/>
      <c r="ZO5" s="42"/>
      <c r="ZP5" s="42"/>
      <c r="ZQ5" s="42"/>
      <c r="ZR5" s="42"/>
      <c r="ZS5" s="42"/>
      <c r="ZT5" s="42"/>
      <c r="ZU5" s="42"/>
      <c r="ZV5" s="42"/>
      <c r="ZW5" s="42"/>
      <c r="ZX5" s="42"/>
      <c r="ZY5" s="42"/>
      <c r="ZZ5" s="42"/>
      <c r="AAA5" s="42"/>
      <c r="AAB5" s="42"/>
      <c r="AAC5" s="42"/>
      <c r="AAD5" s="42"/>
      <c r="AAE5" s="42"/>
      <c r="AAF5" s="42"/>
      <c r="AAG5" s="42"/>
      <c r="AAH5" s="42"/>
      <c r="AAI5" s="42"/>
      <c r="AAJ5" s="42"/>
      <c r="AAK5" s="42"/>
      <c r="AAL5" s="42"/>
      <c r="AAM5" s="42"/>
      <c r="AAN5" s="42"/>
      <c r="AAO5" s="42"/>
      <c r="AAP5" s="42"/>
      <c r="AAQ5" s="42"/>
      <c r="AAR5" s="42"/>
      <c r="AAS5" s="42"/>
      <c r="AAT5" s="42"/>
      <c r="AAU5" s="42"/>
      <c r="AAV5" s="42"/>
      <c r="AAW5" s="42"/>
      <c r="AAX5" s="42"/>
      <c r="AAY5" s="42"/>
      <c r="AAZ5" s="42"/>
      <c r="ABA5" s="42"/>
      <c r="ABB5" s="42"/>
      <c r="ABC5" s="42"/>
      <c r="ABD5" s="42"/>
      <c r="ABE5" s="42"/>
      <c r="ABF5" s="42"/>
      <c r="ABG5" s="42"/>
      <c r="ABH5" s="42"/>
      <c r="ABI5" s="42"/>
      <c r="ABJ5" s="42"/>
      <c r="ABK5" s="42"/>
      <c r="ABL5" s="42"/>
      <c r="ABM5" s="42"/>
      <c r="ABN5" s="42"/>
      <c r="ABO5" s="42"/>
      <c r="ABP5" s="42"/>
      <c r="ABQ5" s="42"/>
      <c r="ABR5" s="42"/>
      <c r="ABS5" s="42"/>
      <c r="ABT5" s="42"/>
      <c r="ABU5" s="42"/>
      <c r="ABV5" s="42"/>
      <c r="ABW5" s="42"/>
      <c r="ABX5" s="42"/>
      <c r="ABY5" s="42"/>
      <c r="ABZ5" s="42"/>
      <c r="ACA5" s="42"/>
      <c r="ACB5" s="42"/>
      <c r="ACC5" s="42"/>
      <c r="ACD5" s="42"/>
      <c r="ACE5" s="42"/>
      <c r="ACF5" s="42"/>
      <c r="ACG5" s="42"/>
      <c r="ACH5" s="42"/>
      <c r="ACI5" s="42"/>
      <c r="ACJ5" s="42"/>
      <c r="ACK5" s="42"/>
      <c r="ACL5" s="42"/>
      <c r="ACM5" s="42"/>
      <c r="ACN5" s="42"/>
      <c r="ACO5" s="42"/>
      <c r="ACP5" s="42"/>
      <c r="ACQ5" s="42"/>
      <c r="ACR5" s="42"/>
      <c r="ACS5" s="42"/>
      <c r="ACT5" s="42"/>
      <c r="ACU5" s="42"/>
      <c r="ACV5" s="42"/>
      <c r="ACW5" s="42"/>
      <c r="ACX5" s="42"/>
      <c r="ACY5" s="42"/>
      <c r="ACZ5" s="42"/>
      <c r="ADA5" s="42"/>
      <c r="ADB5" s="42"/>
      <c r="ADC5" s="42"/>
      <c r="ADD5" s="42"/>
      <c r="ADE5" s="42"/>
      <c r="ADF5" s="42"/>
      <c r="ADG5" s="42"/>
      <c r="ADH5" s="42"/>
      <c r="ADI5" s="42"/>
      <c r="ADJ5" s="42"/>
      <c r="ADK5" s="42"/>
      <c r="ADL5" s="42"/>
      <c r="ADM5" s="42"/>
      <c r="ADN5" s="42"/>
      <c r="ADO5" s="42"/>
      <c r="ADP5" s="42"/>
      <c r="ADQ5" s="42"/>
      <c r="ADR5" s="42"/>
      <c r="ADS5" s="42"/>
      <c r="ADT5" s="42"/>
      <c r="ADU5" s="42"/>
      <c r="ADV5" s="42"/>
      <c r="ADW5" s="42"/>
      <c r="ADX5" s="42"/>
      <c r="ADY5" s="42"/>
      <c r="ADZ5" s="42"/>
      <c r="AEA5" s="42"/>
      <c r="AEB5" s="42"/>
      <c r="AEC5" s="42"/>
      <c r="AED5" s="42"/>
      <c r="AEE5" s="42"/>
      <c r="AEF5" s="42"/>
      <c r="AEG5" s="42"/>
      <c r="AEH5" s="42"/>
      <c r="AEI5" s="42"/>
      <c r="AEJ5" s="42"/>
      <c r="AEK5" s="42"/>
      <c r="AEL5" s="42"/>
      <c r="AEM5" s="42"/>
      <c r="AEN5" s="42"/>
      <c r="AEO5" s="42"/>
      <c r="AEP5" s="42"/>
      <c r="AEQ5" s="42"/>
      <c r="AER5" s="42"/>
      <c r="AES5" s="42"/>
      <c r="AET5" s="42"/>
      <c r="AEU5" s="42"/>
      <c r="AEV5" s="42"/>
      <c r="AEW5" s="42"/>
      <c r="AEX5" s="42"/>
      <c r="AEY5" s="42"/>
      <c r="AEZ5" s="42"/>
      <c r="AFA5" s="42"/>
      <c r="AFB5" s="42"/>
      <c r="AFC5" s="42"/>
      <c r="AFD5" s="42"/>
      <c r="AFE5" s="42"/>
      <c r="AFF5" s="42"/>
      <c r="AFG5" s="42"/>
      <c r="AFH5" s="42"/>
      <c r="AFI5" s="42"/>
      <c r="AFJ5" s="42"/>
      <c r="AFK5" s="42"/>
      <c r="AFL5" s="42"/>
      <c r="AFM5" s="42"/>
      <c r="AFN5" s="42"/>
      <c r="AFO5" s="42"/>
      <c r="AFP5" s="42"/>
      <c r="AFQ5" s="42"/>
      <c r="AFR5" s="42"/>
      <c r="AFS5" s="42"/>
      <c r="AFT5" s="42"/>
      <c r="AFU5" s="42"/>
      <c r="AFV5" s="42"/>
      <c r="AFW5" s="42"/>
      <c r="AFX5" s="42"/>
      <c r="AFY5" s="42"/>
      <c r="AFZ5" s="42"/>
      <c r="AGA5" s="42"/>
      <c r="AGB5" s="42"/>
      <c r="AGC5" s="42"/>
      <c r="AGD5" s="42"/>
      <c r="AGE5" s="42"/>
      <c r="AGF5" s="42"/>
      <c r="AGG5" s="42"/>
      <c r="AGH5" s="42"/>
      <c r="AGI5" s="42"/>
      <c r="AGJ5" s="42"/>
      <c r="AGK5" s="42"/>
      <c r="AGL5" s="42"/>
      <c r="AGM5" s="42"/>
      <c r="AGN5" s="42"/>
      <c r="AGO5" s="42"/>
      <c r="AGP5" s="42"/>
      <c r="AGQ5" s="42"/>
      <c r="AGR5" s="42"/>
      <c r="AGS5" s="42"/>
      <c r="AGT5" s="42"/>
      <c r="AGU5" s="42"/>
      <c r="AGV5" s="42"/>
      <c r="AGW5" s="42"/>
      <c r="AGX5" s="42"/>
      <c r="AGY5" s="42"/>
      <c r="AGZ5" s="42"/>
      <c r="AHA5" s="42"/>
      <c r="AHB5" s="42"/>
      <c r="AHC5" s="42"/>
      <c r="AHD5" s="42"/>
      <c r="AHE5" s="42"/>
      <c r="AHF5" s="42"/>
      <c r="AHG5" s="42"/>
      <c r="AHH5" s="42"/>
      <c r="AHI5" s="42"/>
      <c r="AHJ5" s="42"/>
      <c r="AHK5" s="42"/>
      <c r="AHL5" s="42"/>
      <c r="AHM5" s="42"/>
      <c r="AHN5" s="42"/>
      <c r="AHO5" s="42"/>
      <c r="AHP5" s="42"/>
      <c r="AHQ5" s="42"/>
      <c r="AHR5" s="42"/>
      <c r="AHS5" s="42"/>
      <c r="AHT5" s="42"/>
      <c r="AHU5" s="42"/>
      <c r="AHV5" s="42"/>
      <c r="AHW5" s="42"/>
      <c r="AHX5" s="42"/>
      <c r="AHY5" s="42"/>
      <c r="AHZ5" s="42"/>
      <c r="AIA5" s="42"/>
      <c r="AIB5" s="42"/>
      <c r="AIC5" s="42"/>
      <c r="AID5" s="42"/>
      <c r="AIE5" s="42"/>
      <c r="AIF5" s="42"/>
      <c r="AIG5" s="42"/>
      <c r="AIH5" s="42"/>
      <c r="AII5" s="42"/>
      <c r="AIJ5" s="42"/>
      <c r="AIK5" s="42"/>
      <c r="AIL5" s="42"/>
      <c r="AIM5" s="42"/>
      <c r="AIN5" s="42"/>
      <c r="AIO5" s="42"/>
      <c r="AIP5" s="42"/>
      <c r="AIQ5" s="42"/>
      <c r="AIR5" s="42"/>
      <c r="AIS5" s="42"/>
      <c r="AIT5" s="42"/>
      <c r="AIU5" s="42"/>
      <c r="AIV5" s="42"/>
      <c r="AIW5" s="42"/>
      <c r="AIX5" s="42"/>
      <c r="AIY5" s="42"/>
      <c r="AIZ5" s="42"/>
      <c r="AJA5" s="42"/>
      <c r="AJB5" s="42"/>
      <c r="AJC5" s="42"/>
      <c r="AJD5" s="42"/>
      <c r="AJE5" s="42"/>
      <c r="AJF5" s="42"/>
      <c r="AJG5" s="42"/>
      <c r="AJH5" s="42"/>
      <c r="AJI5" s="42"/>
      <c r="AJJ5" s="42"/>
      <c r="AJK5" s="42"/>
      <c r="AJL5" s="42"/>
      <c r="AJM5" s="42"/>
      <c r="AJN5" s="42"/>
      <c r="AJO5" s="42"/>
      <c r="AJP5" s="42"/>
      <c r="AJQ5" s="42"/>
      <c r="AJR5" s="42"/>
      <c r="AJS5" s="42"/>
      <c r="AJT5" s="42"/>
      <c r="AJU5" s="42"/>
      <c r="AJV5" s="42"/>
      <c r="AJW5" s="42"/>
      <c r="AJX5" s="42"/>
      <c r="AJY5" s="42"/>
      <c r="AJZ5" s="42"/>
      <c r="AKA5" s="42"/>
      <c r="AKB5" s="42"/>
      <c r="AKC5" s="42"/>
      <c r="AKD5" s="42"/>
      <c r="AKE5" s="42"/>
      <c r="AKF5" s="42"/>
      <c r="AKG5" s="42"/>
      <c r="AKH5" s="42"/>
      <c r="AKI5" s="42"/>
      <c r="AKJ5" s="42"/>
      <c r="AKK5" s="42"/>
      <c r="AKL5" s="42"/>
      <c r="AKM5" s="42"/>
      <c r="AKN5" s="42"/>
      <c r="AKO5" s="42"/>
      <c r="AKP5" s="42"/>
      <c r="AKQ5" s="42"/>
      <c r="AKR5" s="42"/>
      <c r="AKS5" s="42"/>
      <c r="AKT5" s="42"/>
      <c r="AKU5" s="42"/>
      <c r="AKV5" s="42"/>
      <c r="AKW5" s="42"/>
      <c r="AKX5" s="42"/>
      <c r="AKY5" s="42"/>
      <c r="AKZ5" s="42"/>
      <c r="ALA5" s="42"/>
      <c r="ALB5" s="42"/>
      <c r="ALC5" s="42"/>
      <c r="ALD5" s="42"/>
      <c r="ALE5" s="42"/>
      <c r="ALF5" s="42"/>
      <c r="ALG5" s="42"/>
      <c r="ALH5" s="42"/>
      <c r="ALI5" s="42"/>
      <c r="ALJ5" s="42"/>
      <c r="ALK5" s="42"/>
      <c r="ALL5" s="42"/>
      <c r="ALM5" s="42"/>
      <c r="ALN5" s="42"/>
      <c r="ALO5" s="42"/>
      <c r="ALP5" s="42"/>
      <c r="ALQ5" s="42"/>
      <c r="ALR5" s="42"/>
      <c r="ALS5" s="42"/>
      <c r="ALT5" s="42"/>
      <c r="ALU5" s="42"/>
      <c r="ALV5" s="42"/>
      <c r="ALW5" s="42"/>
      <c r="ALX5" s="42"/>
      <c r="ALY5" s="42"/>
      <c r="ALZ5" s="42"/>
      <c r="AMA5" s="42"/>
      <c r="AMB5" s="42"/>
      <c r="AMC5" s="42"/>
      <c r="AMD5" s="42"/>
      <c r="AME5" s="42"/>
      <c r="AMF5" s="42"/>
      <c r="AMG5" s="42"/>
      <c r="AMH5" s="42"/>
      <c r="AMI5" s="42"/>
      <c r="AMJ5" s="42"/>
      <c r="AMK5" s="42"/>
      <c r="AML5" s="42"/>
      <c r="AMM5" s="42"/>
      <c r="AMN5" s="42"/>
      <c r="AMO5" s="42"/>
      <c r="AMP5" s="42"/>
      <c r="AMQ5" s="42"/>
      <c r="AMR5" s="42"/>
      <c r="AMS5" s="42"/>
      <c r="AMT5" s="42"/>
      <c r="AMU5" s="42"/>
      <c r="AMV5" s="42"/>
      <c r="AMW5" s="42"/>
      <c r="AMX5" s="42"/>
      <c r="AMY5" s="42"/>
      <c r="AMZ5" s="42"/>
      <c r="ANA5" s="42"/>
      <c r="ANB5" s="42"/>
      <c r="ANC5" s="42"/>
      <c r="AND5" s="42"/>
      <c r="ANE5" s="42"/>
      <c r="ANF5" s="42"/>
      <c r="ANG5" s="42"/>
      <c r="ANH5" s="42"/>
      <c r="ANI5" s="42"/>
      <c r="ANJ5" s="42"/>
      <c r="ANK5" s="42"/>
      <c r="ANL5" s="42"/>
      <c r="ANM5" s="42"/>
      <c r="ANN5" s="42"/>
      <c r="ANO5" s="42"/>
      <c r="ANP5" s="42"/>
      <c r="ANQ5" s="42"/>
      <c r="ANR5" s="42"/>
      <c r="ANS5" s="42"/>
      <c r="ANT5" s="42"/>
      <c r="ANU5" s="42"/>
      <c r="ANV5" s="42"/>
      <c r="ANW5" s="42"/>
      <c r="ANX5" s="42"/>
      <c r="ANY5" s="42"/>
      <c r="ANZ5" s="42"/>
      <c r="AOA5" s="42"/>
      <c r="AOB5" s="42"/>
      <c r="AOC5" s="42"/>
      <c r="AOD5" s="42"/>
      <c r="AOE5" s="42"/>
      <c r="AOF5" s="42"/>
      <c r="AOG5" s="42"/>
      <c r="AOH5" s="42"/>
      <c r="AOI5" s="42"/>
      <c r="AOJ5" s="42"/>
      <c r="AOK5" s="42"/>
      <c r="AOL5" s="42"/>
      <c r="AOM5" s="42"/>
      <c r="AON5" s="42"/>
      <c r="AOO5" s="42"/>
      <c r="AOP5" s="42"/>
      <c r="AOQ5" s="42"/>
      <c r="AOR5" s="42"/>
      <c r="AOS5" s="42"/>
      <c r="AOT5" s="42"/>
      <c r="AOU5" s="42"/>
      <c r="AOV5" s="42"/>
      <c r="AOW5" s="42"/>
      <c r="AOX5" s="42"/>
      <c r="AOY5" s="42"/>
      <c r="AOZ5" s="42"/>
      <c r="APA5" s="42"/>
      <c r="APB5" s="42"/>
      <c r="APC5" s="42"/>
      <c r="APD5" s="42"/>
      <c r="APE5" s="42"/>
      <c r="APF5" s="42"/>
      <c r="APG5" s="42"/>
      <c r="APH5" s="42"/>
      <c r="API5" s="42"/>
      <c r="APJ5" s="42"/>
      <c r="APK5" s="42"/>
      <c r="APL5" s="42"/>
      <c r="APM5" s="42"/>
      <c r="APN5" s="42"/>
      <c r="APO5" s="42"/>
      <c r="APP5" s="42"/>
      <c r="APQ5" s="42"/>
      <c r="APR5" s="42"/>
      <c r="APS5" s="42"/>
      <c r="APT5" s="42"/>
      <c r="APU5" s="42"/>
      <c r="APV5" s="42"/>
      <c r="APW5" s="42"/>
      <c r="APX5" s="42"/>
      <c r="APY5" s="42"/>
      <c r="APZ5" s="42"/>
      <c r="AQA5" s="42"/>
      <c r="AQB5" s="42"/>
      <c r="AQC5" s="42"/>
      <c r="AQD5" s="42"/>
      <c r="AQE5" s="42"/>
      <c r="AQF5" s="42"/>
      <c r="AQG5" s="42"/>
      <c r="AQH5" s="42"/>
      <c r="AQI5" s="42"/>
      <c r="AQJ5" s="42"/>
      <c r="AQK5" s="42"/>
      <c r="AQL5" s="42"/>
      <c r="AQM5" s="42"/>
      <c r="AQN5" s="42"/>
      <c r="AQO5" s="42"/>
      <c r="AQP5" s="42"/>
      <c r="AQQ5" s="42"/>
      <c r="AQR5" s="42"/>
      <c r="AQS5" s="42"/>
      <c r="AQT5" s="42"/>
      <c r="AQU5" s="42"/>
      <c r="AQV5" s="42"/>
      <c r="AQW5" s="42"/>
      <c r="AQX5" s="42"/>
      <c r="AQY5" s="42"/>
      <c r="AQZ5" s="42"/>
      <c r="ARA5" s="42"/>
      <c r="ARB5" s="42"/>
      <c r="ARC5" s="42"/>
      <c r="ARD5" s="42"/>
      <c r="ARE5" s="42"/>
      <c r="ARF5" s="42"/>
      <c r="ARG5" s="42"/>
      <c r="ARH5" s="42"/>
      <c r="ARI5" s="42"/>
      <c r="ARJ5" s="42"/>
      <c r="ARK5" s="42"/>
      <c r="ARL5" s="42"/>
      <c r="ARM5" s="42"/>
      <c r="ARN5" s="42"/>
      <c r="ARO5" s="42"/>
      <c r="ARP5" s="42"/>
      <c r="ARQ5" s="42"/>
      <c r="ARR5" s="42"/>
      <c r="ARS5" s="42"/>
      <c r="ART5" s="42"/>
      <c r="ARU5" s="42"/>
      <c r="ARV5" s="42"/>
      <c r="ARW5" s="42"/>
      <c r="ARX5" s="42"/>
      <c r="ARY5" s="42"/>
      <c r="ARZ5" s="42"/>
      <c r="ASA5" s="42"/>
      <c r="ASB5" s="42"/>
      <c r="ASC5" s="42"/>
      <c r="ASD5" s="42"/>
      <c r="ASE5" s="42"/>
      <c r="ASF5" s="42"/>
      <c r="ASG5" s="42"/>
      <c r="ASH5" s="42"/>
      <c r="ASI5" s="42"/>
      <c r="ASJ5" s="42"/>
      <c r="ASK5" s="42"/>
      <c r="ASL5" s="42"/>
      <c r="ASM5" s="42"/>
      <c r="ASN5" s="42"/>
      <c r="ASO5" s="42"/>
      <c r="ASP5" s="42"/>
      <c r="ASQ5" s="42"/>
      <c r="ASR5" s="42"/>
      <c r="ASS5" s="42"/>
      <c r="AST5" s="42"/>
      <c r="ASU5" s="42"/>
      <c r="ASV5" s="42"/>
      <c r="ASW5" s="42"/>
      <c r="ASX5" s="42"/>
      <c r="ASY5" s="42"/>
      <c r="ASZ5" s="42"/>
      <c r="ATA5" s="42"/>
      <c r="ATB5" s="42"/>
      <c r="ATC5" s="42"/>
      <c r="ATD5" s="42"/>
      <c r="ATE5" s="42"/>
      <c r="ATF5" s="42"/>
      <c r="ATG5" s="42"/>
      <c r="ATH5" s="42"/>
      <c r="ATI5" s="42"/>
      <c r="ATJ5" s="42"/>
      <c r="ATK5" s="42"/>
      <c r="ATL5" s="42"/>
      <c r="ATM5" s="42"/>
      <c r="ATN5" s="42"/>
      <c r="ATO5" s="42"/>
      <c r="ATP5" s="42"/>
      <c r="ATQ5" s="42"/>
      <c r="ATR5" s="42"/>
      <c r="ATS5" s="42"/>
      <c r="ATT5" s="42"/>
      <c r="ATU5" s="42"/>
      <c r="ATV5" s="42"/>
      <c r="ATW5" s="42"/>
      <c r="ATX5" s="42"/>
      <c r="ATY5" s="42"/>
      <c r="ATZ5" s="42"/>
      <c r="AUA5" s="42"/>
      <c r="AUB5" s="42"/>
      <c r="AUC5" s="42"/>
      <c r="AUD5" s="42"/>
      <c r="AUE5" s="42"/>
      <c r="AUF5" s="42"/>
      <c r="AUG5" s="42"/>
      <c r="AUH5" s="42"/>
      <c r="AUI5" s="42"/>
      <c r="AUJ5" s="42"/>
      <c r="AUK5" s="42"/>
      <c r="AUL5" s="42"/>
      <c r="AUM5" s="42"/>
      <c r="AUN5" s="42"/>
      <c r="AUO5" s="42"/>
      <c r="AUP5" s="42"/>
      <c r="AUQ5" s="42"/>
      <c r="AUR5" s="42"/>
      <c r="AUS5" s="42"/>
      <c r="AUT5" s="42"/>
      <c r="AUU5" s="42"/>
      <c r="AUV5" s="42"/>
      <c r="AUW5" s="42"/>
      <c r="AUX5" s="42"/>
      <c r="AUY5" s="42"/>
      <c r="AUZ5" s="42"/>
      <c r="AVA5" s="42"/>
      <c r="AVB5" s="42"/>
      <c r="AVC5" s="42"/>
      <c r="AVD5" s="42"/>
      <c r="AVE5" s="42"/>
      <c r="AVF5" s="42"/>
      <c r="AVG5" s="42"/>
      <c r="AVH5" s="42"/>
      <c r="AVI5" s="42"/>
      <c r="AVJ5" s="42"/>
      <c r="AVK5" s="42"/>
      <c r="AVL5" s="42"/>
      <c r="AVM5" s="42"/>
      <c r="AVN5" s="42"/>
      <c r="AVO5" s="42"/>
      <c r="AVP5" s="42"/>
      <c r="AVQ5" s="42"/>
      <c r="AVR5" s="42"/>
      <c r="AVS5" s="42"/>
      <c r="AVT5" s="42"/>
      <c r="AVU5" s="42"/>
      <c r="AVV5" s="42"/>
      <c r="AVW5" s="42"/>
      <c r="AVX5" s="42"/>
      <c r="AVY5" s="42"/>
      <c r="AVZ5" s="42"/>
      <c r="AWA5" s="42"/>
      <c r="AWB5" s="42"/>
      <c r="AWC5" s="42"/>
      <c r="AWD5" s="42"/>
      <c r="AWE5" s="42"/>
      <c r="AWF5" s="42"/>
      <c r="AWG5" s="42"/>
      <c r="AWH5" s="42"/>
      <c r="AWI5" s="42"/>
      <c r="AWJ5" s="42"/>
      <c r="AWK5" s="42"/>
      <c r="AWL5" s="42"/>
      <c r="AWM5" s="42"/>
      <c r="AWN5" s="42"/>
      <c r="AWO5" s="42"/>
      <c r="AWP5" s="42"/>
      <c r="AWQ5" s="42"/>
      <c r="AWR5" s="42"/>
      <c r="AWS5" s="42"/>
      <c r="AWT5" s="42"/>
      <c r="AWU5" s="42"/>
      <c r="AWV5" s="42"/>
      <c r="AWW5" s="42"/>
      <c r="AWX5" s="42"/>
      <c r="AWY5" s="42"/>
      <c r="AWZ5" s="42"/>
      <c r="AXA5" s="42"/>
      <c r="AXB5" s="42"/>
      <c r="AXC5" s="42"/>
      <c r="AXD5" s="42"/>
      <c r="AXE5" s="42"/>
      <c r="AXF5" s="42"/>
      <c r="AXG5" s="42"/>
      <c r="AXH5" s="42"/>
      <c r="AXI5" s="42"/>
      <c r="AXJ5" s="42"/>
      <c r="AXK5" s="42"/>
      <c r="AXL5" s="42"/>
      <c r="AXM5" s="42"/>
      <c r="AXN5" s="42"/>
      <c r="AXO5" s="42"/>
      <c r="AXP5" s="42"/>
      <c r="AXQ5" s="42"/>
      <c r="AXR5" s="42"/>
      <c r="AXS5" s="42"/>
      <c r="AXT5" s="42"/>
      <c r="AXU5" s="42"/>
      <c r="AXV5" s="42"/>
      <c r="AXW5" s="42"/>
      <c r="AXX5" s="42"/>
      <c r="AXY5" s="42"/>
      <c r="AXZ5" s="42"/>
      <c r="AYA5" s="42"/>
      <c r="AYB5" s="42"/>
      <c r="AYC5" s="42"/>
      <c r="AYD5" s="42"/>
      <c r="AYE5" s="42"/>
      <c r="AYF5" s="42"/>
      <c r="AYG5" s="42"/>
      <c r="AYH5" s="42"/>
      <c r="AYI5" s="42"/>
      <c r="AYJ5" s="42"/>
      <c r="AYK5" s="42"/>
      <c r="AYL5" s="42"/>
      <c r="AYM5" s="42"/>
      <c r="AYN5" s="42"/>
      <c r="AYO5" s="42"/>
      <c r="AYP5" s="42"/>
      <c r="AYQ5" s="42"/>
      <c r="AYR5" s="42"/>
      <c r="AYS5" s="42"/>
      <c r="AYT5" s="42"/>
      <c r="AYU5" s="42"/>
      <c r="AYV5" s="42"/>
      <c r="AYW5" s="42"/>
      <c r="AYX5" s="42"/>
      <c r="AYY5" s="42"/>
      <c r="AYZ5" s="42"/>
      <c r="AZA5" s="42"/>
      <c r="AZB5" s="42"/>
      <c r="AZC5" s="42"/>
      <c r="AZD5" s="42"/>
      <c r="AZE5" s="42"/>
      <c r="AZF5" s="42"/>
      <c r="AZG5" s="42"/>
      <c r="AZH5" s="42"/>
      <c r="AZI5" s="42"/>
      <c r="AZJ5" s="42"/>
      <c r="AZK5" s="42"/>
      <c r="AZL5" s="42"/>
      <c r="AZM5" s="42"/>
      <c r="AZN5" s="42"/>
      <c r="AZO5" s="42"/>
      <c r="AZP5" s="42"/>
      <c r="AZQ5" s="42"/>
      <c r="AZR5" s="42"/>
      <c r="AZS5" s="42"/>
      <c r="AZT5" s="42"/>
      <c r="AZU5" s="42"/>
      <c r="AZV5" s="42"/>
      <c r="AZW5" s="42"/>
      <c r="AZX5" s="42"/>
      <c r="AZY5" s="42"/>
      <c r="AZZ5" s="42"/>
      <c r="BAA5" s="42"/>
      <c r="BAB5" s="42"/>
      <c r="BAC5" s="42"/>
      <c r="BAD5" s="42"/>
      <c r="BAE5" s="42"/>
      <c r="BAF5" s="42"/>
      <c r="BAG5" s="42"/>
      <c r="BAH5" s="42"/>
      <c r="BAI5" s="42"/>
      <c r="BAJ5" s="42"/>
      <c r="BAK5" s="42"/>
      <c r="BAL5" s="42"/>
      <c r="BAM5" s="42"/>
      <c r="BAN5" s="42"/>
      <c r="BAO5" s="42"/>
      <c r="BAP5" s="42"/>
      <c r="BAQ5" s="42"/>
      <c r="BAR5" s="42"/>
      <c r="BAS5" s="42"/>
      <c r="BAT5" s="42"/>
      <c r="BAU5" s="42"/>
      <c r="BAV5" s="42"/>
      <c r="BAW5" s="42"/>
      <c r="BAX5" s="42"/>
      <c r="BAY5" s="42"/>
      <c r="BAZ5" s="42"/>
      <c r="BBA5" s="42"/>
      <c r="BBB5" s="42"/>
      <c r="BBC5" s="42"/>
      <c r="BBD5" s="42"/>
      <c r="BBE5" s="42"/>
      <c r="BBF5" s="42"/>
      <c r="BBG5" s="42"/>
      <c r="BBH5" s="42"/>
      <c r="BBI5" s="42"/>
      <c r="BBJ5" s="42"/>
      <c r="BBK5" s="42"/>
      <c r="BBL5" s="42"/>
      <c r="BBM5" s="42"/>
      <c r="BBN5" s="42"/>
      <c r="BBO5" s="42"/>
      <c r="BBP5" s="42"/>
      <c r="BBQ5" s="42"/>
      <c r="BBR5" s="42"/>
      <c r="BBS5" s="42"/>
      <c r="BBT5" s="42"/>
      <c r="BBU5" s="42"/>
      <c r="BBV5" s="42"/>
      <c r="BBW5" s="42"/>
      <c r="BBX5" s="42"/>
      <c r="BBY5" s="42"/>
      <c r="BBZ5" s="42"/>
      <c r="BCA5" s="42"/>
      <c r="BCB5" s="42"/>
      <c r="BCC5" s="42"/>
      <c r="BCD5" s="42"/>
      <c r="BCE5" s="42"/>
      <c r="BCF5" s="42"/>
      <c r="BCG5" s="42"/>
      <c r="BCH5" s="42"/>
      <c r="BCI5" s="42"/>
      <c r="BCJ5" s="42"/>
      <c r="BCK5" s="42"/>
      <c r="BCL5" s="42"/>
      <c r="BCM5" s="42"/>
      <c r="BCN5" s="42"/>
      <c r="BCO5" s="42"/>
      <c r="BCP5" s="42"/>
      <c r="BCQ5" s="42"/>
      <c r="BCR5" s="42"/>
      <c r="BCS5" s="42"/>
      <c r="BCT5" s="42"/>
      <c r="BCU5" s="42"/>
      <c r="BCV5" s="42"/>
      <c r="BCW5" s="42"/>
      <c r="BCX5" s="42"/>
      <c r="BCY5" s="42"/>
      <c r="BCZ5" s="42"/>
      <c r="BDA5" s="42"/>
      <c r="BDB5" s="42"/>
      <c r="BDC5" s="42"/>
      <c r="BDD5" s="42"/>
      <c r="BDE5" s="42"/>
      <c r="BDF5" s="42"/>
      <c r="BDG5" s="42"/>
      <c r="BDH5" s="42"/>
      <c r="BDI5" s="42"/>
      <c r="BDJ5" s="42"/>
      <c r="BDK5" s="42"/>
      <c r="BDL5" s="42"/>
      <c r="BDM5" s="42"/>
      <c r="BDN5" s="42"/>
      <c r="BDO5" s="42"/>
      <c r="BDP5" s="42"/>
      <c r="BDQ5" s="42"/>
      <c r="BDR5" s="42"/>
      <c r="BDS5" s="42"/>
      <c r="BDT5" s="42"/>
      <c r="BDU5" s="42"/>
      <c r="BDV5" s="42"/>
      <c r="BDW5" s="42"/>
      <c r="BDX5" s="42"/>
      <c r="BDY5" s="42"/>
      <c r="BDZ5" s="42"/>
      <c r="BEA5" s="42"/>
      <c r="BEB5" s="42"/>
      <c r="BEC5" s="42"/>
      <c r="BED5" s="42"/>
      <c r="BEE5" s="42"/>
      <c r="BEF5" s="42"/>
      <c r="BEG5" s="42"/>
      <c r="BEH5" s="42"/>
      <c r="BEI5" s="42"/>
      <c r="BEJ5" s="42"/>
      <c r="BEK5" s="42"/>
      <c r="BEL5" s="42"/>
      <c r="BEM5" s="42"/>
      <c r="BEN5" s="42"/>
      <c r="BEO5" s="42"/>
      <c r="BEP5" s="42"/>
      <c r="BEQ5" s="42"/>
      <c r="BER5" s="42"/>
      <c r="BES5" s="42"/>
      <c r="BET5" s="42"/>
      <c r="BEU5" s="42"/>
      <c r="BEV5" s="42"/>
      <c r="BEW5" s="42"/>
      <c r="BEX5" s="42"/>
      <c r="BEY5" s="42"/>
      <c r="BEZ5" s="42"/>
      <c r="BFA5" s="42"/>
      <c r="BFB5" s="42"/>
      <c r="BFC5" s="42"/>
      <c r="BFD5" s="42"/>
      <c r="BFE5" s="42"/>
      <c r="BFF5" s="42"/>
      <c r="BFG5" s="42"/>
      <c r="BFH5" s="42"/>
      <c r="BFI5" s="42"/>
      <c r="BFJ5" s="42"/>
      <c r="BFK5" s="42"/>
      <c r="BFL5" s="42"/>
      <c r="BFM5" s="42"/>
      <c r="BFN5" s="42"/>
      <c r="BFO5" s="42"/>
      <c r="BFP5" s="42"/>
      <c r="BFQ5" s="42"/>
      <c r="BFR5" s="42"/>
      <c r="BFS5" s="42"/>
      <c r="BFT5" s="42"/>
      <c r="BFU5" s="42"/>
      <c r="BFV5" s="42"/>
      <c r="BFW5" s="42"/>
      <c r="BFX5" s="42"/>
      <c r="BFY5" s="42"/>
      <c r="BFZ5" s="42"/>
      <c r="BGA5" s="42"/>
      <c r="BGB5" s="42"/>
      <c r="BGC5" s="42"/>
      <c r="BGD5" s="42"/>
      <c r="BGE5" s="42"/>
      <c r="BGF5" s="42"/>
      <c r="BGG5" s="42"/>
      <c r="BGH5" s="42"/>
      <c r="BGI5" s="42"/>
      <c r="BGJ5" s="42"/>
      <c r="BGK5" s="42"/>
      <c r="BGL5" s="42"/>
      <c r="BGM5" s="42"/>
      <c r="BGN5" s="42"/>
      <c r="BGO5" s="42"/>
      <c r="BGP5" s="42"/>
      <c r="BGQ5" s="42"/>
      <c r="BGR5" s="42"/>
      <c r="BGS5" s="42"/>
      <c r="BGT5" s="42"/>
      <c r="BGU5" s="42"/>
      <c r="BGV5" s="42"/>
      <c r="BGW5" s="42"/>
      <c r="BGX5" s="42"/>
      <c r="BGY5" s="42"/>
      <c r="BGZ5" s="42"/>
      <c r="BHA5" s="42"/>
      <c r="BHB5" s="42"/>
      <c r="BHC5" s="42"/>
      <c r="BHD5" s="42"/>
      <c r="BHE5" s="42"/>
      <c r="BHF5" s="42"/>
      <c r="BHG5" s="42"/>
      <c r="BHH5" s="42"/>
      <c r="BHI5" s="42"/>
      <c r="BHJ5" s="42"/>
      <c r="BHK5" s="42"/>
      <c r="BHL5" s="42"/>
      <c r="BHM5" s="42"/>
      <c r="BHN5" s="42"/>
      <c r="BHO5" s="42"/>
      <c r="BHP5" s="42"/>
      <c r="BHQ5" s="42"/>
      <c r="BHR5" s="42"/>
      <c r="BHS5" s="42"/>
      <c r="BHT5" s="42"/>
      <c r="BHU5" s="42"/>
      <c r="BHV5" s="42"/>
      <c r="BHW5" s="42"/>
      <c r="BHX5" s="42"/>
      <c r="BHY5" s="42"/>
      <c r="BHZ5" s="42"/>
      <c r="BIA5" s="42"/>
      <c r="BIB5" s="42"/>
      <c r="BIC5" s="42"/>
      <c r="BID5" s="42"/>
      <c r="BIE5" s="42"/>
      <c r="BIF5" s="42"/>
      <c r="BIG5" s="42"/>
      <c r="BIH5" s="42"/>
      <c r="BII5" s="42"/>
      <c r="BIJ5" s="42"/>
      <c r="BIK5" s="42"/>
      <c r="BIL5" s="42"/>
      <c r="BIM5" s="42"/>
      <c r="BIN5" s="42"/>
      <c r="BIO5" s="42"/>
      <c r="BIP5" s="42"/>
      <c r="BIQ5" s="42"/>
      <c r="BIR5" s="42"/>
      <c r="BIS5" s="42"/>
      <c r="BIT5" s="42"/>
      <c r="BIU5" s="42"/>
      <c r="BIV5" s="42"/>
      <c r="BIW5" s="42"/>
      <c r="BIX5" s="42"/>
      <c r="BIY5" s="42"/>
      <c r="BIZ5" s="42"/>
      <c r="BJA5" s="42"/>
      <c r="BJB5" s="42"/>
      <c r="BJC5" s="42"/>
      <c r="BJD5" s="42"/>
      <c r="BJE5" s="42"/>
      <c r="BJF5" s="42"/>
      <c r="BJG5" s="42"/>
      <c r="BJH5" s="42"/>
      <c r="BJI5" s="42"/>
      <c r="BJJ5" s="42"/>
      <c r="BJK5" s="42"/>
      <c r="BJL5" s="42"/>
      <c r="BJM5" s="42"/>
      <c r="BJN5" s="42"/>
      <c r="BJO5" s="42"/>
      <c r="BJP5" s="42"/>
      <c r="BJQ5" s="42"/>
      <c r="BJR5" s="42"/>
      <c r="BJS5" s="42"/>
      <c r="BJT5" s="42"/>
      <c r="BJU5" s="42"/>
      <c r="BJV5" s="42"/>
      <c r="BJW5" s="42"/>
      <c r="BJX5" s="42"/>
      <c r="BJY5" s="42"/>
      <c r="BJZ5" s="42"/>
      <c r="BKA5" s="42"/>
      <c r="BKB5" s="42"/>
      <c r="BKC5" s="42"/>
      <c r="BKD5" s="42"/>
      <c r="BKE5" s="42"/>
      <c r="BKF5" s="42"/>
      <c r="BKG5" s="42"/>
      <c r="BKH5" s="42"/>
      <c r="BKI5" s="42"/>
      <c r="BKJ5" s="42"/>
      <c r="BKK5" s="42"/>
      <c r="BKL5" s="42"/>
      <c r="BKM5" s="42"/>
      <c r="BKN5" s="42"/>
      <c r="BKO5" s="42"/>
      <c r="BKP5" s="42"/>
      <c r="BKQ5" s="42"/>
      <c r="BKR5" s="42"/>
      <c r="BKS5" s="42"/>
      <c r="BKT5" s="42"/>
      <c r="BKU5" s="42"/>
      <c r="BKV5" s="42"/>
      <c r="BKW5" s="42"/>
      <c r="BKX5" s="42"/>
      <c r="BKY5" s="42"/>
      <c r="BKZ5" s="42"/>
      <c r="BLA5" s="42"/>
      <c r="BLB5" s="42"/>
      <c r="BLC5" s="42"/>
      <c r="BLD5" s="42"/>
      <c r="BLE5" s="42"/>
      <c r="BLF5" s="42"/>
      <c r="BLG5" s="42"/>
      <c r="BLH5" s="42"/>
      <c r="BLI5" s="42"/>
      <c r="BLJ5" s="42"/>
      <c r="BLK5" s="42"/>
      <c r="BLL5" s="42"/>
      <c r="BLM5" s="42"/>
      <c r="BLN5" s="42"/>
      <c r="BLO5" s="42"/>
      <c r="BLP5" s="42"/>
      <c r="BLQ5" s="42"/>
      <c r="BLR5" s="42"/>
      <c r="BLS5" s="42"/>
      <c r="BLT5" s="42"/>
      <c r="BLU5" s="42"/>
      <c r="BLV5" s="42"/>
      <c r="BLW5" s="42"/>
      <c r="BLX5" s="42"/>
      <c r="BLY5" s="42"/>
      <c r="BLZ5" s="42"/>
      <c r="BMA5" s="42"/>
      <c r="BMB5" s="42"/>
      <c r="BMC5" s="42"/>
      <c r="BMD5" s="42"/>
      <c r="BME5" s="42"/>
      <c r="BMF5" s="42"/>
      <c r="BMG5" s="42"/>
      <c r="BMH5" s="42"/>
      <c r="BMI5" s="42"/>
      <c r="BMJ5" s="42"/>
      <c r="BMK5" s="42"/>
      <c r="BML5" s="42"/>
      <c r="BMM5" s="42"/>
      <c r="BMN5" s="42"/>
      <c r="BMO5" s="42"/>
      <c r="BMP5" s="42"/>
      <c r="BMQ5" s="42"/>
      <c r="BMR5" s="42"/>
      <c r="BMS5" s="42"/>
      <c r="BMT5" s="42"/>
      <c r="BMU5" s="42"/>
      <c r="BMV5" s="42"/>
      <c r="BMW5" s="42"/>
      <c r="BMX5" s="42"/>
      <c r="BMY5" s="42"/>
      <c r="BMZ5" s="42"/>
      <c r="BNA5" s="42"/>
      <c r="BNB5" s="42"/>
      <c r="BNC5" s="42"/>
      <c r="BND5" s="42"/>
      <c r="BNE5" s="42"/>
      <c r="BNF5" s="42"/>
      <c r="BNG5" s="42"/>
      <c r="BNH5" s="42"/>
      <c r="BNI5" s="42"/>
      <c r="BNJ5" s="42"/>
      <c r="BNK5" s="42"/>
      <c r="BNL5" s="42"/>
      <c r="BNM5" s="42"/>
      <c r="BNN5" s="42"/>
      <c r="BNO5" s="42"/>
      <c r="BNP5" s="42"/>
      <c r="BNQ5" s="42"/>
      <c r="BNR5" s="42"/>
      <c r="BNS5" s="42"/>
      <c r="BNT5" s="42"/>
      <c r="BNU5" s="42"/>
      <c r="BNV5" s="42"/>
      <c r="BNW5" s="42"/>
      <c r="BNX5" s="42"/>
      <c r="BNY5" s="42"/>
      <c r="BNZ5" s="42"/>
      <c r="BOA5" s="42"/>
      <c r="BOB5" s="42"/>
      <c r="BOC5" s="42"/>
      <c r="BOD5" s="42"/>
      <c r="BOE5" s="42"/>
      <c r="BOF5" s="42"/>
      <c r="BOG5" s="42"/>
      <c r="BOH5" s="42"/>
      <c r="BOI5" s="42"/>
      <c r="BOJ5" s="42"/>
      <c r="BOK5" s="42"/>
      <c r="BOL5" s="42"/>
      <c r="BOM5" s="42"/>
      <c r="BON5" s="42"/>
      <c r="BOO5" s="42"/>
      <c r="BOP5" s="42"/>
      <c r="BOQ5" s="42"/>
      <c r="BOR5" s="42"/>
      <c r="BOS5" s="42"/>
      <c r="BOT5" s="42"/>
      <c r="BOU5" s="42"/>
      <c r="BOV5" s="42"/>
      <c r="BOW5" s="42"/>
      <c r="BOX5" s="42"/>
      <c r="BOY5" s="42"/>
      <c r="BOZ5" s="42"/>
      <c r="BPA5" s="42"/>
      <c r="BPB5" s="42"/>
      <c r="BPC5" s="42"/>
      <c r="BPD5" s="42"/>
      <c r="BPE5" s="42"/>
      <c r="BPF5" s="42"/>
      <c r="BPG5" s="42"/>
      <c r="BPH5" s="42"/>
      <c r="BPI5" s="42"/>
      <c r="BPJ5" s="42"/>
      <c r="BPK5" s="42"/>
      <c r="BPL5" s="42"/>
      <c r="BPM5" s="42"/>
      <c r="BPN5" s="42"/>
      <c r="BPO5" s="42"/>
      <c r="BPP5" s="42"/>
      <c r="BPQ5" s="42"/>
      <c r="BPR5" s="42"/>
      <c r="BPS5" s="42"/>
      <c r="BPT5" s="42"/>
      <c r="BPU5" s="42"/>
      <c r="BPV5" s="42"/>
      <c r="BPW5" s="42"/>
      <c r="BPX5" s="42"/>
      <c r="BPY5" s="42"/>
      <c r="BPZ5" s="42"/>
      <c r="BQA5" s="42"/>
      <c r="BQB5" s="42"/>
      <c r="BQC5" s="42"/>
      <c r="BQD5" s="42"/>
      <c r="BQE5" s="42"/>
      <c r="BQF5" s="42"/>
      <c r="BQG5" s="42"/>
      <c r="BQH5" s="42"/>
      <c r="BQI5" s="42"/>
      <c r="BQJ5" s="42"/>
      <c r="BQK5" s="42"/>
      <c r="BQL5" s="42"/>
      <c r="BQM5" s="42"/>
      <c r="BQN5" s="42"/>
      <c r="BQO5" s="42"/>
      <c r="BQP5" s="42"/>
      <c r="BQQ5" s="42"/>
      <c r="BQR5" s="42"/>
      <c r="BQS5" s="42"/>
      <c r="BQT5" s="42"/>
      <c r="BQU5" s="42"/>
      <c r="BQV5" s="42"/>
      <c r="BQW5" s="42"/>
      <c r="BQX5" s="42"/>
      <c r="BQY5" s="42"/>
      <c r="BQZ5" s="42"/>
      <c r="BRA5" s="42"/>
      <c r="BRB5" s="42"/>
      <c r="BRC5" s="42"/>
      <c r="BRD5" s="42"/>
      <c r="BRE5" s="42"/>
      <c r="BRF5" s="42"/>
      <c r="BRG5" s="42"/>
      <c r="BRH5" s="42"/>
      <c r="BRI5" s="42"/>
      <c r="BRJ5" s="42"/>
      <c r="BRK5" s="42"/>
      <c r="BRL5" s="42"/>
      <c r="BRM5" s="42"/>
      <c r="BRN5" s="42"/>
      <c r="BRO5" s="42"/>
      <c r="BRP5" s="42"/>
      <c r="BRQ5" s="42"/>
      <c r="BRR5" s="42"/>
      <c r="BRS5" s="42"/>
      <c r="BRT5" s="42"/>
      <c r="BRU5" s="42"/>
      <c r="BRV5" s="42"/>
      <c r="BRW5" s="42"/>
      <c r="BRX5" s="42"/>
      <c r="BRY5" s="42"/>
      <c r="BRZ5" s="42"/>
      <c r="BSA5" s="42"/>
      <c r="BSB5" s="42"/>
      <c r="BSC5" s="42"/>
      <c r="BSD5" s="42"/>
      <c r="BSE5" s="42"/>
      <c r="BSF5" s="42"/>
      <c r="BSG5" s="42"/>
      <c r="BSH5" s="42"/>
      <c r="BSI5" s="42"/>
      <c r="BSJ5" s="42"/>
      <c r="BSK5" s="42"/>
      <c r="BSL5" s="42"/>
      <c r="BSM5" s="42"/>
      <c r="BSN5" s="42"/>
      <c r="BSO5" s="42"/>
      <c r="BSP5" s="42"/>
      <c r="BSQ5" s="42"/>
      <c r="BSR5" s="42"/>
      <c r="BSS5" s="42"/>
      <c r="BST5" s="42"/>
      <c r="BSU5" s="42"/>
      <c r="BSV5" s="42"/>
      <c r="BSW5" s="42"/>
      <c r="BSX5" s="42"/>
      <c r="BSY5" s="42"/>
      <c r="BSZ5" s="42"/>
      <c r="BTA5" s="42"/>
      <c r="BTB5" s="42"/>
      <c r="BTC5" s="42"/>
      <c r="BTD5" s="42"/>
      <c r="BTE5" s="42"/>
      <c r="BTF5" s="42"/>
      <c r="BTG5" s="42"/>
      <c r="BTH5" s="42"/>
      <c r="BTI5" s="42"/>
      <c r="BTJ5" s="42"/>
      <c r="BTK5" s="42"/>
      <c r="BTL5" s="42"/>
      <c r="BTM5" s="42"/>
      <c r="BTN5" s="42"/>
      <c r="BTO5" s="42"/>
      <c r="BTP5" s="42"/>
      <c r="BTQ5" s="42"/>
      <c r="BTR5" s="42"/>
      <c r="BTS5" s="42"/>
      <c r="BTT5" s="42"/>
      <c r="BTU5" s="42"/>
      <c r="BTV5" s="42"/>
      <c r="BTW5" s="42"/>
      <c r="BTX5" s="42"/>
      <c r="BTY5" s="42"/>
      <c r="BTZ5" s="42"/>
      <c r="BUA5" s="42"/>
      <c r="BUB5" s="42"/>
      <c r="BUC5" s="42"/>
      <c r="BUD5" s="42"/>
      <c r="BUE5" s="42"/>
      <c r="BUF5" s="42"/>
      <c r="BUG5" s="42"/>
      <c r="BUH5" s="42"/>
      <c r="BUI5" s="42"/>
      <c r="BUJ5" s="42"/>
      <c r="BUK5" s="42"/>
      <c r="BUL5" s="42"/>
      <c r="BUM5" s="42"/>
      <c r="BUN5" s="42"/>
      <c r="BUO5" s="42"/>
      <c r="BUP5" s="42"/>
      <c r="BUQ5" s="42"/>
      <c r="BUR5" s="42"/>
      <c r="BUS5" s="42"/>
      <c r="BUT5" s="42"/>
      <c r="BUU5" s="42"/>
      <c r="BUV5" s="42"/>
      <c r="BUW5" s="42"/>
      <c r="BUX5" s="42"/>
      <c r="BUY5" s="42"/>
      <c r="BUZ5" s="42"/>
      <c r="BVA5" s="42"/>
      <c r="BVB5" s="42"/>
      <c r="BVC5" s="42"/>
      <c r="BVD5" s="42"/>
      <c r="BVE5" s="42"/>
      <c r="BVF5" s="42"/>
      <c r="BVG5" s="42"/>
      <c r="BVH5" s="42"/>
      <c r="BVI5" s="42"/>
      <c r="BVJ5" s="42"/>
      <c r="BVK5" s="42"/>
      <c r="BVL5" s="42"/>
      <c r="BVM5" s="42"/>
      <c r="BVN5" s="42"/>
      <c r="BVO5" s="42"/>
      <c r="BVP5" s="42"/>
      <c r="BVQ5" s="42"/>
      <c r="BVR5" s="42"/>
      <c r="BVS5" s="42"/>
      <c r="BVT5" s="42"/>
      <c r="BVU5" s="42"/>
      <c r="BVV5" s="42"/>
      <c r="BVW5" s="42"/>
      <c r="BVX5" s="42"/>
      <c r="BVY5" s="42"/>
      <c r="BVZ5" s="42"/>
      <c r="BWA5" s="42"/>
      <c r="BWB5" s="42"/>
      <c r="BWC5" s="42"/>
      <c r="BWD5" s="42"/>
      <c r="BWE5" s="42"/>
      <c r="BWF5" s="42"/>
      <c r="BWG5" s="42"/>
      <c r="BWH5" s="42"/>
      <c r="BWI5" s="42"/>
      <c r="BWJ5" s="42"/>
      <c r="BWK5" s="42"/>
      <c r="BWL5" s="42"/>
      <c r="BWM5" s="42"/>
      <c r="BWN5" s="42"/>
      <c r="BWO5" s="42"/>
      <c r="BWP5" s="42"/>
      <c r="BWQ5" s="42"/>
      <c r="BWR5" s="42"/>
      <c r="BWS5" s="42"/>
      <c r="BWT5" s="42"/>
      <c r="BWU5" s="42"/>
      <c r="BWV5" s="42"/>
      <c r="BWW5" s="42"/>
      <c r="BWX5" s="42"/>
      <c r="BWY5" s="42"/>
      <c r="BWZ5" s="42"/>
      <c r="BXA5" s="42"/>
      <c r="BXB5" s="42"/>
      <c r="BXC5" s="42"/>
      <c r="BXD5" s="42"/>
      <c r="BXE5" s="42"/>
      <c r="BXF5" s="42"/>
      <c r="BXG5" s="42"/>
      <c r="BXH5" s="42"/>
      <c r="BXI5" s="42"/>
      <c r="BXJ5" s="42"/>
      <c r="BXK5" s="42"/>
      <c r="BXL5" s="42"/>
      <c r="BXM5" s="42"/>
      <c r="BXN5" s="42"/>
      <c r="BXO5" s="42"/>
      <c r="BXP5" s="42"/>
      <c r="BXQ5" s="42"/>
      <c r="BXR5" s="42"/>
      <c r="BXS5" s="42"/>
      <c r="BXT5" s="42"/>
      <c r="BXU5" s="42"/>
      <c r="BXV5" s="42"/>
      <c r="BXW5" s="42"/>
      <c r="BXX5" s="42"/>
      <c r="BXY5" s="42"/>
      <c r="BXZ5" s="42"/>
      <c r="BYA5" s="42"/>
      <c r="BYB5" s="42"/>
      <c r="BYC5" s="42"/>
      <c r="BYD5" s="42"/>
      <c r="BYE5" s="42"/>
      <c r="BYF5" s="42"/>
      <c r="BYG5" s="42"/>
      <c r="BYH5" s="42"/>
      <c r="BYI5" s="42"/>
      <c r="BYJ5" s="42"/>
      <c r="BYK5" s="42"/>
      <c r="BYL5" s="42"/>
      <c r="BYM5" s="42"/>
      <c r="BYN5" s="42"/>
      <c r="BYO5" s="42"/>
      <c r="BYP5" s="42"/>
      <c r="BYQ5" s="42"/>
      <c r="BYR5" s="42"/>
      <c r="BYS5" s="42"/>
      <c r="BYT5" s="42"/>
      <c r="BYU5" s="42"/>
      <c r="BYV5" s="42"/>
      <c r="BYW5" s="42"/>
      <c r="BYX5" s="42"/>
      <c r="BYY5" s="42"/>
      <c r="BYZ5" s="42"/>
      <c r="BZA5" s="42"/>
      <c r="BZB5" s="42"/>
      <c r="BZC5" s="42"/>
      <c r="BZD5" s="42"/>
      <c r="BZE5" s="42"/>
      <c r="BZF5" s="42"/>
      <c r="BZG5" s="42"/>
      <c r="BZH5" s="42"/>
      <c r="BZI5" s="42"/>
      <c r="BZJ5" s="42"/>
      <c r="BZK5" s="42"/>
      <c r="BZL5" s="42"/>
      <c r="BZM5" s="42"/>
      <c r="BZN5" s="42"/>
      <c r="BZO5" s="42"/>
      <c r="BZP5" s="42"/>
      <c r="BZQ5" s="42"/>
      <c r="BZR5" s="42"/>
      <c r="BZS5" s="42"/>
      <c r="BZT5" s="42"/>
      <c r="BZU5" s="42"/>
      <c r="BZV5" s="42"/>
      <c r="BZW5" s="42"/>
      <c r="BZX5" s="42"/>
      <c r="BZY5" s="42"/>
      <c r="BZZ5" s="42"/>
      <c r="CAA5" s="42"/>
      <c r="CAB5" s="42"/>
      <c r="CAC5" s="42"/>
      <c r="CAD5" s="42"/>
      <c r="CAE5" s="42"/>
      <c r="CAF5" s="42"/>
      <c r="CAG5" s="42"/>
      <c r="CAH5" s="42"/>
      <c r="CAI5" s="42"/>
      <c r="CAJ5" s="42"/>
      <c r="CAK5" s="42"/>
      <c r="CAL5" s="42"/>
      <c r="CAM5" s="42"/>
      <c r="CAN5" s="42"/>
      <c r="CAO5" s="42"/>
      <c r="CAP5" s="42"/>
      <c r="CAQ5" s="42"/>
      <c r="CAR5" s="42"/>
      <c r="CAS5" s="42"/>
      <c r="CAT5" s="42"/>
      <c r="CAU5" s="42"/>
      <c r="CAV5" s="42"/>
      <c r="CAW5" s="42"/>
      <c r="CAX5" s="42"/>
      <c r="CAY5" s="42"/>
      <c r="CAZ5" s="42"/>
      <c r="CBA5" s="42"/>
      <c r="CBB5" s="42"/>
      <c r="CBC5" s="42"/>
      <c r="CBD5" s="42"/>
      <c r="CBE5" s="42"/>
      <c r="CBF5" s="42"/>
      <c r="CBG5" s="42"/>
      <c r="CBH5" s="42"/>
      <c r="CBI5" s="42"/>
      <c r="CBJ5" s="42"/>
      <c r="CBK5" s="42"/>
      <c r="CBL5" s="42"/>
      <c r="CBM5" s="42"/>
      <c r="CBN5" s="42"/>
      <c r="CBO5" s="42"/>
      <c r="CBP5" s="42"/>
      <c r="CBQ5" s="42"/>
      <c r="CBR5" s="42"/>
      <c r="CBS5" s="42"/>
      <c r="CBT5" s="42"/>
      <c r="CBU5" s="42"/>
      <c r="CBV5" s="42"/>
      <c r="CBW5" s="42"/>
      <c r="CBX5" s="42"/>
      <c r="CBY5" s="42"/>
      <c r="CBZ5" s="42"/>
      <c r="CCA5" s="42"/>
      <c r="CCB5" s="42"/>
      <c r="CCC5" s="42"/>
      <c r="CCD5" s="42"/>
      <c r="CCE5" s="42"/>
      <c r="CCF5" s="42"/>
      <c r="CCG5" s="42"/>
      <c r="CCH5" s="42"/>
      <c r="CCI5" s="42"/>
      <c r="CCJ5" s="42"/>
      <c r="CCK5" s="42"/>
      <c r="CCL5" s="42"/>
      <c r="CCM5" s="42"/>
      <c r="CCN5" s="42"/>
      <c r="CCO5" s="42"/>
      <c r="CCP5" s="42"/>
      <c r="CCQ5" s="42"/>
      <c r="CCR5" s="42"/>
      <c r="CCS5" s="42"/>
      <c r="CCT5" s="42"/>
      <c r="CCU5" s="42"/>
      <c r="CCV5" s="42"/>
      <c r="CCW5" s="42"/>
      <c r="CCX5" s="42"/>
      <c r="CCY5" s="42"/>
      <c r="CCZ5" s="42"/>
      <c r="CDA5" s="42"/>
      <c r="CDB5" s="42"/>
      <c r="CDC5" s="42"/>
      <c r="CDD5" s="42"/>
      <c r="CDE5" s="42"/>
      <c r="CDF5" s="42"/>
      <c r="CDG5" s="42"/>
      <c r="CDH5" s="42"/>
      <c r="CDI5" s="42"/>
      <c r="CDJ5" s="42"/>
      <c r="CDK5" s="42"/>
      <c r="CDL5" s="42"/>
      <c r="CDM5" s="42"/>
      <c r="CDN5" s="42"/>
      <c r="CDO5" s="42"/>
      <c r="CDP5" s="42"/>
      <c r="CDQ5" s="42"/>
      <c r="CDR5" s="42"/>
      <c r="CDS5" s="42"/>
      <c r="CDT5" s="42"/>
      <c r="CDU5" s="42"/>
      <c r="CDV5" s="42"/>
      <c r="CDW5" s="42"/>
      <c r="CDX5" s="42"/>
      <c r="CDY5" s="42"/>
      <c r="CDZ5" s="42"/>
      <c r="CEA5" s="42"/>
      <c r="CEB5" s="42"/>
      <c r="CEC5" s="42"/>
      <c r="CED5" s="42"/>
      <c r="CEE5" s="42"/>
      <c r="CEF5" s="42"/>
      <c r="CEG5" s="42"/>
      <c r="CEH5" s="42"/>
      <c r="CEI5" s="42"/>
      <c r="CEJ5" s="42"/>
      <c r="CEK5" s="42"/>
      <c r="CEL5" s="42"/>
      <c r="CEM5" s="42"/>
      <c r="CEN5" s="42"/>
      <c r="CEO5" s="42"/>
      <c r="CEP5" s="42"/>
      <c r="CEQ5" s="42"/>
      <c r="CER5" s="42"/>
      <c r="CES5" s="42"/>
      <c r="CET5" s="42"/>
      <c r="CEU5" s="42"/>
      <c r="CEV5" s="42"/>
      <c r="CEW5" s="42"/>
      <c r="CEX5" s="42"/>
      <c r="CEY5" s="42"/>
      <c r="CEZ5" s="42"/>
      <c r="CFA5" s="42"/>
      <c r="CFB5" s="42"/>
      <c r="CFC5" s="42"/>
      <c r="CFD5" s="42"/>
      <c r="CFE5" s="42"/>
      <c r="CFF5" s="42"/>
      <c r="CFG5" s="42"/>
      <c r="CFH5" s="42"/>
      <c r="CFI5" s="42"/>
      <c r="CFJ5" s="42"/>
      <c r="CFK5" s="42"/>
      <c r="CFL5" s="42"/>
      <c r="CFM5" s="42"/>
      <c r="CFN5" s="42"/>
      <c r="CFO5" s="42"/>
      <c r="CFP5" s="42"/>
      <c r="CFQ5" s="42"/>
      <c r="CFR5" s="42"/>
      <c r="CFS5" s="42"/>
      <c r="CFT5" s="42"/>
      <c r="CFU5" s="42"/>
      <c r="CFV5" s="42"/>
      <c r="CFW5" s="42"/>
      <c r="CFX5" s="42"/>
      <c r="CFY5" s="42"/>
      <c r="CFZ5" s="42"/>
      <c r="CGA5" s="42"/>
      <c r="CGB5" s="42"/>
      <c r="CGC5" s="42"/>
      <c r="CGD5" s="42"/>
      <c r="CGE5" s="42"/>
      <c r="CGF5" s="42"/>
      <c r="CGG5" s="42"/>
      <c r="CGH5" s="42"/>
      <c r="CGI5" s="42"/>
      <c r="CGJ5" s="42"/>
      <c r="CGK5" s="42"/>
      <c r="CGL5" s="42"/>
      <c r="CGM5" s="42"/>
      <c r="CGN5" s="42"/>
      <c r="CGO5" s="42"/>
      <c r="CGP5" s="42"/>
      <c r="CGQ5" s="42"/>
      <c r="CGR5" s="42"/>
      <c r="CGS5" s="42"/>
      <c r="CGT5" s="42"/>
      <c r="CGU5" s="42"/>
      <c r="CGV5" s="42"/>
      <c r="CGW5" s="42"/>
      <c r="CGX5" s="42"/>
      <c r="CGY5" s="42"/>
      <c r="CGZ5" s="42"/>
      <c r="CHA5" s="42"/>
      <c r="CHB5" s="42"/>
      <c r="CHC5" s="42"/>
      <c r="CHD5" s="42"/>
      <c r="CHE5" s="42"/>
      <c r="CHF5" s="42"/>
      <c r="CHG5" s="42"/>
      <c r="CHH5" s="42"/>
      <c r="CHI5" s="42"/>
      <c r="CHJ5" s="42"/>
      <c r="CHK5" s="42"/>
      <c r="CHL5" s="42"/>
      <c r="CHM5" s="42"/>
      <c r="CHN5" s="42"/>
      <c r="CHO5" s="42"/>
      <c r="CHP5" s="42"/>
      <c r="CHQ5" s="42"/>
      <c r="CHR5" s="42"/>
      <c r="CHS5" s="42"/>
      <c r="CHT5" s="42"/>
      <c r="CHU5" s="42"/>
      <c r="CHV5" s="42"/>
      <c r="CHW5" s="42"/>
      <c r="CHX5" s="42"/>
      <c r="CHY5" s="42"/>
      <c r="CHZ5" s="42"/>
      <c r="CIA5" s="42"/>
      <c r="CIB5" s="42"/>
      <c r="CIC5" s="42"/>
      <c r="CID5" s="42"/>
      <c r="CIE5" s="42"/>
      <c r="CIF5" s="42"/>
      <c r="CIG5" s="42"/>
      <c r="CIH5" s="42"/>
      <c r="CII5" s="42"/>
      <c r="CIJ5" s="42"/>
      <c r="CIK5" s="42"/>
      <c r="CIL5" s="42"/>
      <c r="CIM5" s="42"/>
      <c r="CIN5" s="42"/>
      <c r="CIO5" s="42"/>
      <c r="CIP5" s="42"/>
      <c r="CIQ5" s="42"/>
      <c r="CIR5" s="42"/>
      <c r="CIS5" s="42"/>
      <c r="CIT5" s="42"/>
      <c r="CIU5" s="42"/>
      <c r="CIV5" s="42"/>
      <c r="CIW5" s="42"/>
      <c r="CIX5" s="42"/>
      <c r="CIY5" s="42"/>
      <c r="CIZ5" s="42"/>
      <c r="CJA5" s="42"/>
      <c r="CJB5" s="42"/>
      <c r="CJC5" s="42"/>
      <c r="CJD5" s="42"/>
      <c r="CJE5" s="42"/>
      <c r="CJF5" s="42"/>
      <c r="CJG5" s="42"/>
      <c r="CJH5" s="42"/>
      <c r="CJI5" s="42"/>
      <c r="CJJ5" s="42"/>
      <c r="CJK5" s="42"/>
      <c r="CJL5" s="42"/>
      <c r="CJM5" s="42"/>
      <c r="CJN5" s="42"/>
      <c r="CJO5" s="42"/>
      <c r="CJP5" s="42"/>
      <c r="CJQ5" s="42"/>
      <c r="CJR5" s="42"/>
      <c r="CJS5" s="42"/>
      <c r="CJT5" s="42"/>
      <c r="CJU5" s="42"/>
      <c r="CJV5" s="42"/>
      <c r="CJW5" s="42"/>
      <c r="CJX5" s="42"/>
      <c r="CJY5" s="42"/>
      <c r="CJZ5" s="42"/>
      <c r="CKA5" s="42"/>
      <c r="CKB5" s="42"/>
      <c r="CKC5" s="42"/>
      <c r="CKD5" s="42"/>
      <c r="CKE5" s="42"/>
      <c r="CKF5" s="42"/>
      <c r="CKG5" s="42"/>
      <c r="CKH5" s="42"/>
      <c r="CKI5" s="42"/>
      <c r="CKJ5" s="42"/>
      <c r="CKK5" s="42"/>
      <c r="CKL5" s="42"/>
      <c r="CKM5" s="42"/>
      <c r="CKN5" s="42"/>
      <c r="CKO5" s="42"/>
      <c r="CKP5" s="42"/>
      <c r="CKQ5" s="42"/>
      <c r="CKR5" s="42"/>
      <c r="CKS5" s="42"/>
      <c r="CKT5" s="42"/>
      <c r="CKU5" s="42"/>
      <c r="CKV5" s="42"/>
      <c r="CKW5" s="42"/>
      <c r="CKX5" s="42"/>
      <c r="CKY5" s="42"/>
      <c r="CKZ5" s="42"/>
      <c r="CLA5" s="42"/>
      <c r="CLB5" s="42"/>
      <c r="CLC5" s="42"/>
      <c r="CLD5" s="42"/>
      <c r="CLE5" s="42"/>
      <c r="CLF5" s="42"/>
      <c r="CLG5" s="42"/>
      <c r="CLH5" s="42"/>
      <c r="CLI5" s="42"/>
      <c r="CLJ5" s="42"/>
      <c r="CLK5" s="42"/>
      <c r="CLL5" s="42"/>
      <c r="CLM5" s="42"/>
      <c r="CLN5" s="42"/>
      <c r="CLO5" s="42"/>
      <c r="CLP5" s="42"/>
      <c r="CLQ5" s="42"/>
      <c r="CLR5" s="42"/>
      <c r="CLS5" s="42"/>
      <c r="CLT5" s="42"/>
      <c r="CLU5" s="42"/>
      <c r="CLV5" s="42"/>
      <c r="CLW5" s="42"/>
      <c r="CLX5" s="42"/>
      <c r="CLY5" s="42"/>
      <c r="CLZ5" s="42"/>
      <c r="CMA5" s="42"/>
      <c r="CMB5" s="42"/>
      <c r="CMC5" s="42"/>
      <c r="CMD5" s="42"/>
      <c r="CME5" s="42"/>
      <c r="CMF5" s="42"/>
      <c r="CMG5" s="42"/>
      <c r="CMH5" s="42"/>
      <c r="CMI5" s="42"/>
      <c r="CMJ5" s="42"/>
      <c r="CMK5" s="42"/>
      <c r="CML5" s="42"/>
      <c r="CMM5" s="42"/>
      <c r="CMN5" s="42"/>
      <c r="CMO5" s="42"/>
      <c r="CMP5" s="42"/>
      <c r="CMQ5" s="42"/>
      <c r="CMR5" s="42"/>
      <c r="CMS5" s="42"/>
      <c r="CMT5" s="42"/>
      <c r="CMU5" s="42"/>
      <c r="CMV5" s="42"/>
      <c r="CMW5" s="42"/>
      <c r="CMX5" s="42"/>
      <c r="CMY5" s="42"/>
      <c r="CMZ5" s="42"/>
      <c r="CNA5" s="42"/>
      <c r="CNB5" s="42"/>
      <c r="CNC5" s="42"/>
      <c r="CND5" s="42"/>
      <c r="CNE5" s="42"/>
      <c r="CNF5" s="42"/>
      <c r="CNG5" s="42"/>
      <c r="CNH5" s="42"/>
      <c r="CNI5" s="42"/>
      <c r="CNJ5" s="42"/>
      <c r="CNK5" s="42"/>
      <c r="CNL5" s="42"/>
      <c r="CNM5" s="42"/>
      <c r="CNN5" s="42"/>
      <c r="CNO5" s="42"/>
      <c r="CNP5" s="42"/>
      <c r="CNQ5" s="42"/>
      <c r="CNR5" s="42"/>
      <c r="CNS5" s="42"/>
      <c r="CNT5" s="42"/>
      <c r="CNU5" s="42"/>
      <c r="CNV5" s="42"/>
      <c r="CNW5" s="42"/>
      <c r="CNX5" s="42"/>
      <c r="CNY5" s="42"/>
      <c r="CNZ5" s="42"/>
      <c r="COA5" s="42"/>
      <c r="COB5" s="42"/>
      <c r="COC5" s="42"/>
      <c r="COD5" s="42"/>
      <c r="COE5" s="42"/>
      <c r="COF5" s="42"/>
      <c r="COG5" s="42"/>
      <c r="COH5" s="42"/>
      <c r="COI5" s="42"/>
      <c r="COJ5" s="42"/>
      <c r="COK5" s="42"/>
      <c r="COL5" s="42"/>
      <c r="COM5" s="42"/>
      <c r="CON5" s="42"/>
      <c r="COO5" s="42"/>
      <c r="COP5" s="42"/>
      <c r="COQ5" s="42"/>
      <c r="COR5" s="42"/>
      <c r="COS5" s="42"/>
      <c r="COT5" s="42"/>
      <c r="COU5" s="42"/>
      <c r="COV5" s="42"/>
      <c r="COW5" s="42"/>
      <c r="COX5" s="42"/>
      <c r="COY5" s="42"/>
      <c r="COZ5" s="42"/>
      <c r="CPA5" s="42"/>
      <c r="CPB5" s="42"/>
      <c r="CPC5" s="42"/>
      <c r="CPD5" s="42"/>
      <c r="CPE5" s="42"/>
      <c r="CPF5" s="42"/>
      <c r="CPG5" s="42"/>
      <c r="CPH5" s="42"/>
      <c r="CPI5" s="42"/>
      <c r="CPJ5" s="42"/>
      <c r="CPK5" s="42"/>
      <c r="CPL5" s="42"/>
      <c r="CPM5" s="42"/>
      <c r="CPN5" s="42"/>
      <c r="CPO5" s="42"/>
      <c r="CPP5" s="42"/>
      <c r="CPQ5" s="42"/>
      <c r="CPR5" s="42"/>
      <c r="CPS5" s="42"/>
      <c r="CPT5" s="42"/>
      <c r="CPU5" s="42"/>
      <c r="CPV5" s="42"/>
      <c r="CPW5" s="42"/>
      <c r="CPX5" s="42"/>
      <c r="CPY5" s="42"/>
      <c r="CPZ5" s="42"/>
      <c r="CQA5" s="42"/>
      <c r="CQB5" s="42"/>
      <c r="CQC5" s="42"/>
      <c r="CQD5" s="42"/>
      <c r="CQE5" s="42"/>
      <c r="CQF5" s="42"/>
      <c r="CQG5" s="42"/>
      <c r="CQH5" s="42"/>
      <c r="CQI5" s="42"/>
      <c r="CQJ5" s="42"/>
      <c r="CQK5" s="42"/>
      <c r="CQL5" s="42"/>
      <c r="CQM5" s="42"/>
      <c r="CQN5" s="42"/>
      <c r="CQO5" s="42"/>
      <c r="CQP5" s="42"/>
      <c r="CQQ5" s="42"/>
      <c r="CQR5" s="42"/>
      <c r="CQS5" s="42"/>
      <c r="CQT5" s="42"/>
      <c r="CQU5" s="42"/>
      <c r="CQV5" s="42"/>
      <c r="CQW5" s="42"/>
      <c r="CQX5" s="42"/>
      <c r="CQY5" s="42"/>
      <c r="CQZ5" s="42"/>
      <c r="CRA5" s="42"/>
      <c r="CRB5" s="42"/>
      <c r="CRC5" s="42"/>
      <c r="CRD5" s="42"/>
      <c r="CRE5" s="42"/>
      <c r="CRF5" s="42"/>
      <c r="CRG5" s="42"/>
      <c r="CRH5" s="42"/>
      <c r="CRI5" s="42"/>
      <c r="CRJ5" s="42"/>
      <c r="CRK5" s="42"/>
      <c r="CRL5" s="42"/>
      <c r="CRM5" s="42"/>
      <c r="CRN5" s="42"/>
      <c r="CRO5" s="42"/>
      <c r="CRP5" s="42"/>
      <c r="CRQ5" s="42"/>
      <c r="CRR5" s="42"/>
      <c r="CRS5" s="42"/>
      <c r="CRT5" s="42"/>
      <c r="CRU5" s="42"/>
      <c r="CRV5" s="42"/>
      <c r="CRW5" s="42"/>
      <c r="CRX5" s="42"/>
      <c r="CRY5" s="42"/>
      <c r="CRZ5" s="42"/>
      <c r="CSA5" s="42"/>
      <c r="CSB5" s="42"/>
      <c r="CSC5" s="42"/>
      <c r="CSD5" s="42"/>
      <c r="CSE5" s="42"/>
      <c r="CSF5" s="42"/>
      <c r="CSG5" s="42"/>
      <c r="CSH5" s="42"/>
      <c r="CSI5" s="42"/>
      <c r="CSJ5" s="42"/>
      <c r="CSK5" s="42"/>
      <c r="CSL5" s="42"/>
      <c r="CSM5" s="42"/>
      <c r="CSN5" s="42"/>
      <c r="CSO5" s="42"/>
      <c r="CSP5" s="42"/>
      <c r="CSQ5" s="42"/>
      <c r="CSR5" s="42"/>
      <c r="CSS5" s="42"/>
      <c r="CST5" s="42"/>
      <c r="CSU5" s="42"/>
      <c r="CSV5" s="42"/>
      <c r="CSW5" s="42"/>
      <c r="CSX5" s="42"/>
      <c r="CSY5" s="42"/>
      <c r="CSZ5" s="42"/>
      <c r="CTA5" s="42"/>
      <c r="CTB5" s="42"/>
      <c r="CTC5" s="42"/>
      <c r="CTD5" s="42"/>
      <c r="CTE5" s="42"/>
      <c r="CTF5" s="42"/>
      <c r="CTG5" s="42"/>
      <c r="CTH5" s="42"/>
      <c r="CTI5" s="42"/>
      <c r="CTJ5" s="42"/>
      <c r="CTK5" s="42"/>
      <c r="CTL5" s="42"/>
      <c r="CTM5" s="42"/>
      <c r="CTN5" s="42"/>
      <c r="CTO5" s="42"/>
      <c r="CTP5" s="42"/>
      <c r="CTQ5" s="42"/>
      <c r="CTR5" s="42"/>
      <c r="CTS5" s="42"/>
      <c r="CTT5" s="42"/>
      <c r="CTU5" s="42"/>
      <c r="CTV5" s="42"/>
      <c r="CTW5" s="42"/>
      <c r="CTX5" s="42"/>
      <c r="CTY5" s="42"/>
      <c r="CTZ5" s="42"/>
      <c r="CUA5" s="42"/>
      <c r="CUB5" s="42"/>
      <c r="CUC5" s="42"/>
      <c r="CUD5" s="42"/>
      <c r="CUE5" s="42"/>
      <c r="CUF5" s="42"/>
      <c r="CUG5" s="42"/>
      <c r="CUH5" s="42"/>
      <c r="CUI5" s="42"/>
      <c r="CUJ5" s="42"/>
      <c r="CUK5" s="42"/>
      <c r="CUL5" s="42"/>
      <c r="CUM5" s="42"/>
      <c r="CUN5" s="42"/>
      <c r="CUO5" s="42"/>
      <c r="CUP5" s="42"/>
      <c r="CUQ5" s="42"/>
      <c r="CUR5" s="42"/>
      <c r="CUS5" s="42"/>
      <c r="CUT5" s="42"/>
      <c r="CUU5" s="42"/>
      <c r="CUV5" s="42"/>
      <c r="CUW5" s="42"/>
      <c r="CUX5" s="42"/>
      <c r="CUY5" s="42"/>
      <c r="CUZ5" s="42"/>
      <c r="CVA5" s="42"/>
      <c r="CVB5" s="42"/>
      <c r="CVC5" s="42"/>
      <c r="CVD5" s="42"/>
      <c r="CVE5" s="42"/>
      <c r="CVF5" s="42"/>
      <c r="CVG5" s="42"/>
      <c r="CVH5" s="42"/>
      <c r="CVI5" s="42"/>
      <c r="CVJ5" s="42"/>
      <c r="CVK5" s="42"/>
      <c r="CVL5" s="42"/>
      <c r="CVM5" s="42"/>
      <c r="CVN5" s="42"/>
      <c r="CVO5" s="42"/>
      <c r="CVP5" s="42"/>
      <c r="CVQ5" s="42"/>
      <c r="CVR5" s="42"/>
      <c r="CVS5" s="42"/>
      <c r="CVT5" s="42"/>
      <c r="CVU5" s="42"/>
      <c r="CVV5" s="42"/>
      <c r="CVW5" s="42"/>
      <c r="CVX5" s="42"/>
      <c r="CVY5" s="42"/>
      <c r="CVZ5" s="42"/>
      <c r="CWA5" s="42"/>
      <c r="CWB5" s="42"/>
      <c r="CWC5" s="42"/>
      <c r="CWD5" s="42"/>
      <c r="CWE5" s="42"/>
      <c r="CWF5" s="42"/>
      <c r="CWG5" s="42"/>
      <c r="CWH5" s="42"/>
      <c r="CWI5" s="42"/>
      <c r="CWJ5" s="42"/>
      <c r="CWK5" s="42"/>
      <c r="CWL5" s="42"/>
      <c r="CWM5" s="42"/>
      <c r="CWN5" s="42"/>
      <c r="CWO5" s="42"/>
      <c r="CWP5" s="42"/>
      <c r="CWQ5" s="42"/>
      <c r="CWR5" s="42"/>
      <c r="CWS5" s="42"/>
      <c r="CWT5" s="42"/>
      <c r="CWU5" s="42"/>
      <c r="CWV5" s="42"/>
      <c r="CWW5" s="42"/>
      <c r="CWX5" s="42"/>
      <c r="CWY5" s="42"/>
      <c r="CWZ5" s="42"/>
      <c r="CXA5" s="42"/>
      <c r="CXB5" s="42"/>
      <c r="CXC5" s="42"/>
      <c r="CXD5" s="42"/>
      <c r="CXE5" s="42"/>
      <c r="CXF5" s="42"/>
      <c r="CXG5" s="42"/>
      <c r="CXH5" s="42"/>
      <c r="CXI5" s="42"/>
      <c r="CXJ5" s="42"/>
      <c r="CXK5" s="42"/>
      <c r="CXL5" s="42"/>
      <c r="CXM5" s="42"/>
      <c r="CXN5" s="42"/>
      <c r="CXO5" s="42"/>
      <c r="CXP5" s="42"/>
      <c r="CXQ5" s="42"/>
      <c r="CXR5" s="42"/>
      <c r="CXS5" s="42"/>
      <c r="CXT5" s="42"/>
      <c r="CXU5" s="42"/>
      <c r="CXV5" s="42"/>
      <c r="CXW5" s="42"/>
      <c r="CXX5" s="42"/>
      <c r="CXY5" s="42"/>
      <c r="CXZ5" s="42"/>
      <c r="CYA5" s="42"/>
      <c r="CYB5" s="42"/>
      <c r="CYC5" s="42"/>
      <c r="CYD5" s="42"/>
      <c r="CYE5" s="42"/>
      <c r="CYF5" s="42"/>
      <c r="CYG5" s="42"/>
      <c r="CYH5" s="42"/>
      <c r="CYI5" s="42"/>
      <c r="CYJ5" s="42"/>
      <c r="CYK5" s="42"/>
      <c r="CYL5" s="42"/>
      <c r="CYM5" s="42"/>
      <c r="CYN5" s="42"/>
      <c r="CYO5" s="42"/>
      <c r="CYP5" s="42"/>
      <c r="CYQ5" s="42"/>
      <c r="CYR5" s="42"/>
      <c r="CYS5" s="42"/>
      <c r="CYT5" s="42"/>
      <c r="CYU5" s="42"/>
      <c r="CYV5" s="42"/>
      <c r="CYW5" s="42"/>
      <c r="CYX5" s="42"/>
      <c r="CYY5" s="42"/>
      <c r="CYZ5" s="42"/>
      <c r="CZA5" s="42"/>
      <c r="CZB5" s="42"/>
      <c r="CZC5" s="42"/>
      <c r="CZD5" s="42"/>
      <c r="CZE5" s="42"/>
      <c r="CZF5" s="42"/>
      <c r="CZG5" s="42"/>
      <c r="CZH5" s="42"/>
      <c r="CZI5" s="42"/>
      <c r="CZJ5" s="42"/>
      <c r="CZK5" s="42"/>
      <c r="CZL5" s="42"/>
      <c r="CZM5" s="42"/>
      <c r="CZN5" s="42"/>
      <c r="CZO5" s="42"/>
      <c r="CZP5" s="42"/>
      <c r="CZQ5" s="42"/>
      <c r="CZR5" s="42"/>
      <c r="CZS5" s="42"/>
      <c r="CZT5" s="42"/>
      <c r="CZU5" s="42"/>
      <c r="CZV5" s="42"/>
      <c r="CZW5" s="42"/>
      <c r="CZX5" s="42"/>
      <c r="CZY5" s="42"/>
      <c r="CZZ5" s="42"/>
      <c r="DAA5" s="42"/>
      <c r="DAB5" s="42"/>
      <c r="DAC5" s="42"/>
      <c r="DAD5" s="42"/>
      <c r="DAE5" s="42"/>
      <c r="DAF5" s="42"/>
      <c r="DAG5" s="42"/>
      <c r="DAH5" s="42"/>
      <c r="DAI5" s="42"/>
      <c r="DAJ5" s="42"/>
      <c r="DAK5" s="42"/>
      <c r="DAL5" s="42"/>
      <c r="DAM5" s="42"/>
      <c r="DAN5" s="42"/>
      <c r="DAO5" s="42"/>
      <c r="DAP5" s="42"/>
      <c r="DAQ5" s="42"/>
      <c r="DAR5" s="42"/>
      <c r="DAS5" s="42"/>
      <c r="DAT5" s="42"/>
      <c r="DAU5" s="42"/>
      <c r="DAV5" s="42"/>
      <c r="DAW5" s="42"/>
      <c r="DAX5" s="42"/>
      <c r="DAY5" s="42"/>
      <c r="DAZ5" s="42"/>
      <c r="DBA5" s="42"/>
      <c r="DBB5" s="42"/>
      <c r="DBC5" s="42"/>
      <c r="DBD5" s="42"/>
      <c r="DBE5" s="42"/>
      <c r="DBF5" s="42"/>
      <c r="DBG5" s="42"/>
      <c r="DBH5" s="42"/>
      <c r="DBI5" s="42"/>
      <c r="DBJ5" s="42"/>
      <c r="DBK5" s="42"/>
      <c r="DBL5" s="42"/>
      <c r="DBM5" s="42"/>
      <c r="DBN5" s="42"/>
      <c r="DBO5" s="42"/>
      <c r="DBP5" s="42"/>
      <c r="DBQ5" s="42"/>
      <c r="DBR5" s="42"/>
      <c r="DBS5" s="42"/>
      <c r="DBT5" s="42"/>
      <c r="DBU5" s="42"/>
      <c r="DBV5" s="42"/>
      <c r="DBW5" s="42"/>
      <c r="DBX5" s="42"/>
      <c r="DBY5" s="42"/>
      <c r="DBZ5" s="42"/>
      <c r="DCA5" s="42"/>
      <c r="DCB5" s="42"/>
      <c r="DCC5" s="42"/>
      <c r="DCD5" s="42"/>
      <c r="DCE5" s="42"/>
      <c r="DCF5" s="42"/>
      <c r="DCG5" s="42"/>
      <c r="DCH5" s="42"/>
      <c r="DCI5" s="42"/>
      <c r="DCJ5" s="42"/>
      <c r="DCK5" s="42"/>
      <c r="DCL5" s="42"/>
      <c r="DCM5" s="42"/>
      <c r="DCN5" s="42"/>
      <c r="DCO5" s="42"/>
      <c r="DCP5" s="42"/>
      <c r="DCQ5" s="42"/>
      <c r="DCR5" s="42"/>
      <c r="DCS5" s="42"/>
      <c r="DCT5" s="42"/>
      <c r="DCU5" s="42"/>
      <c r="DCV5" s="42"/>
      <c r="DCW5" s="42"/>
      <c r="DCX5" s="42"/>
      <c r="DCY5" s="42"/>
      <c r="DCZ5" s="42"/>
      <c r="DDA5" s="42"/>
      <c r="DDB5" s="42"/>
      <c r="DDC5" s="42"/>
      <c r="DDD5" s="42"/>
      <c r="DDE5" s="42"/>
      <c r="DDF5" s="42"/>
      <c r="DDG5" s="42"/>
      <c r="DDH5" s="42"/>
      <c r="DDI5" s="42"/>
      <c r="DDJ5" s="42"/>
      <c r="DDK5" s="42"/>
      <c r="DDL5" s="42"/>
      <c r="DDM5" s="42"/>
      <c r="DDN5" s="42"/>
      <c r="DDO5" s="42"/>
      <c r="DDP5" s="42"/>
      <c r="DDQ5" s="42"/>
      <c r="DDR5" s="42"/>
      <c r="DDS5" s="42"/>
      <c r="DDT5" s="42"/>
      <c r="DDU5" s="42"/>
      <c r="DDV5" s="42"/>
      <c r="DDW5" s="42"/>
      <c r="DDX5" s="42"/>
      <c r="DDY5" s="42"/>
      <c r="DDZ5" s="42"/>
      <c r="DEA5" s="42"/>
      <c r="DEB5" s="42"/>
      <c r="DEC5" s="42"/>
      <c r="DED5" s="42"/>
      <c r="DEE5" s="42"/>
      <c r="DEF5" s="42"/>
      <c r="DEG5" s="42"/>
      <c r="DEH5" s="42"/>
      <c r="DEI5" s="42"/>
      <c r="DEJ5" s="42"/>
      <c r="DEK5" s="42"/>
      <c r="DEL5" s="42"/>
      <c r="DEM5" s="42"/>
      <c r="DEN5" s="42"/>
      <c r="DEO5" s="42"/>
      <c r="DEP5" s="42"/>
      <c r="DEQ5" s="42"/>
      <c r="DER5" s="42"/>
      <c r="DES5" s="42"/>
      <c r="DET5" s="42"/>
      <c r="DEU5" s="42"/>
      <c r="DEV5" s="42"/>
      <c r="DEW5" s="42"/>
      <c r="DEX5" s="42"/>
      <c r="DEY5" s="42"/>
      <c r="DEZ5" s="42"/>
      <c r="DFA5" s="42"/>
      <c r="DFB5" s="42"/>
      <c r="DFC5" s="42"/>
      <c r="DFD5" s="42"/>
      <c r="DFE5" s="42"/>
      <c r="DFF5" s="42"/>
      <c r="DFG5" s="42"/>
      <c r="DFH5" s="42"/>
      <c r="DFI5" s="42"/>
      <c r="DFJ5" s="42"/>
      <c r="DFK5" s="42"/>
      <c r="DFL5" s="42"/>
      <c r="DFM5" s="42"/>
      <c r="DFN5" s="42"/>
      <c r="DFO5" s="42"/>
      <c r="DFP5" s="42"/>
      <c r="DFQ5" s="42"/>
      <c r="DFR5" s="42"/>
      <c r="DFS5" s="42"/>
      <c r="DFT5" s="42"/>
      <c r="DFU5" s="42"/>
      <c r="DFV5" s="42"/>
      <c r="DFW5" s="42"/>
      <c r="DFX5" s="42"/>
      <c r="DFY5" s="42"/>
      <c r="DFZ5" s="42"/>
      <c r="DGA5" s="42"/>
      <c r="DGB5" s="42"/>
      <c r="DGC5" s="42"/>
      <c r="DGD5" s="42"/>
      <c r="DGE5" s="42"/>
      <c r="DGF5" s="42"/>
      <c r="DGG5" s="42"/>
      <c r="DGH5" s="42"/>
      <c r="DGI5" s="42"/>
      <c r="DGJ5" s="42"/>
      <c r="DGK5" s="42"/>
      <c r="DGL5" s="42"/>
      <c r="DGM5" s="42"/>
      <c r="DGN5" s="42"/>
      <c r="DGO5" s="42"/>
      <c r="DGP5" s="42"/>
      <c r="DGQ5" s="42"/>
      <c r="DGR5" s="42"/>
      <c r="DGS5" s="42"/>
      <c r="DGT5" s="42"/>
      <c r="DGU5" s="42"/>
      <c r="DGV5" s="42"/>
      <c r="DGW5" s="42"/>
      <c r="DGX5" s="42"/>
      <c r="DGY5" s="42"/>
      <c r="DGZ5" s="42"/>
      <c r="DHA5" s="42"/>
      <c r="DHB5" s="42"/>
      <c r="DHC5" s="42"/>
      <c r="DHD5" s="42"/>
      <c r="DHE5" s="42"/>
      <c r="DHF5" s="42"/>
      <c r="DHG5" s="42"/>
      <c r="DHH5" s="42"/>
      <c r="DHI5" s="42"/>
      <c r="DHJ5" s="42"/>
      <c r="DHK5" s="42"/>
      <c r="DHL5" s="42"/>
      <c r="DHM5" s="42"/>
      <c r="DHN5" s="42"/>
      <c r="DHO5" s="42"/>
      <c r="DHP5" s="42"/>
      <c r="DHQ5" s="42"/>
      <c r="DHR5" s="42"/>
      <c r="DHS5" s="42"/>
      <c r="DHT5" s="42"/>
      <c r="DHU5" s="42"/>
      <c r="DHV5" s="42"/>
      <c r="DHW5" s="42"/>
      <c r="DHX5" s="42"/>
      <c r="DHY5" s="42"/>
      <c r="DHZ5" s="42"/>
      <c r="DIA5" s="42"/>
      <c r="DIB5" s="42"/>
      <c r="DIC5" s="42"/>
      <c r="DID5" s="42"/>
      <c r="DIE5" s="42"/>
      <c r="DIF5" s="42"/>
      <c r="DIG5" s="42"/>
      <c r="DIH5" s="42"/>
      <c r="DII5" s="42"/>
      <c r="DIJ5" s="42"/>
      <c r="DIK5" s="42"/>
      <c r="DIL5" s="42"/>
      <c r="DIM5" s="42"/>
      <c r="DIN5" s="42"/>
      <c r="DIO5" s="42"/>
      <c r="DIP5" s="42"/>
      <c r="DIQ5" s="42"/>
      <c r="DIR5" s="42"/>
      <c r="DIS5" s="42"/>
      <c r="DIT5" s="42"/>
      <c r="DIU5" s="42"/>
      <c r="DIV5" s="42"/>
      <c r="DIW5" s="42"/>
      <c r="DIX5" s="42"/>
      <c r="DIY5" s="42"/>
      <c r="DIZ5" s="42"/>
      <c r="DJA5" s="42"/>
      <c r="DJB5" s="42"/>
      <c r="DJC5" s="42"/>
      <c r="DJD5" s="42"/>
      <c r="DJE5" s="42"/>
      <c r="DJF5" s="42"/>
      <c r="DJG5" s="42"/>
      <c r="DJH5" s="42"/>
      <c r="DJI5" s="42"/>
      <c r="DJJ5" s="42"/>
      <c r="DJK5" s="42"/>
      <c r="DJL5" s="42"/>
      <c r="DJM5" s="42"/>
      <c r="DJN5" s="42"/>
      <c r="DJO5" s="42"/>
      <c r="DJP5" s="42"/>
      <c r="DJQ5" s="42"/>
      <c r="DJR5" s="42"/>
      <c r="DJS5" s="42"/>
      <c r="DJT5" s="42"/>
      <c r="DJU5" s="42"/>
      <c r="DJV5" s="42"/>
      <c r="DJW5" s="42"/>
      <c r="DJX5" s="42"/>
      <c r="DJY5" s="42"/>
      <c r="DJZ5" s="42"/>
      <c r="DKA5" s="42"/>
      <c r="DKB5" s="42"/>
      <c r="DKC5" s="42"/>
      <c r="DKD5" s="42"/>
      <c r="DKE5" s="42"/>
      <c r="DKF5" s="42"/>
      <c r="DKG5" s="42"/>
      <c r="DKH5" s="42"/>
      <c r="DKI5" s="42"/>
      <c r="DKJ5" s="42"/>
      <c r="DKK5" s="42"/>
      <c r="DKL5" s="42"/>
      <c r="DKM5" s="42"/>
      <c r="DKN5" s="42"/>
      <c r="DKO5" s="42"/>
      <c r="DKP5" s="42"/>
      <c r="DKQ5" s="42"/>
      <c r="DKR5" s="42"/>
      <c r="DKS5" s="42"/>
      <c r="DKT5" s="42"/>
      <c r="DKU5" s="42"/>
      <c r="DKV5" s="42"/>
      <c r="DKW5" s="42"/>
      <c r="DKX5" s="42"/>
      <c r="DKY5" s="42"/>
      <c r="DKZ5" s="42"/>
      <c r="DLA5" s="42"/>
      <c r="DLB5" s="42"/>
      <c r="DLC5" s="42"/>
      <c r="DLD5" s="42"/>
      <c r="DLE5" s="42"/>
      <c r="DLF5" s="42"/>
      <c r="DLG5" s="42"/>
      <c r="DLH5" s="42"/>
      <c r="DLI5" s="42"/>
      <c r="DLJ5" s="42"/>
      <c r="DLK5" s="42"/>
      <c r="DLL5" s="42"/>
      <c r="DLM5" s="42"/>
      <c r="DLN5" s="42"/>
      <c r="DLO5" s="42"/>
      <c r="DLP5" s="42"/>
      <c r="DLQ5" s="42"/>
      <c r="DLR5" s="42"/>
      <c r="DLS5" s="42"/>
      <c r="DLT5" s="42"/>
      <c r="DLU5" s="42"/>
      <c r="DLV5" s="42"/>
      <c r="DLW5" s="42"/>
      <c r="DLX5" s="42"/>
      <c r="DLY5" s="42"/>
      <c r="DLZ5" s="42"/>
      <c r="DMA5" s="42"/>
      <c r="DMB5" s="42"/>
      <c r="DMC5" s="42"/>
      <c r="DMD5" s="42"/>
      <c r="DME5" s="42"/>
      <c r="DMF5" s="42"/>
      <c r="DMG5" s="42"/>
      <c r="DMH5" s="42"/>
      <c r="DMI5" s="42"/>
      <c r="DMJ5" s="42"/>
      <c r="DMK5" s="42"/>
      <c r="DML5" s="42"/>
      <c r="DMM5" s="42"/>
      <c r="DMN5" s="42"/>
      <c r="DMO5" s="42"/>
      <c r="DMP5" s="42"/>
      <c r="DMQ5" s="42"/>
      <c r="DMR5" s="42"/>
      <c r="DMS5" s="42"/>
      <c r="DMT5" s="42"/>
      <c r="DMU5" s="42"/>
      <c r="DMV5" s="42"/>
      <c r="DMW5" s="42"/>
      <c r="DMX5" s="42"/>
      <c r="DMY5" s="42"/>
      <c r="DMZ5" s="42"/>
      <c r="DNA5" s="42"/>
      <c r="DNB5" s="42"/>
      <c r="DNC5" s="42"/>
      <c r="DND5" s="42"/>
      <c r="DNE5" s="42"/>
      <c r="DNF5" s="42"/>
      <c r="DNG5" s="42"/>
      <c r="DNH5" s="42"/>
      <c r="DNI5" s="42"/>
      <c r="DNJ5" s="42"/>
      <c r="DNK5" s="42"/>
      <c r="DNL5" s="42"/>
      <c r="DNM5" s="42"/>
      <c r="DNN5" s="42"/>
      <c r="DNO5" s="42"/>
      <c r="DNP5" s="42"/>
      <c r="DNQ5" s="42"/>
      <c r="DNR5" s="42"/>
      <c r="DNS5" s="42"/>
      <c r="DNT5" s="42"/>
      <c r="DNU5" s="42"/>
      <c r="DNV5" s="42"/>
      <c r="DNW5" s="42"/>
      <c r="DNX5" s="42"/>
      <c r="DNY5" s="42"/>
      <c r="DNZ5" s="42"/>
      <c r="DOA5" s="42"/>
      <c r="DOB5" s="42"/>
      <c r="DOC5" s="42"/>
      <c r="DOD5" s="42"/>
      <c r="DOE5" s="42"/>
      <c r="DOF5" s="42"/>
      <c r="DOG5" s="42"/>
      <c r="DOH5" s="42"/>
      <c r="DOI5" s="42"/>
      <c r="DOJ5" s="42"/>
      <c r="DOK5" s="42"/>
      <c r="DOL5" s="42"/>
      <c r="DOM5" s="42"/>
      <c r="DON5" s="42"/>
      <c r="DOO5" s="42"/>
      <c r="DOP5" s="42"/>
      <c r="DOQ5" s="42"/>
      <c r="DOR5" s="42"/>
      <c r="DOS5" s="42"/>
      <c r="DOT5" s="42"/>
      <c r="DOU5" s="42"/>
      <c r="DOV5" s="42"/>
      <c r="DOW5" s="42"/>
      <c r="DOX5" s="42"/>
      <c r="DOY5" s="42"/>
      <c r="DOZ5" s="42"/>
      <c r="DPA5" s="42"/>
      <c r="DPB5" s="42"/>
      <c r="DPC5" s="42"/>
      <c r="DPD5" s="42"/>
      <c r="DPE5" s="42"/>
      <c r="DPF5" s="42"/>
      <c r="DPG5" s="42"/>
      <c r="DPH5" s="42"/>
      <c r="DPI5" s="42"/>
      <c r="DPJ5" s="42"/>
      <c r="DPK5" s="42"/>
      <c r="DPL5" s="42"/>
      <c r="DPM5" s="42"/>
      <c r="DPN5" s="42"/>
      <c r="DPO5" s="42"/>
      <c r="DPP5" s="42"/>
      <c r="DPQ5" s="42"/>
      <c r="DPR5" s="42"/>
      <c r="DPS5" s="42"/>
      <c r="DPT5" s="42"/>
      <c r="DPU5" s="42"/>
      <c r="DPV5" s="42"/>
      <c r="DPW5" s="42"/>
      <c r="DPX5" s="42"/>
      <c r="DPY5" s="42"/>
      <c r="DPZ5" s="42"/>
      <c r="DQA5" s="42"/>
      <c r="DQB5" s="42"/>
      <c r="DQC5" s="42"/>
      <c r="DQD5" s="42"/>
      <c r="DQE5" s="42"/>
      <c r="DQF5" s="42"/>
      <c r="DQG5" s="42"/>
      <c r="DQH5" s="42"/>
      <c r="DQI5" s="42"/>
      <c r="DQJ5" s="42"/>
      <c r="DQK5" s="42"/>
      <c r="DQL5" s="42"/>
      <c r="DQM5" s="42"/>
      <c r="DQN5" s="42"/>
      <c r="DQO5" s="42"/>
      <c r="DQP5" s="42"/>
      <c r="DQQ5" s="42"/>
      <c r="DQR5" s="42"/>
      <c r="DQS5" s="42"/>
      <c r="DQT5" s="42"/>
      <c r="DQU5" s="42"/>
      <c r="DQV5" s="42"/>
      <c r="DQW5" s="42"/>
      <c r="DQX5" s="42"/>
      <c r="DQY5" s="42"/>
      <c r="DQZ5" s="42"/>
      <c r="DRA5" s="42"/>
      <c r="DRB5" s="42"/>
      <c r="DRC5" s="42"/>
      <c r="DRD5" s="42"/>
      <c r="DRE5" s="42"/>
      <c r="DRF5" s="42"/>
      <c r="DRG5" s="42"/>
      <c r="DRH5" s="42"/>
      <c r="DRI5" s="42"/>
      <c r="DRJ5" s="42"/>
      <c r="DRK5" s="42"/>
      <c r="DRL5" s="42"/>
      <c r="DRM5" s="42"/>
      <c r="DRN5" s="42"/>
      <c r="DRO5" s="42"/>
      <c r="DRP5" s="42"/>
      <c r="DRQ5" s="42"/>
      <c r="DRR5" s="42"/>
      <c r="DRS5" s="42"/>
      <c r="DRT5" s="42"/>
      <c r="DRU5" s="42"/>
      <c r="DRV5" s="42"/>
      <c r="DRW5" s="42"/>
      <c r="DRX5" s="42"/>
      <c r="DRY5" s="42"/>
      <c r="DRZ5" s="42"/>
      <c r="DSA5" s="42"/>
      <c r="DSB5" s="42"/>
      <c r="DSC5" s="42"/>
      <c r="DSD5" s="42"/>
      <c r="DSE5" s="42"/>
      <c r="DSF5" s="42"/>
      <c r="DSG5" s="42"/>
      <c r="DSH5" s="42"/>
      <c r="DSI5" s="42"/>
      <c r="DSJ5" s="42"/>
      <c r="DSK5" s="42"/>
      <c r="DSL5" s="42"/>
      <c r="DSM5" s="42"/>
      <c r="DSN5" s="42"/>
      <c r="DSO5" s="42"/>
      <c r="DSP5" s="42"/>
      <c r="DSQ5" s="42"/>
      <c r="DSR5" s="42"/>
      <c r="DSS5" s="42"/>
      <c r="DST5" s="42"/>
      <c r="DSU5" s="42"/>
      <c r="DSV5" s="42"/>
      <c r="DSW5" s="42"/>
      <c r="DSX5" s="42"/>
      <c r="DSY5" s="42"/>
      <c r="DSZ5" s="42"/>
      <c r="DTA5" s="42"/>
      <c r="DTB5" s="42"/>
      <c r="DTC5" s="42"/>
      <c r="DTD5" s="42"/>
      <c r="DTE5" s="42"/>
      <c r="DTF5" s="42"/>
      <c r="DTG5" s="42"/>
      <c r="DTH5" s="42"/>
      <c r="DTI5" s="42"/>
      <c r="DTJ5" s="42"/>
      <c r="DTK5" s="42"/>
      <c r="DTL5" s="42"/>
      <c r="DTM5" s="42"/>
      <c r="DTN5" s="42"/>
      <c r="DTO5" s="42"/>
      <c r="DTP5" s="42"/>
      <c r="DTQ5" s="42"/>
      <c r="DTR5" s="42"/>
      <c r="DTS5" s="42"/>
      <c r="DTT5" s="42"/>
      <c r="DTU5" s="42"/>
      <c r="DTV5" s="42"/>
      <c r="DTW5" s="42"/>
      <c r="DTX5" s="42"/>
      <c r="DTY5" s="42"/>
      <c r="DTZ5" s="42"/>
      <c r="DUA5" s="42"/>
      <c r="DUB5" s="42"/>
      <c r="DUC5" s="42"/>
      <c r="DUD5" s="42"/>
      <c r="DUE5" s="42"/>
      <c r="DUF5" s="42"/>
      <c r="DUG5" s="42"/>
      <c r="DUH5" s="42"/>
      <c r="DUI5" s="42"/>
      <c r="DUJ5" s="42"/>
      <c r="DUK5" s="42"/>
      <c r="DUL5" s="42"/>
      <c r="DUM5" s="42"/>
      <c r="DUN5" s="42"/>
      <c r="DUO5" s="42"/>
      <c r="DUP5" s="42"/>
      <c r="DUQ5" s="42"/>
      <c r="DUR5" s="42"/>
      <c r="DUS5" s="42"/>
      <c r="DUT5" s="42"/>
      <c r="DUU5" s="42"/>
      <c r="DUV5" s="42"/>
      <c r="DUW5" s="42"/>
      <c r="DUX5" s="42"/>
      <c r="DUY5" s="42"/>
      <c r="DUZ5" s="42"/>
      <c r="DVA5" s="42"/>
      <c r="DVB5" s="42"/>
      <c r="DVC5" s="42"/>
      <c r="DVD5" s="42"/>
      <c r="DVE5" s="42"/>
      <c r="DVF5" s="42"/>
      <c r="DVG5" s="42"/>
      <c r="DVH5" s="42"/>
      <c r="DVI5" s="42"/>
      <c r="DVJ5" s="42"/>
      <c r="DVK5" s="42"/>
      <c r="DVL5" s="42"/>
      <c r="DVM5" s="42"/>
      <c r="DVN5" s="42"/>
      <c r="DVO5" s="42"/>
      <c r="DVP5" s="42"/>
      <c r="DVQ5" s="42"/>
      <c r="DVR5" s="42"/>
      <c r="DVS5" s="42"/>
      <c r="DVT5" s="42"/>
      <c r="DVU5" s="42"/>
      <c r="DVV5" s="42"/>
      <c r="DVW5" s="42"/>
      <c r="DVX5" s="42"/>
      <c r="DVY5" s="42"/>
      <c r="DVZ5" s="42"/>
      <c r="DWA5" s="42"/>
      <c r="DWB5" s="42"/>
      <c r="DWC5" s="42"/>
      <c r="DWD5" s="42"/>
      <c r="DWE5" s="42"/>
      <c r="DWF5" s="42"/>
      <c r="DWG5" s="42"/>
      <c r="DWH5" s="42"/>
      <c r="DWI5" s="42"/>
      <c r="DWJ5" s="42"/>
      <c r="DWK5" s="42"/>
      <c r="DWL5" s="42"/>
      <c r="DWM5" s="42"/>
      <c r="DWN5" s="42"/>
      <c r="DWO5" s="42"/>
      <c r="DWP5" s="42"/>
      <c r="DWQ5" s="42"/>
      <c r="DWR5" s="42"/>
      <c r="DWS5" s="42"/>
      <c r="DWT5" s="42"/>
      <c r="DWU5" s="42"/>
      <c r="DWV5" s="42"/>
      <c r="DWW5" s="42"/>
      <c r="DWX5" s="42"/>
      <c r="DWY5" s="42"/>
      <c r="DWZ5" s="42"/>
      <c r="DXA5" s="42"/>
      <c r="DXB5" s="42"/>
      <c r="DXC5" s="42"/>
      <c r="DXD5" s="42"/>
      <c r="DXE5" s="42"/>
      <c r="DXF5" s="42"/>
      <c r="DXG5" s="42"/>
      <c r="DXH5" s="42"/>
      <c r="DXI5" s="42"/>
      <c r="DXJ5" s="42"/>
      <c r="DXK5" s="42"/>
      <c r="DXL5" s="42"/>
      <c r="DXM5" s="42"/>
      <c r="DXN5" s="42"/>
      <c r="DXO5" s="42"/>
      <c r="DXP5" s="42"/>
      <c r="DXQ5" s="42"/>
      <c r="DXR5" s="42"/>
      <c r="DXS5" s="42"/>
      <c r="DXT5" s="42"/>
      <c r="DXU5" s="42"/>
      <c r="DXV5" s="42"/>
      <c r="DXW5" s="42"/>
      <c r="DXX5" s="42"/>
      <c r="DXY5" s="42"/>
      <c r="DXZ5" s="42"/>
      <c r="DYA5" s="42"/>
      <c r="DYB5" s="42"/>
      <c r="DYC5" s="42"/>
      <c r="DYD5" s="42"/>
      <c r="DYE5" s="42"/>
      <c r="DYF5" s="42"/>
      <c r="DYG5" s="42"/>
      <c r="DYH5" s="42"/>
      <c r="DYI5" s="42"/>
      <c r="DYJ5" s="42"/>
      <c r="DYK5" s="42"/>
      <c r="DYL5" s="42"/>
      <c r="DYM5" s="42"/>
      <c r="DYN5" s="42"/>
      <c r="DYO5" s="42"/>
      <c r="DYP5" s="42"/>
      <c r="DYQ5" s="42"/>
      <c r="DYR5" s="42"/>
      <c r="DYS5" s="42"/>
      <c r="DYT5" s="42"/>
      <c r="DYU5" s="42"/>
      <c r="DYV5" s="42"/>
      <c r="DYW5" s="42"/>
      <c r="DYX5" s="42"/>
      <c r="DYY5" s="42"/>
      <c r="DYZ5" s="42"/>
      <c r="DZA5" s="42"/>
      <c r="DZB5" s="42"/>
      <c r="DZC5" s="42"/>
      <c r="DZD5" s="42"/>
      <c r="DZE5" s="42"/>
      <c r="DZF5" s="42"/>
      <c r="DZG5" s="42"/>
      <c r="DZH5" s="42"/>
      <c r="DZI5" s="42"/>
      <c r="DZJ5" s="42"/>
      <c r="DZK5" s="42"/>
      <c r="DZL5" s="42"/>
      <c r="DZM5" s="42"/>
      <c r="DZN5" s="42"/>
      <c r="DZO5" s="42"/>
      <c r="DZP5" s="42"/>
      <c r="DZQ5" s="42"/>
      <c r="DZR5" s="42"/>
      <c r="DZS5" s="42"/>
      <c r="DZT5" s="42"/>
      <c r="DZU5" s="42"/>
      <c r="DZV5" s="42"/>
      <c r="DZW5" s="42"/>
      <c r="DZX5" s="42"/>
      <c r="DZY5" s="42"/>
      <c r="DZZ5" s="42"/>
      <c r="EAA5" s="42"/>
      <c r="EAB5" s="42"/>
      <c r="EAC5" s="42"/>
      <c r="EAD5" s="42"/>
      <c r="EAE5" s="42"/>
      <c r="EAF5" s="42"/>
      <c r="EAG5" s="42"/>
      <c r="EAH5" s="42"/>
      <c r="EAI5" s="42"/>
      <c r="EAJ5" s="42"/>
      <c r="EAK5" s="42"/>
      <c r="EAL5" s="42"/>
      <c r="EAM5" s="42"/>
      <c r="EAN5" s="42"/>
      <c r="EAO5" s="42"/>
      <c r="EAP5" s="42"/>
      <c r="EAQ5" s="42"/>
      <c r="EAR5" s="42"/>
      <c r="EAS5" s="42"/>
      <c r="EAT5" s="42"/>
      <c r="EAU5" s="42"/>
      <c r="EAV5" s="42"/>
      <c r="EAW5" s="42"/>
      <c r="EAX5" s="42"/>
      <c r="EAY5" s="42"/>
      <c r="EAZ5" s="42"/>
      <c r="EBA5" s="42"/>
      <c r="EBB5" s="42"/>
      <c r="EBC5" s="42"/>
      <c r="EBD5" s="42"/>
      <c r="EBE5" s="42"/>
      <c r="EBF5" s="42"/>
      <c r="EBG5" s="42"/>
      <c r="EBH5" s="42"/>
      <c r="EBI5" s="42"/>
      <c r="EBJ5" s="42"/>
      <c r="EBK5" s="42"/>
      <c r="EBL5" s="42"/>
      <c r="EBM5" s="42"/>
      <c r="EBN5" s="42"/>
      <c r="EBO5" s="42"/>
      <c r="EBP5" s="42"/>
      <c r="EBQ5" s="42"/>
      <c r="EBR5" s="42"/>
      <c r="EBS5" s="42"/>
      <c r="EBT5" s="42"/>
      <c r="EBU5" s="42"/>
      <c r="EBV5" s="42"/>
      <c r="EBW5" s="42"/>
      <c r="EBX5" s="42"/>
      <c r="EBY5" s="42"/>
      <c r="EBZ5" s="42"/>
      <c r="ECA5" s="42"/>
      <c r="ECB5" s="42"/>
      <c r="ECC5" s="42"/>
      <c r="ECD5" s="42"/>
      <c r="ECE5" s="42"/>
      <c r="ECF5" s="42"/>
      <c r="ECG5" s="42"/>
      <c r="ECH5" s="42"/>
      <c r="ECI5" s="42"/>
      <c r="ECJ5" s="42"/>
      <c r="ECK5" s="42"/>
      <c r="ECL5" s="42"/>
      <c r="ECM5" s="42"/>
      <c r="ECN5" s="42"/>
      <c r="ECO5" s="42"/>
      <c r="ECP5" s="42"/>
      <c r="ECQ5" s="42"/>
      <c r="ECR5" s="42"/>
      <c r="ECS5" s="42"/>
      <c r="ECT5" s="42"/>
      <c r="ECU5" s="42"/>
      <c r="ECV5" s="42"/>
      <c r="ECW5" s="42"/>
      <c r="ECX5" s="42"/>
      <c r="ECY5" s="42"/>
      <c r="ECZ5" s="42"/>
      <c r="EDA5" s="42"/>
      <c r="EDB5" s="42"/>
      <c r="EDC5" s="42"/>
      <c r="EDD5" s="42"/>
      <c r="EDE5" s="42"/>
      <c r="EDF5" s="42"/>
      <c r="EDG5" s="42"/>
      <c r="EDH5" s="42"/>
      <c r="EDI5" s="42"/>
      <c r="EDJ5" s="42"/>
      <c r="EDK5" s="42"/>
      <c r="EDL5" s="42"/>
      <c r="EDM5" s="42"/>
      <c r="EDN5" s="42"/>
      <c r="EDO5" s="42"/>
      <c r="EDP5" s="42"/>
      <c r="EDQ5" s="42"/>
      <c r="EDR5" s="42"/>
      <c r="EDS5" s="42"/>
      <c r="EDT5" s="42"/>
      <c r="EDU5" s="42"/>
      <c r="EDV5" s="42"/>
      <c r="EDW5" s="42"/>
      <c r="EDX5" s="42"/>
      <c r="EDY5" s="42"/>
      <c r="EDZ5" s="42"/>
      <c r="EEA5" s="42"/>
      <c r="EEB5" s="42"/>
      <c r="EEC5" s="42"/>
      <c r="EED5" s="42"/>
      <c r="EEE5" s="42"/>
      <c r="EEF5" s="42"/>
      <c r="EEG5" s="42"/>
      <c r="EEH5" s="42"/>
      <c r="EEI5" s="42"/>
      <c r="EEJ5" s="42"/>
      <c r="EEK5" s="42"/>
      <c r="EEL5" s="42"/>
      <c r="EEM5" s="42"/>
      <c r="EEN5" s="42"/>
      <c r="EEO5" s="42"/>
      <c r="EEP5" s="42"/>
      <c r="EEQ5" s="42"/>
      <c r="EER5" s="42"/>
      <c r="EES5" s="42"/>
      <c r="EET5" s="42"/>
      <c r="EEU5" s="42"/>
      <c r="EEV5" s="42"/>
      <c r="EEW5" s="42"/>
      <c r="EEX5" s="42"/>
      <c r="EEY5" s="42"/>
      <c r="EEZ5" s="42"/>
      <c r="EFA5" s="42"/>
      <c r="EFB5" s="42"/>
      <c r="EFC5" s="42"/>
      <c r="EFD5" s="42"/>
      <c r="EFE5" s="42"/>
      <c r="EFF5" s="42"/>
      <c r="EFG5" s="42"/>
      <c r="EFH5" s="42"/>
      <c r="EFI5" s="42"/>
      <c r="EFJ5" s="42"/>
      <c r="EFK5" s="42"/>
      <c r="EFL5" s="42"/>
      <c r="EFM5" s="42"/>
      <c r="EFN5" s="42"/>
      <c r="EFO5" s="42"/>
      <c r="EFP5" s="42"/>
      <c r="EFQ5" s="42"/>
      <c r="EFR5" s="42"/>
      <c r="EFS5" s="42"/>
      <c r="EFT5" s="42"/>
      <c r="EFU5" s="42"/>
      <c r="EFV5" s="42"/>
      <c r="EFW5" s="42"/>
      <c r="EFX5" s="42"/>
      <c r="EFY5" s="42"/>
      <c r="EFZ5" s="42"/>
      <c r="EGA5" s="42"/>
      <c r="EGB5" s="42"/>
      <c r="EGC5" s="42"/>
      <c r="EGD5" s="42"/>
      <c r="EGE5" s="42"/>
      <c r="EGF5" s="42"/>
      <c r="EGG5" s="42"/>
      <c r="EGH5" s="42"/>
      <c r="EGI5" s="42"/>
      <c r="EGJ5" s="42"/>
      <c r="EGK5" s="42"/>
      <c r="EGL5" s="42"/>
      <c r="EGM5" s="42"/>
      <c r="EGN5" s="42"/>
      <c r="EGO5" s="42"/>
      <c r="EGP5" s="42"/>
      <c r="EGQ5" s="42"/>
      <c r="EGR5" s="42"/>
      <c r="EGS5" s="42"/>
      <c r="EGT5" s="42"/>
      <c r="EGU5" s="42"/>
      <c r="EGV5" s="42"/>
      <c r="EGW5" s="42"/>
      <c r="EGX5" s="42"/>
      <c r="EGY5" s="42"/>
      <c r="EGZ5" s="42"/>
      <c r="EHA5" s="42"/>
      <c r="EHB5" s="42"/>
      <c r="EHC5" s="42"/>
      <c r="EHD5" s="42"/>
      <c r="EHE5" s="42"/>
      <c r="EHF5" s="42"/>
      <c r="EHG5" s="42"/>
      <c r="EHH5" s="42"/>
      <c r="EHI5" s="42"/>
      <c r="EHJ5" s="42"/>
      <c r="EHK5" s="42"/>
      <c r="EHL5" s="42"/>
      <c r="EHM5" s="42"/>
      <c r="EHN5" s="42"/>
      <c r="EHO5" s="42"/>
      <c r="EHP5" s="42"/>
      <c r="EHQ5" s="42"/>
      <c r="EHR5" s="42"/>
      <c r="EHS5" s="42"/>
      <c r="EHT5" s="42"/>
      <c r="EHU5" s="42"/>
      <c r="EHV5" s="42"/>
      <c r="EHW5" s="42"/>
      <c r="EHX5" s="42"/>
      <c r="EHY5" s="42"/>
      <c r="EHZ5" s="42"/>
      <c r="EIA5" s="42"/>
      <c r="EIB5" s="42"/>
      <c r="EIC5" s="42"/>
      <c r="EID5" s="42"/>
      <c r="EIE5" s="42"/>
      <c r="EIF5" s="42"/>
      <c r="EIG5" s="42"/>
      <c r="EIH5" s="42"/>
      <c r="EII5" s="42"/>
      <c r="EIJ5" s="42"/>
      <c r="EIK5" s="42"/>
      <c r="EIL5" s="42"/>
      <c r="EIM5" s="42"/>
      <c r="EIN5" s="42"/>
      <c r="EIO5" s="42"/>
      <c r="EIP5" s="42"/>
      <c r="EIQ5" s="42"/>
      <c r="EIR5" s="42"/>
      <c r="EIS5" s="42"/>
      <c r="EIT5" s="42"/>
      <c r="EIU5" s="42"/>
      <c r="EIV5" s="42"/>
      <c r="EIW5" s="42"/>
      <c r="EIX5" s="42"/>
      <c r="EIY5" s="42"/>
      <c r="EIZ5" s="42"/>
      <c r="EJA5" s="42"/>
      <c r="EJB5" s="42"/>
      <c r="EJC5" s="42"/>
      <c r="EJD5" s="42"/>
      <c r="EJE5" s="42"/>
      <c r="EJF5" s="42"/>
      <c r="EJG5" s="42"/>
      <c r="EJH5" s="42"/>
      <c r="EJI5" s="42"/>
      <c r="EJJ5" s="42"/>
      <c r="EJK5" s="42"/>
      <c r="EJL5" s="42"/>
      <c r="EJM5" s="42"/>
      <c r="EJN5" s="42"/>
      <c r="EJO5" s="42"/>
      <c r="EJP5" s="42"/>
      <c r="EJQ5" s="42"/>
      <c r="EJR5" s="42"/>
      <c r="EJS5" s="42"/>
      <c r="EJT5" s="42"/>
      <c r="EJU5" s="42"/>
      <c r="EJV5" s="42"/>
      <c r="EJW5" s="42"/>
      <c r="EJX5" s="42"/>
      <c r="EJY5" s="42"/>
      <c r="EJZ5" s="42"/>
      <c r="EKA5" s="42"/>
      <c r="EKB5" s="42"/>
      <c r="EKC5" s="42"/>
      <c r="EKD5" s="42"/>
      <c r="EKE5" s="42"/>
      <c r="EKF5" s="42"/>
      <c r="EKG5" s="42"/>
      <c r="EKH5" s="42"/>
      <c r="EKI5" s="42"/>
      <c r="EKJ5" s="42"/>
      <c r="EKK5" s="42"/>
      <c r="EKL5" s="42"/>
      <c r="EKM5" s="42"/>
      <c r="EKN5" s="42"/>
      <c r="EKO5" s="42"/>
      <c r="EKP5" s="42"/>
      <c r="EKQ5" s="42"/>
      <c r="EKR5" s="42"/>
      <c r="EKS5" s="42"/>
      <c r="EKT5" s="42"/>
      <c r="EKU5" s="42"/>
      <c r="EKV5" s="42"/>
      <c r="EKW5" s="42"/>
      <c r="EKX5" s="42"/>
      <c r="EKY5" s="42"/>
      <c r="EKZ5" s="42"/>
      <c r="ELA5" s="42"/>
      <c r="ELB5" s="42"/>
      <c r="ELC5" s="42"/>
      <c r="ELD5" s="42"/>
      <c r="ELE5" s="42"/>
      <c r="ELF5" s="42"/>
      <c r="ELG5" s="42"/>
      <c r="ELH5" s="42"/>
      <c r="ELI5" s="42"/>
      <c r="ELJ5" s="42"/>
      <c r="ELK5" s="42"/>
      <c r="ELL5" s="42"/>
      <c r="ELM5" s="42"/>
      <c r="ELN5" s="42"/>
      <c r="ELO5" s="42"/>
      <c r="ELP5" s="42"/>
      <c r="ELQ5" s="42"/>
      <c r="ELR5" s="42"/>
      <c r="ELS5" s="42"/>
      <c r="ELT5" s="42"/>
      <c r="ELU5" s="42"/>
      <c r="ELV5" s="42"/>
      <c r="ELW5" s="42"/>
      <c r="ELX5" s="42"/>
      <c r="ELY5" s="42"/>
      <c r="ELZ5" s="42"/>
      <c r="EMA5" s="42"/>
      <c r="EMB5" s="42"/>
      <c r="EMC5" s="42"/>
      <c r="EMD5" s="42"/>
      <c r="EME5" s="42"/>
      <c r="EMF5" s="42"/>
      <c r="EMG5" s="42"/>
      <c r="EMH5" s="42"/>
      <c r="EMI5" s="42"/>
      <c r="EMJ5" s="42"/>
      <c r="EMK5" s="42"/>
      <c r="EML5" s="42"/>
      <c r="EMM5" s="42"/>
      <c r="EMN5" s="42"/>
      <c r="EMO5" s="42"/>
      <c r="EMP5" s="42"/>
      <c r="EMQ5" s="42"/>
      <c r="EMR5" s="42"/>
      <c r="EMS5" s="42"/>
      <c r="EMT5" s="42"/>
      <c r="EMU5" s="42"/>
      <c r="EMV5" s="42"/>
      <c r="EMW5" s="42"/>
      <c r="EMX5" s="42"/>
      <c r="EMY5" s="42"/>
      <c r="EMZ5" s="42"/>
      <c r="ENA5" s="42"/>
      <c r="ENB5" s="42"/>
      <c r="ENC5" s="42"/>
      <c r="END5" s="42"/>
      <c r="ENE5" s="42"/>
      <c r="ENF5" s="42"/>
      <c r="ENG5" s="42"/>
      <c r="ENH5" s="42"/>
      <c r="ENI5" s="42"/>
      <c r="ENJ5" s="42"/>
      <c r="ENK5" s="42"/>
      <c r="ENL5" s="42"/>
      <c r="ENM5" s="42"/>
      <c r="ENN5" s="42"/>
      <c r="ENO5" s="42"/>
      <c r="ENP5" s="42"/>
      <c r="ENQ5" s="42"/>
      <c r="ENR5" s="42"/>
      <c r="ENS5" s="42"/>
      <c r="ENT5" s="42"/>
      <c r="ENU5" s="42"/>
      <c r="ENV5" s="42"/>
      <c r="ENW5" s="42"/>
      <c r="ENX5" s="42"/>
      <c r="ENY5" s="42"/>
      <c r="ENZ5" s="42"/>
      <c r="EOA5" s="42"/>
      <c r="EOB5" s="42"/>
      <c r="EOC5" s="42"/>
      <c r="EOD5" s="42"/>
      <c r="EOE5" s="42"/>
      <c r="EOF5" s="42"/>
      <c r="EOG5" s="42"/>
      <c r="EOH5" s="42"/>
      <c r="EOI5" s="42"/>
      <c r="EOJ5" s="42"/>
      <c r="EOK5" s="42"/>
      <c r="EOL5" s="42"/>
      <c r="EOM5" s="42"/>
      <c r="EON5" s="42"/>
      <c r="EOO5" s="42"/>
      <c r="EOP5" s="42"/>
      <c r="EOQ5" s="42"/>
      <c r="EOR5" s="42"/>
      <c r="EOS5" s="42"/>
      <c r="EOT5" s="42"/>
      <c r="EOU5" s="42"/>
      <c r="EOV5" s="42"/>
      <c r="EOW5" s="42"/>
      <c r="EOX5" s="42"/>
      <c r="EOY5" s="42"/>
      <c r="EOZ5" s="42"/>
      <c r="EPA5" s="42"/>
      <c r="EPB5" s="42"/>
      <c r="EPC5" s="42"/>
      <c r="EPD5" s="42"/>
      <c r="EPE5" s="42"/>
      <c r="EPF5" s="42"/>
      <c r="EPG5" s="42"/>
      <c r="EPH5" s="42"/>
      <c r="EPI5" s="42"/>
      <c r="EPJ5" s="42"/>
      <c r="EPK5" s="42"/>
      <c r="EPL5" s="42"/>
      <c r="EPM5" s="42"/>
      <c r="EPN5" s="42"/>
      <c r="EPO5" s="42"/>
      <c r="EPP5" s="42"/>
      <c r="EPQ5" s="42"/>
      <c r="EPR5" s="42"/>
      <c r="EPS5" s="42"/>
      <c r="EPT5" s="42"/>
      <c r="EPU5" s="42"/>
      <c r="EPV5" s="42"/>
      <c r="EPW5" s="42"/>
      <c r="EPX5" s="42"/>
      <c r="EPY5" s="42"/>
      <c r="EPZ5" s="42"/>
      <c r="EQA5" s="42"/>
      <c r="EQB5" s="42"/>
      <c r="EQC5" s="42"/>
      <c r="EQD5" s="42"/>
      <c r="EQE5" s="42"/>
      <c r="EQF5" s="42"/>
      <c r="EQG5" s="42"/>
      <c r="EQH5" s="42"/>
      <c r="EQI5" s="42"/>
      <c r="EQJ5" s="42"/>
      <c r="EQK5" s="42"/>
      <c r="EQL5" s="42"/>
      <c r="EQM5" s="42"/>
      <c r="EQN5" s="42"/>
      <c r="EQO5" s="42"/>
      <c r="EQP5" s="42"/>
      <c r="EQQ5" s="42"/>
      <c r="EQR5" s="42"/>
      <c r="EQS5" s="42"/>
      <c r="EQT5" s="42"/>
      <c r="EQU5" s="42"/>
      <c r="EQV5" s="42"/>
      <c r="EQW5" s="42"/>
      <c r="EQX5" s="42"/>
      <c r="EQY5" s="42"/>
      <c r="EQZ5" s="42"/>
      <c r="ERA5" s="42"/>
      <c r="ERB5" s="42"/>
      <c r="ERC5" s="42"/>
      <c r="ERD5" s="42"/>
      <c r="ERE5" s="42"/>
      <c r="ERF5" s="42"/>
      <c r="ERG5" s="42"/>
      <c r="ERH5" s="42"/>
      <c r="ERI5" s="42"/>
      <c r="ERJ5" s="42"/>
      <c r="ERK5" s="42"/>
      <c r="ERL5" s="42"/>
      <c r="ERM5" s="42"/>
      <c r="ERN5" s="42"/>
      <c r="ERO5" s="42"/>
      <c r="ERP5" s="42"/>
      <c r="ERQ5" s="42"/>
      <c r="ERR5" s="42"/>
      <c r="ERS5" s="42"/>
      <c r="ERT5" s="42"/>
      <c r="ERU5" s="42"/>
      <c r="ERV5" s="42"/>
      <c r="ERW5" s="42"/>
      <c r="ERX5" s="42"/>
      <c r="ERY5" s="42"/>
      <c r="ERZ5" s="42"/>
      <c r="ESA5" s="42"/>
      <c r="ESB5" s="42"/>
      <c r="ESC5" s="42"/>
      <c r="ESD5" s="42"/>
      <c r="ESE5" s="42"/>
      <c r="ESF5" s="42"/>
      <c r="ESG5" s="42"/>
      <c r="ESH5" s="42"/>
      <c r="ESI5" s="42"/>
      <c r="ESJ5" s="42"/>
      <c r="ESK5" s="42"/>
      <c r="ESL5" s="42"/>
      <c r="ESM5" s="42"/>
      <c r="ESN5" s="42"/>
      <c r="ESO5" s="42"/>
      <c r="ESP5" s="42"/>
      <c r="ESQ5" s="42"/>
      <c r="ESR5" s="42"/>
      <c r="ESS5" s="42"/>
      <c r="EST5" s="42"/>
      <c r="ESU5" s="42"/>
      <c r="ESV5" s="42"/>
      <c r="ESW5" s="42"/>
      <c r="ESX5" s="42"/>
      <c r="ESY5" s="42"/>
      <c r="ESZ5" s="42"/>
      <c r="ETA5" s="42"/>
      <c r="ETB5" s="42"/>
      <c r="ETC5" s="42"/>
      <c r="ETD5" s="42"/>
      <c r="ETE5" s="42"/>
      <c r="ETF5" s="42"/>
      <c r="ETG5" s="42"/>
      <c r="ETH5" s="42"/>
      <c r="ETI5" s="42"/>
      <c r="ETJ5" s="42"/>
      <c r="ETK5" s="42"/>
      <c r="ETL5" s="42"/>
      <c r="ETM5" s="42"/>
      <c r="ETN5" s="42"/>
      <c r="ETO5" s="42"/>
      <c r="ETP5" s="42"/>
      <c r="ETQ5" s="42"/>
      <c r="ETR5" s="42"/>
      <c r="ETS5" s="42"/>
      <c r="ETT5" s="42"/>
      <c r="ETU5" s="42"/>
      <c r="ETV5" s="42"/>
      <c r="ETW5" s="42"/>
      <c r="ETX5" s="42"/>
      <c r="ETY5" s="42"/>
      <c r="ETZ5" s="42"/>
      <c r="EUA5" s="42"/>
      <c r="EUB5" s="42"/>
      <c r="EUC5" s="42"/>
      <c r="EUD5" s="42"/>
      <c r="EUE5" s="42"/>
      <c r="EUF5" s="42"/>
      <c r="EUG5" s="42"/>
      <c r="EUH5" s="42"/>
      <c r="EUI5" s="42"/>
      <c r="EUJ5" s="42"/>
      <c r="EUK5" s="42"/>
      <c r="EUL5" s="42"/>
      <c r="EUM5" s="42"/>
      <c r="EUN5" s="42"/>
      <c r="EUO5" s="42"/>
      <c r="EUP5" s="42"/>
      <c r="EUQ5" s="42"/>
      <c r="EUR5" s="42"/>
      <c r="EUS5" s="42"/>
      <c r="EUT5" s="42"/>
      <c r="EUU5" s="42"/>
      <c r="EUV5" s="42"/>
      <c r="EUW5" s="42"/>
      <c r="EUX5" s="42"/>
      <c r="EUY5" s="42"/>
      <c r="EUZ5" s="42"/>
      <c r="EVA5" s="42"/>
      <c r="EVB5" s="42"/>
      <c r="EVC5" s="42"/>
      <c r="EVD5" s="42"/>
      <c r="EVE5" s="42"/>
      <c r="EVF5" s="42"/>
      <c r="EVG5" s="42"/>
      <c r="EVH5" s="42"/>
      <c r="EVI5" s="42"/>
      <c r="EVJ5" s="42"/>
      <c r="EVK5" s="42"/>
      <c r="EVL5" s="42"/>
      <c r="EVM5" s="42"/>
      <c r="EVN5" s="42"/>
      <c r="EVO5" s="42"/>
      <c r="EVP5" s="42"/>
      <c r="EVQ5" s="42"/>
      <c r="EVR5" s="42"/>
      <c r="EVS5" s="42"/>
      <c r="EVT5" s="42"/>
      <c r="EVU5" s="42"/>
      <c r="EVV5" s="42"/>
      <c r="EVW5" s="42"/>
      <c r="EVX5" s="42"/>
      <c r="EVY5" s="42"/>
      <c r="EVZ5" s="42"/>
      <c r="EWA5" s="42"/>
      <c r="EWB5" s="42"/>
      <c r="EWC5" s="42"/>
      <c r="EWD5" s="42"/>
      <c r="EWE5" s="42"/>
      <c r="EWF5" s="42"/>
      <c r="EWG5" s="42"/>
      <c r="EWH5" s="42"/>
      <c r="EWI5" s="42"/>
      <c r="EWJ5" s="42"/>
      <c r="EWK5" s="42"/>
      <c r="EWL5" s="42"/>
      <c r="EWM5" s="42"/>
      <c r="EWN5" s="42"/>
      <c r="EWO5" s="42"/>
      <c r="EWP5" s="42"/>
      <c r="EWQ5" s="42"/>
      <c r="EWR5" s="42"/>
      <c r="EWS5" s="42"/>
      <c r="EWT5" s="42"/>
      <c r="EWU5" s="42"/>
      <c r="EWV5" s="42"/>
      <c r="EWW5" s="42"/>
      <c r="EWX5" s="42"/>
      <c r="EWY5" s="42"/>
      <c r="EWZ5" s="42"/>
      <c r="EXA5" s="42"/>
      <c r="EXB5" s="42"/>
      <c r="EXC5" s="42"/>
      <c r="EXD5" s="42"/>
      <c r="EXE5" s="42"/>
      <c r="EXF5" s="42"/>
      <c r="EXG5" s="42"/>
      <c r="EXH5" s="42"/>
      <c r="EXI5" s="42"/>
      <c r="EXJ5" s="42"/>
      <c r="EXK5" s="42"/>
      <c r="EXL5" s="42"/>
      <c r="EXM5" s="42"/>
      <c r="EXN5" s="42"/>
      <c r="EXO5" s="42"/>
      <c r="EXP5" s="42"/>
      <c r="EXQ5" s="42"/>
      <c r="EXR5" s="42"/>
      <c r="EXS5" s="42"/>
      <c r="EXT5" s="42"/>
      <c r="EXU5" s="42"/>
      <c r="EXV5" s="42"/>
      <c r="EXW5" s="42"/>
      <c r="EXX5" s="42"/>
      <c r="EXY5" s="42"/>
      <c r="EXZ5" s="42"/>
      <c r="EYA5" s="42"/>
      <c r="EYB5" s="42"/>
      <c r="EYC5" s="42"/>
      <c r="EYD5" s="42"/>
      <c r="EYE5" s="42"/>
      <c r="EYF5" s="42"/>
      <c r="EYG5" s="42"/>
      <c r="EYH5" s="42"/>
      <c r="EYI5" s="42"/>
      <c r="EYJ5" s="42"/>
      <c r="EYK5" s="42"/>
      <c r="EYL5" s="42"/>
      <c r="EYM5" s="42"/>
      <c r="EYN5" s="42"/>
      <c r="EYO5" s="42"/>
      <c r="EYP5" s="42"/>
      <c r="EYQ5" s="42"/>
      <c r="EYR5" s="42"/>
      <c r="EYS5" s="42"/>
      <c r="EYT5" s="42"/>
      <c r="EYU5" s="42"/>
      <c r="EYV5" s="42"/>
      <c r="EYW5" s="42"/>
      <c r="EYX5" s="42"/>
      <c r="EYY5" s="42"/>
      <c r="EYZ5" s="42"/>
      <c r="EZA5" s="42"/>
      <c r="EZB5" s="42"/>
      <c r="EZC5" s="42"/>
      <c r="EZD5" s="42"/>
      <c r="EZE5" s="42"/>
      <c r="EZF5" s="42"/>
      <c r="EZG5" s="42"/>
      <c r="EZH5" s="42"/>
      <c r="EZI5" s="42"/>
      <c r="EZJ5" s="42"/>
      <c r="EZK5" s="42"/>
      <c r="EZL5" s="42"/>
      <c r="EZM5" s="42"/>
      <c r="EZN5" s="42"/>
      <c r="EZO5" s="42"/>
      <c r="EZP5" s="42"/>
      <c r="EZQ5" s="42"/>
      <c r="EZR5" s="42"/>
      <c r="EZS5" s="42"/>
      <c r="EZT5" s="42"/>
      <c r="EZU5" s="42"/>
      <c r="EZV5" s="42"/>
      <c r="EZW5" s="42"/>
      <c r="EZX5" s="42"/>
      <c r="EZY5" s="42"/>
      <c r="EZZ5" s="42"/>
      <c r="FAA5" s="42"/>
      <c r="FAB5" s="42"/>
      <c r="FAC5" s="42"/>
      <c r="FAD5" s="42"/>
      <c r="FAE5" s="42"/>
      <c r="FAF5" s="42"/>
      <c r="FAG5" s="42"/>
      <c r="FAH5" s="42"/>
      <c r="FAI5" s="42"/>
      <c r="FAJ5" s="42"/>
      <c r="FAK5" s="42"/>
      <c r="FAL5" s="42"/>
      <c r="FAM5" s="42"/>
      <c r="FAN5" s="42"/>
      <c r="FAO5" s="42"/>
      <c r="FAP5" s="42"/>
      <c r="FAQ5" s="42"/>
      <c r="FAR5" s="42"/>
      <c r="FAS5" s="42"/>
      <c r="FAT5" s="42"/>
      <c r="FAU5" s="42"/>
      <c r="FAV5" s="42"/>
      <c r="FAW5" s="42"/>
      <c r="FAX5" s="42"/>
      <c r="FAY5" s="42"/>
      <c r="FAZ5" s="42"/>
      <c r="FBA5" s="42"/>
      <c r="FBB5" s="42"/>
      <c r="FBC5" s="42"/>
      <c r="FBD5" s="42"/>
      <c r="FBE5" s="42"/>
      <c r="FBF5" s="42"/>
      <c r="FBG5" s="42"/>
      <c r="FBH5" s="42"/>
      <c r="FBI5" s="42"/>
      <c r="FBJ5" s="42"/>
      <c r="FBK5" s="42"/>
      <c r="FBL5" s="42"/>
      <c r="FBM5" s="42"/>
      <c r="FBN5" s="42"/>
      <c r="FBO5" s="42"/>
      <c r="FBP5" s="42"/>
      <c r="FBQ5" s="42"/>
      <c r="FBR5" s="42"/>
      <c r="FBS5" s="42"/>
      <c r="FBT5" s="42"/>
      <c r="FBU5" s="42"/>
      <c r="FBV5" s="42"/>
      <c r="FBW5" s="42"/>
      <c r="FBX5" s="42"/>
      <c r="FBY5" s="42"/>
      <c r="FBZ5" s="42"/>
      <c r="FCA5" s="42"/>
      <c r="FCB5" s="42"/>
      <c r="FCC5" s="42"/>
      <c r="FCD5" s="42"/>
      <c r="FCE5" s="42"/>
      <c r="FCF5" s="42"/>
      <c r="FCG5" s="42"/>
      <c r="FCH5" s="42"/>
      <c r="FCI5" s="42"/>
      <c r="FCJ5" s="42"/>
      <c r="FCK5" s="42"/>
      <c r="FCL5" s="42"/>
      <c r="FCM5" s="42"/>
      <c r="FCN5" s="42"/>
      <c r="FCO5" s="42"/>
      <c r="FCP5" s="42"/>
      <c r="FCQ5" s="42"/>
      <c r="FCR5" s="42"/>
      <c r="FCS5" s="42"/>
      <c r="FCT5" s="42"/>
      <c r="FCU5" s="42"/>
      <c r="FCV5" s="42"/>
      <c r="FCW5" s="42"/>
      <c r="FCX5" s="42"/>
      <c r="FCY5" s="42"/>
      <c r="FCZ5" s="42"/>
      <c r="FDA5" s="42"/>
      <c r="FDB5" s="42"/>
      <c r="FDC5" s="42"/>
      <c r="FDD5" s="42"/>
      <c r="FDE5" s="42"/>
      <c r="FDF5" s="42"/>
      <c r="FDG5" s="42"/>
      <c r="FDH5" s="42"/>
      <c r="FDI5" s="42"/>
      <c r="FDJ5" s="42"/>
      <c r="FDK5" s="42"/>
      <c r="FDL5" s="42"/>
      <c r="FDM5" s="42"/>
      <c r="FDN5" s="42"/>
      <c r="FDO5" s="42"/>
      <c r="FDP5" s="42"/>
      <c r="FDQ5" s="42"/>
      <c r="FDR5" s="42"/>
      <c r="FDS5" s="42"/>
      <c r="FDT5" s="42"/>
      <c r="FDU5" s="42"/>
      <c r="FDV5" s="42"/>
      <c r="FDW5" s="42"/>
      <c r="FDX5" s="42"/>
      <c r="FDY5" s="42"/>
      <c r="FDZ5" s="42"/>
      <c r="FEA5" s="42"/>
      <c r="FEB5" s="42"/>
      <c r="FEC5" s="42"/>
      <c r="FED5" s="42"/>
      <c r="FEE5" s="42"/>
      <c r="FEF5" s="42"/>
      <c r="FEG5" s="42"/>
      <c r="FEH5" s="42"/>
      <c r="FEI5" s="42"/>
      <c r="FEJ5" s="42"/>
      <c r="FEK5" s="42"/>
      <c r="FEL5" s="42"/>
      <c r="FEM5" s="42"/>
      <c r="FEN5" s="42"/>
      <c r="FEO5" s="42"/>
      <c r="FEP5" s="42"/>
      <c r="FEQ5" s="42"/>
      <c r="FER5" s="42"/>
      <c r="FES5" s="42"/>
      <c r="FET5" s="42"/>
      <c r="FEU5" s="42"/>
      <c r="FEV5" s="42"/>
      <c r="FEW5" s="42"/>
      <c r="FEX5" s="42"/>
      <c r="FEY5" s="42"/>
      <c r="FEZ5" s="42"/>
      <c r="FFA5" s="42"/>
      <c r="FFB5" s="42"/>
      <c r="FFC5" s="42"/>
      <c r="FFD5" s="42"/>
      <c r="FFE5" s="42"/>
      <c r="FFF5" s="42"/>
      <c r="FFG5" s="42"/>
      <c r="FFH5" s="42"/>
      <c r="FFI5" s="42"/>
      <c r="FFJ5" s="42"/>
      <c r="FFK5" s="42"/>
      <c r="FFL5" s="42"/>
      <c r="FFM5" s="42"/>
      <c r="FFN5" s="42"/>
      <c r="FFO5" s="42"/>
      <c r="FFP5" s="42"/>
      <c r="FFQ5" s="42"/>
      <c r="FFR5" s="42"/>
      <c r="FFS5" s="42"/>
      <c r="FFT5" s="42"/>
      <c r="FFU5" s="42"/>
      <c r="FFV5" s="42"/>
      <c r="FFW5" s="42"/>
      <c r="FFX5" s="42"/>
      <c r="FFY5" s="42"/>
      <c r="FFZ5" s="42"/>
      <c r="FGA5" s="42"/>
      <c r="FGB5" s="42"/>
      <c r="FGC5" s="42"/>
      <c r="FGD5" s="42"/>
      <c r="FGE5" s="42"/>
      <c r="FGF5" s="42"/>
      <c r="FGG5" s="42"/>
      <c r="FGH5" s="42"/>
      <c r="FGI5" s="42"/>
      <c r="FGJ5" s="42"/>
      <c r="FGK5" s="42"/>
      <c r="FGL5" s="42"/>
      <c r="FGM5" s="42"/>
      <c r="FGN5" s="42"/>
      <c r="FGO5" s="42"/>
      <c r="FGP5" s="42"/>
      <c r="FGQ5" s="42"/>
      <c r="FGR5" s="42"/>
      <c r="FGS5" s="42"/>
      <c r="FGT5" s="42"/>
      <c r="FGU5" s="42"/>
      <c r="FGV5" s="42"/>
      <c r="FGW5" s="42"/>
      <c r="FGX5" s="42"/>
      <c r="FGY5" s="42"/>
      <c r="FGZ5" s="42"/>
      <c r="FHA5" s="42"/>
      <c r="FHB5" s="42"/>
      <c r="FHC5" s="42"/>
      <c r="FHD5" s="42"/>
      <c r="FHE5" s="42"/>
      <c r="FHF5" s="42"/>
      <c r="FHG5" s="42"/>
      <c r="FHH5" s="42"/>
      <c r="FHI5" s="42"/>
      <c r="FHJ5" s="42"/>
      <c r="FHK5" s="42"/>
      <c r="FHL5" s="42"/>
      <c r="FHM5" s="42"/>
      <c r="FHN5" s="42"/>
      <c r="FHO5" s="42"/>
      <c r="FHP5" s="42"/>
      <c r="FHQ5" s="42"/>
      <c r="FHR5" s="42"/>
      <c r="FHS5" s="42"/>
      <c r="FHT5" s="42"/>
      <c r="FHU5" s="42"/>
      <c r="FHV5" s="42"/>
      <c r="FHW5" s="42"/>
      <c r="FHX5" s="42"/>
      <c r="FHY5" s="42"/>
      <c r="FHZ5" s="42"/>
      <c r="FIA5" s="42"/>
      <c r="FIB5" s="42"/>
      <c r="FIC5" s="42"/>
      <c r="FID5" s="42"/>
      <c r="FIE5" s="42"/>
      <c r="FIF5" s="42"/>
      <c r="FIG5" s="42"/>
      <c r="FIH5" s="42"/>
      <c r="FII5" s="42"/>
      <c r="FIJ5" s="42"/>
      <c r="FIK5" s="42"/>
      <c r="FIL5" s="42"/>
      <c r="FIM5" s="42"/>
      <c r="FIN5" s="42"/>
      <c r="FIO5" s="42"/>
      <c r="FIP5" s="42"/>
      <c r="FIQ5" s="42"/>
      <c r="FIR5" s="42"/>
      <c r="FIS5" s="42"/>
      <c r="FIT5" s="42"/>
      <c r="FIU5" s="42"/>
      <c r="FIV5" s="42"/>
      <c r="FIW5" s="42"/>
      <c r="FIX5" s="42"/>
      <c r="FIY5" s="42"/>
      <c r="FIZ5" s="42"/>
      <c r="FJA5" s="42"/>
      <c r="FJB5" s="42"/>
      <c r="FJC5" s="42"/>
      <c r="FJD5" s="42"/>
      <c r="FJE5" s="42"/>
      <c r="FJF5" s="42"/>
      <c r="FJG5" s="42"/>
      <c r="FJH5" s="42"/>
      <c r="FJI5" s="42"/>
      <c r="FJJ5" s="42"/>
      <c r="FJK5" s="42"/>
      <c r="FJL5" s="42"/>
      <c r="FJM5" s="42"/>
      <c r="FJN5" s="42"/>
      <c r="FJO5" s="42"/>
      <c r="FJP5" s="42"/>
      <c r="FJQ5" s="42"/>
      <c r="FJR5" s="42"/>
      <c r="FJS5" s="42"/>
      <c r="FJT5" s="42"/>
      <c r="FJU5" s="42"/>
      <c r="FJV5" s="42"/>
      <c r="FJW5" s="42"/>
      <c r="FJX5" s="42"/>
      <c r="FJY5" s="42"/>
      <c r="FJZ5" s="42"/>
      <c r="FKA5" s="42"/>
      <c r="FKB5" s="42"/>
      <c r="FKC5" s="42"/>
      <c r="FKD5" s="42"/>
      <c r="FKE5" s="42"/>
      <c r="FKF5" s="42"/>
      <c r="FKG5" s="42"/>
      <c r="FKH5" s="42"/>
      <c r="FKI5" s="42"/>
      <c r="FKJ5" s="42"/>
      <c r="FKK5" s="42"/>
      <c r="FKL5" s="42"/>
      <c r="FKM5" s="42"/>
      <c r="FKN5" s="42"/>
      <c r="FKO5" s="42"/>
      <c r="FKP5" s="42"/>
      <c r="FKQ5" s="42"/>
      <c r="FKR5" s="42"/>
      <c r="FKS5" s="42"/>
      <c r="FKT5" s="42"/>
      <c r="FKU5" s="42"/>
      <c r="FKV5" s="42"/>
      <c r="FKW5" s="42"/>
      <c r="FKX5" s="42"/>
      <c r="FKY5" s="42"/>
      <c r="FKZ5" s="42"/>
      <c r="FLA5" s="42"/>
      <c r="FLB5" s="42"/>
      <c r="FLC5" s="42"/>
      <c r="FLD5" s="42"/>
      <c r="FLE5" s="42"/>
      <c r="FLF5" s="42"/>
      <c r="FLG5" s="42"/>
      <c r="FLH5" s="42"/>
      <c r="FLI5" s="42"/>
      <c r="FLJ5" s="42"/>
      <c r="FLK5" s="42"/>
      <c r="FLL5" s="42"/>
      <c r="FLM5" s="42"/>
      <c r="FLN5" s="42"/>
      <c r="FLO5" s="42"/>
      <c r="FLP5" s="42"/>
      <c r="FLQ5" s="42"/>
      <c r="FLR5" s="42"/>
      <c r="FLS5" s="42"/>
      <c r="FLT5" s="42"/>
      <c r="FLU5" s="42"/>
      <c r="FLV5" s="42"/>
      <c r="FLW5" s="42"/>
      <c r="FLX5" s="42"/>
      <c r="FLY5" s="42"/>
      <c r="FLZ5" s="42"/>
      <c r="FMA5" s="42"/>
      <c r="FMB5" s="42"/>
      <c r="FMC5" s="42"/>
      <c r="FMD5" s="42"/>
      <c r="FME5" s="42"/>
      <c r="FMF5" s="42"/>
      <c r="FMG5" s="42"/>
      <c r="FMH5" s="42"/>
      <c r="FMI5" s="42"/>
      <c r="FMJ5" s="42"/>
      <c r="FMK5" s="42"/>
      <c r="FML5" s="42"/>
      <c r="FMM5" s="42"/>
      <c r="FMN5" s="42"/>
      <c r="FMO5" s="42"/>
      <c r="FMP5" s="42"/>
      <c r="FMQ5" s="42"/>
      <c r="FMR5" s="42"/>
      <c r="FMS5" s="42"/>
      <c r="FMT5" s="42"/>
      <c r="FMU5" s="42"/>
      <c r="FMV5" s="42"/>
      <c r="FMW5" s="42"/>
      <c r="FMX5" s="42"/>
      <c r="FMY5" s="42"/>
      <c r="FMZ5" s="42"/>
      <c r="FNA5" s="42"/>
      <c r="FNB5" s="42"/>
      <c r="FNC5" s="42"/>
      <c r="FND5" s="42"/>
      <c r="FNE5" s="42"/>
      <c r="FNF5" s="42"/>
      <c r="FNG5" s="42"/>
      <c r="FNH5" s="42"/>
      <c r="FNI5" s="42"/>
      <c r="FNJ5" s="42"/>
      <c r="FNK5" s="42"/>
      <c r="FNL5" s="42"/>
      <c r="FNM5" s="42"/>
      <c r="FNN5" s="42"/>
      <c r="FNO5" s="42"/>
      <c r="FNP5" s="42"/>
      <c r="FNQ5" s="42"/>
      <c r="FNR5" s="42"/>
      <c r="FNS5" s="42"/>
      <c r="FNT5" s="42"/>
      <c r="FNU5" s="42"/>
      <c r="FNV5" s="42"/>
      <c r="FNW5" s="42"/>
      <c r="FNX5" s="42"/>
      <c r="FNY5" s="42"/>
      <c r="FNZ5" s="42"/>
      <c r="FOA5" s="42"/>
      <c r="FOB5" s="42"/>
      <c r="FOC5" s="42"/>
      <c r="FOD5" s="42"/>
      <c r="FOE5" s="42"/>
      <c r="FOF5" s="42"/>
      <c r="FOG5" s="42"/>
      <c r="FOH5" s="42"/>
      <c r="FOI5" s="42"/>
      <c r="FOJ5" s="42"/>
      <c r="FOK5" s="42"/>
      <c r="FOL5" s="42"/>
      <c r="FOM5" s="42"/>
      <c r="FON5" s="42"/>
      <c r="FOO5" s="42"/>
      <c r="FOP5" s="42"/>
      <c r="FOQ5" s="42"/>
      <c r="FOR5" s="42"/>
      <c r="FOS5" s="42"/>
      <c r="FOT5" s="42"/>
      <c r="FOU5" s="42"/>
      <c r="FOV5" s="42"/>
      <c r="FOW5" s="42"/>
      <c r="FOX5" s="42"/>
      <c r="FOY5" s="42"/>
      <c r="FOZ5" s="42"/>
      <c r="FPA5" s="42"/>
      <c r="FPB5" s="42"/>
      <c r="FPC5" s="42"/>
      <c r="FPD5" s="42"/>
      <c r="FPE5" s="42"/>
      <c r="FPF5" s="42"/>
      <c r="FPG5" s="42"/>
      <c r="FPH5" s="42"/>
      <c r="FPI5" s="42"/>
      <c r="FPJ5" s="42"/>
      <c r="FPK5" s="42"/>
      <c r="FPL5" s="42"/>
      <c r="FPM5" s="42"/>
      <c r="FPN5" s="42"/>
      <c r="FPO5" s="42"/>
      <c r="FPP5" s="42"/>
      <c r="FPQ5" s="42"/>
      <c r="FPR5" s="42"/>
      <c r="FPS5" s="42"/>
      <c r="FPT5" s="42"/>
      <c r="FPU5" s="42"/>
      <c r="FPV5" s="42"/>
      <c r="FPW5" s="42"/>
      <c r="FPX5" s="42"/>
      <c r="FPY5" s="42"/>
      <c r="FPZ5" s="42"/>
      <c r="FQA5" s="42"/>
      <c r="FQB5" s="42"/>
      <c r="FQC5" s="42"/>
      <c r="FQD5" s="42"/>
      <c r="FQE5" s="42"/>
      <c r="FQF5" s="42"/>
      <c r="FQG5" s="42"/>
      <c r="FQH5" s="42"/>
      <c r="FQI5" s="42"/>
      <c r="FQJ5" s="42"/>
      <c r="FQK5" s="42"/>
      <c r="FQL5" s="42"/>
      <c r="FQM5" s="42"/>
      <c r="FQN5" s="42"/>
      <c r="FQO5" s="42"/>
      <c r="FQP5" s="42"/>
      <c r="FQQ5" s="42"/>
      <c r="FQR5" s="42"/>
      <c r="FQS5" s="42"/>
      <c r="FQT5" s="42"/>
      <c r="FQU5" s="42"/>
      <c r="FQV5" s="42"/>
      <c r="FQW5" s="42"/>
      <c r="FQX5" s="42"/>
      <c r="FQY5" s="42"/>
      <c r="FQZ5" s="42"/>
      <c r="FRA5" s="42"/>
      <c r="FRB5" s="42"/>
      <c r="FRC5" s="42"/>
      <c r="FRD5" s="42"/>
      <c r="FRE5" s="42"/>
      <c r="FRF5" s="42"/>
      <c r="FRG5" s="42"/>
      <c r="FRH5" s="42"/>
      <c r="FRI5" s="42"/>
      <c r="FRJ5" s="42"/>
      <c r="FRK5" s="42"/>
      <c r="FRL5" s="42"/>
      <c r="FRM5" s="42"/>
      <c r="FRN5" s="42"/>
      <c r="FRO5" s="42"/>
      <c r="FRP5" s="42"/>
      <c r="FRQ5" s="42"/>
      <c r="FRR5" s="42"/>
      <c r="FRS5" s="42"/>
      <c r="FRT5" s="42"/>
      <c r="FRU5" s="42"/>
      <c r="FRV5" s="42"/>
      <c r="FRW5" s="42"/>
      <c r="FRX5" s="42"/>
      <c r="FRY5" s="42"/>
      <c r="FRZ5" s="42"/>
      <c r="FSA5" s="42"/>
      <c r="FSB5" s="42"/>
      <c r="FSC5" s="42"/>
      <c r="FSD5" s="42"/>
      <c r="FSE5" s="42"/>
      <c r="FSF5" s="42"/>
      <c r="FSG5" s="42"/>
      <c r="FSH5" s="42"/>
      <c r="FSI5" s="42"/>
      <c r="FSJ5" s="42"/>
      <c r="FSK5" s="42"/>
      <c r="FSL5" s="42"/>
      <c r="FSM5" s="42"/>
      <c r="FSN5" s="42"/>
      <c r="FSO5" s="42"/>
      <c r="FSP5" s="42"/>
      <c r="FSQ5" s="42"/>
      <c r="FSR5" s="42"/>
      <c r="FSS5" s="42"/>
      <c r="FST5" s="42"/>
      <c r="FSU5" s="42"/>
      <c r="FSV5" s="42"/>
      <c r="FSW5" s="42"/>
      <c r="FSX5" s="42"/>
      <c r="FSY5" s="42"/>
      <c r="FSZ5" s="42"/>
      <c r="FTA5" s="42"/>
      <c r="FTB5" s="42"/>
      <c r="FTC5" s="42"/>
      <c r="FTD5" s="42"/>
      <c r="FTE5" s="42"/>
      <c r="FTF5" s="42"/>
      <c r="FTG5" s="42"/>
      <c r="FTH5" s="42"/>
      <c r="FTI5" s="42"/>
      <c r="FTJ5" s="42"/>
      <c r="FTK5" s="42"/>
      <c r="FTL5" s="42"/>
      <c r="FTM5" s="42"/>
      <c r="FTN5" s="42"/>
      <c r="FTO5" s="42"/>
      <c r="FTP5" s="42"/>
      <c r="FTQ5" s="42"/>
      <c r="FTR5" s="42"/>
      <c r="FTS5" s="42"/>
      <c r="FTT5" s="42"/>
      <c r="FTU5" s="42"/>
      <c r="FTV5" s="42"/>
      <c r="FTW5" s="42"/>
      <c r="FTX5" s="42"/>
      <c r="FTY5" s="42"/>
      <c r="FTZ5" s="42"/>
      <c r="FUA5" s="42"/>
      <c r="FUB5" s="42"/>
      <c r="FUC5" s="42"/>
      <c r="FUD5" s="42"/>
      <c r="FUE5" s="42"/>
      <c r="FUF5" s="42"/>
      <c r="FUG5" s="42"/>
      <c r="FUH5" s="42"/>
      <c r="FUI5" s="42"/>
      <c r="FUJ5" s="42"/>
      <c r="FUK5" s="42"/>
      <c r="FUL5" s="42"/>
      <c r="FUM5" s="42"/>
      <c r="FUN5" s="42"/>
      <c r="FUO5" s="42"/>
      <c r="FUP5" s="42"/>
      <c r="FUQ5" s="42"/>
      <c r="FUR5" s="42"/>
      <c r="FUS5" s="42"/>
      <c r="FUT5" s="42"/>
      <c r="FUU5" s="42"/>
      <c r="FUV5" s="42"/>
      <c r="FUW5" s="42"/>
      <c r="FUX5" s="42"/>
      <c r="FUY5" s="42"/>
      <c r="FUZ5" s="42"/>
      <c r="FVA5" s="42"/>
      <c r="FVB5" s="42"/>
      <c r="FVC5" s="42"/>
      <c r="FVD5" s="42"/>
      <c r="FVE5" s="42"/>
      <c r="FVF5" s="42"/>
      <c r="FVG5" s="42"/>
      <c r="FVH5" s="42"/>
      <c r="FVI5" s="42"/>
      <c r="FVJ5" s="42"/>
      <c r="FVK5" s="42"/>
      <c r="FVL5" s="42"/>
      <c r="FVM5" s="42"/>
      <c r="FVN5" s="42"/>
      <c r="FVO5" s="42"/>
      <c r="FVP5" s="42"/>
      <c r="FVQ5" s="42"/>
      <c r="FVR5" s="42"/>
      <c r="FVS5" s="42"/>
      <c r="FVT5" s="42"/>
      <c r="FVU5" s="42"/>
      <c r="FVV5" s="42"/>
      <c r="FVW5" s="42"/>
      <c r="FVX5" s="42"/>
      <c r="FVY5" s="42"/>
      <c r="FVZ5" s="42"/>
      <c r="FWA5" s="42"/>
      <c r="FWB5" s="42"/>
      <c r="FWC5" s="42"/>
      <c r="FWD5" s="42"/>
      <c r="FWE5" s="42"/>
      <c r="FWF5" s="42"/>
      <c r="FWG5" s="42"/>
      <c r="FWH5" s="42"/>
      <c r="FWI5" s="42"/>
      <c r="FWJ5" s="42"/>
      <c r="FWK5" s="42"/>
      <c r="FWL5" s="42"/>
      <c r="FWM5" s="42"/>
      <c r="FWN5" s="42"/>
      <c r="FWO5" s="42"/>
      <c r="FWP5" s="42"/>
      <c r="FWQ5" s="42"/>
      <c r="FWR5" s="42"/>
      <c r="FWS5" s="42"/>
      <c r="FWT5" s="42"/>
      <c r="FWU5" s="42"/>
      <c r="FWV5" s="42"/>
      <c r="FWW5" s="42"/>
      <c r="FWX5" s="42"/>
      <c r="FWY5" s="42"/>
      <c r="FWZ5" s="42"/>
      <c r="FXA5" s="42"/>
      <c r="FXB5" s="42"/>
      <c r="FXC5" s="42"/>
      <c r="FXD5" s="42"/>
      <c r="FXE5" s="42"/>
      <c r="FXF5" s="42"/>
      <c r="FXG5" s="42"/>
      <c r="FXH5" s="42"/>
      <c r="FXI5" s="42"/>
      <c r="FXJ5" s="42"/>
      <c r="FXK5" s="42"/>
      <c r="FXL5" s="42"/>
      <c r="FXM5" s="42"/>
      <c r="FXN5" s="42"/>
      <c r="FXO5" s="42"/>
      <c r="FXP5" s="42"/>
      <c r="FXQ5" s="42"/>
      <c r="FXR5" s="42"/>
      <c r="FXS5" s="42"/>
      <c r="FXT5" s="42"/>
      <c r="FXU5" s="42"/>
      <c r="FXV5" s="42"/>
      <c r="FXW5" s="42"/>
      <c r="FXX5" s="42"/>
      <c r="FXY5" s="42"/>
      <c r="FXZ5" s="42"/>
      <c r="FYA5" s="42"/>
      <c r="FYB5" s="42"/>
      <c r="FYC5" s="42"/>
      <c r="FYD5" s="42"/>
      <c r="FYE5" s="42"/>
      <c r="FYF5" s="42"/>
      <c r="FYG5" s="42"/>
      <c r="FYH5" s="42"/>
      <c r="FYI5" s="42"/>
      <c r="FYJ5" s="42"/>
      <c r="FYK5" s="42"/>
      <c r="FYL5" s="42"/>
      <c r="FYM5" s="42"/>
      <c r="FYN5" s="42"/>
      <c r="FYO5" s="42"/>
      <c r="FYP5" s="42"/>
      <c r="FYQ5" s="42"/>
      <c r="FYR5" s="42"/>
      <c r="FYS5" s="42"/>
      <c r="FYT5" s="42"/>
      <c r="FYU5" s="42"/>
      <c r="FYV5" s="42"/>
      <c r="FYW5" s="42"/>
      <c r="FYX5" s="42"/>
      <c r="FYY5" s="42"/>
      <c r="FYZ5" s="42"/>
      <c r="FZA5" s="42"/>
      <c r="FZB5" s="42"/>
      <c r="FZC5" s="42"/>
      <c r="FZD5" s="42"/>
      <c r="FZE5" s="42"/>
      <c r="FZF5" s="42"/>
      <c r="FZG5" s="42"/>
      <c r="FZH5" s="42"/>
      <c r="FZI5" s="42"/>
      <c r="FZJ5" s="42"/>
      <c r="FZK5" s="42"/>
      <c r="FZL5" s="42"/>
      <c r="FZM5" s="42"/>
      <c r="FZN5" s="42"/>
      <c r="FZO5" s="42"/>
      <c r="FZP5" s="42"/>
      <c r="FZQ5" s="42"/>
      <c r="FZR5" s="42"/>
      <c r="FZS5" s="42"/>
      <c r="FZT5" s="42"/>
      <c r="FZU5" s="42"/>
      <c r="FZV5" s="42"/>
      <c r="FZW5" s="42"/>
      <c r="FZX5" s="42"/>
      <c r="FZY5" s="42"/>
      <c r="FZZ5" s="42"/>
      <c r="GAA5" s="42"/>
      <c r="GAB5" s="42"/>
      <c r="GAC5" s="42"/>
      <c r="GAD5" s="42"/>
      <c r="GAE5" s="42"/>
      <c r="GAF5" s="42"/>
      <c r="GAG5" s="42"/>
      <c r="GAH5" s="42"/>
      <c r="GAI5" s="42"/>
      <c r="GAJ5" s="42"/>
      <c r="GAK5" s="42"/>
      <c r="GAL5" s="42"/>
      <c r="GAM5" s="42"/>
      <c r="GAN5" s="42"/>
      <c r="GAO5" s="42"/>
      <c r="GAP5" s="42"/>
      <c r="GAQ5" s="42"/>
      <c r="GAR5" s="42"/>
      <c r="GAS5" s="42"/>
      <c r="GAT5" s="42"/>
      <c r="GAU5" s="42"/>
      <c r="GAV5" s="42"/>
      <c r="GAW5" s="42"/>
      <c r="GAX5" s="42"/>
      <c r="GAY5" s="42"/>
      <c r="GAZ5" s="42"/>
      <c r="GBA5" s="42"/>
      <c r="GBB5" s="42"/>
      <c r="GBC5" s="42"/>
      <c r="GBD5" s="42"/>
      <c r="GBE5" s="42"/>
      <c r="GBF5" s="42"/>
      <c r="GBG5" s="42"/>
      <c r="GBH5" s="42"/>
      <c r="GBI5" s="42"/>
      <c r="GBJ5" s="42"/>
      <c r="GBK5" s="42"/>
      <c r="GBL5" s="42"/>
      <c r="GBM5" s="42"/>
      <c r="GBN5" s="42"/>
      <c r="GBO5" s="42"/>
      <c r="GBP5" s="42"/>
      <c r="GBQ5" s="42"/>
      <c r="GBR5" s="42"/>
      <c r="GBS5" s="42"/>
      <c r="GBT5" s="42"/>
      <c r="GBU5" s="42"/>
      <c r="GBV5" s="42"/>
      <c r="GBW5" s="42"/>
      <c r="GBX5" s="42"/>
      <c r="GBY5" s="42"/>
      <c r="GBZ5" s="42"/>
      <c r="GCA5" s="42"/>
      <c r="GCB5" s="42"/>
      <c r="GCC5" s="42"/>
      <c r="GCD5" s="42"/>
      <c r="GCE5" s="42"/>
      <c r="GCF5" s="42"/>
      <c r="GCG5" s="42"/>
      <c r="GCH5" s="42"/>
      <c r="GCI5" s="42"/>
      <c r="GCJ5" s="42"/>
      <c r="GCK5" s="42"/>
      <c r="GCL5" s="42"/>
      <c r="GCM5" s="42"/>
      <c r="GCN5" s="42"/>
      <c r="GCO5" s="42"/>
      <c r="GCP5" s="42"/>
      <c r="GCQ5" s="42"/>
      <c r="GCR5" s="42"/>
      <c r="GCS5" s="42"/>
      <c r="GCT5" s="42"/>
      <c r="GCU5" s="42"/>
      <c r="GCV5" s="42"/>
      <c r="GCW5" s="42"/>
      <c r="GCX5" s="42"/>
      <c r="GCY5" s="42"/>
      <c r="GCZ5" s="42"/>
      <c r="GDA5" s="42"/>
      <c r="GDB5" s="42"/>
      <c r="GDC5" s="42"/>
      <c r="GDD5" s="42"/>
      <c r="GDE5" s="42"/>
      <c r="GDF5" s="42"/>
      <c r="GDG5" s="42"/>
      <c r="GDH5" s="42"/>
      <c r="GDI5" s="42"/>
      <c r="GDJ5" s="42"/>
      <c r="GDK5" s="42"/>
      <c r="GDL5" s="42"/>
      <c r="GDM5" s="42"/>
      <c r="GDN5" s="42"/>
      <c r="GDO5" s="42"/>
      <c r="GDP5" s="42"/>
      <c r="GDQ5" s="42"/>
      <c r="GDR5" s="42"/>
      <c r="GDS5" s="42"/>
      <c r="GDT5" s="42"/>
      <c r="GDU5" s="42"/>
      <c r="GDV5" s="42"/>
      <c r="GDW5" s="42"/>
      <c r="GDX5" s="42"/>
      <c r="GDY5" s="42"/>
      <c r="GDZ5" s="42"/>
      <c r="GEA5" s="42"/>
      <c r="GEB5" s="42"/>
      <c r="GEC5" s="42"/>
      <c r="GED5" s="42"/>
      <c r="GEE5" s="42"/>
      <c r="GEF5" s="42"/>
      <c r="GEG5" s="42"/>
      <c r="GEH5" s="42"/>
      <c r="GEI5" s="42"/>
      <c r="GEJ5" s="42"/>
      <c r="GEK5" s="42"/>
      <c r="GEL5" s="42"/>
      <c r="GEM5" s="42"/>
      <c r="GEN5" s="42"/>
      <c r="GEO5" s="42"/>
      <c r="GEP5" s="42"/>
      <c r="GEQ5" s="42"/>
      <c r="GER5" s="42"/>
      <c r="GES5" s="42"/>
      <c r="GET5" s="42"/>
      <c r="GEU5" s="42"/>
      <c r="GEV5" s="42"/>
      <c r="GEW5" s="42"/>
      <c r="GEX5" s="42"/>
      <c r="GEY5" s="42"/>
      <c r="GEZ5" s="42"/>
      <c r="GFA5" s="42"/>
      <c r="GFB5" s="42"/>
      <c r="GFC5" s="42"/>
      <c r="GFD5" s="42"/>
      <c r="GFE5" s="42"/>
      <c r="GFF5" s="42"/>
      <c r="GFG5" s="42"/>
      <c r="GFH5" s="42"/>
      <c r="GFI5" s="42"/>
      <c r="GFJ5" s="42"/>
      <c r="GFK5" s="42"/>
      <c r="GFL5" s="42"/>
      <c r="GFM5" s="42"/>
      <c r="GFN5" s="42"/>
      <c r="GFO5" s="42"/>
      <c r="GFP5" s="42"/>
      <c r="GFQ5" s="42"/>
      <c r="GFR5" s="42"/>
      <c r="GFS5" s="42"/>
      <c r="GFT5" s="42"/>
      <c r="GFU5" s="42"/>
      <c r="GFV5" s="42"/>
      <c r="GFW5" s="42"/>
      <c r="GFX5" s="42"/>
      <c r="GFY5" s="42"/>
      <c r="GFZ5" s="42"/>
      <c r="GGA5" s="42"/>
      <c r="GGB5" s="42"/>
      <c r="GGC5" s="42"/>
      <c r="GGD5" s="42"/>
      <c r="GGE5" s="42"/>
      <c r="GGF5" s="42"/>
      <c r="GGG5" s="42"/>
      <c r="GGH5" s="42"/>
      <c r="GGI5" s="42"/>
      <c r="GGJ5" s="42"/>
      <c r="GGK5" s="42"/>
      <c r="GGL5" s="42"/>
      <c r="GGM5" s="42"/>
      <c r="GGN5" s="42"/>
      <c r="GGO5" s="42"/>
      <c r="GGP5" s="42"/>
      <c r="GGQ5" s="42"/>
      <c r="GGR5" s="42"/>
      <c r="GGS5" s="42"/>
      <c r="GGT5" s="42"/>
      <c r="GGU5" s="42"/>
      <c r="GGV5" s="42"/>
      <c r="GGW5" s="42"/>
      <c r="GGX5" s="42"/>
      <c r="GGY5" s="42"/>
      <c r="GGZ5" s="42"/>
      <c r="GHA5" s="42"/>
      <c r="GHB5" s="42"/>
      <c r="GHC5" s="42"/>
      <c r="GHD5" s="42"/>
      <c r="GHE5" s="42"/>
      <c r="GHF5" s="42"/>
      <c r="GHG5" s="42"/>
      <c r="GHH5" s="42"/>
      <c r="GHI5" s="42"/>
      <c r="GHJ5" s="42"/>
      <c r="GHK5" s="42"/>
      <c r="GHL5" s="42"/>
      <c r="GHM5" s="42"/>
      <c r="GHN5" s="42"/>
      <c r="GHO5" s="42"/>
      <c r="GHP5" s="42"/>
      <c r="GHQ5" s="42"/>
      <c r="GHR5" s="42"/>
      <c r="GHS5" s="42"/>
      <c r="GHT5" s="42"/>
      <c r="GHU5" s="42"/>
      <c r="GHV5" s="42"/>
      <c r="GHW5" s="42"/>
      <c r="GHX5" s="42"/>
      <c r="GHY5" s="42"/>
      <c r="GHZ5" s="42"/>
      <c r="GIA5" s="42"/>
      <c r="GIB5" s="42"/>
      <c r="GIC5" s="42"/>
      <c r="GID5" s="42"/>
      <c r="GIE5" s="42"/>
      <c r="GIF5" s="42"/>
      <c r="GIG5" s="42"/>
      <c r="GIH5" s="42"/>
      <c r="GII5" s="42"/>
      <c r="GIJ5" s="42"/>
      <c r="GIK5" s="42"/>
      <c r="GIL5" s="42"/>
      <c r="GIM5" s="42"/>
      <c r="GIN5" s="42"/>
      <c r="GIO5" s="42"/>
      <c r="GIP5" s="42"/>
      <c r="GIQ5" s="42"/>
      <c r="GIR5" s="42"/>
      <c r="GIS5" s="42"/>
      <c r="GIT5" s="42"/>
      <c r="GIU5" s="42"/>
      <c r="GIV5" s="42"/>
      <c r="GIW5" s="42"/>
      <c r="GIX5" s="42"/>
      <c r="GIY5" s="42"/>
      <c r="GIZ5" s="42"/>
      <c r="GJA5" s="42"/>
      <c r="GJB5" s="42"/>
      <c r="GJC5" s="42"/>
      <c r="GJD5" s="42"/>
      <c r="GJE5" s="42"/>
      <c r="GJF5" s="42"/>
      <c r="GJG5" s="42"/>
      <c r="GJH5" s="42"/>
      <c r="GJI5" s="42"/>
      <c r="GJJ5" s="42"/>
      <c r="GJK5" s="42"/>
      <c r="GJL5" s="42"/>
      <c r="GJM5" s="42"/>
      <c r="GJN5" s="42"/>
      <c r="GJO5" s="42"/>
      <c r="GJP5" s="42"/>
      <c r="GJQ5" s="42"/>
      <c r="GJR5" s="42"/>
      <c r="GJS5" s="42"/>
      <c r="GJT5" s="42"/>
      <c r="GJU5" s="42"/>
      <c r="GJV5" s="42"/>
      <c r="GJW5" s="42"/>
      <c r="GJX5" s="42"/>
      <c r="GJY5" s="42"/>
      <c r="GJZ5" s="42"/>
      <c r="GKA5" s="42"/>
      <c r="GKB5" s="42"/>
      <c r="GKC5" s="42"/>
      <c r="GKD5" s="42"/>
      <c r="GKE5" s="42"/>
      <c r="GKF5" s="42"/>
      <c r="GKG5" s="42"/>
      <c r="GKH5" s="42"/>
      <c r="GKI5" s="42"/>
      <c r="GKJ5" s="42"/>
      <c r="GKK5" s="42"/>
      <c r="GKL5" s="42"/>
      <c r="GKM5" s="42"/>
      <c r="GKN5" s="42"/>
      <c r="GKO5" s="42"/>
      <c r="GKP5" s="42"/>
      <c r="GKQ5" s="42"/>
      <c r="GKR5" s="42"/>
      <c r="GKS5" s="42"/>
      <c r="GKT5" s="42"/>
      <c r="GKU5" s="42"/>
      <c r="GKV5" s="42"/>
      <c r="GKW5" s="42"/>
      <c r="GKX5" s="42"/>
      <c r="GKY5" s="42"/>
      <c r="GKZ5" s="42"/>
      <c r="GLA5" s="42"/>
      <c r="GLB5" s="42"/>
      <c r="GLC5" s="42"/>
      <c r="GLD5" s="42"/>
      <c r="GLE5" s="42"/>
      <c r="GLF5" s="42"/>
      <c r="GLG5" s="42"/>
      <c r="GLH5" s="42"/>
      <c r="GLI5" s="42"/>
      <c r="GLJ5" s="42"/>
      <c r="GLK5" s="42"/>
      <c r="GLL5" s="42"/>
      <c r="GLM5" s="42"/>
      <c r="GLN5" s="42"/>
      <c r="GLO5" s="42"/>
      <c r="GLP5" s="42"/>
      <c r="GLQ5" s="42"/>
      <c r="GLR5" s="42"/>
      <c r="GLS5" s="42"/>
      <c r="GLT5" s="42"/>
      <c r="GLU5" s="42"/>
      <c r="GLV5" s="42"/>
      <c r="GLW5" s="42"/>
      <c r="GLX5" s="42"/>
      <c r="GLY5" s="42"/>
      <c r="GLZ5" s="42"/>
      <c r="GMA5" s="42"/>
      <c r="GMB5" s="42"/>
      <c r="GMC5" s="42"/>
      <c r="GMD5" s="42"/>
      <c r="GME5" s="42"/>
      <c r="GMF5" s="42"/>
      <c r="GMG5" s="42"/>
      <c r="GMH5" s="42"/>
      <c r="GMI5" s="42"/>
      <c r="GMJ5" s="42"/>
      <c r="GMK5" s="42"/>
      <c r="GML5" s="42"/>
      <c r="GMM5" s="42"/>
      <c r="GMN5" s="42"/>
      <c r="GMO5" s="42"/>
      <c r="GMP5" s="42"/>
      <c r="GMQ5" s="42"/>
      <c r="GMR5" s="42"/>
      <c r="GMS5" s="42"/>
      <c r="GMT5" s="42"/>
      <c r="GMU5" s="42"/>
      <c r="GMV5" s="42"/>
      <c r="GMW5" s="42"/>
      <c r="GMX5" s="42"/>
      <c r="GMY5" s="42"/>
      <c r="GMZ5" s="42"/>
      <c r="GNA5" s="42"/>
      <c r="GNB5" s="42"/>
      <c r="GNC5" s="42"/>
      <c r="GND5" s="42"/>
      <c r="GNE5" s="42"/>
      <c r="GNF5" s="42"/>
      <c r="GNG5" s="42"/>
      <c r="GNH5" s="42"/>
      <c r="GNI5" s="42"/>
      <c r="GNJ5" s="42"/>
      <c r="GNK5" s="42"/>
      <c r="GNL5" s="42"/>
      <c r="GNM5" s="42"/>
      <c r="GNN5" s="42"/>
      <c r="GNO5" s="42"/>
      <c r="GNP5" s="42"/>
      <c r="GNQ5" s="42"/>
      <c r="GNR5" s="42"/>
      <c r="GNS5" s="42"/>
      <c r="GNT5" s="42"/>
      <c r="GNU5" s="42"/>
      <c r="GNV5" s="42"/>
      <c r="GNW5" s="42"/>
      <c r="GNX5" s="42"/>
      <c r="GNY5" s="42"/>
      <c r="GNZ5" s="42"/>
      <c r="GOA5" s="42"/>
      <c r="GOB5" s="42"/>
      <c r="GOC5" s="42"/>
      <c r="GOD5" s="42"/>
      <c r="GOE5" s="42"/>
      <c r="GOF5" s="42"/>
      <c r="GOG5" s="42"/>
      <c r="GOH5" s="42"/>
      <c r="GOI5" s="42"/>
      <c r="GOJ5" s="42"/>
      <c r="GOK5" s="42"/>
      <c r="GOL5" s="42"/>
      <c r="GOM5" s="42"/>
      <c r="GON5" s="42"/>
      <c r="GOO5" s="42"/>
      <c r="GOP5" s="42"/>
      <c r="GOQ5" s="42"/>
      <c r="GOR5" s="42"/>
      <c r="GOS5" s="42"/>
      <c r="GOT5" s="42"/>
      <c r="GOU5" s="42"/>
      <c r="GOV5" s="42"/>
      <c r="GOW5" s="42"/>
      <c r="GOX5" s="42"/>
      <c r="GOY5" s="42"/>
      <c r="GOZ5" s="42"/>
      <c r="GPA5" s="42"/>
      <c r="GPB5" s="42"/>
      <c r="GPC5" s="42"/>
      <c r="GPD5" s="42"/>
      <c r="GPE5" s="42"/>
      <c r="GPF5" s="42"/>
      <c r="GPG5" s="42"/>
      <c r="GPH5" s="42"/>
      <c r="GPI5" s="42"/>
      <c r="GPJ5" s="42"/>
      <c r="GPK5" s="42"/>
      <c r="GPL5" s="42"/>
      <c r="GPM5" s="42"/>
      <c r="GPN5" s="42"/>
      <c r="GPO5" s="42"/>
      <c r="GPP5" s="42"/>
      <c r="GPQ5" s="42"/>
      <c r="GPR5" s="42"/>
      <c r="GPS5" s="42"/>
      <c r="GPT5" s="42"/>
      <c r="GPU5" s="42"/>
      <c r="GPV5" s="42"/>
      <c r="GPW5" s="42"/>
      <c r="GPX5" s="42"/>
      <c r="GPY5" s="42"/>
      <c r="GPZ5" s="42"/>
      <c r="GQA5" s="42"/>
      <c r="GQB5" s="42"/>
      <c r="GQC5" s="42"/>
      <c r="GQD5" s="42"/>
      <c r="GQE5" s="42"/>
      <c r="GQF5" s="42"/>
      <c r="GQG5" s="42"/>
      <c r="GQH5" s="42"/>
      <c r="GQI5" s="42"/>
      <c r="GQJ5" s="42"/>
      <c r="GQK5" s="42"/>
      <c r="GQL5" s="42"/>
      <c r="GQM5" s="42"/>
      <c r="GQN5" s="42"/>
      <c r="GQO5" s="42"/>
      <c r="GQP5" s="42"/>
      <c r="GQQ5" s="42"/>
      <c r="GQR5" s="42"/>
      <c r="GQS5" s="42"/>
      <c r="GQT5" s="42"/>
      <c r="GQU5" s="42"/>
      <c r="GQV5" s="42"/>
      <c r="GQW5" s="42"/>
      <c r="GQX5" s="42"/>
      <c r="GQY5" s="42"/>
      <c r="GQZ5" s="42"/>
      <c r="GRA5" s="42"/>
      <c r="GRB5" s="42"/>
      <c r="GRC5" s="42"/>
      <c r="GRD5" s="42"/>
      <c r="GRE5" s="42"/>
      <c r="GRF5" s="42"/>
      <c r="GRG5" s="42"/>
      <c r="GRH5" s="42"/>
      <c r="GRI5" s="42"/>
      <c r="GRJ5" s="42"/>
      <c r="GRK5" s="42"/>
      <c r="GRL5" s="42"/>
      <c r="GRM5" s="42"/>
      <c r="GRN5" s="42"/>
      <c r="GRO5" s="42"/>
      <c r="GRP5" s="42"/>
      <c r="GRQ5" s="42"/>
      <c r="GRR5" s="42"/>
      <c r="GRS5" s="42"/>
      <c r="GRT5" s="42"/>
      <c r="GRU5" s="42"/>
      <c r="GRV5" s="42"/>
      <c r="GRW5" s="42"/>
      <c r="GRX5" s="42"/>
      <c r="GRY5" s="42"/>
      <c r="GRZ5" s="42"/>
      <c r="GSA5" s="42"/>
      <c r="GSB5" s="42"/>
      <c r="GSC5" s="42"/>
      <c r="GSD5" s="42"/>
      <c r="GSE5" s="42"/>
      <c r="GSF5" s="42"/>
      <c r="GSG5" s="42"/>
      <c r="GSH5" s="42"/>
      <c r="GSI5" s="42"/>
      <c r="GSJ5" s="42"/>
      <c r="GSK5" s="42"/>
      <c r="GSL5" s="42"/>
      <c r="GSM5" s="42"/>
      <c r="GSN5" s="42"/>
      <c r="GSO5" s="42"/>
      <c r="GSP5" s="42"/>
      <c r="GSQ5" s="42"/>
      <c r="GSR5" s="42"/>
      <c r="GSS5" s="42"/>
      <c r="GST5" s="42"/>
      <c r="GSU5" s="42"/>
      <c r="GSV5" s="42"/>
      <c r="GSW5" s="42"/>
      <c r="GSX5" s="42"/>
      <c r="GSY5" s="42"/>
      <c r="GSZ5" s="42"/>
      <c r="GTA5" s="42"/>
      <c r="GTB5" s="42"/>
      <c r="GTC5" s="42"/>
      <c r="GTD5" s="42"/>
      <c r="GTE5" s="42"/>
      <c r="GTF5" s="42"/>
      <c r="GTG5" s="42"/>
      <c r="GTH5" s="42"/>
      <c r="GTI5" s="42"/>
      <c r="GTJ5" s="42"/>
      <c r="GTK5" s="42"/>
      <c r="GTL5" s="42"/>
      <c r="GTM5" s="42"/>
      <c r="GTN5" s="42"/>
      <c r="GTO5" s="42"/>
      <c r="GTP5" s="42"/>
      <c r="GTQ5" s="42"/>
      <c r="GTR5" s="42"/>
      <c r="GTS5" s="42"/>
      <c r="GTT5" s="42"/>
      <c r="GTU5" s="42"/>
      <c r="GTV5" s="42"/>
      <c r="GTW5" s="42"/>
      <c r="GTX5" s="42"/>
      <c r="GTY5" s="42"/>
      <c r="GTZ5" s="42"/>
      <c r="GUA5" s="42"/>
      <c r="GUB5" s="42"/>
      <c r="GUC5" s="42"/>
      <c r="GUD5" s="42"/>
      <c r="GUE5" s="42"/>
      <c r="GUF5" s="42"/>
      <c r="GUG5" s="42"/>
      <c r="GUH5" s="42"/>
      <c r="GUI5" s="42"/>
      <c r="GUJ5" s="42"/>
      <c r="GUK5" s="42"/>
      <c r="GUL5" s="42"/>
      <c r="GUM5" s="42"/>
      <c r="GUN5" s="42"/>
      <c r="GUO5" s="42"/>
      <c r="GUP5" s="42"/>
      <c r="GUQ5" s="42"/>
      <c r="GUR5" s="42"/>
      <c r="GUS5" s="42"/>
      <c r="GUT5" s="42"/>
      <c r="GUU5" s="42"/>
      <c r="GUV5" s="42"/>
      <c r="GUW5" s="42"/>
      <c r="GUX5" s="42"/>
      <c r="GUY5" s="42"/>
      <c r="GUZ5" s="42"/>
      <c r="GVA5" s="42"/>
      <c r="GVB5" s="42"/>
      <c r="GVC5" s="42"/>
      <c r="GVD5" s="42"/>
      <c r="GVE5" s="42"/>
      <c r="GVF5" s="42"/>
      <c r="GVG5" s="42"/>
      <c r="GVH5" s="42"/>
      <c r="GVI5" s="42"/>
      <c r="GVJ5" s="42"/>
      <c r="GVK5" s="42"/>
      <c r="GVL5" s="42"/>
      <c r="GVM5" s="42"/>
      <c r="GVN5" s="42"/>
      <c r="GVO5" s="42"/>
      <c r="GVP5" s="42"/>
      <c r="GVQ5" s="42"/>
      <c r="GVR5" s="42"/>
      <c r="GVS5" s="42"/>
      <c r="GVT5" s="42"/>
      <c r="GVU5" s="42"/>
      <c r="GVV5" s="42"/>
      <c r="GVW5" s="42"/>
      <c r="GVX5" s="42"/>
      <c r="GVY5" s="42"/>
      <c r="GVZ5" s="42"/>
      <c r="GWA5" s="42"/>
      <c r="GWB5" s="42"/>
      <c r="GWC5" s="42"/>
      <c r="GWD5" s="42"/>
      <c r="GWE5" s="42"/>
      <c r="GWF5" s="42"/>
      <c r="GWG5" s="42"/>
      <c r="GWH5" s="42"/>
      <c r="GWI5" s="42"/>
      <c r="GWJ5" s="42"/>
      <c r="GWK5" s="42"/>
      <c r="GWL5" s="42"/>
      <c r="GWM5" s="42"/>
      <c r="GWN5" s="42"/>
      <c r="GWO5" s="42"/>
      <c r="GWP5" s="42"/>
      <c r="GWQ5" s="42"/>
      <c r="GWR5" s="42"/>
      <c r="GWS5" s="42"/>
      <c r="GWT5" s="42"/>
      <c r="GWU5" s="42"/>
      <c r="GWV5" s="42"/>
      <c r="GWW5" s="42"/>
      <c r="GWX5" s="42"/>
      <c r="GWY5" s="42"/>
      <c r="GWZ5" s="42"/>
      <c r="GXA5" s="42"/>
      <c r="GXB5" s="42"/>
      <c r="GXC5" s="42"/>
      <c r="GXD5" s="42"/>
      <c r="GXE5" s="42"/>
      <c r="GXF5" s="42"/>
      <c r="GXG5" s="42"/>
      <c r="GXH5" s="42"/>
      <c r="GXI5" s="42"/>
      <c r="GXJ5" s="42"/>
      <c r="GXK5" s="42"/>
      <c r="GXL5" s="42"/>
      <c r="GXM5" s="42"/>
      <c r="GXN5" s="42"/>
      <c r="GXO5" s="42"/>
      <c r="GXP5" s="42"/>
      <c r="GXQ5" s="42"/>
      <c r="GXR5" s="42"/>
      <c r="GXS5" s="42"/>
      <c r="GXT5" s="42"/>
      <c r="GXU5" s="42"/>
      <c r="GXV5" s="42"/>
      <c r="GXW5" s="42"/>
      <c r="GXX5" s="42"/>
      <c r="GXY5" s="42"/>
      <c r="GXZ5" s="42"/>
      <c r="GYA5" s="42"/>
      <c r="GYB5" s="42"/>
      <c r="GYC5" s="42"/>
      <c r="GYD5" s="42"/>
      <c r="GYE5" s="42"/>
      <c r="GYF5" s="42"/>
      <c r="GYG5" s="42"/>
      <c r="GYH5" s="42"/>
      <c r="GYI5" s="42"/>
      <c r="GYJ5" s="42"/>
      <c r="GYK5" s="42"/>
      <c r="GYL5" s="42"/>
      <c r="GYM5" s="42"/>
      <c r="GYN5" s="42"/>
      <c r="GYO5" s="42"/>
      <c r="GYP5" s="42"/>
      <c r="GYQ5" s="42"/>
      <c r="GYR5" s="42"/>
      <c r="GYS5" s="42"/>
      <c r="GYT5" s="42"/>
      <c r="GYU5" s="42"/>
      <c r="GYV5" s="42"/>
      <c r="GYW5" s="42"/>
      <c r="GYX5" s="42"/>
      <c r="GYY5" s="42"/>
      <c r="GYZ5" s="42"/>
      <c r="GZA5" s="42"/>
      <c r="GZB5" s="42"/>
      <c r="GZC5" s="42"/>
      <c r="GZD5" s="42"/>
      <c r="GZE5" s="42"/>
      <c r="GZF5" s="42"/>
      <c r="GZG5" s="42"/>
      <c r="GZH5" s="42"/>
      <c r="GZI5" s="42"/>
      <c r="GZJ5" s="42"/>
      <c r="GZK5" s="42"/>
      <c r="GZL5" s="42"/>
      <c r="GZM5" s="42"/>
      <c r="GZN5" s="42"/>
      <c r="GZO5" s="42"/>
      <c r="GZP5" s="42"/>
      <c r="GZQ5" s="42"/>
      <c r="GZR5" s="42"/>
      <c r="GZS5" s="42"/>
      <c r="GZT5" s="42"/>
      <c r="GZU5" s="42"/>
      <c r="GZV5" s="42"/>
      <c r="GZW5" s="42"/>
      <c r="GZX5" s="42"/>
      <c r="GZY5" s="42"/>
      <c r="GZZ5" s="42"/>
      <c r="HAA5" s="42"/>
      <c r="HAB5" s="42"/>
      <c r="HAC5" s="42"/>
      <c r="HAD5" s="42"/>
      <c r="HAE5" s="42"/>
      <c r="HAF5" s="42"/>
      <c r="HAG5" s="42"/>
      <c r="HAH5" s="42"/>
      <c r="HAI5" s="42"/>
      <c r="HAJ5" s="42"/>
      <c r="HAK5" s="42"/>
      <c r="HAL5" s="42"/>
      <c r="HAM5" s="42"/>
      <c r="HAN5" s="42"/>
      <c r="HAO5" s="42"/>
      <c r="HAP5" s="42"/>
      <c r="HAQ5" s="42"/>
      <c r="HAR5" s="42"/>
      <c r="HAS5" s="42"/>
      <c r="HAT5" s="42"/>
      <c r="HAU5" s="42"/>
      <c r="HAV5" s="42"/>
      <c r="HAW5" s="42"/>
      <c r="HAX5" s="42"/>
      <c r="HAY5" s="42"/>
      <c r="HAZ5" s="42"/>
      <c r="HBA5" s="42"/>
      <c r="HBB5" s="42"/>
      <c r="HBC5" s="42"/>
      <c r="HBD5" s="42"/>
      <c r="HBE5" s="42"/>
      <c r="HBF5" s="42"/>
      <c r="HBG5" s="42"/>
      <c r="HBH5" s="42"/>
      <c r="HBI5" s="42"/>
      <c r="HBJ5" s="42"/>
      <c r="HBK5" s="42"/>
      <c r="HBL5" s="42"/>
      <c r="HBM5" s="42"/>
      <c r="HBN5" s="42"/>
      <c r="HBO5" s="42"/>
      <c r="HBP5" s="42"/>
      <c r="HBQ5" s="42"/>
      <c r="HBR5" s="42"/>
      <c r="HBS5" s="42"/>
      <c r="HBT5" s="42"/>
      <c r="HBU5" s="42"/>
      <c r="HBV5" s="42"/>
      <c r="HBW5" s="42"/>
      <c r="HBX5" s="42"/>
      <c r="HBY5" s="42"/>
      <c r="HBZ5" s="42"/>
      <c r="HCA5" s="42"/>
      <c r="HCB5" s="42"/>
      <c r="HCC5" s="42"/>
      <c r="HCD5" s="42"/>
      <c r="HCE5" s="42"/>
      <c r="HCF5" s="42"/>
      <c r="HCG5" s="42"/>
      <c r="HCH5" s="42"/>
      <c r="HCI5" s="42"/>
      <c r="HCJ5" s="42"/>
      <c r="HCK5" s="42"/>
      <c r="HCL5" s="42"/>
      <c r="HCM5" s="42"/>
      <c r="HCN5" s="42"/>
      <c r="HCO5" s="42"/>
      <c r="HCP5" s="42"/>
      <c r="HCQ5" s="42"/>
      <c r="HCR5" s="42"/>
      <c r="HCS5" s="42"/>
      <c r="HCT5" s="42"/>
      <c r="HCU5" s="42"/>
      <c r="HCV5" s="42"/>
      <c r="HCW5" s="42"/>
      <c r="HCX5" s="42"/>
      <c r="HCY5" s="42"/>
      <c r="HCZ5" s="42"/>
      <c r="HDA5" s="42"/>
      <c r="HDB5" s="42"/>
      <c r="HDC5" s="42"/>
      <c r="HDD5" s="42"/>
      <c r="HDE5" s="42"/>
      <c r="HDF5" s="42"/>
      <c r="HDG5" s="42"/>
      <c r="HDH5" s="42"/>
      <c r="HDI5" s="42"/>
      <c r="HDJ5" s="42"/>
      <c r="HDK5" s="42"/>
      <c r="HDL5" s="42"/>
      <c r="HDM5" s="42"/>
      <c r="HDN5" s="42"/>
      <c r="HDO5" s="42"/>
      <c r="HDP5" s="42"/>
      <c r="HDQ5" s="42"/>
      <c r="HDR5" s="42"/>
      <c r="HDS5" s="42"/>
      <c r="HDT5" s="42"/>
      <c r="HDU5" s="42"/>
      <c r="HDV5" s="42"/>
      <c r="HDW5" s="42"/>
      <c r="HDX5" s="42"/>
      <c r="HDY5" s="42"/>
      <c r="HDZ5" s="42"/>
      <c r="HEA5" s="42"/>
      <c r="HEB5" s="42"/>
      <c r="HEC5" s="42"/>
      <c r="HED5" s="42"/>
      <c r="HEE5" s="42"/>
      <c r="HEF5" s="42"/>
      <c r="HEG5" s="42"/>
      <c r="HEH5" s="42"/>
      <c r="HEI5" s="42"/>
      <c r="HEJ5" s="42"/>
      <c r="HEK5" s="42"/>
      <c r="HEL5" s="42"/>
      <c r="HEM5" s="42"/>
      <c r="HEN5" s="42"/>
      <c r="HEO5" s="42"/>
      <c r="HEP5" s="42"/>
      <c r="HEQ5" s="42"/>
      <c r="HER5" s="42"/>
      <c r="HES5" s="42"/>
      <c r="HET5" s="42"/>
      <c r="HEU5" s="42"/>
      <c r="HEV5" s="42"/>
      <c r="HEW5" s="42"/>
      <c r="HEX5" s="42"/>
      <c r="HEY5" s="42"/>
      <c r="HEZ5" s="42"/>
      <c r="HFA5" s="42"/>
      <c r="HFB5" s="42"/>
      <c r="HFC5" s="42"/>
      <c r="HFD5" s="42"/>
      <c r="HFE5" s="42"/>
      <c r="HFF5" s="42"/>
      <c r="HFG5" s="42"/>
      <c r="HFH5" s="42"/>
      <c r="HFI5" s="42"/>
      <c r="HFJ5" s="42"/>
      <c r="HFK5" s="42"/>
      <c r="HFL5" s="42"/>
      <c r="HFM5" s="42"/>
      <c r="HFN5" s="42"/>
      <c r="HFO5" s="42"/>
      <c r="HFP5" s="42"/>
      <c r="HFQ5" s="42"/>
      <c r="HFR5" s="42"/>
      <c r="HFS5" s="42"/>
      <c r="HFT5" s="42"/>
      <c r="HFU5" s="42"/>
      <c r="HFV5" s="42"/>
      <c r="HFW5" s="42"/>
      <c r="HFX5" s="42"/>
      <c r="HFY5" s="42"/>
      <c r="HFZ5" s="42"/>
      <c r="HGA5" s="42"/>
      <c r="HGB5" s="42"/>
      <c r="HGC5" s="42"/>
      <c r="HGD5" s="42"/>
      <c r="HGE5" s="42"/>
      <c r="HGF5" s="42"/>
      <c r="HGG5" s="42"/>
      <c r="HGH5" s="42"/>
      <c r="HGI5" s="42"/>
      <c r="HGJ5" s="42"/>
      <c r="HGK5" s="42"/>
      <c r="HGL5" s="42"/>
      <c r="HGM5" s="42"/>
      <c r="HGN5" s="42"/>
      <c r="HGO5" s="42"/>
      <c r="HGP5" s="42"/>
      <c r="HGQ5" s="42"/>
      <c r="HGR5" s="42"/>
      <c r="HGS5" s="42"/>
      <c r="HGT5" s="42"/>
      <c r="HGU5" s="42"/>
      <c r="HGV5" s="42"/>
      <c r="HGW5" s="42"/>
      <c r="HGX5" s="42"/>
      <c r="HGY5" s="42"/>
      <c r="HGZ5" s="42"/>
      <c r="HHA5" s="42"/>
      <c r="HHB5" s="42"/>
      <c r="HHC5" s="42"/>
      <c r="HHD5" s="42"/>
      <c r="HHE5" s="42"/>
      <c r="HHF5" s="42"/>
      <c r="HHG5" s="42"/>
      <c r="HHH5" s="42"/>
      <c r="HHI5" s="42"/>
      <c r="HHJ5" s="42"/>
      <c r="HHK5" s="42"/>
      <c r="HHL5" s="42"/>
      <c r="HHM5" s="42"/>
      <c r="HHN5" s="42"/>
      <c r="HHO5" s="42"/>
      <c r="HHP5" s="42"/>
      <c r="HHQ5" s="42"/>
      <c r="HHR5" s="42"/>
      <c r="HHS5" s="42"/>
      <c r="HHT5" s="42"/>
      <c r="HHU5" s="42"/>
      <c r="HHV5" s="42"/>
      <c r="HHW5" s="42"/>
      <c r="HHX5" s="42"/>
      <c r="HHY5" s="42"/>
      <c r="HHZ5" s="42"/>
      <c r="HIA5" s="42"/>
      <c r="HIB5" s="42"/>
      <c r="HIC5" s="42"/>
      <c r="HID5" s="42"/>
      <c r="HIE5" s="42"/>
      <c r="HIF5" s="42"/>
      <c r="HIG5" s="42"/>
      <c r="HIH5" s="42"/>
      <c r="HII5" s="42"/>
      <c r="HIJ5" s="42"/>
      <c r="HIK5" s="42"/>
      <c r="HIL5" s="42"/>
      <c r="HIM5" s="42"/>
      <c r="HIN5" s="42"/>
      <c r="HIO5" s="42"/>
      <c r="HIP5" s="42"/>
      <c r="HIQ5" s="42"/>
      <c r="HIR5" s="42"/>
      <c r="HIS5" s="42"/>
      <c r="HIT5" s="42"/>
      <c r="HIU5" s="42"/>
      <c r="HIV5" s="42"/>
      <c r="HIW5" s="42"/>
      <c r="HIX5" s="42"/>
      <c r="HIY5" s="42"/>
      <c r="HIZ5" s="42"/>
      <c r="HJA5" s="42"/>
      <c r="HJB5" s="42"/>
      <c r="HJC5" s="42"/>
      <c r="HJD5" s="42"/>
      <c r="HJE5" s="42"/>
      <c r="HJF5" s="42"/>
      <c r="HJG5" s="42"/>
      <c r="HJH5" s="42"/>
      <c r="HJI5" s="42"/>
      <c r="HJJ5" s="42"/>
      <c r="HJK5" s="42"/>
      <c r="HJL5" s="42"/>
      <c r="HJM5" s="42"/>
      <c r="HJN5" s="42"/>
      <c r="HJO5" s="42"/>
      <c r="HJP5" s="42"/>
      <c r="HJQ5" s="42"/>
      <c r="HJR5" s="42"/>
      <c r="HJS5" s="42"/>
      <c r="HJT5" s="42"/>
      <c r="HJU5" s="42"/>
      <c r="HJV5" s="42"/>
      <c r="HJW5" s="42"/>
      <c r="HJX5" s="42"/>
      <c r="HJY5" s="42"/>
      <c r="HJZ5" s="42"/>
      <c r="HKA5" s="42"/>
      <c r="HKB5" s="42"/>
      <c r="HKC5" s="42"/>
      <c r="HKD5" s="42"/>
      <c r="HKE5" s="42"/>
      <c r="HKF5" s="42"/>
      <c r="HKG5" s="42"/>
      <c r="HKH5" s="42"/>
      <c r="HKI5" s="42"/>
      <c r="HKJ5" s="42"/>
      <c r="HKK5" s="42"/>
      <c r="HKL5" s="42"/>
      <c r="HKM5" s="42"/>
      <c r="HKN5" s="42"/>
      <c r="HKO5" s="42"/>
      <c r="HKP5" s="42"/>
      <c r="HKQ5" s="42"/>
      <c r="HKR5" s="42"/>
      <c r="HKS5" s="42"/>
      <c r="HKT5" s="42"/>
      <c r="HKU5" s="42"/>
      <c r="HKV5" s="42"/>
      <c r="HKW5" s="42"/>
      <c r="HKX5" s="42"/>
      <c r="HKY5" s="42"/>
      <c r="HKZ5" s="42"/>
      <c r="HLA5" s="42"/>
      <c r="HLB5" s="42"/>
      <c r="HLC5" s="42"/>
      <c r="HLD5" s="42"/>
      <c r="HLE5" s="42"/>
      <c r="HLF5" s="42"/>
      <c r="HLG5" s="42"/>
      <c r="HLH5" s="42"/>
      <c r="HLI5" s="42"/>
      <c r="HLJ5" s="42"/>
      <c r="HLK5" s="42"/>
      <c r="HLL5" s="42"/>
      <c r="HLM5" s="42"/>
      <c r="HLN5" s="42"/>
      <c r="HLO5" s="42"/>
      <c r="HLP5" s="42"/>
      <c r="HLQ5" s="42"/>
      <c r="HLR5" s="42"/>
      <c r="HLS5" s="42"/>
      <c r="HLT5" s="42"/>
      <c r="HLU5" s="42"/>
      <c r="HLV5" s="42"/>
      <c r="HLW5" s="42"/>
      <c r="HLX5" s="42"/>
      <c r="HLY5" s="42"/>
      <c r="HLZ5" s="42"/>
      <c r="HMA5" s="42"/>
      <c r="HMB5" s="42"/>
      <c r="HMC5" s="42"/>
      <c r="HMD5" s="42"/>
      <c r="HME5" s="42"/>
      <c r="HMF5" s="42"/>
      <c r="HMG5" s="42"/>
      <c r="HMH5" s="42"/>
      <c r="HMI5" s="42"/>
      <c r="HMJ5" s="42"/>
      <c r="HMK5" s="42"/>
      <c r="HML5" s="42"/>
      <c r="HMM5" s="42"/>
      <c r="HMN5" s="42"/>
      <c r="HMO5" s="42"/>
      <c r="HMP5" s="42"/>
      <c r="HMQ5" s="42"/>
      <c r="HMR5" s="42"/>
      <c r="HMS5" s="42"/>
      <c r="HMT5" s="42"/>
      <c r="HMU5" s="42"/>
      <c r="HMV5" s="42"/>
      <c r="HMW5" s="42"/>
      <c r="HMX5" s="42"/>
      <c r="HMY5" s="42"/>
      <c r="HMZ5" s="42"/>
      <c r="HNA5" s="42"/>
      <c r="HNB5" s="42"/>
      <c r="HNC5" s="42"/>
      <c r="HND5" s="42"/>
      <c r="HNE5" s="42"/>
      <c r="HNF5" s="42"/>
      <c r="HNG5" s="42"/>
      <c r="HNH5" s="42"/>
      <c r="HNI5" s="42"/>
      <c r="HNJ5" s="42"/>
      <c r="HNK5" s="42"/>
      <c r="HNL5" s="42"/>
      <c r="HNM5" s="42"/>
      <c r="HNN5" s="42"/>
      <c r="HNO5" s="42"/>
      <c r="HNP5" s="42"/>
      <c r="HNQ5" s="42"/>
      <c r="HNR5" s="42"/>
      <c r="HNS5" s="42"/>
      <c r="HNT5" s="42"/>
      <c r="HNU5" s="42"/>
      <c r="HNV5" s="42"/>
      <c r="HNW5" s="42"/>
      <c r="HNX5" s="42"/>
      <c r="HNY5" s="42"/>
      <c r="HNZ5" s="42"/>
      <c r="HOA5" s="42"/>
      <c r="HOB5" s="42"/>
      <c r="HOC5" s="42"/>
      <c r="HOD5" s="42"/>
      <c r="HOE5" s="42"/>
      <c r="HOF5" s="42"/>
      <c r="HOG5" s="42"/>
      <c r="HOH5" s="42"/>
      <c r="HOI5" s="42"/>
      <c r="HOJ5" s="42"/>
      <c r="HOK5" s="42"/>
      <c r="HOL5" s="42"/>
      <c r="HOM5" s="42"/>
      <c r="HON5" s="42"/>
      <c r="HOO5" s="42"/>
      <c r="HOP5" s="42"/>
      <c r="HOQ5" s="42"/>
      <c r="HOR5" s="42"/>
      <c r="HOS5" s="42"/>
      <c r="HOT5" s="42"/>
      <c r="HOU5" s="42"/>
      <c r="HOV5" s="42"/>
      <c r="HOW5" s="42"/>
      <c r="HOX5" s="42"/>
      <c r="HOY5" s="42"/>
      <c r="HOZ5" s="42"/>
      <c r="HPA5" s="42"/>
      <c r="HPB5" s="42"/>
      <c r="HPC5" s="42"/>
      <c r="HPD5" s="42"/>
      <c r="HPE5" s="42"/>
      <c r="HPF5" s="42"/>
      <c r="HPG5" s="42"/>
      <c r="HPH5" s="42"/>
      <c r="HPI5" s="42"/>
      <c r="HPJ5" s="42"/>
      <c r="HPK5" s="42"/>
      <c r="HPL5" s="42"/>
      <c r="HPM5" s="42"/>
      <c r="HPN5" s="42"/>
      <c r="HPO5" s="42"/>
      <c r="HPP5" s="42"/>
      <c r="HPQ5" s="42"/>
      <c r="HPR5" s="42"/>
      <c r="HPS5" s="42"/>
      <c r="HPT5" s="42"/>
      <c r="HPU5" s="42"/>
      <c r="HPV5" s="42"/>
      <c r="HPW5" s="42"/>
      <c r="HPX5" s="42"/>
      <c r="HPY5" s="42"/>
      <c r="HPZ5" s="42"/>
      <c r="HQA5" s="42"/>
      <c r="HQB5" s="42"/>
      <c r="HQC5" s="42"/>
      <c r="HQD5" s="42"/>
      <c r="HQE5" s="42"/>
      <c r="HQF5" s="42"/>
      <c r="HQG5" s="42"/>
      <c r="HQH5" s="42"/>
      <c r="HQI5" s="42"/>
      <c r="HQJ5" s="42"/>
      <c r="HQK5" s="42"/>
      <c r="HQL5" s="42"/>
      <c r="HQM5" s="42"/>
      <c r="HQN5" s="42"/>
      <c r="HQO5" s="42"/>
      <c r="HQP5" s="42"/>
      <c r="HQQ5" s="42"/>
      <c r="HQR5" s="42"/>
      <c r="HQS5" s="42"/>
      <c r="HQT5" s="42"/>
      <c r="HQU5" s="42"/>
      <c r="HQV5" s="42"/>
      <c r="HQW5" s="42"/>
      <c r="HQX5" s="42"/>
      <c r="HQY5" s="42"/>
      <c r="HQZ5" s="42"/>
      <c r="HRA5" s="42"/>
      <c r="HRB5" s="42"/>
      <c r="HRC5" s="42"/>
      <c r="HRD5" s="42"/>
      <c r="HRE5" s="42"/>
      <c r="HRF5" s="42"/>
      <c r="HRG5" s="42"/>
      <c r="HRH5" s="42"/>
      <c r="HRI5" s="42"/>
      <c r="HRJ5" s="42"/>
      <c r="HRK5" s="42"/>
      <c r="HRL5" s="42"/>
      <c r="HRM5" s="42"/>
      <c r="HRN5" s="42"/>
      <c r="HRO5" s="42"/>
      <c r="HRP5" s="42"/>
      <c r="HRQ5" s="42"/>
      <c r="HRR5" s="42"/>
      <c r="HRS5" s="42"/>
      <c r="HRT5" s="42"/>
      <c r="HRU5" s="42"/>
      <c r="HRV5" s="42"/>
      <c r="HRW5" s="42"/>
      <c r="HRX5" s="42"/>
      <c r="HRY5" s="42"/>
      <c r="HRZ5" s="42"/>
      <c r="HSA5" s="42"/>
      <c r="HSB5" s="42"/>
      <c r="HSC5" s="42"/>
      <c r="HSD5" s="42"/>
      <c r="HSE5" s="42"/>
      <c r="HSF5" s="42"/>
      <c r="HSG5" s="42"/>
      <c r="HSH5" s="42"/>
      <c r="HSI5" s="42"/>
      <c r="HSJ5" s="42"/>
      <c r="HSK5" s="42"/>
      <c r="HSL5" s="42"/>
      <c r="HSM5" s="42"/>
      <c r="HSN5" s="42"/>
      <c r="HSO5" s="42"/>
      <c r="HSP5" s="42"/>
      <c r="HSQ5" s="42"/>
      <c r="HSR5" s="42"/>
      <c r="HSS5" s="42"/>
      <c r="HST5" s="42"/>
      <c r="HSU5" s="42"/>
      <c r="HSV5" s="42"/>
      <c r="HSW5" s="42"/>
      <c r="HSX5" s="42"/>
      <c r="HSY5" s="42"/>
      <c r="HSZ5" s="42"/>
      <c r="HTA5" s="42"/>
      <c r="HTB5" s="42"/>
      <c r="HTC5" s="42"/>
      <c r="HTD5" s="42"/>
      <c r="HTE5" s="42"/>
      <c r="HTF5" s="42"/>
      <c r="HTG5" s="42"/>
      <c r="HTH5" s="42"/>
      <c r="HTI5" s="42"/>
      <c r="HTJ5" s="42"/>
      <c r="HTK5" s="42"/>
      <c r="HTL5" s="42"/>
      <c r="HTM5" s="42"/>
      <c r="HTN5" s="42"/>
      <c r="HTO5" s="42"/>
      <c r="HTP5" s="42"/>
      <c r="HTQ5" s="42"/>
      <c r="HTR5" s="42"/>
      <c r="HTS5" s="42"/>
      <c r="HTT5" s="42"/>
      <c r="HTU5" s="42"/>
      <c r="HTV5" s="42"/>
      <c r="HTW5" s="42"/>
      <c r="HTX5" s="42"/>
      <c r="HTY5" s="42"/>
      <c r="HTZ5" s="42"/>
      <c r="HUA5" s="42"/>
      <c r="HUB5" s="42"/>
      <c r="HUC5" s="42"/>
      <c r="HUD5" s="42"/>
      <c r="HUE5" s="42"/>
      <c r="HUF5" s="42"/>
      <c r="HUG5" s="42"/>
      <c r="HUH5" s="42"/>
      <c r="HUI5" s="42"/>
      <c r="HUJ5" s="42"/>
      <c r="HUK5" s="42"/>
      <c r="HUL5" s="42"/>
      <c r="HUM5" s="42"/>
      <c r="HUN5" s="42"/>
      <c r="HUO5" s="42"/>
      <c r="HUP5" s="42"/>
      <c r="HUQ5" s="42"/>
      <c r="HUR5" s="42"/>
      <c r="HUS5" s="42"/>
      <c r="HUT5" s="42"/>
      <c r="HUU5" s="42"/>
      <c r="HUV5" s="42"/>
      <c r="HUW5" s="42"/>
      <c r="HUX5" s="42"/>
      <c r="HUY5" s="42"/>
      <c r="HUZ5" s="42"/>
      <c r="HVA5" s="42"/>
      <c r="HVB5" s="42"/>
      <c r="HVC5" s="42"/>
      <c r="HVD5" s="42"/>
      <c r="HVE5" s="42"/>
      <c r="HVF5" s="42"/>
      <c r="HVG5" s="42"/>
      <c r="HVH5" s="42"/>
      <c r="HVI5" s="42"/>
      <c r="HVJ5" s="42"/>
      <c r="HVK5" s="42"/>
      <c r="HVL5" s="42"/>
      <c r="HVM5" s="42"/>
      <c r="HVN5" s="42"/>
      <c r="HVO5" s="42"/>
      <c r="HVP5" s="42"/>
      <c r="HVQ5" s="42"/>
      <c r="HVR5" s="42"/>
      <c r="HVS5" s="42"/>
      <c r="HVT5" s="42"/>
      <c r="HVU5" s="42"/>
      <c r="HVV5" s="42"/>
      <c r="HVW5" s="42"/>
      <c r="HVX5" s="42"/>
      <c r="HVY5" s="42"/>
      <c r="HVZ5" s="42"/>
      <c r="HWA5" s="42"/>
      <c r="HWB5" s="42"/>
      <c r="HWC5" s="42"/>
      <c r="HWD5" s="42"/>
      <c r="HWE5" s="42"/>
      <c r="HWF5" s="42"/>
      <c r="HWG5" s="42"/>
      <c r="HWH5" s="42"/>
      <c r="HWI5" s="42"/>
      <c r="HWJ5" s="42"/>
      <c r="HWK5" s="42"/>
      <c r="HWL5" s="42"/>
      <c r="HWM5" s="42"/>
      <c r="HWN5" s="42"/>
      <c r="HWO5" s="42"/>
      <c r="HWP5" s="42"/>
      <c r="HWQ5" s="42"/>
      <c r="HWR5" s="42"/>
      <c r="HWS5" s="42"/>
      <c r="HWT5" s="42"/>
      <c r="HWU5" s="42"/>
      <c r="HWV5" s="42"/>
      <c r="HWW5" s="42"/>
      <c r="HWX5" s="42"/>
      <c r="HWY5" s="42"/>
      <c r="HWZ5" s="42"/>
      <c r="HXA5" s="42"/>
      <c r="HXB5" s="42"/>
      <c r="HXC5" s="42"/>
      <c r="HXD5" s="42"/>
      <c r="HXE5" s="42"/>
      <c r="HXF5" s="42"/>
      <c r="HXG5" s="42"/>
      <c r="HXH5" s="42"/>
      <c r="HXI5" s="42"/>
      <c r="HXJ5" s="42"/>
      <c r="HXK5" s="42"/>
      <c r="HXL5" s="42"/>
      <c r="HXM5" s="42"/>
      <c r="HXN5" s="42"/>
      <c r="HXO5" s="42"/>
      <c r="HXP5" s="42"/>
      <c r="HXQ5" s="42"/>
      <c r="HXR5" s="42"/>
      <c r="HXS5" s="42"/>
      <c r="HXT5" s="42"/>
      <c r="HXU5" s="42"/>
      <c r="HXV5" s="42"/>
      <c r="HXW5" s="42"/>
      <c r="HXX5" s="42"/>
      <c r="HXY5" s="42"/>
      <c r="HXZ5" s="42"/>
      <c r="HYA5" s="42"/>
      <c r="HYB5" s="42"/>
      <c r="HYC5" s="42"/>
      <c r="HYD5" s="42"/>
      <c r="HYE5" s="42"/>
      <c r="HYF5" s="42"/>
      <c r="HYG5" s="42"/>
      <c r="HYH5" s="42"/>
      <c r="HYI5" s="42"/>
      <c r="HYJ5" s="42"/>
      <c r="HYK5" s="42"/>
      <c r="HYL5" s="42"/>
      <c r="HYM5" s="42"/>
      <c r="HYN5" s="42"/>
      <c r="HYO5" s="42"/>
      <c r="HYP5" s="42"/>
      <c r="HYQ5" s="42"/>
      <c r="HYR5" s="42"/>
      <c r="HYS5" s="42"/>
      <c r="HYT5" s="42"/>
      <c r="HYU5" s="42"/>
      <c r="HYV5" s="42"/>
      <c r="HYW5" s="42"/>
      <c r="HYX5" s="42"/>
      <c r="HYY5" s="42"/>
      <c r="HYZ5" s="42"/>
      <c r="HZA5" s="42"/>
      <c r="HZB5" s="42"/>
      <c r="HZC5" s="42"/>
      <c r="HZD5" s="42"/>
      <c r="HZE5" s="42"/>
      <c r="HZF5" s="42"/>
      <c r="HZG5" s="42"/>
      <c r="HZH5" s="42"/>
      <c r="HZI5" s="42"/>
      <c r="HZJ5" s="42"/>
      <c r="HZK5" s="42"/>
      <c r="HZL5" s="42"/>
      <c r="HZM5" s="42"/>
      <c r="HZN5" s="42"/>
      <c r="HZO5" s="42"/>
      <c r="HZP5" s="42"/>
      <c r="HZQ5" s="42"/>
      <c r="HZR5" s="42"/>
      <c r="HZS5" s="42"/>
      <c r="HZT5" s="42"/>
      <c r="HZU5" s="42"/>
      <c r="HZV5" s="42"/>
      <c r="HZW5" s="42"/>
      <c r="HZX5" s="42"/>
      <c r="HZY5" s="42"/>
      <c r="HZZ5" s="42"/>
      <c r="IAA5" s="42"/>
      <c r="IAB5" s="42"/>
      <c r="IAC5" s="42"/>
      <c r="IAD5" s="42"/>
      <c r="IAE5" s="42"/>
      <c r="IAF5" s="42"/>
      <c r="IAG5" s="42"/>
      <c r="IAH5" s="42"/>
      <c r="IAI5" s="42"/>
      <c r="IAJ5" s="42"/>
      <c r="IAK5" s="42"/>
      <c r="IAL5" s="42"/>
      <c r="IAM5" s="42"/>
      <c r="IAN5" s="42"/>
      <c r="IAO5" s="42"/>
      <c r="IAP5" s="42"/>
      <c r="IAQ5" s="42"/>
      <c r="IAR5" s="42"/>
      <c r="IAS5" s="42"/>
      <c r="IAT5" s="42"/>
      <c r="IAU5" s="42"/>
      <c r="IAV5" s="42"/>
      <c r="IAW5" s="42"/>
      <c r="IAX5" s="42"/>
      <c r="IAY5" s="42"/>
      <c r="IAZ5" s="42"/>
      <c r="IBA5" s="42"/>
      <c r="IBB5" s="42"/>
      <c r="IBC5" s="42"/>
      <c r="IBD5" s="42"/>
      <c r="IBE5" s="42"/>
      <c r="IBF5" s="42"/>
      <c r="IBG5" s="42"/>
      <c r="IBH5" s="42"/>
      <c r="IBI5" s="42"/>
      <c r="IBJ5" s="42"/>
      <c r="IBK5" s="42"/>
      <c r="IBL5" s="42"/>
      <c r="IBM5" s="42"/>
      <c r="IBN5" s="42"/>
      <c r="IBO5" s="42"/>
      <c r="IBP5" s="42"/>
      <c r="IBQ5" s="42"/>
      <c r="IBR5" s="42"/>
      <c r="IBS5" s="42"/>
      <c r="IBT5" s="42"/>
      <c r="IBU5" s="42"/>
      <c r="IBV5" s="42"/>
      <c r="IBW5" s="42"/>
      <c r="IBX5" s="42"/>
      <c r="IBY5" s="42"/>
      <c r="IBZ5" s="42"/>
      <c r="ICA5" s="42"/>
      <c r="ICB5" s="42"/>
      <c r="ICC5" s="42"/>
      <c r="ICD5" s="42"/>
      <c r="ICE5" s="42"/>
      <c r="ICF5" s="42"/>
      <c r="ICG5" s="42"/>
      <c r="ICH5" s="42"/>
      <c r="ICI5" s="42"/>
      <c r="ICJ5" s="42"/>
      <c r="ICK5" s="42"/>
      <c r="ICL5" s="42"/>
      <c r="ICM5" s="42"/>
      <c r="ICN5" s="42"/>
      <c r="ICO5" s="42"/>
      <c r="ICP5" s="42"/>
      <c r="ICQ5" s="42"/>
      <c r="ICR5" s="42"/>
      <c r="ICS5" s="42"/>
      <c r="ICT5" s="42"/>
      <c r="ICU5" s="42"/>
      <c r="ICV5" s="42"/>
      <c r="ICW5" s="42"/>
      <c r="ICX5" s="42"/>
      <c r="ICY5" s="42"/>
      <c r="ICZ5" s="42"/>
      <c r="IDA5" s="42"/>
      <c r="IDB5" s="42"/>
      <c r="IDC5" s="42"/>
      <c r="IDD5" s="42"/>
      <c r="IDE5" s="42"/>
      <c r="IDF5" s="42"/>
      <c r="IDG5" s="42"/>
      <c r="IDH5" s="42"/>
      <c r="IDI5" s="42"/>
      <c r="IDJ5" s="42"/>
      <c r="IDK5" s="42"/>
      <c r="IDL5" s="42"/>
      <c r="IDM5" s="42"/>
      <c r="IDN5" s="42"/>
      <c r="IDO5" s="42"/>
      <c r="IDP5" s="42"/>
      <c r="IDQ5" s="42"/>
      <c r="IDR5" s="42"/>
      <c r="IDS5" s="42"/>
      <c r="IDT5" s="42"/>
      <c r="IDU5" s="42"/>
      <c r="IDV5" s="42"/>
      <c r="IDW5" s="42"/>
      <c r="IDX5" s="42"/>
      <c r="IDY5" s="42"/>
      <c r="IDZ5" s="42"/>
      <c r="IEA5" s="42"/>
      <c r="IEB5" s="42"/>
      <c r="IEC5" s="42"/>
      <c r="IED5" s="42"/>
      <c r="IEE5" s="42"/>
      <c r="IEF5" s="42"/>
      <c r="IEG5" s="42"/>
      <c r="IEH5" s="42"/>
      <c r="IEI5" s="42"/>
      <c r="IEJ5" s="42"/>
      <c r="IEK5" s="42"/>
      <c r="IEL5" s="42"/>
      <c r="IEM5" s="42"/>
      <c r="IEN5" s="42"/>
      <c r="IEO5" s="42"/>
      <c r="IEP5" s="42"/>
      <c r="IEQ5" s="42"/>
      <c r="IER5" s="42"/>
      <c r="IES5" s="42"/>
      <c r="IET5" s="42"/>
      <c r="IEU5" s="42"/>
      <c r="IEV5" s="42"/>
      <c r="IEW5" s="42"/>
      <c r="IEX5" s="42"/>
      <c r="IEY5" s="42"/>
      <c r="IEZ5" s="42"/>
      <c r="IFA5" s="42"/>
      <c r="IFB5" s="42"/>
      <c r="IFC5" s="42"/>
      <c r="IFD5" s="42"/>
      <c r="IFE5" s="42"/>
      <c r="IFF5" s="42"/>
      <c r="IFG5" s="42"/>
      <c r="IFH5" s="42"/>
      <c r="IFI5" s="42"/>
      <c r="IFJ5" s="42"/>
      <c r="IFK5" s="42"/>
      <c r="IFL5" s="42"/>
      <c r="IFM5" s="42"/>
      <c r="IFN5" s="42"/>
      <c r="IFO5" s="42"/>
      <c r="IFP5" s="42"/>
      <c r="IFQ5" s="42"/>
      <c r="IFR5" s="42"/>
      <c r="IFS5" s="42"/>
      <c r="IFT5" s="42"/>
      <c r="IFU5" s="42"/>
      <c r="IFV5" s="42"/>
      <c r="IFW5" s="42"/>
      <c r="IFX5" s="42"/>
      <c r="IFY5" s="42"/>
      <c r="IFZ5" s="42"/>
      <c r="IGA5" s="42"/>
      <c r="IGB5" s="42"/>
      <c r="IGC5" s="42"/>
      <c r="IGD5" s="42"/>
      <c r="IGE5" s="42"/>
      <c r="IGF5" s="42"/>
      <c r="IGG5" s="42"/>
      <c r="IGH5" s="42"/>
      <c r="IGI5" s="42"/>
      <c r="IGJ5" s="42"/>
      <c r="IGK5" s="42"/>
      <c r="IGL5" s="42"/>
      <c r="IGM5" s="42"/>
      <c r="IGN5" s="42"/>
      <c r="IGO5" s="42"/>
      <c r="IGP5" s="42"/>
      <c r="IGQ5" s="42"/>
      <c r="IGR5" s="42"/>
      <c r="IGS5" s="42"/>
      <c r="IGT5" s="42"/>
      <c r="IGU5" s="42"/>
      <c r="IGV5" s="42"/>
      <c r="IGW5" s="42"/>
      <c r="IGX5" s="42"/>
      <c r="IGY5" s="42"/>
      <c r="IGZ5" s="42"/>
      <c r="IHA5" s="42"/>
      <c r="IHB5" s="42"/>
      <c r="IHC5" s="42"/>
      <c r="IHD5" s="42"/>
      <c r="IHE5" s="42"/>
      <c r="IHF5" s="42"/>
      <c r="IHG5" s="42"/>
      <c r="IHH5" s="42"/>
      <c r="IHI5" s="42"/>
      <c r="IHJ5" s="42"/>
      <c r="IHK5" s="42"/>
      <c r="IHL5" s="42"/>
      <c r="IHM5" s="42"/>
      <c r="IHN5" s="42"/>
      <c r="IHO5" s="42"/>
      <c r="IHP5" s="42"/>
      <c r="IHQ5" s="42"/>
      <c r="IHR5" s="42"/>
      <c r="IHS5" s="42"/>
      <c r="IHT5" s="42"/>
      <c r="IHU5" s="42"/>
      <c r="IHV5" s="42"/>
      <c r="IHW5" s="42"/>
      <c r="IHX5" s="42"/>
      <c r="IHY5" s="42"/>
      <c r="IHZ5" s="42"/>
      <c r="IIA5" s="42"/>
      <c r="IIB5" s="42"/>
      <c r="IIC5" s="42"/>
      <c r="IID5" s="42"/>
      <c r="IIE5" s="42"/>
      <c r="IIF5" s="42"/>
      <c r="IIG5" s="42"/>
      <c r="IIH5" s="42"/>
      <c r="III5" s="42"/>
      <c r="IIJ5" s="42"/>
      <c r="IIK5" s="42"/>
      <c r="IIL5" s="42"/>
      <c r="IIM5" s="42"/>
      <c r="IIN5" s="42"/>
      <c r="IIO5" s="42"/>
      <c r="IIP5" s="42"/>
      <c r="IIQ5" s="42"/>
      <c r="IIR5" s="42"/>
      <c r="IIS5" s="42"/>
      <c r="IIT5" s="42"/>
      <c r="IIU5" s="42"/>
      <c r="IIV5" s="42"/>
      <c r="IIW5" s="42"/>
      <c r="IIX5" s="42"/>
      <c r="IIY5" s="42"/>
      <c r="IIZ5" s="42"/>
      <c r="IJA5" s="42"/>
      <c r="IJB5" s="42"/>
      <c r="IJC5" s="42"/>
      <c r="IJD5" s="42"/>
      <c r="IJE5" s="42"/>
      <c r="IJF5" s="42"/>
      <c r="IJG5" s="42"/>
      <c r="IJH5" s="42"/>
      <c r="IJI5" s="42"/>
      <c r="IJJ5" s="42"/>
      <c r="IJK5" s="42"/>
      <c r="IJL5" s="42"/>
      <c r="IJM5" s="42"/>
      <c r="IJN5" s="42"/>
      <c r="IJO5" s="42"/>
      <c r="IJP5" s="42"/>
      <c r="IJQ5" s="42"/>
      <c r="IJR5" s="42"/>
      <c r="IJS5" s="42"/>
      <c r="IJT5" s="42"/>
      <c r="IJU5" s="42"/>
      <c r="IJV5" s="42"/>
      <c r="IJW5" s="42"/>
      <c r="IJX5" s="42"/>
      <c r="IJY5" s="42"/>
      <c r="IJZ5" s="42"/>
      <c r="IKA5" s="42"/>
      <c r="IKB5" s="42"/>
      <c r="IKC5" s="42"/>
      <c r="IKD5" s="42"/>
      <c r="IKE5" s="42"/>
      <c r="IKF5" s="42"/>
      <c r="IKG5" s="42"/>
      <c r="IKH5" s="42"/>
      <c r="IKI5" s="42"/>
      <c r="IKJ5" s="42"/>
      <c r="IKK5" s="42"/>
      <c r="IKL5" s="42"/>
      <c r="IKM5" s="42"/>
      <c r="IKN5" s="42"/>
      <c r="IKO5" s="42"/>
      <c r="IKP5" s="42"/>
      <c r="IKQ5" s="42"/>
      <c r="IKR5" s="42"/>
      <c r="IKS5" s="42"/>
      <c r="IKT5" s="42"/>
      <c r="IKU5" s="42"/>
      <c r="IKV5" s="42"/>
      <c r="IKW5" s="42"/>
      <c r="IKX5" s="42"/>
      <c r="IKY5" s="42"/>
      <c r="IKZ5" s="42"/>
      <c r="ILA5" s="42"/>
      <c r="ILB5" s="42"/>
      <c r="ILC5" s="42"/>
      <c r="ILD5" s="42"/>
      <c r="ILE5" s="42"/>
      <c r="ILF5" s="42"/>
      <c r="ILG5" s="42"/>
      <c r="ILH5" s="42"/>
      <c r="ILI5" s="42"/>
      <c r="ILJ5" s="42"/>
      <c r="ILK5" s="42"/>
      <c r="ILL5" s="42"/>
      <c r="ILM5" s="42"/>
      <c r="ILN5" s="42"/>
      <c r="ILO5" s="42"/>
      <c r="ILP5" s="42"/>
      <c r="ILQ5" s="42"/>
      <c r="ILR5" s="42"/>
      <c r="ILS5" s="42"/>
      <c r="ILT5" s="42"/>
      <c r="ILU5" s="42"/>
      <c r="ILV5" s="42"/>
      <c r="ILW5" s="42"/>
      <c r="ILX5" s="42"/>
      <c r="ILY5" s="42"/>
      <c r="ILZ5" s="42"/>
      <c r="IMA5" s="42"/>
      <c r="IMB5" s="42"/>
      <c r="IMC5" s="42"/>
      <c r="IMD5" s="42"/>
      <c r="IME5" s="42"/>
      <c r="IMF5" s="42"/>
      <c r="IMG5" s="42"/>
      <c r="IMH5" s="42"/>
      <c r="IMI5" s="42"/>
      <c r="IMJ5" s="42"/>
      <c r="IMK5" s="42"/>
      <c r="IML5" s="42"/>
      <c r="IMM5" s="42"/>
      <c r="IMN5" s="42"/>
      <c r="IMO5" s="42"/>
      <c r="IMP5" s="42"/>
      <c r="IMQ5" s="42"/>
      <c r="IMR5" s="42"/>
      <c r="IMS5" s="42"/>
      <c r="IMT5" s="42"/>
      <c r="IMU5" s="42"/>
      <c r="IMV5" s="42"/>
      <c r="IMW5" s="42"/>
      <c r="IMX5" s="42"/>
      <c r="IMY5" s="42"/>
      <c r="IMZ5" s="42"/>
      <c r="INA5" s="42"/>
      <c r="INB5" s="42"/>
      <c r="INC5" s="42"/>
      <c r="IND5" s="42"/>
      <c r="INE5" s="42"/>
      <c r="INF5" s="42"/>
      <c r="ING5" s="42"/>
      <c r="INH5" s="42"/>
      <c r="INI5" s="42"/>
      <c r="INJ5" s="42"/>
      <c r="INK5" s="42"/>
      <c r="INL5" s="42"/>
      <c r="INM5" s="42"/>
      <c r="INN5" s="42"/>
      <c r="INO5" s="42"/>
      <c r="INP5" s="42"/>
      <c r="INQ5" s="42"/>
      <c r="INR5" s="42"/>
      <c r="INS5" s="42"/>
      <c r="INT5" s="42"/>
      <c r="INU5" s="42"/>
      <c r="INV5" s="42"/>
      <c r="INW5" s="42"/>
      <c r="INX5" s="42"/>
      <c r="INY5" s="42"/>
      <c r="INZ5" s="42"/>
      <c r="IOA5" s="42"/>
      <c r="IOB5" s="42"/>
      <c r="IOC5" s="42"/>
      <c r="IOD5" s="42"/>
      <c r="IOE5" s="42"/>
      <c r="IOF5" s="42"/>
      <c r="IOG5" s="42"/>
      <c r="IOH5" s="42"/>
      <c r="IOI5" s="42"/>
      <c r="IOJ5" s="42"/>
      <c r="IOK5" s="42"/>
      <c r="IOL5" s="42"/>
      <c r="IOM5" s="42"/>
      <c r="ION5" s="42"/>
      <c r="IOO5" s="42"/>
      <c r="IOP5" s="42"/>
      <c r="IOQ5" s="42"/>
      <c r="IOR5" s="42"/>
      <c r="IOS5" s="42"/>
      <c r="IOT5" s="42"/>
      <c r="IOU5" s="42"/>
      <c r="IOV5" s="42"/>
      <c r="IOW5" s="42"/>
      <c r="IOX5" s="42"/>
      <c r="IOY5" s="42"/>
      <c r="IOZ5" s="42"/>
      <c r="IPA5" s="42"/>
      <c r="IPB5" s="42"/>
      <c r="IPC5" s="42"/>
      <c r="IPD5" s="42"/>
      <c r="IPE5" s="42"/>
      <c r="IPF5" s="42"/>
      <c r="IPG5" s="42"/>
      <c r="IPH5" s="42"/>
      <c r="IPI5" s="42"/>
      <c r="IPJ5" s="42"/>
      <c r="IPK5" s="42"/>
      <c r="IPL5" s="42"/>
      <c r="IPM5" s="42"/>
      <c r="IPN5" s="42"/>
      <c r="IPO5" s="42"/>
      <c r="IPP5" s="42"/>
      <c r="IPQ5" s="42"/>
      <c r="IPR5" s="42"/>
      <c r="IPS5" s="42"/>
      <c r="IPT5" s="42"/>
      <c r="IPU5" s="42"/>
      <c r="IPV5" s="42"/>
      <c r="IPW5" s="42"/>
      <c r="IPX5" s="42"/>
      <c r="IPY5" s="42"/>
      <c r="IPZ5" s="42"/>
      <c r="IQA5" s="42"/>
      <c r="IQB5" s="42"/>
      <c r="IQC5" s="42"/>
      <c r="IQD5" s="42"/>
      <c r="IQE5" s="42"/>
      <c r="IQF5" s="42"/>
      <c r="IQG5" s="42"/>
      <c r="IQH5" s="42"/>
      <c r="IQI5" s="42"/>
      <c r="IQJ5" s="42"/>
      <c r="IQK5" s="42"/>
      <c r="IQL5" s="42"/>
      <c r="IQM5" s="42"/>
      <c r="IQN5" s="42"/>
      <c r="IQO5" s="42"/>
      <c r="IQP5" s="42"/>
      <c r="IQQ5" s="42"/>
      <c r="IQR5" s="42"/>
      <c r="IQS5" s="42"/>
      <c r="IQT5" s="42"/>
      <c r="IQU5" s="42"/>
      <c r="IQV5" s="42"/>
      <c r="IQW5" s="42"/>
      <c r="IQX5" s="42"/>
      <c r="IQY5" s="42"/>
      <c r="IQZ5" s="42"/>
      <c r="IRA5" s="42"/>
      <c r="IRB5" s="42"/>
      <c r="IRC5" s="42"/>
      <c r="IRD5" s="42"/>
      <c r="IRE5" s="42"/>
      <c r="IRF5" s="42"/>
      <c r="IRG5" s="42"/>
      <c r="IRH5" s="42"/>
      <c r="IRI5" s="42"/>
      <c r="IRJ5" s="42"/>
      <c r="IRK5" s="42"/>
      <c r="IRL5" s="42"/>
      <c r="IRM5" s="42"/>
      <c r="IRN5" s="42"/>
      <c r="IRO5" s="42"/>
      <c r="IRP5" s="42"/>
      <c r="IRQ5" s="42"/>
      <c r="IRR5" s="42"/>
      <c r="IRS5" s="42"/>
      <c r="IRT5" s="42"/>
      <c r="IRU5" s="42"/>
      <c r="IRV5" s="42"/>
      <c r="IRW5" s="42"/>
      <c r="IRX5" s="42"/>
      <c r="IRY5" s="42"/>
      <c r="IRZ5" s="42"/>
      <c r="ISA5" s="42"/>
      <c r="ISB5" s="42"/>
      <c r="ISC5" s="42"/>
      <c r="ISD5" s="42"/>
      <c r="ISE5" s="42"/>
      <c r="ISF5" s="42"/>
      <c r="ISG5" s="42"/>
      <c r="ISH5" s="42"/>
      <c r="ISI5" s="42"/>
      <c r="ISJ5" s="42"/>
      <c r="ISK5" s="42"/>
      <c r="ISL5" s="42"/>
      <c r="ISM5" s="42"/>
      <c r="ISN5" s="42"/>
      <c r="ISO5" s="42"/>
      <c r="ISP5" s="42"/>
      <c r="ISQ5" s="42"/>
      <c r="ISR5" s="42"/>
      <c r="ISS5" s="42"/>
      <c r="IST5" s="42"/>
      <c r="ISU5" s="42"/>
      <c r="ISV5" s="42"/>
      <c r="ISW5" s="42"/>
      <c r="ISX5" s="42"/>
      <c r="ISY5" s="42"/>
      <c r="ISZ5" s="42"/>
      <c r="ITA5" s="42"/>
      <c r="ITB5" s="42"/>
      <c r="ITC5" s="42"/>
      <c r="ITD5" s="42"/>
      <c r="ITE5" s="42"/>
      <c r="ITF5" s="42"/>
      <c r="ITG5" s="42"/>
      <c r="ITH5" s="42"/>
      <c r="ITI5" s="42"/>
      <c r="ITJ5" s="42"/>
      <c r="ITK5" s="42"/>
      <c r="ITL5" s="42"/>
      <c r="ITM5" s="42"/>
      <c r="ITN5" s="42"/>
      <c r="ITO5" s="42"/>
      <c r="ITP5" s="42"/>
      <c r="ITQ5" s="42"/>
      <c r="ITR5" s="42"/>
      <c r="ITS5" s="42"/>
      <c r="ITT5" s="42"/>
      <c r="ITU5" s="42"/>
      <c r="ITV5" s="42"/>
      <c r="ITW5" s="42"/>
      <c r="ITX5" s="42"/>
      <c r="ITY5" s="42"/>
      <c r="ITZ5" s="42"/>
      <c r="IUA5" s="42"/>
      <c r="IUB5" s="42"/>
      <c r="IUC5" s="42"/>
      <c r="IUD5" s="42"/>
      <c r="IUE5" s="42"/>
      <c r="IUF5" s="42"/>
      <c r="IUG5" s="42"/>
      <c r="IUH5" s="42"/>
      <c r="IUI5" s="42"/>
      <c r="IUJ5" s="42"/>
      <c r="IUK5" s="42"/>
      <c r="IUL5" s="42"/>
      <c r="IUM5" s="42"/>
      <c r="IUN5" s="42"/>
      <c r="IUO5" s="42"/>
      <c r="IUP5" s="42"/>
      <c r="IUQ5" s="42"/>
      <c r="IUR5" s="42"/>
      <c r="IUS5" s="42"/>
      <c r="IUT5" s="42"/>
      <c r="IUU5" s="42"/>
      <c r="IUV5" s="42"/>
      <c r="IUW5" s="42"/>
      <c r="IUX5" s="42"/>
      <c r="IUY5" s="42"/>
      <c r="IUZ5" s="42"/>
      <c r="IVA5" s="42"/>
      <c r="IVB5" s="42"/>
      <c r="IVC5" s="42"/>
      <c r="IVD5" s="42"/>
      <c r="IVE5" s="42"/>
      <c r="IVF5" s="42"/>
      <c r="IVG5" s="42"/>
      <c r="IVH5" s="42"/>
      <c r="IVI5" s="42"/>
      <c r="IVJ5" s="42"/>
      <c r="IVK5" s="42"/>
      <c r="IVL5" s="42"/>
      <c r="IVM5" s="42"/>
      <c r="IVN5" s="42"/>
      <c r="IVO5" s="42"/>
      <c r="IVP5" s="42"/>
      <c r="IVQ5" s="42"/>
      <c r="IVR5" s="42"/>
      <c r="IVS5" s="42"/>
      <c r="IVT5" s="42"/>
      <c r="IVU5" s="42"/>
      <c r="IVV5" s="42"/>
      <c r="IVW5" s="42"/>
      <c r="IVX5" s="42"/>
      <c r="IVY5" s="42"/>
      <c r="IVZ5" s="42"/>
      <c r="IWA5" s="42"/>
      <c r="IWB5" s="42"/>
      <c r="IWC5" s="42"/>
      <c r="IWD5" s="42"/>
      <c r="IWE5" s="42"/>
      <c r="IWF5" s="42"/>
      <c r="IWG5" s="42"/>
      <c r="IWH5" s="42"/>
      <c r="IWI5" s="42"/>
      <c r="IWJ5" s="42"/>
      <c r="IWK5" s="42"/>
      <c r="IWL5" s="42"/>
      <c r="IWM5" s="42"/>
      <c r="IWN5" s="42"/>
      <c r="IWO5" s="42"/>
      <c r="IWP5" s="42"/>
      <c r="IWQ5" s="42"/>
      <c r="IWR5" s="42"/>
      <c r="IWS5" s="42"/>
      <c r="IWT5" s="42"/>
      <c r="IWU5" s="42"/>
      <c r="IWV5" s="42"/>
      <c r="IWW5" s="42"/>
      <c r="IWX5" s="42"/>
      <c r="IWY5" s="42"/>
      <c r="IWZ5" s="42"/>
      <c r="IXA5" s="42"/>
      <c r="IXB5" s="42"/>
      <c r="IXC5" s="42"/>
      <c r="IXD5" s="42"/>
      <c r="IXE5" s="42"/>
      <c r="IXF5" s="42"/>
      <c r="IXG5" s="42"/>
      <c r="IXH5" s="42"/>
      <c r="IXI5" s="42"/>
      <c r="IXJ5" s="42"/>
      <c r="IXK5" s="42"/>
      <c r="IXL5" s="42"/>
      <c r="IXM5" s="42"/>
      <c r="IXN5" s="42"/>
      <c r="IXO5" s="42"/>
      <c r="IXP5" s="42"/>
      <c r="IXQ5" s="42"/>
      <c r="IXR5" s="42"/>
      <c r="IXS5" s="42"/>
      <c r="IXT5" s="42"/>
      <c r="IXU5" s="42"/>
      <c r="IXV5" s="42"/>
      <c r="IXW5" s="42"/>
      <c r="IXX5" s="42"/>
      <c r="IXY5" s="42"/>
      <c r="IXZ5" s="42"/>
      <c r="IYA5" s="42"/>
      <c r="IYB5" s="42"/>
      <c r="IYC5" s="42"/>
      <c r="IYD5" s="42"/>
      <c r="IYE5" s="42"/>
      <c r="IYF5" s="42"/>
      <c r="IYG5" s="42"/>
      <c r="IYH5" s="42"/>
      <c r="IYI5" s="42"/>
      <c r="IYJ5" s="42"/>
      <c r="IYK5" s="42"/>
      <c r="IYL5" s="42"/>
      <c r="IYM5" s="42"/>
      <c r="IYN5" s="42"/>
      <c r="IYO5" s="42"/>
      <c r="IYP5" s="42"/>
      <c r="IYQ5" s="42"/>
      <c r="IYR5" s="42"/>
      <c r="IYS5" s="42"/>
      <c r="IYT5" s="42"/>
      <c r="IYU5" s="42"/>
      <c r="IYV5" s="42"/>
      <c r="IYW5" s="42"/>
      <c r="IYX5" s="42"/>
      <c r="IYY5" s="42"/>
      <c r="IYZ5" s="42"/>
      <c r="IZA5" s="42"/>
      <c r="IZB5" s="42"/>
      <c r="IZC5" s="42"/>
      <c r="IZD5" s="42"/>
      <c r="IZE5" s="42"/>
      <c r="IZF5" s="42"/>
      <c r="IZG5" s="42"/>
      <c r="IZH5" s="42"/>
      <c r="IZI5" s="42"/>
      <c r="IZJ5" s="42"/>
      <c r="IZK5" s="42"/>
      <c r="IZL5" s="42"/>
      <c r="IZM5" s="42"/>
      <c r="IZN5" s="42"/>
      <c r="IZO5" s="42"/>
      <c r="IZP5" s="42"/>
      <c r="IZQ5" s="42"/>
      <c r="IZR5" s="42"/>
      <c r="IZS5" s="42"/>
      <c r="IZT5" s="42"/>
      <c r="IZU5" s="42"/>
      <c r="IZV5" s="42"/>
      <c r="IZW5" s="42"/>
      <c r="IZX5" s="42"/>
      <c r="IZY5" s="42"/>
      <c r="IZZ5" s="42"/>
      <c r="JAA5" s="42"/>
      <c r="JAB5" s="42"/>
      <c r="JAC5" s="42"/>
      <c r="JAD5" s="42"/>
      <c r="JAE5" s="42"/>
      <c r="JAF5" s="42"/>
      <c r="JAG5" s="42"/>
      <c r="JAH5" s="42"/>
      <c r="JAI5" s="42"/>
      <c r="JAJ5" s="42"/>
      <c r="JAK5" s="42"/>
      <c r="JAL5" s="42"/>
      <c r="JAM5" s="42"/>
      <c r="JAN5" s="42"/>
      <c r="JAO5" s="42"/>
      <c r="JAP5" s="42"/>
      <c r="JAQ5" s="42"/>
      <c r="JAR5" s="42"/>
      <c r="JAS5" s="42"/>
      <c r="JAT5" s="42"/>
      <c r="JAU5" s="42"/>
      <c r="JAV5" s="42"/>
      <c r="JAW5" s="42"/>
      <c r="JAX5" s="42"/>
      <c r="JAY5" s="42"/>
      <c r="JAZ5" s="42"/>
      <c r="JBA5" s="42"/>
      <c r="JBB5" s="42"/>
      <c r="JBC5" s="42"/>
      <c r="JBD5" s="42"/>
      <c r="JBE5" s="42"/>
      <c r="JBF5" s="42"/>
      <c r="JBG5" s="42"/>
      <c r="JBH5" s="42"/>
      <c r="JBI5" s="42"/>
      <c r="JBJ5" s="42"/>
      <c r="JBK5" s="42"/>
      <c r="JBL5" s="42"/>
      <c r="JBM5" s="42"/>
      <c r="JBN5" s="42"/>
      <c r="JBO5" s="42"/>
      <c r="JBP5" s="42"/>
      <c r="JBQ5" s="42"/>
      <c r="JBR5" s="42"/>
      <c r="JBS5" s="42"/>
      <c r="JBT5" s="42"/>
      <c r="JBU5" s="42"/>
      <c r="JBV5" s="42"/>
      <c r="JBW5" s="42"/>
      <c r="JBX5" s="42"/>
      <c r="JBY5" s="42"/>
      <c r="JBZ5" s="42"/>
      <c r="JCA5" s="42"/>
      <c r="JCB5" s="42"/>
      <c r="JCC5" s="42"/>
      <c r="JCD5" s="42"/>
      <c r="JCE5" s="42"/>
      <c r="JCF5" s="42"/>
      <c r="JCG5" s="42"/>
      <c r="JCH5" s="42"/>
      <c r="JCI5" s="42"/>
      <c r="JCJ5" s="42"/>
      <c r="JCK5" s="42"/>
      <c r="JCL5" s="42"/>
      <c r="JCM5" s="42"/>
      <c r="JCN5" s="42"/>
      <c r="JCO5" s="42"/>
      <c r="JCP5" s="42"/>
      <c r="JCQ5" s="42"/>
      <c r="JCR5" s="42"/>
      <c r="JCS5" s="42"/>
      <c r="JCT5" s="42"/>
      <c r="JCU5" s="42"/>
      <c r="JCV5" s="42"/>
      <c r="JCW5" s="42"/>
      <c r="JCX5" s="42"/>
      <c r="JCY5" s="42"/>
      <c r="JCZ5" s="42"/>
      <c r="JDA5" s="42"/>
      <c r="JDB5" s="42"/>
      <c r="JDC5" s="42"/>
      <c r="JDD5" s="42"/>
      <c r="JDE5" s="42"/>
      <c r="JDF5" s="42"/>
      <c r="JDG5" s="42"/>
      <c r="JDH5" s="42"/>
      <c r="JDI5" s="42"/>
      <c r="JDJ5" s="42"/>
      <c r="JDK5" s="42"/>
      <c r="JDL5" s="42"/>
      <c r="JDM5" s="42"/>
      <c r="JDN5" s="42"/>
      <c r="JDO5" s="42"/>
      <c r="JDP5" s="42"/>
      <c r="JDQ5" s="42"/>
      <c r="JDR5" s="42"/>
      <c r="JDS5" s="42"/>
      <c r="JDT5" s="42"/>
      <c r="JDU5" s="42"/>
      <c r="JDV5" s="42"/>
      <c r="JDW5" s="42"/>
      <c r="JDX5" s="42"/>
      <c r="JDY5" s="42"/>
      <c r="JDZ5" s="42"/>
      <c r="JEA5" s="42"/>
      <c r="JEB5" s="42"/>
      <c r="JEC5" s="42"/>
      <c r="JED5" s="42"/>
      <c r="JEE5" s="42"/>
      <c r="JEF5" s="42"/>
      <c r="JEG5" s="42"/>
      <c r="JEH5" s="42"/>
      <c r="JEI5" s="42"/>
      <c r="JEJ5" s="42"/>
      <c r="JEK5" s="42"/>
      <c r="JEL5" s="42"/>
      <c r="JEM5" s="42"/>
      <c r="JEN5" s="42"/>
      <c r="JEO5" s="42"/>
      <c r="JEP5" s="42"/>
      <c r="JEQ5" s="42"/>
      <c r="JER5" s="42"/>
      <c r="JES5" s="42"/>
      <c r="JET5" s="42"/>
      <c r="JEU5" s="42"/>
      <c r="JEV5" s="42"/>
      <c r="JEW5" s="42"/>
      <c r="JEX5" s="42"/>
      <c r="JEY5" s="42"/>
      <c r="JEZ5" s="42"/>
      <c r="JFA5" s="42"/>
      <c r="JFB5" s="42"/>
      <c r="JFC5" s="42"/>
      <c r="JFD5" s="42"/>
      <c r="JFE5" s="42"/>
      <c r="JFF5" s="42"/>
      <c r="JFG5" s="42"/>
      <c r="JFH5" s="42"/>
      <c r="JFI5" s="42"/>
      <c r="JFJ5" s="42"/>
      <c r="JFK5" s="42"/>
      <c r="JFL5" s="42"/>
      <c r="JFM5" s="42"/>
      <c r="JFN5" s="42"/>
      <c r="JFO5" s="42"/>
      <c r="JFP5" s="42"/>
      <c r="JFQ5" s="42"/>
      <c r="JFR5" s="42"/>
      <c r="JFS5" s="42"/>
      <c r="JFT5" s="42"/>
      <c r="JFU5" s="42"/>
      <c r="JFV5" s="42"/>
      <c r="JFW5" s="42"/>
      <c r="JFX5" s="42"/>
      <c r="JFY5" s="42"/>
      <c r="JFZ5" s="42"/>
      <c r="JGA5" s="42"/>
      <c r="JGB5" s="42"/>
      <c r="JGC5" s="42"/>
      <c r="JGD5" s="42"/>
      <c r="JGE5" s="42"/>
      <c r="JGF5" s="42"/>
      <c r="JGG5" s="42"/>
      <c r="JGH5" s="42"/>
      <c r="JGI5" s="42"/>
      <c r="JGJ5" s="42"/>
      <c r="JGK5" s="42"/>
      <c r="JGL5" s="42"/>
      <c r="JGM5" s="42"/>
      <c r="JGN5" s="42"/>
      <c r="JGO5" s="42"/>
      <c r="JGP5" s="42"/>
      <c r="JGQ5" s="42"/>
      <c r="JGR5" s="42"/>
      <c r="JGS5" s="42"/>
      <c r="JGT5" s="42"/>
      <c r="JGU5" s="42"/>
      <c r="JGV5" s="42"/>
      <c r="JGW5" s="42"/>
      <c r="JGX5" s="42"/>
      <c r="JGY5" s="42"/>
      <c r="JGZ5" s="42"/>
      <c r="JHA5" s="42"/>
      <c r="JHB5" s="42"/>
      <c r="JHC5" s="42"/>
      <c r="JHD5" s="42"/>
      <c r="JHE5" s="42"/>
      <c r="JHF5" s="42"/>
      <c r="JHG5" s="42"/>
      <c r="JHH5" s="42"/>
      <c r="JHI5" s="42"/>
      <c r="JHJ5" s="42"/>
      <c r="JHK5" s="42"/>
      <c r="JHL5" s="42"/>
      <c r="JHM5" s="42"/>
      <c r="JHN5" s="42"/>
      <c r="JHO5" s="42"/>
      <c r="JHP5" s="42"/>
      <c r="JHQ5" s="42"/>
      <c r="JHR5" s="42"/>
      <c r="JHS5" s="42"/>
      <c r="JHT5" s="42"/>
      <c r="JHU5" s="42"/>
      <c r="JHV5" s="42"/>
      <c r="JHW5" s="42"/>
      <c r="JHX5" s="42"/>
      <c r="JHY5" s="42"/>
      <c r="JHZ5" s="42"/>
      <c r="JIA5" s="42"/>
      <c r="JIB5" s="42"/>
      <c r="JIC5" s="42"/>
      <c r="JID5" s="42"/>
      <c r="JIE5" s="42"/>
      <c r="JIF5" s="42"/>
      <c r="JIG5" s="42"/>
      <c r="JIH5" s="42"/>
      <c r="JII5" s="42"/>
      <c r="JIJ5" s="42"/>
      <c r="JIK5" s="42"/>
      <c r="JIL5" s="42"/>
      <c r="JIM5" s="42"/>
      <c r="JIN5" s="42"/>
      <c r="JIO5" s="42"/>
      <c r="JIP5" s="42"/>
      <c r="JIQ5" s="42"/>
      <c r="JIR5" s="42"/>
      <c r="JIS5" s="42"/>
      <c r="JIT5" s="42"/>
      <c r="JIU5" s="42"/>
      <c r="JIV5" s="42"/>
      <c r="JIW5" s="42"/>
      <c r="JIX5" s="42"/>
      <c r="JIY5" s="42"/>
      <c r="JIZ5" s="42"/>
      <c r="JJA5" s="42"/>
      <c r="JJB5" s="42"/>
      <c r="JJC5" s="42"/>
      <c r="JJD5" s="42"/>
      <c r="JJE5" s="42"/>
      <c r="JJF5" s="42"/>
      <c r="JJG5" s="42"/>
      <c r="JJH5" s="42"/>
      <c r="JJI5" s="42"/>
      <c r="JJJ5" s="42"/>
      <c r="JJK5" s="42"/>
      <c r="JJL5" s="42"/>
      <c r="JJM5" s="42"/>
      <c r="JJN5" s="42"/>
      <c r="JJO5" s="42"/>
      <c r="JJP5" s="42"/>
      <c r="JJQ5" s="42"/>
      <c r="JJR5" s="42"/>
      <c r="JJS5" s="42"/>
      <c r="JJT5" s="42"/>
      <c r="JJU5" s="42"/>
      <c r="JJV5" s="42"/>
      <c r="JJW5" s="42"/>
      <c r="JJX5" s="42"/>
      <c r="JJY5" s="42"/>
      <c r="JJZ5" s="42"/>
      <c r="JKA5" s="42"/>
      <c r="JKB5" s="42"/>
      <c r="JKC5" s="42"/>
      <c r="JKD5" s="42"/>
      <c r="JKE5" s="42"/>
      <c r="JKF5" s="42"/>
      <c r="JKG5" s="42"/>
      <c r="JKH5" s="42"/>
      <c r="JKI5" s="42"/>
      <c r="JKJ5" s="42"/>
      <c r="JKK5" s="42"/>
      <c r="JKL5" s="42"/>
      <c r="JKM5" s="42"/>
      <c r="JKN5" s="42"/>
      <c r="JKO5" s="42"/>
      <c r="JKP5" s="42"/>
      <c r="JKQ5" s="42"/>
      <c r="JKR5" s="42"/>
      <c r="JKS5" s="42"/>
      <c r="JKT5" s="42"/>
      <c r="JKU5" s="42"/>
      <c r="JKV5" s="42"/>
      <c r="JKW5" s="42"/>
      <c r="JKX5" s="42"/>
      <c r="JKY5" s="42"/>
      <c r="JKZ5" s="42"/>
      <c r="JLA5" s="42"/>
      <c r="JLB5" s="42"/>
      <c r="JLC5" s="42"/>
      <c r="JLD5" s="42"/>
      <c r="JLE5" s="42"/>
      <c r="JLF5" s="42"/>
      <c r="JLG5" s="42"/>
      <c r="JLH5" s="42"/>
      <c r="JLI5" s="42"/>
      <c r="JLJ5" s="42"/>
      <c r="JLK5" s="42"/>
      <c r="JLL5" s="42"/>
      <c r="JLM5" s="42"/>
      <c r="JLN5" s="42"/>
      <c r="JLO5" s="42"/>
      <c r="JLP5" s="42"/>
      <c r="JLQ5" s="42"/>
      <c r="JLR5" s="42"/>
      <c r="JLS5" s="42"/>
      <c r="JLT5" s="42"/>
      <c r="JLU5" s="42"/>
      <c r="JLV5" s="42"/>
      <c r="JLW5" s="42"/>
      <c r="JLX5" s="42"/>
      <c r="JLY5" s="42"/>
      <c r="JLZ5" s="42"/>
      <c r="JMA5" s="42"/>
      <c r="JMB5" s="42"/>
      <c r="JMC5" s="42"/>
      <c r="JMD5" s="42"/>
      <c r="JME5" s="42"/>
      <c r="JMF5" s="42"/>
      <c r="JMG5" s="42"/>
      <c r="JMH5" s="42"/>
      <c r="JMI5" s="42"/>
      <c r="JMJ5" s="42"/>
      <c r="JMK5" s="42"/>
      <c r="JML5" s="42"/>
      <c r="JMM5" s="42"/>
      <c r="JMN5" s="42"/>
      <c r="JMO5" s="42"/>
      <c r="JMP5" s="42"/>
      <c r="JMQ5" s="42"/>
      <c r="JMR5" s="42"/>
      <c r="JMS5" s="42"/>
      <c r="JMT5" s="42"/>
      <c r="JMU5" s="42"/>
      <c r="JMV5" s="42"/>
      <c r="JMW5" s="42"/>
      <c r="JMX5" s="42"/>
      <c r="JMY5" s="42"/>
      <c r="JMZ5" s="42"/>
      <c r="JNA5" s="42"/>
      <c r="JNB5" s="42"/>
      <c r="JNC5" s="42"/>
      <c r="JND5" s="42"/>
      <c r="JNE5" s="42"/>
      <c r="JNF5" s="42"/>
      <c r="JNG5" s="42"/>
      <c r="JNH5" s="42"/>
      <c r="JNI5" s="42"/>
      <c r="JNJ5" s="42"/>
      <c r="JNK5" s="42"/>
      <c r="JNL5" s="42"/>
      <c r="JNM5" s="42"/>
      <c r="JNN5" s="42"/>
      <c r="JNO5" s="42"/>
      <c r="JNP5" s="42"/>
      <c r="JNQ5" s="42"/>
      <c r="JNR5" s="42"/>
      <c r="JNS5" s="42"/>
      <c r="JNT5" s="42"/>
      <c r="JNU5" s="42"/>
      <c r="JNV5" s="42"/>
      <c r="JNW5" s="42"/>
      <c r="JNX5" s="42"/>
      <c r="JNY5" s="42"/>
      <c r="JNZ5" s="42"/>
      <c r="JOA5" s="42"/>
      <c r="JOB5" s="42"/>
      <c r="JOC5" s="42"/>
      <c r="JOD5" s="42"/>
      <c r="JOE5" s="42"/>
      <c r="JOF5" s="42"/>
      <c r="JOG5" s="42"/>
      <c r="JOH5" s="42"/>
      <c r="JOI5" s="42"/>
      <c r="JOJ5" s="42"/>
      <c r="JOK5" s="42"/>
      <c r="JOL5" s="42"/>
      <c r="JOM5" s="42"/>
      <c r="JON5" s="42"/>
      <c r="JOO5" s="42"/>
      <c r="JOP5" s="42"/>
      <c r="JOQ5" s="42"/>
      <c r="JOR5" s="42"/>
      <c r="JOS5" s="42"/>
      <c r="JOT5" s="42"/>
      <c r="JOU5" s="42"/>
      <c r="JOV5" s="42"/>
      <c r="JOW5" s="42"/>
      <c r="JOX5" s="42"/>
      <c r="JOY5" s="42"/>
      <c r="JOZ5" s="42"/>
      <c r="JPA5" s="42"/>
      <c r="JPB5" s="42"/>
      <c r="JPC5" s="42"/>
      <c r="JPD5" s="42"/>
      <c r="JPE5" s="42"/>
      <c r="JPF5" s="42"/>
      <c r="JPG5" s="42"/>
      <c r="JPH5" s="42"/>
      <c r="JPI5" s="42"/>
      <c r="JPJ5" s="42"/>
      <c r="JPK5" s="42"/>
      <c r="JPL5" s="42"/>
      <c r="JPM5" s="42"/>
      <c r="JPN5" s="42"/>
      <c r="JPO5" s="42"/>
      <c r="JPP5" s="42"/>
      <c r="JPQ5" s="42"/>
      <c r="JPR5" s="42"/>
      <c r="JPS5" s="42"/>
      <c r="JPT5" s="42"/>
      <c r="JPU5" s="42"/>
      <c r="JPV5" s="42"/>
      <c r="JPW5" s="42"/>
      <c r="JPX5" s="42"/>
      <c r="JPY5" s="42"/>
      <c r="JPZ5" s="42"/>
      <c r="JQA5" s="42"/>
      <c r="JQB5" s="42"/>
      <c r="JQC5" s="42"/>
      <c r="JQD5" s="42"/>
      <c r="JQE5" s="42"/>
      <c r="JQF5" s="42"/>
      <c r="JQG5" s="42"/>
      <c r="JQH5" s="42"/>
      <c r="JQI5" s="42"/>
      <c r="JQJ5" s="42"/>
      <c r="JQK5" s="42"/>
      <c r="JQL5" s="42"/>
      <c r="JQM5" s="42"/>
      <c r="JQN5" s="42"/>
      <c r="JQO5" s="42"/>
      <c r="JQP5" s="42"/>
      <c r="JQQ5" s="42"/>
      <c r="JQR5" s="42"/>
      <c r="JQS5" s="42"/>
      <c r="JQT5" s="42"/>
      <c r="JQU5" s="42"/>
      <c r="JQV5" s="42"/>
      <c r="JQW5" s="42"/>
      <c r="JQX5" s="42"/>
      <c r="JQY5" s="42"/>
      <c r="JQZ5" s="42"/>
      <c r="JRA5" s="42"/>
      <c r="JRB5" s="42"/>
      <c r="JRC5" s="42"/>
      <c r="JRD5" s="42"/>
      <c r="JRE5" s="42"/>
      <c r="JRF5" s="42"/>
      <c r="JRG5" s="42"/>
      <c r="JRH5" s="42"/>
      <c r="JRI5" s="42"/>
      <c r="JRJ5" s="42"/>
      <c r="JRK5" s="42"/>
      <c r="JRL5" s="42"/>
      <c r="JRM5" s="42"/>
      <c r="JRN5" s="42"/>
      <c r="JRO5" s="42"/>
      <c r="JRP5" s="42"/>
      <c r="JRQ5" s="42"/>
      <c r="JRR5" s="42"/>
      <c r="JRS5" s="42"/>
      <c r="JRT5" s="42"/>
      <c r="JRU5" s="42"/>
      <c r="JRV5" s="42"/>
      <c r="JRW5" s="42"/>
      <c r="JRX5" s="42"/>
      <c r="JRY5" s="42"/>
      <c r="JRZ5" s="42"/>
      <c r="JSA5" s="42"/>
      <c r="JSB5" s="42"/>
      <c r="JSC5" s="42"/>
      <c r="JSD5" s="42"/>
      <c r="JSE5" s="42"/>
      <c r="JSF5" s="42"/>
      <c r="JSG5" s="42"/>
      <c r="JSH5" s="42"/>
      <c r="JSI5" s="42"/>
      <c r="JSJ5" s="42"/>
      <c r="JSK5" s="42"/>
      <c r="JSL5" s="42"/>
      <c r="JSM5" s="42"/>
      <c r="JSN5" s="42"/>
      <c r="JSO5" s="42"/>
      <c r="JSP5" s="42"/>
      <c r="JSQ5" s="42"/>
      <c r="JSR5" s="42"/>
      <c r="JSS5" s="42"/>
      <c r="JST5" s="42"/>
      <c r="JSU5" s="42"/>
      <c r="JSV5" s="42"/>
      <c r="JSW5" s="42"/>
      <c r="JSX5" s="42"/>
      <c r="JSY5" s="42"/>
      <c r="JSZ5" s="42"/>
      <c r="JTA5" s="42"/>
      <c r="JTB5" s="42"/>
      <c r="JTC5" s="42"/>
      <c r="JTD5" s="42"/>
      <c r="JTE5" s="42"/>
      <c r="JTF5" s="42"/>
      <c r="JTG5" s="42"/>
      <c r="JTH5" s="42"/>
      <c r="JTI5" s="42"/>
      <c r="JTJ5" s="42"/>
      <c r="JTK5" s="42"/>
      <c r="JTL5" s="42"/>
      <c r="JTM5" s="42"/>
      <c r="JTN5" s="42"/>
      <c r="JTO5" s="42"/>
      <c r="JTP5" s="42"/>
      <c r="JTQ5" s="42"/>
      <c r="JTR5" s="42"/>
      <c r="JTS5" s="42"/>
      <c r="JTT5" s="42"/>
      <c r="JTU5" s="42"/>
      <c r="JTV5" s="42"/>
      <c r="JTW5" s="42"/>
      <c r="JTX5" s="42"/>
      <c r="JTY5" s="42"/>
      <c r="JTZ5" s="42"/>
      <c r="JUA5" s="42"/>
      <c r="JUB5" s="42"/>
      <c r="JUC5" s="42"/>
      <c r="JUD5" s="42"/>
      <c r="JUE5" s="42"/>
      <c r="JUF5" s="42"/>
      <c r="JUG5" s="42"/>
      <c r="JUH5" s="42"/>
      <c r="JUI5" s="42"/>
      <c r="JUJ5" s="42"/>
      <c r="JUK5" s="42"/>
      <c r="JUL5" s="42"/>
      <c r="JUM5" s="42"/>
      <c r="JUN5" s="42"/>
      <c r="JUO5" s="42"/>
      <c r="JUP5" s="42"/>
      <c r="JUQ5" s="42"/>
      <c r="JUR5" s="42"/>
      <c r="JUS5" s="42"/>
      <c r="JUT5" s="42"/>
      <c r="JUU5" s="42"/>
      <c r="JUV5" s="42"/>
      <c r="JUW5" s="42"/>
      <c r="JUX5" s="42"/>
      <c r="JUY5" s="42"/>
      <c r="JUZ5" s="42"/>
      <c r="JVA5" s="42"/>
      <c r="JVB5" s="42"/>
      <c r="JVC5" s="42"/>
      <c r="JVD5" s="42"/>
      <c r="JVE5" s="42"/>
      <c r="JVF5" s="42"/>
      <c r="JVG5" s="42"/>
      <c r="JVH5" s="42"/>
      <c r="JVI5" s="42"/>
      <c r="JVJ5" s="42"/>
      <c r="JVK5" s="42"/>
      <c r="JVL5" s="42"/>
      <c r="JVM5" s="42"/>
      <c r="JVN5" s="42"/>
      <c r="JVO5" s="42"/>
      <c r="JVP5" s="42"/>
      <c r="JVQ5" s="42"/>
      <c r="JVR5" s="42"/>
      <c r="JVS5" s="42"/>
      <c r="JVT5" s="42"/>
      <c r="JVU5" s="42"/>
      <c r="JVV5" s="42"/>
      <c r="JVW5" s="42"/>
      <c r="JVX5" s="42"/>
      <c r="JVY5" s="42"/>
      <c r="JVZ5" s="42"/>
      <c r="JWA5" s="42"/>
      <c r="JWB5" s="42"/>
      <c r="JWC5" s="42"/>
      <c r="JWD5" s="42"/>
      <c r="JWE5" s="42"/>
      <c r="JWF5" s="42"/>
      <c r="JWG5" s="42"/>
      <c r="JWH5" s="42"/>
      <c r="JWI5" s="42"/>
      <c r="JWJ5" s="42"/>
      <c r="JWK5" s="42"/>
      <c r="JWL5" s="42"/>
      <c r="JWM5" s="42"/>
      <c r="JWN5" s="42"/>
      <c r="JWO5" s="42"/>
      <c r="JWP5" s="42"/>
      <c r="JWQ5" s="42"/>
      <c r="JWR5" s="42"/>
      <c r="JWS5" s="42"/>
      <c r="JWT5" s="42"/>
      <c r="JWU5" s="42"/>
      <c r="JWV5" s="42"/>
      <c r="JWW5" s="42"/>
      <c r="JWX5" s="42"/>
      <c r="JWY5" s="42"/>
      <c r="JWZ5" s="42"/>
      <c r="JXA5" s="42"/>
      <c r="JXB5" s="42"/>
      <c r="JXC5" s="42"/>
      <c r="JXD5" s="42"/>
      <c r="JXE5" s="42"/>
      <c r="JXF5" s="42"/>
      <c r="JXG5" s="42"/>
      <c r="JXH5" s="42"/>
      <c r="JXI5" s="42"/>
      <c r="JXJ5" s="42"/>
      <c r="JXK5" s="42"/>
      <c r="JXL5" s="42"/>
      <c r="JXM5" s="42"/>
      <c r="JXN5" s="42"/>
      <c r="JXO5" s="42"/>
      <c r="JXP5" s="42"/>
      <c r="JXQ5" s="42"/>
      <c r="JXR5" s="42"/>
      <c r="JXS5" s="42"/>
      <c r="JXT5" s="42"/>
      <c r="JXU5" s="42"/>
      <c r="JXV5" s="42"/>
      <c r="JXW5" s="42"/>
      <c r="JXX5" s="42"/>
      <c r="JXY5" s="42"/>
      <c r="JXZ5" s="42"/>
      <c r="JYA5" s="42"/>
      <c r="JYB5" s="42"/>
      <c r="JYC5" s="42"/>
      <c r="JYD5" s="42"/>
      <c r="JYE5" s="42"/>
      <c r="JYF5" s="42"/>
      <c r="JYG5" s="42"/>
      <c r="JYH5" s="42"/>
      <c r="JYI5" s="42"/>
      <c r="JYJ5" s="42"/>
      <c r="JYK5" s="42"/>
      <c r="JYL5" s="42"/>
      <c r="JYM5" s="42"/>
      <c r="JYN5" s="42"/>
      <c r="JYO5" s="42"/>
      <c r="JYP5" s="42"/>
      <c r="JYQ5" s="42"/>
      <c r="JYR5" s="42"/>
      <c r="JYS5" s="42"/>
      <c r="JYT5" s="42"/>
      <c r="JYU5" s="42"/>
      <c r="JYV5" s="42"/>
      <c r="JYW5" s="42"/>
      <c r="JYX5" s="42"/>
      <c r="JYY5" s="42"/>
      <c r="JYZ5" s="42"/>
      <c r="JZA5" s="42"/>
      <c r="JZB5" s="42"/>
      <c r="JZC5" s="42"/>
      <c r="JZD5" s="42"/>
      <c r="JZE5" s="42"/>
      <c r="JZF5" s="42"/>
      <c r="JZG5" s="42"/>
      <c r="JZH5" s="42"/>
      <c r="JZI5" s="42"/>
      <c r="JZJ5" s="42"/>
      <c r="JZK5" s="42"/>
      <c r="JZL5" s="42"/>
      <c r="JZM5" s="42"/>
      <c r="JZN5" s="42"/>
      <c r="JZO5" s="42"/>
      <c r="JZP5" s="42"/>
      <c r="JZQ5" s="42"/>
      <c r="JZR5" s="42"/>
      <c r="JZS5" s="42"/>
      <c r="JZT5" s="42"/>
      <c r="JZU5" s="42"/>
      <c r="JZV5" s="42"/>
      <c r="JZW5" s="42"/>
      <c r="JZX5" s="42"/>
      <c r="JZY5" s="42"/>
      <c r="JZZ5" s="42"/>
      <c r="KAA5" s="42"/>
      <c r="KAB5" s="42"/>
      <c r="KAC5" s="42"/>
      <c r="KAD5" s="42"/>
      <c r="KAE5" s="42"/>
      <c r="KAF5" s="42"/>
      <c r="KAG5" s="42"/>
      <c r="KAH5" s="42"/>
      <c r="KAI5" s="42"/>
      <c r="KAJ5" s="42"/>
      <c r="KAK5" s="42"/>
      <c r="KAL5" s="42"/>
      <c r="KAM5" s="42"/>
      <c r="KAN5" s="42"/>
      <c r="KAO5" s="42"/>
      <c r="KAP5" s="42"/>
      <c r="KAQ5" s="42"/>
      <c r="KAR5" s="42"/>
      <c r="KAS5" s="42"/>
      <c r="KAT5" s="42"/>
      <c r="KAU5" s="42"/>
      <c r="KAV5" s="42"/>
      <c r="KAW5" s="42"/>
      <c r="KAX5" s="42"/>
      <c r="KAY5" s="42"/>
      <c r="KAZ5" s="42"/>
      <c r="KBA5" s="42"/>
      <c r="KBB5" s="42"/>
      <c r="KBC5" s="42"/>
      <c r="KBD5" s="42"/>
      <c r="KBE5" s="42"/>
      <c r="KBF5" s="42"/>
      <c r="KBG5" s="42"/>
      <c r="KBH5" s="42"/>
      <c r="KBI5" s="42"/>
      <c r="KBJ5" s="42"/>
      <c r="KBK5" s="42"/>
      <c r="KBL5" s="42"/>
      <c r="KBM5" s="42"/>
      <c r="KBN5" s="42"/>
      <c r="KBO5" s="42"/>
      <c r="KBP5" s="42"/>
      <c r="KBQ5" s="42"/>
      <c r="KBR5" s="42"/>
      <c r="KBS5" s="42"/>
      <c r="KBT5" s="42"/>
      <c r="KBU5" s="42"/>
      <c r="KBV5" s="42"/>
      <c r="KBW5" s="42"/>
      <c r="KBX5" s="42"/>
      <c r="KBY5" s="42"/>
      <c r="KBZ5" s="42"/>
      <c r="KCA5" s="42"/>
      <c r="KCB5" s="42"/>
      <c r="KCC5" s="42"/>
      <c r="KCD5" s="42"/>
      <c r="KCE5" s="42"/>
      <c r="KCF5" s="42"/>
      <c r="KCG5" s="42"/>
      <c r="KCH5" s="42"/>
      <c r="KCI5" s="42"/>
      <c r="KCJ5" s="42"/>
      <c r="KCK5" s="42"/>
      <c r="KCL5" s="42"/>
      <c r="KCM5" s="42"/>
      <c r="KCN5" s="42"/>
      <c r="KCO5" s="42"/>
      <c r="KCP5" s="42"/>
      <c r="KCQ5" s="42"/>
      <c r="KCR5" s="42"/>
      <c r="KCS5" s="42"/>
      <c r="KCT5" s="42"/>
      <c r="KCU5" s="42"/>
      <c r="KCV5" s="42"/>
      <c r="KCW5" s="42"/>
      <c r="KCX5" s="42"/>
      <c r="KCY5" s="42"/>
      <c r="KCZ5" s="42"/>
      <c r="KDA5" s="42"/>
      <c r="KDB5" s="42"/>
      <c r="KDC5" s="42"/>
      <c r="KDD5" s="42"/>
      <c r="KDE5" s="42"/>
      <c r="KDF5" s="42"/>
      <c r="KDG5" s="42"/>
      <c r="KDH5" s="42"/>
      <c r="KDI5" s="42"/>
      <c r="KDJ5" s="42"/>
      <c r="KDK5" s="42"/>
      <c r="KDL5" s="42"/>
      <c r="KDM5" s="42"/>
      <c r="KDN5" s="42"/>
      <c r="KDO5" s="42"/>
      <c r="KDP5" s="42"/>
      <c r="KDQ5" s="42"/>
      <c r="KDR5" s="42"/>
      <c r="KDS5" s="42"/>
      <c r="KDT5" s="42"/>
      <c r="KDU5" s="42"/>
      <c r="KDV5" s="42"/>
      <c r="KDW5" s="42"/>
      <c r="KDX5" s="42"/>
      <c r="KDY5" s="42"/>
      <c r="KDZ5" s="42"/>
      <c r="KEA5" s="42"/>
      <c r="KEB5" s="42"/>
      <c r="KEC5" s="42"/>
      <c r="KED5" s="42"/>
      <c r="KEE5" s="42"/>
      <c r="KEF5" s="42"/>
      <c r="KEG5" s="42"/>
      <c r="KEH5" s="42"/>
      <c r="KEI5" s="42"/>
      <c r="KEJ5" s="42"/>
      <c r="KEK5" s="42"/>
      <c r="KEL5" s="42"/>
      <c r="KEM5" s="42"/>
      <c r="KEN5" s="42"/>
      <c r="KEO5" s="42"/>
      <c r="KEP5" s="42"/>
      <c r="KEQ5" s="42"/>
      <c r="KER5" s="42"/>
      <c r="KES5" s="42"/>
      <c r="KET5" s="42"/>
      <c r="KEU5" s="42"/>
      <c r="KEV5" s="42"/>
      <c r="KEW5" s="42"/>
      <c r="KEX5" s="42"/>
      <c r="KEY5" s="42"/>
      <c r="KEZ5" s="42"/>
      <c r="KFA5" s="42"/>
      <c r="KFB5" s="42"/>
      <c r="KFC5" s="42"/>
      <c r="KFD5" s="42"/>
      <c r="KFE5" s="42"/>
      <c r="KFF5" s="42"/>
      <c r="KFG5" s="42"/>
      <c r="KFH5" s="42"/>
      <c r="KFI5" s="42"/>
      <c r="KFJ5" s="42"/>
      <c r="KFK5" s="42"/>
      <c r="KFL5" s="42"/>
      <c r="KFM5" s="42"/>
      <c r="KFN5" s="42"/>
      <c r="KFO5" s="42"/>
      <c r="KFP5" s="42"/>
      <c r="KFQ5" s="42"/>
      <c r="KFR5" s="42"/>
      <c r="KFS5" s="42"/>
      <c r="KFT5" s="42"/>
      <c r="KFU5" s="42"/>
      <c r="KFV5" s="42"/>
      <c r="KFW5" s="42"/>
      <c r="KFX5" s="42"/>
      <c r="KFY5" s="42"/>
      <c r="KFZ5" s="42"/>
      <c r="KGA5" s="42"/>
      <c r="KGB5" s="42"/>
      <c r="KGC5" s="42"/>
      <c r="KGD5" s="42"/>
      <c r="KGE5" s="42"/>
      <c r="KGF5" s="42"/>
      <c r="KGG5" s="42"/>
      <c r="KGH5" s="42"/>
      <c r="KGI5" s="42"/>
      <c r="KGJ5" s="42"/>
      <c r="KGK5" s="42"/>
      <c r="KGL5" s="42"/>
      <c r="KGM5" s="42"/>
      <c r="KGN5" s="42"/>
      <c r="KGO5" s="42"/>
      <c r="KGP5" s="42"/>
      <c r="KGQ5" s="42"/>
      <c r="KGR5" s="42"/>
      <c r="KGS5" s="42"/>
      <c r="KGT5" s="42"/>
      <c r="KGU5" s="42"/>
      <c r="KGV5" s="42"/>
      <c r="KGW5" s="42"/>
      <c r="KGX5" s="42"/>
      <c r="KGY5" s="42"/>
      <c r="KGZ5" s="42"/>
      <c r="KHA5" s="42"/>
      <c r="KHB5" s="42"/>
      <c r="KHC5" s="42"/>
      <c r="KHD5" s="42"/>
      <c r="KHE5" s="42"/>
      <c r="KHF5" s="42"/>
      <c r="KHG5" s="42"/>
      <c r="KHH5" s="42"/>
      <c r="KHI5" s="42"/>
      <c r="KHJ5" s="42"/>
      <c r="KHK5" s="42"/>
      <c r="KHL5" s="42"/>
      <c r="KHM5" s="42"/>
      <c r="KHN5" s="42"/>
      <c r="KHO5" s="42"/>
      <c r="KHP5" s="42"/>
      <c r="KHQ5" s="42"/>
      <c r="KHR5" s="42"/>
      <c r="KHS5" s="42"/>
      <c r="KHT5" s="42"/>
      <c r="KHU5" s="42"/>
      <c r="KHV5" s="42"/>
      <c r="KHW5" s="42"/>
      <c r="KHX5" s="42"/>
      <c r="KHY5" s="42"/>
      <c r="KHZ5" s="42"/>
      <c r="KIA5" s="42"/>
      <c r="KIB5" s="42"/>
      <c r="KIC5" s="42"/>
      <c r="KID5" s="42"/>
      <c r="KIE5" s="42"/>
      <c r="KIF5" s="42"/>
      <c r="KIG5" s="42"/>
      <c r="KIH5" s="42"/>
      <c r="KII5" s="42"/>
      <c r="KIJ5" s="42"/>
      <c r="KIK5" s="42"/>
      <c r="KIL5" s="42"/>
      <c r="KIM5" s="42"/>
      <c r="KIN5" s="42"/>
      <c r="KIO5" s="42"/>
      <c r="KIP5" s="42"/>
      <c r="KIQ5" s="42"/>
      <c r="KIR5" s="42"/>
      <c r="KIS5" s="42"/>
      <c r="KIT5" s="42"/>
      <c r="KIU5" s="42"/>
      <c r="KIV5" s="42"/>
      <c r="KIW5" s="42"/>
      <c r="KIX5" s="42"/>
      <c r="KIY5" s="42"/>
      <c r="KIZ5" s="42"/>
      <c r="KJA5" s="42"/>
      <c r="KJB5" s="42"/>
      <c r="KJC5" s="42"/>
      <c r="KJD5" s="42"/>
      <c r="KJE5" s="42"/>
      <c r="KJF5" s="42"/>
      <c r="KJG5" s="42"/>
      <c r="KJH5" s="42"/>
      <c r="KJI5" s="42"/>
      <c r="KJJ5" s="42"/>
      <c r="KJK5" s="42"/>
      <c r="KJL5" s="42"/>
      <c r="KJM5" s="42"/>
      <c r="KJN5" s="42"/>
      <c r="KJO5" s="42"/>
      <c r="KJP5" s="42"/>
      <c r="KJQ5" s="42"/>
      <c r="KJR5" s="42"/>
      <c r="KJS5" s="42"/>
      <c r="KJT5" s="42"/>
      <c r="KJU5" s="42"/>
      <c r="KJV5" s="42"/>
      <c r="KJW5" s="42"/>
      <c r="KJX5" s="42"/>
      <c r="KJY5" s="42"/>
      <c r="KJZ5" s="42"/>
      <c r="KKA5" s="42"/>
      <c r="KKB5" s="42"/>
      <c r="KKC5" s="42"/>
      <c r="KKD5" s="42"/>
      <c r="KKE5" s="42"/>
      <c r="KKF5" s="42"/>
      <c r="KKG5" s="42"/>
      <c r="KKH5" s="42"/>
      <c r="KKI5" s="42"/>
      <c r="KKJ5" s="42"/>
      <c r="KKK5" s="42"/>
      <c r="KKL5" s="42"/>
      <c r="KKM5" s="42"/>
      <c r="KKN5" s="42"/>
      <c r="KKO5" s="42"/>
      <c r="KKP5" s="42"/>
      <c r="KKQ5" s="42"/>
      <c r="KKR5" s="42"/>
      <c r="KKS5" s="42"/>
      <c r="KKT5" s="42"/>
      <c r="KKU5" s="42"/>
      <c r="KKV5" s="42"/>
      <c r="KKW5" s="42"/>
      <c r="KKX5" s="42"/>
      <c r="KKY5" s="42"/>
      <c r="KKZ5" s="42"/>
      <c r="KLA5" s="42"/>
      <c r="KLB5" s="42"/>
      <c r="KLC5" s="42"/>
      <c r="KLD5" s="42"/>
      <c r="KLE5" s="42"/>
      <c r="KLF5" s="42"/>
      <c r="KLG5" s="42"/>
      <c r="KLH5" s="42"/>
      <c r="KLI5" s="42"/>
      <c r="KLJ5" s="42"/>
      <c r="KLK5" s="42"/>
      <c r="KLL5" s="42"/>
      <c r="KLM5" s="42"/>
      <c r="KLN5" s="42"/>
      <c r="KLO5" s="42"/>
      <c r="KLP5" s="42"/>
      <c r="KLQ5" s="42"/>
      <c r="KLR5" s="42"/>
      <c r="KLS5" s="42"/>
      <c r="KLT5" s="42"/>
      <c r="KLU5" s="42"/>
      <c r="KLV5" s="42"/>
      <c r="KLW5" s="42"/>
      <c r="KLX5" s="42"/>
      <c r="KLY5" s="42"/>
      <c r="KLZ5" s="42"/>
      <c r="KMA5" s="42"/>
      <c r="KMB5" s="42"/>
      <c r="KMC5" s="42"/>
      <c r="KMD5" s="42"/>
      <c r="KME5" s="42"/>
      <c r="KMF5" s="42"/>
      <c r="KMG5" s="42"/>
      <c r="KMH5" s="42"/>
      <c r="KMI5" s="42"/>
      <c r="KMJ5" s="42"/>
      <c r="KMK5" s="42"/>
      <c r="KML5" s="42"/>
      <c r="KMM5" s="42"/>
      <c r="KMN5" s="42"/>
      <c r="KMO5" s="42"/>
      <c r="KMP5" s="42"/>
      <c r="KMQ5" s="42"/>
      <c r="KMR5" s="42"/>
      <c r="KMS5" s="42"/>
      <c r="KMT5" s="42"/>
      <c r="KMU5" s="42"/>
      <c r="KMV5" s="42"/>
      <c r="KMW5" s="42"/>
      <c r="KMX5" s="42"/>
      <c r="KMY5" s="42"/>
      <c r="KMZ5" s="42"/>
      <c r="KNA5" s="42"/>
      <c r="KNB5" s="42"/>
      <c r="KNC5" s="42"/>
      <c r="KND5" s="42"/>
      <c r="KNE5" s="42"/>
      <c r="KNF5" s="42"/>
      <c r="KNG5" s="42"/>
      <c r="KNH5" s="42"/>
      <c r="KNI5" s="42"/>
      <c r="KNJ5" s="42"/>
      <c r="KNK5" s="42"/>
      <c r="KNL5" s="42"/>
      <c r="KNM5" s="42"/>
      <c r="KNN5" s="42"/>
      <c r="KNO5" s="42"/>
      <c r="KNP5" s="42"/>
      <c r="KNQ5" s="42"/>
      <c r="KNR5" s="42"/>
      <c r="KNS5" s="42"/>
      <c r="KNT5" s="42"/>
      <c r="KNU5" s="42"/>
      <c r="KNV5" s="42"/>
      <c r="KNW5" s="42"/>
      <c r="KNX5" s="42"/>
      <c r="KNY5" s="42"/>
      <c r="KNZ5" s="42"/>
      <c r="KOA5" s="42"/>
      <c r="KOB5" s="42"/>
      <c r="KOC5" s="42"/>
      <c r="KOD5" s="42"/>
      <c r="KOE5" s="42"/>
      <c r="KOF5" s="42"/>
      <c r="KOG5" s="42"/>
      <c r="KOH5" s="42"/>
      <c r="KOI5" s="42"/>
      <c r="KOJ5" s="42"/>
      <c r="KOK5" s="42"/>
      <c r="KOL5" s="42"/>
      <c r="KOM5" s="42"/>
      <c r="KON5" s="42"/>
      <c r="KOO5" s="42"/>
      <c r="KOP5" s="42"/>
      <c r="KOQ5" s="42"/>
      <c r="KOR5" s="42"/>
      <c r="KOS5" s="42"/>
      <c r="KOT5" s="42"/>
      <c r="KOU5" s="42"/>
      <c r="KOV5" s="42"/>
      <c r="KOW5" s="42"/>
      <c r="KOX5" s="42"/>
      <c r="KOY5" s="42"/>
      <c r="KOZ5" s="42"/>
      <c r="KPA5" s="42"/>
      <c r="KPB5" s="42"/>
      <c r="KPC5" s="42"/>
      <c r="KPD5" s="42"/>
      <c r="KPE5" s="42"/>
      <c r="KPF5" s="42"/>
      <c r="KPG5" s="42"/>
      <c r="KPH5" s="42"/>
      <c r="KPI5" s="42"/>
      <c r="KPJ5" s="42"/>
      <c r="KPK5" s="42"/>
      <c r="KPL5" s="42"/>
      <c r="KPM5" s="42"/>
      <c r="KPN5" s="42"/>
      <c r="KPO5" s="42"/>
      <c r="KPP5" s="42"/>
      <c r="KPQ5" s="42"/>
      <c r="KPR5" s="42"/>
      <c r="KPS5" s="42"/>
      <c r="KPT5" s="42"/>
      <c r="KPU5" s="42"/>
      <c r="KPV5" s="42"/>
      <c r="KPW5" s="42"/>
      <c r="KPX5" s="42"/>
      <c r="KPY5" s="42"/>
      <c r="KPZ5" s="42"/>
      <c r="KQA5" s="42"/>
      <c r="KQB5" s="42"/>
      <c r="KQC5" s="42"/>
      <c r="KQD5" s="42"/>
      <c r="KQE5" s="42"/>
      <c r="KQF5" s="42"/>
      <c r="KQG5" s="42"/>
      <c r="KQH5" s="42"/>
      <c r="KQI5" s="42"/>
      <c r="KQJ5" s="42"/>
      <c r="KQK5" s="42"/>
      <c r="KQL5" s="42"/>
      <c r="KQM5" s="42"/>
      <c r="KQN5" s="42"/>
      <c r="KQO5" s="42"/>
      <c r="KQP5" s="42"/>
      <c r="KQQ5" s="42"/>
      <c r="KQR5" s="42"/>
      <c r="KQS5" s="42"/>
      <c r="KQT5" s="42"/>
      <c r="KQU5" s="42"/>
      <c r="KQV5" s="42"/>
      <c r="KQW5" s="42"/>
      <c r="KQX5" s="42"/>
      <c r="KQY5" s="42"/>
      <c r="KQZ5" s="42"/>
      <c r="KRA5" s="42"/>
      <c r="KRB5" s="42"/>
      <c r="KRC5" s="42"/>
      <c r="KRD5" s="42"/>
      <c r="KRE5" s="42"/>
      <c r="KRF5" s="42"/>
      <c r="KRG5" s="42"/>
      <c r="KRH5" s="42"/>
      <c r="KRI5" s="42"/>
      <c r="KRJ5" s="42"/>
      <c r="KRK5" s="42"/>
      <c r="KRL5" s="42"/>
      <c r="KRM5" s="42"/>
      <c r="KRN5" s="42"/>
      <c r="KRO5" s="42"/>
      <c r="KRP5" s="42"/>
      <c r="KRQ5" s="42"/>
      <c r="KRR5" s="42"/>
      <c r="KRS5" s="42"/>
      <c r="KRT5" s="42"/>
      <c r="KRU5" s="42"/>
      <c r="KRV5" s="42"/>
      <c r="KRW5" s="42"/>
      <c r="KRX5" s="42"/>
      <c r="KRY5" s="42"/>
      <c r="KRZ5" s="42"/>
      <c r="KSA5" s="42"/>
      <c r="KSB5" s="42"/>
      <c r="KSC5" s="42"/>
      <c r="KSD5" s="42"/>
      <c r="KSE5" s="42"/>
      <c r="KSF5" s="42"/>
      <c r="KSG5" s="42"/>
      <c r="KSH5" s="42"/>
      <c r="KSI5" s="42"/>
      <c r="KSJ5" s="42"/>
      <c r="KSK5" s="42"/>
      <c r="KSL5" s="42"/>
      <c r="KSM5" s="42"/>
      <c r="KSN5" s="42"/>
      <c r="KSO5" s="42"/>
      <c r="KSP5" s="42"/>
      <c r="KSQ5" s="42"/>
      <c r="KSR5" s="42"/>
      <c r="KSS5" s="42"/>
      <c r="KST5" s="42"/>
      <c r="KSU5" s="42"/>
      <c r="KSV5" s="42"/>
      <c r="KSW5" s="42"/>
      <c r="KSX5" s="42"/>
      <c r="KSY5" s="42"/>
      <c r="KSZ5" s="42"/>
      <c r="KTA5" s="42"/>
      <c r="KTB5" s="42"/>
      <c r="KTC5" s="42"/>
      <c r="KTD5" s="42"/>
      <c r="KTE5" s="42"/>
      <c r="KTF5" s="42"/>
      <c r="KTG5" s="42"/>
      <c r="KTH5" s="42"/>
      <c r="KTI5" s="42"/>
      <c r="KTJ5" s="42"/>
      <c r="KTK5" s="42"/>
      <c r="KTL5" s="42"/>
      <c r="KTM5" s="42"/>
      <c r="KTN5" s="42"/>
      <c r="KTO5" s="42"/>
      <c r="KTP5" s="42"/>
      <c r="KTQ5" s="42"/>
      <c r="KTR5" s="42"/>
      <c r="KTS5" s="42"/>
      <c r="KTT5" s="42"/>
      <c r="KTU5" s="42"/>
      <c r="KTV5" s="42"/>
      <c r="KTW5" s="42"/>
      <c r="KTX5" s="42"/>
      <c r="KTY5" s="42"/>
      <c r="KTZ5" s="42"/>
      <c r="KUA5" s="42"/>
      <c r="KUB5" s="42"/>
      <c r="KUC5" s="42"/>
      <c r="KUD5" s="42"/>
      <c r="KUE5" s="42"/>
      <c r="KUF5" s="42"/>
      <c r="KUG5" s="42"/>
      <c r="KUH5" s="42"/>
      <c r="KUI5" s="42"/>
      <c r="KUJ5" s="42"/>
      <c r="KUK5" s="42"/>
      <c r="KUL5" s="42"/>
      <c r="KUM5" s="42"/>
      <c r="KUN5" s="42"/>
      <c r="KUO5" s="42"/>
      <c r="KUP5" s="42"/>
      <c r="KUQ5" s="42"/>
      <c r="KUR5" s="42"/>
      <c r="KUS5" s="42"/>
      <c r="KUT5" s="42"/>
      <c r="KUU5" s="42"/>
      <c r="KUV5" s="42"/>
      <c r="KUW5" s="42"/>
      <c r="KUX5" s="42"/>
      <c r="KUY5" s="42"/>
      <c r="KUZ5" s="42"/>
      <c r="KVA5" s="42"/>
      <c r="KVB5" s="42"/>
      <c r="KVC5" s="42"/>
      <c r="KVD5" s="42"/>
      <c r="KVE5" s="42"/>
      <c r="KVF5" s="42"/>
      <c r="KVG5" s="42"/>
      <c r="KVH5" s="42"/>
      <c r="KVI5" s="42"/>
      <c r="KVJ5" s="42"/>
      <c r="KVK5" s="42"/>
      <c r="KVL5" s="42"/>
      <c r="KVM5" s="42"/>
      <c r="KVN5" s="42"/>
      <c r="KVO5" s="42"/>
      <c r="KVP5" s="42"/>
      <c r="KVQ5" s="42"/>
      <c r="KVR5" s="42"/>
      <c r="KVS5" s="42"/>
      <c r="KVT5" s="42"/>
      <c r="KVU5" s="42"/>
      <c r="KVV5" s="42"/>
      <c r="KVW5" s="42"/>
      <c r="KVX5" s="42"/>
      <c r="KVY5" s="42"/>
      <c r="KVZ5" s="42"/>
      <c r="KWA5" s="42"/>
      <c r="KWB5" s="42"/>
      <c r="KWC5" s="42"/>
      <c r="KWD5" s="42"/>
      <c r="KWE5" s="42"/>
      <c r="KWF5" s="42"/>
      <c r="KWG5" s="42"/>
      <c r="KWH5" s="42"/>
      <c r="KWI5" s="42"/>
      <c r="KWJ5" s="42"/>
      <c r="KWK5" s="42"/>
      <c r="KWL5" s="42"/>
      <c r="KWM5" s="42"/>
      <c r="KWN5" s="42"/>
      <c r="KWO5" s="42"/>
      <c r="KWP5" s="42"/>
      <c r="KWQ5" s="42"/>
      <c r="KWR5" s="42"/>
      <c r="KWS5" s="42"/>
      <c r="KWT5" s="42"/>
      <c r="KWU5" s="42"/>
      <c r="KWV5" s="42"/>
      <c r="KWW5" s="42"/>
      <c r="KWX5" s="42"/>
      <c r="KWY5" s="42"/>
      <c r="KWZ5" s="42"/>
      <c r="KXA5" s="42"/>
      <c r="KXB5" s="42"/>
      <c r="KXC5" s="42"/>
      <c r="KXD5" s="42"/>
      <c r="KXE5" s="42"/>
      <c r="KXF5" s="42"/>
      <c r="KXG5" s="42"/>
      <c r="KXH5" s="42"/>
      <c r="KXI5" s="42"/>
      <c r="KXJ5" s="42"/>
      <c r="KXK5" s="42"/>
      <c r="KXL5" s="42"/>
      <c r="KXM5" s="42"/>
      <c r="KXN5" s="42"/>
      <c r="KXO5" s="42"/>
      <c r="KXP5" s="42"/>
      <c r="KXQ5" s="42"/>
      <c r="KXR5" s="42"/>
      <c r="KXS5" s="42"/>
      <c r="KXT5" s="42"/>
      <c r="KXU5" s="42"/>
      <c r="KXV5" s="42"/>
      <c r="KXW5" s="42"/>
      <c r="KXX5" s="42"/>
      <c r="KXY5" s="42"/>
      <c r="KXZ5" s="42"/>
      <c r="KYA5" s="42"/>
      <c r="KYB5" s="42"/>
      <c r="KYC5" s="42"/>
      <c r="KYD5" s="42"/>
      <c r="KYE5" s="42"/>
      <c r="KYF5" s="42"/>
      <c r="KYG5" s="42"/>
      <c r="KYH5" s="42"/>
      <c r="KYI5" s="42"/>
      <c r="KYJ5" s="42"/>
      <c r="KYK5" s="42"/>
      <c r="KYL5" s="42"/>
      <c r="KYM5" s="42"/>
      <c r="KYN5" s="42"/>
      <c r="KYO5" s="42"/>
      <c r="KYP5" s="42"/>
      <c r="KYQ5" s="42"/>
      <c r="KYR5" s="42"/>
      <c r="KYS5" s="42"/>
      <c r="KYT5" s="42"/>
      <c r="KYU5" s="42"/>
      <c r="KYV5" s="42"/>
      <c r="KYW5" s="42"/>
      <c r="KYX5" s="42"/>
      <c r="KYY5" s="42"/>
      <c r="KYZ5" s="42"/>
      <c r="KZA5" s="42"/>
      <c r="KZB5" s="42"/>
      <c r="KZC5" s="42"/>
      <c r="KZD5" s="42"/>
      <c r="KZE5" s="42"/>
      <c r="KZF5" s="42"/>
      <c r="KZG5" s="42"/>
      <c r="KZH5" s="42"/>
      <c r="KZI5" s="42"/>
      <c r="KZJ5" s="42"/>
      <c r="KZK5" s="42"/>
      <c r="KZL5" s="42"/>
      <c r="KZM5" s="42"/>
      <c r="KZN5" s="42"/>
      <c r="KZO5" s="42"/>
      <c r="KZP5" s="42"/>
      <c r="KZQ5" s="42"/>
      <c r="KZR5" s="42"/>
      <c r="KZS5" s="42"/>
      <c r="KZT5" s="42"/>
      <c r="KZU5" s="42"/>
      <c r="KZV5" s="42"/>
      <c r="KZW5" s="42"/>
      <c r="KZX5" s="42"/>
      <c r="KZY5" s="42"/>
      <c r="KZZ5" s="42"/>
      <c r="LAA5" s="42"/>
      <c r="LAB5" s="42"/>
      <c r="LAC5" s="42"/>
      <c r="LAD5" s="42"/>
      <c r="LAE5" s="42"/>
      <c r="LAF5" s="42"/>
      <c r="LAG5" s="42"/>
      <c r="LAH5" s="42"/>
      <c r="LAI5" s="42"/>
      <c r="LAJ5" s="42"/>
      <c r="LAK5" s="42"/>
      <c r="LAL5" s="42"/>
      <c r="LAM5" s="42"/>
      <c r="LAN5" s="42"/>
      <c r="LAO5" s="42"/>
      <c r="LAP5" s="42"/>
      <c r="LAQ5" s="42"/>
      <c r="LAR5" s="42"/>
      <c r="LAS5" s="42"/>
      <c r="LAT5" s="42"/>
      <c r="LAU5" s="42"/>
      <c r="LAV5" s="42"/>
      <c r="LAW5" s="42"/>
      <c r="LAX5" s="42"/>
      <c r="LAY5" s="42"/>
      <c r="LAZ5" s="42"/>
      <c r="LBA5" s="42"/>
      <c r="LBB5" s="42"/>
      <c r="LBC5" s="42"/>
      <c r="LBD5" s="42"/>
      <c r="LBE5" s="42"/>
      <c r="LBF5" s="42"/>
      <c r="LBG5" s="42"/>
      <c r="LBH5" s="42"/>
      <c r="LBI5" s="42"/>
      <c r="LBJ5" s="42"/>
      <c r="LBK5" s="42"/>
      <c r="LBL5" s="42"/>
      <c r="LBM5" s="42"/>
      <c r="LBN5" s="42"/>
      <c r="LBO5" s="42"/>
      <c r="LBP5" s="42"/>
      <c r="LBQ5" s="42"/>
      <c r="LBR5" s="42"/>
      <c r="LBS5" s="42"/>
      <c r="LBT5" s="42"/>
      <c r="LBU5" s="42"/>
      <c r="LBV5" s="42"/>
      <c r="LBW5" s="42"/>
      <c r="LBX5" s="42"/>
      <c r="LBY5" s="42"/>
      <c r="LBZ5" s="42"/>
      <c r="LCA5" s="42"/>
      <c r="LCB5" s="42"/>
      <c r="LCC5" s="42"/>
      <c r="LCD5" s="42"/>
      <c r="LCE5" s="42"/>
      <c r="LCF5" s="42"/>
      <c r="LCG5" s="42"/>
      <c r="LCH5" s="42"/>
      <c r="LCI5" s="42"/>
      <c r="LCJ5" s="42"/>
      <c r="LCK5" s="42"/>
      <c r="LCL5" s="42"/>
      <c r="LCM5" s="42"/>
      <c r="LCN5" s="42"/>
      <c r="LCO5" s="42"/>
      <c r="LCP5" s="42"/>
      <c r="LCQ5" s="42"/>
      <c r="LCR5" s="42"/>
      <c r="LCS5" s="42"/>
      <c r="LCT5" s="42"/>
      <c r="LCU5" s="42"/>
      <c r="LCV5" s="42"/>
      <c r="LCW5" s="42"/>
      <c r="LCX5" s="42"/>
      <c r="LCY5" s="42"/>
      <c r="LCZ5" s="42"/>
      <c r="LDA5" s="42"/>
      <c r="LDB5" s="42"/>
      <c r="LDC5" s="42"/>
      <c r="LDD5" s="42"/>
      <c r="LDE5" s="42"/>
      <c r="LDF5" s="42"/>
      <c r="LDG5" s="42"/>
      <c r="LDH5" s="42"/>
      <c r="LDI5" s="42"/>
      <c r="LDJ5" s="42"/>
      <c r="LDK5" s="42"/>
      <c r="LDL5" s="42"/>
      <c r="LDM5" s="42"/>
      <c r="LDN5" s="42"/>
      <c r="LDO5" s="42"/>
      <c r="LDP5" s="42"/>
      <c r="LDQ5" s="42"/>
      <c r="LDR5" s="42"/>
      <c r="LDS5" s="42"/>
      <c r="LDT5" s="42"/>
      <c r="LDU5" s="42"/>
      <c r="LDV5" s="42"/>
      <c r="LDW5" s="42"/>
      <c r="LDX5" s="42"/>
      <c r="LDY5" s="42"/>
      <c r="LDZ5" s="42"/>
      <c r="LEA5" s="42"/>
      <c r="LEB5" s="42"/>
      <c r="LEC5" s="42"/>
      <c r="LED5" s="42"/>
      <c r="LEE5" s="42"/>
      <c r="LEF5" s="42"/>
      <c r="LEG5" s="42"/>
      <c r="LEH5" s="42"/>
      <c r="LEI5" s="42"/>
      <c r="LEJ5" s="42"/>
      <c r="LEK5" s="42"/>
      <c r="LEL5" s="42"/>
      <c r="LEM5" s="42"/>
      <c r="LEN5" s="42"/>
      <c r="LEO5" s="42"/>
      <c r="LEP5" s="42"/>
      <c r="LEQ5" s="42"/>
      <c r="LER5" s="42"/>
      <c r="LES5" s="42"/>
      <c r="LET5" s="42"/>
      <c r="LEU5" s="42"/>
      <c r="LEV5" s="42"/>
      <c r="LEW5" s="42"/>
      <c r="LEX5" s="42"/>
      <c r="LEY5" s="42"/>
      <c r="LEZ5" s="42"/>
      <c r="LFA5" s="42"/>
      <c r="LFB5" s="42"/>
      <c r="LFC5" s="42"/>
      <c r="LFD5" s="42"/>
      <c r="LFE5" s="42"/>
      <c r="LFF5" s="42"/>
      <c r="LFG5" s="42"/>
      <c r="LFH5" s="42"/>
      <c r="LFI5" s="42"/>
      <c r="LFJ5" s="42"/>
      <c r="LFK5" s="42"/>
      <c r="LFL5" s="42"/>
      <c r="LFM5" s="42"/>
      <c r="LFN5" s="42"/>
      <c r="LFO5" s="42"/>
      <c r="LFP5" s="42"/>
      <c r="LFQ5" s="42"/>
      <c r="LFR5" s="42"/>
      <c r="LFS5" s="42"/>
      <c r="LFT5" s="42"/>
      <c r="LFU5" s="42"/>
      <c r="LFV5" s="42"/>
      <c r="LFW5" s="42"/>
      <c r="LFX5" s="42"/>
      <c r="LFY5" s="42"/>
      <c r="LFZ5" s="42"/>
      <c r="LGA5" s="42"/>
      <c r="LGB5" s="42"/>
      <c r="LGC5" s="42"/>
      <c r="LGD5" s="42"/>
      <c r="LGE5" s="42"/>
      <c r="LGF5" s="42"/>
      <c r="LGG5" s="42"/>
      <c r="LGH5" s="42"/>
      <c r="LGI5" s="42"/>
      <c r="LGJ5" s="42"/>
      <c r="LGK5" s="42"/>
      <c r="LGL5" s="42"/>
      <c r="LGM5" s="42"/>
      <c r="LGN5" s="42"/>
      <c r="LGO5" s="42"/>
      <c r="LGP5" s="42"/>
      <c r="LGQ5" s="42"/>
      <c r="LGR5" s="42"/>
      <c r="LGS5" s="42"/>
      <c r="LGT5" s="42"/>
      <c r="LGU5" s="42"/>
      <c r="LGV5" s="42"/>
      <c r="LGW5" s="42"/>
      <c r="LGX5" s="42"/>
      <c r="LGY5" s="42"/>
      <c r="LGZ5" s="42"/>
      <c r="LHA5" s="42"/>
      <c r="LHB5" s="42"/>
      <c r="LHC5" s="42"/>
      <c r="LHD5" s="42"/>
      <c r="LHE5" s="42"/>
      <c r="LHF5" s="42"/>
      <c r="LHG5" s="42"/>
      <c r="LHH5" s="42"/>
      <c r="LHI5" s="42"/>
      <c r="LHJ5" s="42"/>
      <c r="LHK5" s="42"/>
      <c r="LHL5" s="42"/>
      <c r="LHM5" s="42"/>
      <c r="LHN5" s="42"/>
      <c r="LHO5" s="42"/>
      <c r="LHP5" s="42"/>
      <c r="LHQ5" s="42"/>
      <c r="LHR5" s="42"/>
      <c r="LHS5" s="42"/>
      <c r="LHT5" s="42"/>
      <c r="LHU5" s="42"/>
      <c r="LHV5" s="42"/>
      <c r="LHW5" s="42"/>
      <c r="LHX5" s="42"/>
      <c r="LHY5" s="42"/>
      <c r="LHZ5" s="42"/>
      <c r="LIA5" s="42"/>
      <c r="LIB5" s="42"/>
      <c r="LIC5" s="42"/>
      <c r="LID5" s="42"/>
      <c r="LIE5" s="42"/>
      <c r="LIF5" s="42"/>
      <c r="LIG5" s="42"/>
      <c r="LIH5" s="42"/>
      <c r="LII5" s="42"/>
      <c r="LIJ5" s="42"/>
      <c r="LIK5" s="42"/>
      <c r="LIL5" s="42"/>
      <c r="LIM5" s="42"/>
      <c r="LIN5" s="42"/>
      <c r="LIO5" s="42"/>
      <c r="LIP5" s="42"/>
      <c r="LIQ5" s="42"/>
      <c r="LIR5" s="42"/>
      <c r="LIS5" s="42"/>
      <c r="LIT5" s="42"/>
      <c r="LIU5" s="42"/>
      <c r="LIV5" s="42"/>
      <c r="LIW5" s="42"/>
      <c r="LIX5" s="42"/>
      <c r="LIY5" s="42"/>
      <c r="LIZ5" s="42"/>
      <c r="LJA5" s="42"/>
      <c r="LJB5" s="42"/>
      <c r="LJC5" s="42"/>
      <c r="LJD5" s="42"/>
      <c r="LJE5" s="42"/>
      <c r="LJF5" s="42"/>
      <c r="LJG5" s="42"/>
      <c r="LJH5" s="42"/>
      <c r="LJI5" s="42"/>
      <c r="LJJ5" s="42"/>
      <c r="LJK5" s="42"/>
      <c r="LJL5" s="42"/>
      <c r="LJM5" s="42"/>
      <c r="LJN5" s="42"/>
      <c r="LJO5" s="42"/>
      <c r="LJP5" s="42"/>
      <c r="LJQ5" s="42"/>
      <c r="LJR5" s="42"/>
      <c r="LJS5" s="42"/>
      <c r="LJT5" s="42"/>
      <c r="LJU5" s="42"/>
      <c r="LJV5" s="42"/>
      <c r="LJW5" s="42"/>
      <c r="LJX5" s="42"/>
      <c r="LJY5" s="42"/>
      <c r="LJZ5" s="42"/>
      <c r="LKA5" s="42"/>
      <c r="LKB5" s="42"/>
      <c r="LKC5" s="42"/>
      <c r="LKD5" s="42"/>
      <c r="LKE5" s="42"/>
      <c r="LKF5" s="42"/>
      <c r="LKG5" s="42"/>
      <c r="LKH5" s="42"/>
      <c r="LKI5" s="42"/>
      <c r="LKJ5" s="42"/>
      <c r="LKK5" s="42"/>
      <c r="LKL5" s="42"/>
      <c r="LKM5" s="42"/>
      <c r="LKN5" s="42"/>
      <c r="LKO5" s="42"/>
      <c r="LKP5" s="42"/>
      <c r="LKQ5" s="42"/>
      <c r="LKR5" s="42"/>
      <c r="LKS5" s="42"/>
      <c r="LKT5" s="42"/>
      <c r="LKU5" s="42"/>
      <c r="LKV5" s="42"/>
      <c r="LKW5" s="42"/>
      <c r="LKX5" s="42"/>
      <c r="LKY5" s="42"/>
      <c r="LKZ5" s="42"/>
      <c r="LLA5" s="42"/>
      <c r="LLB5" s="42"/>
      <c r="LLC5" s="42"/>
      <c r="LLD5" s="42"/>
      <c r="LLE5" s="42"/>
      <c r="LLF5" s="42"/>
      <c r="LLG5" s="42"/>
      <c r="LLH5" s="42"/>
      <c r="LLI5" s="42"/>
      <c r="LLJ5" s="42"/>
      <c r="LLK5" s="42"/>
      <c r="LLL5" s="42"/>
      <c r="LLM5" s="42"/>
      <c r="LLN5" s="42"/>
      <c r="LLO5" s="42"/>
      <c r="LLP5" s="42"/>
      <c r="LLQ5" s="42"/>
      <c r="LLR5" s="42"/>
      <c r="LLS5" s="42"/>
      <c r="LLT5" s="42"/>
      <c r="LLU5" s="42"/>
      <c r="LLV5" s="42"/>
      <c r="LLW5" s="42"/>
      <c r="LLX5" s="42"/>
      <c r="LLY5" s="42"/>
      <c r="LLZ5" s="42"/>
      <c r="LMA5" s="42"/>
      <c r="LMB5" s="42"/>
      <c r="LMC5" s="42"/>
      <c r="LMD5" s="42"/>
      <c r="LME5" s="42"/>
      <c r="LMF5" s="42"/>
      <c r="LMG5" s="42"/>
      <c r="LMH5" s="42"/>
      <c r="LMI5" s="42"/>
      <c r="LMJ5" s="42"/>
      <c r="LMK5" s="42"/>
      <c r="LML5" s="42"/>
      <c r="LMM5" s="42"/>
      <c r="LMN5" s="42"/>
      <c r="LMO5" s="42"/>
      <c r="LMP5" s="42"/>
      <c r="LMQ5" s="42"/>
      <c r="LMR5" s="42"/>
      <c r="LMS5" s="42"/>
      <c r="LMT5" s="42"/>
      <c r="LMU5" s="42"/>
      <c r="LMV5" s="42"/>
      <c r="LMW5" s="42"/>
      <c r="LMX5" s="42"/>
      <c r="LMY5" s="42"/>
      <c r="LMZ5" s="42"/>
      <c r="LNA5" s="42"/>
      <c r="LNB5" s="42"/>
      <c r="LNC5" s="42"/>
      <c r="LND5" s="42"/>
      <c r="LNE5" s="42"/>
      <c r="LNF5" s="42"/>
      <c r="LNG5" s="42"/>
      <c r="LNH5" s="42"/>
      <c r="LNI5" s="42"/>
      <c r="LNJ5" s="42"/>
      <c r="LNK5" s="42"/>
      <c r="LNL5" s="42"/>
      <c r="LNM5" s="42"/>
      <c r="LNN5" s="42"/>
      <c r="LNO5" s="42"/>
      <c r="LNP5" s="42"/>
      <c r="LNQ5" s="42"/>
      <c r="LNR5" s="42"/>
      <c r="LNS5" s="42"/>
      <c r="LNT5" s="42"/>
      <c r="LNU5" s="42"/>
      <c r="LNV5" s="42"/>
      <c r="LNW5" s="42"/>
      <c r="LNX5" s="42"/>
      <c r="LNY5" s="42"/>
      <c r="LNZ5" s="42"/>
      <c r="LOA5" s="42"/>
      <c r="LOB5" s="42"/>
      <c r="LOC5" s="42"/>
      <c r="LOD5" s="42"/>
      <c r="LOE5" s="42"/>
      <c r="LOF5" s="42"/>
      <c r="LOG5" s="42"/>
      <c r="LOH5" s="42"/>
      <c r="LOI5" s="42"/>
      <c r="LOJ5" s="42"/>
      <c r="LOK5" s="42"/>
      <c r="LOL5" s="42"/>
      <c r="LOM5" s="42"/>
      <c r="LON5" s="42"/>
      <c r="LOO5" s="42"/>
      <c r="LOP5" s="42"/>
      <c r="LOQ5" s="42"/>
      <c r="LOR5" s="42"/>
      <c r="LOS5" s="42"/>
      <c r="LOT5" s="42"/>
      <c r="LOU5" s="42"/>
      <c r="LOV5" s="42"/>
      <c r="LOW5" s="42"/>
      <c r="LOX5" s="42"/>
      <c r="LOY5" s="42"/>
      <c r="LOZ5" s="42"/>
      <c r="LPA5" s="42"/>
      <c r="LPB5" s="42"/>
      <c r="LPC5" s="42"/>
      <c r="LPD5" s="42"/>
      <c r="LPE5" s="42"/>
      <c r="LPF5" s="42"/>
      <c r="LPG5" s="42"/>
      <c r="LPH5" s="42"/>
      <c r="LPI5" s="42"/>
      <c r="LPJ5" s="42"/>
      <c r="LPK5" s="42"/>
      <c r="LPL5" s="42"/>
      <c r="LPM5" s="42"/>
      <c r="LPN5" s="42"/>
      <c r="LPO5" s="42"/>
      <c r="LPP5" s="42"/>
      <c r="LPQ5" s="42"/>
      <c r="LPR5" s="42"/>
      <c r="LPS5" s="42"/>
      <c r="LPT5" s="42"/>
      <c r="LPU5" s="42"/>
      <c r="LPV5" s="42"/>
      <c r="LPW5" s="42"/>
      <c r="LPX5" s="42"/>
      <c r="LPY5" s="42"/>
      <c r="LPZ5" s="42"/>
      <c r="LQA5" s="42"/>
      <c r="LQB5" s="42"/>
      <c r="LQC5" s="42"/>
      <c r="LQD5" s="42"/>
      <c r="LQE5" s="42"/>
      <c r="LQF5" s="42"/>
      <c r="LQG5" s="42"/>
      <c r="LQH5" s="42"/>
      <c r="LQI5" s="42"/>
      <c r="LQJ5" s="42"/>
      <c r="LQK5" s="42"/>
      <c r="LQL5" s="42"/>
      <c r="LQM5" s="42"/>
      <c r="LQN5" s="42"/>
      <c r="LQO5" s="42"/>
      <c r="LQP5" s="42"/>
      <c r="LQQ5" s="42"/>
      <c r="LQR5" s="42"/>
      <c r="LQS5" s="42"/>
      <c r="LQT5" s="42"/>
      <c r="LQU5" s="42"/>
      <c r="LQV5" s="42"/>
      <c r="LQW5" s="42"/>
      <c r="LQX5" s="42"/>
      <c r="LQY5" s="42"/>
      <c r="LQZ5" s="42"/>
      <c r="LRA5" s="42"/>
      <c r="LRB5" s="42"/>
      <c r="LRC5" s="42"/>
      <c r="LRD5" s="42"/>
      <c r="LRE5" s="42"/>
      <c r="LRF5" s="42"/>
      <c r="LRG5" s="42"/>
      <c r="LRH5" s="42"/>
      <c r="LRI5" s="42"/>
      <c r="LRJ5" s="42"/>
      <c r="LRK5" s="42"/>
      <c r="LRL5" s="42"/>
      <c r="LRM5" s="42"/>
      <c r="LRN5" s="42"/>
      <c r="LRO5" s="42"/>
      <c r="LRP5" s="42"/>
      <c r="LRQ5" s="42"/>
      <c r="LRR5" s="42"/>
      <c r="LRS5" s="42"/>
      <c r="LRT5" s="42"/>
      <c r="LRU5" s="42"/>
      <c r="LRV5" s="42"/>
      <c r="LRW5" s="42"/>
      <c r="LRX5" s="42"/>
      <c r="LRY5" s="42"/>
      <c r="LRZ5" s="42"/>
      <c r="LSA5" s="42"/>
      <c r="LSB5" s="42"/>
      <c r="LSC5" s="42"/>
      <c r="LSD5" s="42"/>
      <c r="LSE5" s="42"/>
      <c r="LSF5" s="42"/>
      <c r="LSG5" s="42"/>
      <c r="LSH5" s="42"/>
      <c r="LSI5" s="42"/>
      <c r="LSJ5" s="42"/>
      <c r="LSK5" s="42"/>
      <c r="LSL5" s="42"/>
      <c r="LSM5" s="42"/>
      <c r="LSN5" s="42"/>
      <c r="LSO5" s="42"/>
      <c r="LSP5" s="42"/>
      <c r="LSQ5" s="42"/>
      <c r="LSR5" s="42"/>
      <c r="LSS5" s="42"/>
      <c r="LST5" s="42"/>
      <c r="LSU5" s="42"/>
      <c r="LSV5" s="42"/>
      <c r="LSW5" s="42"/>
      <c r="LSX5" s="42"/>
      <c r="LSY5" s="42"/>
      <c r="LSZ5" s="42"/>
      <c r="LTA5" s="42"/>
      <c r="LTB5" s="42"/>
      <c r="LTC5" s="42"/>
      <c r="LTD5" s="42"/>
      <c r="LTE5" s="42"/>
      <c r="LTF5" s="42"/>
      <c r="LTG5" s="42"/>
      <c r="LTH5" s="42"/>
      <c r="LTI5" s="42"/>
      <c r="LTJ5" s="42"/>
      <c r="LTK5" s="42"/>
      <c r="LTL5" s="42"/>
      <c r="LTM5" s="42"/>
      <c r="LTN5" s="42"/>
      <c r="LTO5" s="42"/>
      <c r="LTP5" s="42"/>
      <c r="LTQ5" s="42"/>
      <c r="LTR5" s="42"/>
      <c r="LTS5" s="42"/>
      <c r="LTT5" s="42"/>
      <c r="LTU5" s="42"/>
      <c r="LTV5" s="42"/>
      <c r="LTW5" s="42"/>
      <c r="LTX5" s="42"/>
      <c r="LTY5" s="42"/>
      <c r="LTZ5" s="42"/>
      <c r="LUA5" s="42"/>
      <c r="LUB5" s="42"/>
      <c r="LUC5" s="42"/>
      <c r="LUD5" s="42"/>
      <c r="LUE5" s="42"/>
      <c r="LUF5" s="42"/>
      <c r="LUG5" s="42"/>
      <c r="LUH5" s="42"/>
      <c r="LUI5" s="42"/>
      <c r="LUJ5" s="42"/>
      <c r="LUK5" s="42"/>
      <c r="LUL5" s="42"/>
      <c r="LUM5" s="42"/>
      <c r="LUN5" s="42"/>
      <c r="LUO5" s="42"/>
      <c r="LUP5" s="42"/>
      <c r="LUQ5" s="42"/>
      <c r="LUR5" s="42"/>
      <c r="LUS5" s="42"/>
      <c r="LUT5" s="42"/>
      <c r="LUU5" s="42"/>
      <c r="LUV5" s="42"/>
      <c r="LUW5" s="42"/>
      <c r="LUX5" s="42"/>
      <c r="LUY5" s="42"/>
      <c r="LUZ5" s="42"/>
      <c r="LVA5" s="42"/>
      <c r="LVB5" s="42"/>
      <c r="LVC5" s="42"/>
      <c r="LVD5" s="42"/>
      <c r="LVE5" s="42"/>
      <c r="LVF5" s="42"/>
      <c r="LVG5" s="42"/>
      <c r="LVH5" s="42"/>
      <c r="LVI5" s="42"/>
      <c r="LVJ5" s="42"/>
      <c r="LVK5" s="42"/>
      <c r="LVL5" s="42"/>
      <c r="LVM5" s="42"/>
      <c r="LVN5" s="42"/>
      <c r="LVO5" s="42"/>
      <c r="LVP5" s="42"/>
      <c r="LVQ5" s="42"/>
      <c r="LVR5" s="42"/>
      <c r="LVS5" s="42"/>
      <c r="LVT5" s="42"/>
      <c r="LVU5" s="42"/>
      <c r="LVV5" s="42"/>
      <c r="LVW5" s="42"/>
      <c r="LVX5" s="42"/>
      <c r="LVY5" s="42"/>
      <c r="LVZ5" s="42"/>
      <c r="LWA5" s="42"/>
      <c r="LWB5" s="42"/>
      <c r="LWC5" s="42"/>
      <c r="LWD5" s="42"/>
      <c r="LWE5" s="42"/>
      <c r="LWF5" s="42"/>
      <c r="LWG5" s="42"/>
      <c r="LWH5" s="42"/>
      <c r="LWI5" s="42"/>
      <c r="LWJ5" s="42"/>
      <c r="LWK5" s="42"/>
      <c r="LWL5" s="42"/>
      <c r="LWM5" s="42"/>
      <c r="LWN5" s="42"/>
      <c r="LWO5" s="42"/>
      <c r="LWP5" s="42"/>
      <c r="LWQ5" s="42"/>
      <c r="LWR5" s="42"/>
      <c r="LWS5" s="42"/>
      <c r="LWT5" s="42"/>
      <c r="LWU5" s="42"/>
      <c r="LWV5" s="42"/>
      <c r="LWW5" s="42"/>
      <c r="LWX5" s="42"/>
      <c r="LWY5" s="42"/>
      <c r="LWZ5" s="42"/>
      <c r="LXA5" s="42"/>
      <c r="LXB5" s="42"/>
      <c r="LXC5" s="42"/>
      <c r="LXD5" s="42"/>
      <c r="LXE5" s="42"/>
      <c r="LXF5" s="42"/>
      <c r="LXG5" s="42"/>
      <c r="LXH5" s="42"/>
      <c r="LXI5" s="42"/>
      <c r="LXJ5" s="42"/>
      <c r="LXK5" s="42"/>
      <c r="LXL5" s="42"/>
      <c r="LXM5" s="42"/>
      <c r="LXN5" s="42"/>
      <c r="LXO5" s="42"/>
      <c r="LXP5" s="42"/>
      <c r="LXQ5" s="42"/>
      <c r="LXR5" s="42"/>
      <c r="LXS5" s="42"/>
      <c r="LXT5" s="42"/>
      <c r="LXU5" s="42"/>
      <c r="LXV5" s="42"/>
      <c r="LXW5" s="42"/>
      <c r="LXX5" s="42"/>
      <c r="LXY5" s="42"/>
      <c r="LXZ5" s="42"/>
      <c r="LYA5" s="42"/>
      <c r="LYB5" s="42"/>
      <c r="LYC5" s="42"/>
      <c r="LYD5" s="42"/>
      <c r="LYE5" s="42"/>
      <c r="LYF5" s="42"/>
      <c r="LYG5" s="42"/>
      <c r="LYH5" s="42"/>
      <c r="LYI5" s="42"/>
      <c r="LYJ5" s="42"/>
      <c r="LYK5" s="42"/>
      <c r="LYL5" s="42"/>
      <c r="LYM5" s="42"/>
      <c r="LYN5" s="42"/>
      <c r="LYO5" s="42"/>
      <c r="LYP5" s="42"/>
      <c r="LYQ5" s="42"/>
      <c r="LYR5" s="42"/>
      <c r="LYS5" s="42"/>
      <c r="LYT5" s="42"/>
      <c r="LYU5" s="42"/>
      <c r="LYV5" s="42"/>
      <c r="LYW5" s="42"/>
      <c r="LYX5" s="42"/>
      <c r="LYY5" s="42"/>
      <c r="LYZ5" s="42"/>
      <c r="LZA5" s="42"/>
      <c r="LZB5" s="42"/>
      <c r="LZC5" s="42"/>
      <c r="LZD5" s="42"/>
      <c r="LZE5" s="42"/>
      <c r="LZF5" s="42"/>
      <c r="LZG5" s="42"/>
      <c r="LZH5" s="42"/>
      <c r="LZI5" s="42"/>
      <c r="LZJ5" s="42"/>
      <c r="LZK5" s="42"/>
      <c r="LZL5" s="42"/>
      <c r="LZM5" s="42"/>
      <c r="LZN5" s="42"/>
      <c r="LZO5" s="42"/>
      <c r="LZP5" s="42"/>
      <c r="LZQ5" s="42"/>
      <c r="LZR5" s="42"/>
      <c r="LZS5" s="42"/>
      <c r="LZT5" s="42"/>
      <c r="LZU5" s="42"/>
      <c r="LZV5" s="42"/>
      <c r="LZW5" s="42"/>
      <c r="LZX5" s="42"/>
      <c r="LZY5" s="42"/>
      <c r="LZZ5" s="42"/>
      <c r="MAA5" s="42"/>
      <c r="MAB5" s="42"/>
      <c r="MAC5" s="42"/>
      <c r="MAD5" s="42"/>
      <c r="MAE5" s="42"/>
      <c r="MAF5" s="42"/>
      <c r="MAG5" s="42"/>
      <c r="MAH5" s="42"/>
      <c r="MAI5" s="42"/>
      <c r="MAJ5" s="42"/>
      <c r="MAK5" s="42"/>
      <c r="MAL5" s="42"/>
      <c r="MAM5" s="42"/>
      <c r="MAN5" s="42"/>
      <c r="MAO5" s="42"/>
      <c r="MAP5" s="42"/>
      <c r="MAQ5" s="42"/>
      <c r="MAR5" s="42"/>
      <c r="MAS5" s="42"/>
      <c r="MAT5" s="42"/>
      <c r="MAU5" s="42"/>
      <c r="MAV5" s="42"/>
      <c r="MAW5" s="42"/>
      <c r="MAX5" s="42"/>
      <c r="MAY5" s="42"/>
      <c r="MAZ5" s="42"/>
      <c r="MBA5" s="42"/>
      <c r="MBB5" s="42"/>
      <c r="MBC5" s="42"/>
      <c r="MBD5" s="42"/>
      <c r="MBE5" s="42"/>
      <c r="MBF5" s="42"/>
      <c r="MBG5" s="42"/>
      <c r="MBH5" s="42"/>
      <c r="MBI5" s="42"/>
      <c r="MBJ5" s="42"/>
      <c r="MBK5" s="42"/>
      <c r="MBL5" s="42"/>
      <c r="MBM5" s="42"/>
      <c r="MBN5" s="42"/>
      <c r="MBO5" s="42"/>
      <c r="MBP5" s="42"/>
      <c r="MBQ5" s="42"/>
      <c r="MBR5" s="42"/>
      <c r="MBS5" s="42"/>
      <c r="MBT5" s="42"/>
      <c r="MBU5" s="42"/>
      <c r="MBV5" s="42"/>
      <c r="MBW5" s="42"/>
      <c r="MBX5" s="42"/>
      <c r="MBY5" s="42"/>
      <c r="MBZ5" s="42"/>
      <c r="MCA5" s="42"/>
      <c r="MCB5" s="42"/>
      <c r="MCC5" s="42"/>
      <c r="MCD5" s="42"/>
      <c r="MCE5" s="42"/>
      <c r="MCF5" s="42"/>
      <c r="MCG5" s="42"/>
      <c r="MCH5" s="42"/>
      <c r="MCI5" s="42"/>
      <c r="MCJ5" s="42"/>
      <c r="MCK5" s="42"/>
      <c r="MCL5" s="42"/>
      <c r="MCM5" s="42"/>
      <c r="MCN5" s="42"/>
      <c r="MCO5" s="42"/>
      <c r="MCP5" s="42"/>
      <c r="MCQ5" s="42"/>
      <c r="MCR5" s="42"/>
      <c r="MCS5" s="42"/>
      <c r="MCT5" s="42"/>
      <c r="MCU5" s="42"/>
      <c r="MCV5" s="42"/>
      <c r="MCW5" s="42"/>
      <c r="MCX5" s="42"/>
      <c r="MCY5" s="42"/>
      <c r="MCZ5" s="42"/>
      <c r="MDA5" s="42"/>
      <c r="MDB5" s="42"/>
      <c r="MDC5" s="42"/>
      <c r="MDD5" s="42"/>
      <c r="MDE5" s="42"/>
      <c r="MDF5" s="42"/>
      <c r="MDG5" s="42"/>
      <c r="MDH5" s="42"/>
      <c r="MDI5" s="42"/>
      <c r="MDJ5" s="42"/>
      <c r="MDK5" s="42"/>
      <c r="MDL5" s="42"/>
      <c r="MDM5" s="42"/>
      <c r="MDN5" s="42"/>
      <c r="MDO5" s="42"/>
      <c r="MDP5" s="42"/>
      <c r="MDQ5" s="42"/>
      <c r="MDR5" s="42"/>
      <c r="MDS5" s="42"/>
      <c r="MDT5" s="42"/>
      <c r="MDU5" s="42"/>
      <c r="MDV5" s="42"/>
      <c r="MDW5" s="42"/>
      <c r="MDX5" s="42"/>
      <c r="MDY5" s="42"/>
      <c r="MDZ5" s="42"/>
      <c r="MEA5" s="42"/>
      <c r="MEB5" s="42"/>
      <c r="MEC5" s="42"/>
      <c r="MED5" s="42"/>
      <c r="MEE5" s="42"/>
      <c r="MEF5" s="42"/>
      <c r="MEG5" s="42"/>
      <c r="MEH5" s="42"/>
      <c r="MEI5" s="42"/>
      <c r="MEJ5" s="42"/>
      <c r="MEK5" s="42"/>
      <c r="MEL5" s="42"/>
      <c r="MEM5" s="42"/>
      <c r="MEN5" s="42"/>
      <c r="MEO5" s="42"/>
      <c r="MEP5" s="42"/>
      <c r="MEQ5" s="42"/>
      <c r="MER5" s="42"/>
      <c r="MES5" s="42"/>
      <c r="MET5" s="42"/>
      <c r="MEU5" s="42"/>
      <c r="MEV5" s="42"/>
      <c r="MEW5" s="42"/>
      <c r="MEX5" s="42"/>
      <c r="MEY5" s="42"/>
      <c r="MEZ5" s="42"/>
      <c r="MFA5" s="42"/>
      <c r="MFB5" s="42"/>
      <c r="MFC5" s="42"/>
      <c r="MFD5" s="42"/>
      <c r="MFE5" s="42"/>
      <c r="MFF5" s="42"/>
      <c r="MFG5" s="42"/>
      <c r="MFH5" s="42"/>
      <c r="MFI5" s="42"/>
      <c r="MFJ5" s="42"/>
      <c r="MFK5" s="42"/>
      <c r="MFL5" s="42"/>
      <c r="MFM5" s="42"/>
      <c r="MFN5" s="42"/>
      <c r="MFO5" s="42"/>
      <c r="MFP5" s="42"/>
      <c r="MFQ5" s="42"/>
      <c r="MFR5" s="42"/>
      <c r="MFS5" s="42"/>
      <c r="MFT5" s="42"/>
      <c r="MFU5" s="42"/>
      <c r="MFV5" s="42"/>
      <c r="MFW5" s="42"/>
      <c r="MFX5" s="42"/>
      <c r="MFY5" s="42"/>
      <c r="MFZ5" s="42"/>
      <c r="MGA5" s="42"/>
      <c r="MGB5" s="42"/>
      <c r="MGC5" s="42"/>
      <c r="MGD5" s="42"/>
      <c r="MGE5" s="42"/>
      <c r="MGF5" s="42"/>
      <c r="MGG5" s="42"/>
      <c r="MGH5" s="42"/>
      <c r="MGI5" s="42"/>
      <c r="MGJ5" s="42"/>
      <c r="MGK5" s="42"/>
      <c r="MGL5" s="42"/>
      <c r="MGM5" s="42"/>
      <c r="MGN5" s="42"/>
      <c r="MGO5" s="42"/>
      <c r="MGP5" s="42"/>
      <c r="MGQ5" s="42"/>
      <c r="MGR5" s="42"/>
      <c r="MGS5" s="42"/>
      <c r="MGT5" s="42"/>
      <c r="MGU5" s="42"/>
      <c r="MGV5" s="42"/>
      <c r="MGW5" s="42"/>
      <c r="MGX5" s="42"/>
      <c r="MGY5" s="42"/>
      <c r="MGZ5" s="42"/>
      <c r="MHA5" s="42"/>
      <c r="MHB5" s="42"/>
      <c r="MHC5" s="42"/>
      <c r="MHD5" s="42"/>
      <c r="MHE5" s="42"/>
      <c r="MHF5" s="42"/>
      <c r="MHG5" s="42"/>
      <c r="MHH5" s="42"/>
      <c r="MHI5" s="42"/>
      <c r="MHJ5" s="42"/>
      <c r="MHK5" s="42"/>
      <c r="MHL5" s="42"/>
      <c r="MHM5" s="42"/>
      <c r="MHN5" s="42"/>
      <c r="MHO5" s="42"/>
      <c r="MHP5" s="42"/>
      <c r="MHQ5" s="42"/>
      <c r="MHR5" s="42"/>
      <c r="MHS5" s="42"/>
      <c r="MHT5" s="42"/>
      <c r="MHU5" s="42"/>
      <c r="MHV5" s="42"/>
      <c r="MHW5" s="42"/>
      <c r="MHX5" s="42"/>
      <c r="MHY5" s="42"/>
      <c r="MHZ5" s="42"/>
      <c r="MIA5" s="42"/>
      <c r="MIB5" s="42"/>
      <c r="MIC5" s="42"/>
      <c r="MID5" s="42"/>
      <c r="MIE5" s="42"/>
      <c r="MIF5" s="42"/>
      <c r="MIG5" s="42"/>
      <c r="MIH5" s="42"/>
      <c r="MII5" s="42"/>
      <c r="MIJ5" s="42"/>
      <c r="MIK5" s="42"/>
      <c r="MIL5" s="42"/>
      <c r="MIM5" s="42"/>
      <c r="MIN5" s="42"/>
      <c r="MIO5" s="42"/>
      <c r="MIP5" s="42"/>
      <c r="MIQ5" s="42"/>
      <c r="MIR5" s="42"/>
      <c r="MIS5" s="42"/>
      <c r="MIT5" s="42"/>
      <c r="MIU5" s="42"/>
      <c r="MIV5" s="42"/>
      <c r="MIW5" s="42"/>
      <c r="MIX5" s="42"/>
      <c r="MIY5" s="42"/>
      <c r="MIZ5" s="42"/>
      <c r="MJA5" s="42"/>
      <c r="MJB5" s="42"/>
      <c r="MJC5" s="42"/>
      <c r="MJD5" s="42"/>
      <c r="MJE5" s="42"/>
      <c r="MJF5" s="42"/>
      <c r="MJG5" s="42"/>
      <c r="MJH5" s="42"/>
      <c r="MJI5" s="42"/>
      <c r="MJJ5" s="42"/>
      <c r="MJK5" s="42"/>
      <c r="MJL5" s="42"/>
      <c r="MJM5" s="42"/>
      <c r="MJN5" s="42"/>
      <c r="MJO5" s="42"/>
      <c r="MJP5" s="42"/>
      <c r="MJQ5" s="42"/>
      <c r="MJR5" s="42"/>
      <c r="MJS5" s="42"/>
      <c r="MJT5" s="42"/>
      <c r="MJU5" s="42"/>
      <c r="MJV5" s="42"/>
      <c r="MJW5" s="42"/>
      <c r="MJX5" s="42"/>
      <c r="MJY5" s="42"/>
      <c r="MJZ5" s="42"/>
      <c r="MKA5" s="42"/>
      <c r="MKB5" s="42"/>
      <c r="MKC5" s="42"/>
      <c r="MKD5" s="42"/>
      <c r="MKE5" s="42"/>
      <c r="MKF5" s="42"/>
      <c r="MKG5" s="42"/>
      <c r="MKH5" s="42"/>
      <c r="MKI5" s="42"/>
      <c r="MKJ5" s="42"/>
      <c r="MKK5" s="42"/>
      <c r="MKL5" s="42"/>
      <c r="MKM5" s="42"/>
      <c r="MKN5" s="42"/>
      <c r="MKO5" s="42"/>
      <c r="MKP5" s="42"/>
      <c r="MKQ5" s="42"/>
      <c r="MKR5" s="42"/>
      <c r="MKS5" s="42"/>
      <c r="MKT5" s="42"/>
      <c r="MKU5" s="42"/>
      <c r="MKV5" s="42"/>
      <c r="MKW5" s="42"/>
      <c r="MKX5" s="42"/>
      <c r="MKY5" s="42"/>
      <c r="MKZ5" s="42"/>
      <c r="MLA5" s="42"/>
      <c r="MLB5" s="42"/>
      <c r="MLC5" s="42"/>
      <c r="MLD5" s="42"/>
      <c r="MLE5" s="42"/>
      <c r="MLF5" s="42"/>
      <c r="MLG5" s="42"/>
      <c r="MLH5" s="42"/>
      <c r="MLI5" s="42"/>
      <c r="MLJ5" s="42"/>
      <c r="MLK5" s="42"/>
      <c r="MLL5" s="42"/>
      <c r="MLM5" s="42"/>
      <c r="MLN5" s="42"/>
      <c r="MLO5" s="42"/>
      <c r="MLP5" s="42"/>
      <c r="MLQ5" s="42"/>
      <c r="MLR5" s="42"/>
      <c r="MLS5" s="42"/>
      <c r="MLT5" s="42"/>
      <c r="MLU5" s="42"/>
      <c r="MLV5" s="42"/>
      <c r="MLW5" s="42"/>
      <c r="MLX5" s="42"/>
      <c r="MLY5" s="42"/>
      <c r="MLZ5" s="42"/>
      <c r="MMA5" s="42"/>
      <c r="MMB5" s="42"/>
      <c r="MMC5" s="42"/>
      <c r="MMD5" s="42"/>
      <c r="MME5" s="42"/>
      <c r="MMF5" s="42"/>
      <c r="MMG5" s="42"/>
      <c r="MMH5" s="42"/>
      <c r="MMI5" s="42"/>
      <c r="MMJ5" s="42"/>
      <c r="MMK5" s="42"/>
      <c r="MML5" s="42"/>
      <c r="MMM5" s="42"/>
      <c r="MMN5" s="42"/>
      <c r="MMO5" s="42"/>
      <c r="MMP5" s="42"/>
      <c r="MMQ5" s="42"/>
      <c r="MMR5" s="42"/>
      <c r="MMS5" s="42"/>
      <c r="MMT5" s="42"/>
      <c r="MMU5" s="42"/>
      <c r="MMV5" s="42"/>
      <c r="MMW5" s="42"/>
      <c r="MMX5" s="42"/>
      <c r="MMY5" s="42"/>
      <c r="MMZ5" s="42"/>
      <c r="MNA5" s="42"/>
      <c r="MNB5" s="42"/>
      <c r="MNC5" s="42"/>
      <c r="MND5" s="42"/>
      <c r="MNE5" s="42"/>
      <c r="MNF5" s="42"/>
      <c r="MNG5" s="42"/>
      <c r="MNH5" s="42"/>
      <c r="MNI5" s="42"/>
      <c r="MNJ5" s="42"/>
      <c r="MNK5" s="42"/>
      <c r="MNL5" s="42"/>
      <c r="MNM5" s="42"/>
      <c r="MNN5" s="42"/>
      <c r="MNO5" s="42"/>
      <c r="MNP5" s="42"/>
      <c r="MNQ5" s="42"/>
      <c r="MNR5" s="42"/>
      <c r="MNS5" s="42"/>
      <c r="MNT5" s="42"/>
      <c r="MNU5" s="42"/>
      <c r="MNV5" s="42"/>
      <c r="MNW5" s="42"/>
      <c r="MNX5" s="42"/>
      <c r="MNY5" s="42"/>
      <c r="MNZ5" s="42"/>
      <c r="MOA5" s="42"/>
      <c r="MOB5" s="42"/>
      <c r="MOC5" s="42"/>
      <c r="MOD5" s="42"/>
      <c r="MOE5" s="42"/>
      <c r="MOF5" s="42"/>
      <c r="MOG5" s="42"/>
      <c r="MOH5" s="42"/>
      <c r="MOI5" s="42"/>
      <c r="MOJ5" s="42"/>
      <c r="MOK5" s="42"/>
      <c r="MOL5" s="42"/>
      <c r="MOM5" s="42"/>
      <c r="MON5" s="42"/>
      <c r="MOO5" s="42"/>
      <c r="MOP5" s="42"/>
      <c r="MOQ5" s="42"/>
      <c r="MOR5" s="42"/>
      <c r="MOS5" s="42"/>
      <c r="MOT5" s="42"/>
      <c r="MOU5" s="42"/>
      <c r="MOV5" s="42"/>
      <c r="MOW5" s="42"/>
      <c r="MOX5" s="42"/>
      <c r="MOY5" s="42"/>
      <c r="MOZ5" s="42"/>
      <c r="MPA5" s="42"/>
      <c r="MPB5" s="42"/>
      <c r="MPC5" s="42"/>
      <c r="MPD5" s="42"/>
      <c r="MPE5" s="42"/>
      <c r="MPF5" s="42"/>
      <c r="MPG5" s="42"/>
      <c r="MPH5" s="42"/>
      <c r="MPI5" s="42"/>
      <c r="MPJ5" s="42"/>
      <c r="MPK5" s="42"/>
      <c r="MPL5" s="42"/>
      <c r="MPM5" s="42"/>
      <c r="MPN5" s="42"/>
      <c r="MPO5" s="42"/>
      <c r="MPP5" s="42"/>
      <c r="MPQ5" s="42"/>
      <c r="MPR5" s="42"/>
      <c r="MPS5" s="42"/>
      <c r="MPT5" s="42"/>
      <c r="MPU5" s="42"/>
      <c r="MPV5" s="42"/>
      <c r="MPW5" s="42"/>
      <c r="MPX5" s="42"/>
      <c r="MPY5" s="42"/>
      <c r="MPZ5" s="42"/>
      <c r="MQA5" s="42"/>
      <c r="MQB5" s="42"/>
      <c r="MQC5" s="42"/>
      <c r="MQD5" s="42"/>
      <c r="MQE5" s="42"/>
      <c r="MQF5" s="42"/>
      <c r="MQG5" s="42"/>
      <c r="MQH5" s="42"/>
      <c r="MQI5" s="42"/>
      <c r="MQJ5" s="42"/>
      <c r="MQK5" s="42"/>
      <c r="MQL5" s="42"/>
      <c r="MQM5" s="42"/>
      <c r="MQN5" s="42"/>
      <c r="MQO5" s="42"/>
      <c r="MQP5" s="42"/>
      <c r="MQQ5" s="42"/>
      <c r="MQR5" s="42"/>
      <c r="MQS5" s="42"/>
      <c r="MQT5" s="42"/>
      <c r="MQU5" s="42"/>
      <c r="MQV5" s="42"/>
      <c r="MQW5" s="42"/>
      <c r="MQX5" s="42"/>
      <c r="MQY5" s="42"/>
      <c r="MQZ5" s="42"/>
      <c r="MRA5" s="42"/>
      <c r="MRB5" s="42"/>
      <c r="MRC5" s="42"/>
      <c r="MRD5" s="42"/>
      <c r="MRE5" s="42"/>
      <c r="MRF5" s="42"/>
      <c r="MRG5" s="42"/>
      <c r="MRH5" s="42"/>
      <c r="MRI5" s="42"/>
      <c r="MRJ5" s="42"/>
      <c r="MRK5" s="42"/>
      <c r="MRL5" s="42"/>
      <c r="MRM5" s="42"/>
      <c r="MRN5" s="42"/>
      <c r="MRO5" s="42"/>
      <c r="MRP5" s="42"/>
      <c r="MRQ5" s="42"/>
      <c r="MRR5" s="42"/>
      <c r="MRS5" s="42"/>
      <c r="MRT5" s="42"/>
      <c r="MRU5" s="42"/>
      <c r="MRV5" s="42"/>
      <c r="MRW5" s="42"/>
      <c r="MRX5" s="42"/>
      <c r="MRY5" s="42"/>
      <c r="MRZ5" s="42"/>
      <c r="MSA5" s="42"/>
      <c r="MSB5" s="42"/>
      <c r="MSC5" s="42"/>
      <c r="MSD5" s="42"/>
      <c r="MSE5" s="42"/>
      <c r="MSF5" s="42"/>
      <c r="MSG5" s="42"/>
      <c r="MSH5" s="42"/>
      <c r="MSI5" s="42"/>
      <c r="MSJ5" s="42"/>
      <c r="MSK5" s="42"/>
      <c r="MSL5" s="42"/>
      <c r="MSM5" s="42"/>
      <c r="MSN5" s="42"/>
      <c r="MSO5" s="42"/>
      <c r="MSP5" s="42"/>
      <c r="MSQ5" s="42"/>
      <c r="MSR5" s="42"/>
      <c r="MSS5" s="42"/>
      <c r="MST5" s="42"/>
      <c r="MSU5" s="42"/>
      <c r="MSV5" s="42"/>
      <c r="MSW5" s="42"/>
      <c r="MSX5" s="42"/>
      <c r="MSY5" s="42"/>
      <c r="MSZ5" s="42"/>
      <c r="MTA5" s="42"/>
      <c r="MTB5" s="42"/>
      <c r="MTC5" s="42"/>
      <c r="MTD5" s="42"/>
      <c r="MTE5" s="42"/>
      <c r="MTF5" s="42"/>
      <c r="MTG5" s="42"/>
      <c r="MTH5" s="42"/>
      <c r="MTI5" s="42"/>
      <c r="MTJ5" s="42"/>
      <c r="MTK5" s="42"/>
      <c r="MTL5" s="42"/>
      <c r="MTM5" s="42"/>
      <c r="MTN5" s="42"/>
      <c r="MTO5" s="42"/>
      <c r="MTP5" s="42"/>
      <c r="MTQ5" s="42"/>
      <c r="MTR5" s="42"/>
      <c r="MTS5" s="42"/>
      <c r="MTT5" s="42"/>
      <c r="MTU5" s="42"/>
      <c r="MTV5" s="42"/>
      <c r="MTW5" s="42"/>
      <c r="MTX5" s="42"/>
      <c r="MTY5" s="42"/>
      <c r="MTZ5" s="42"/>
      <c r="MUA5" s="42"/>
      <c r="MUB5" s="42"/>
      <c r="MUC5" s="42"/>
      <c r="MUD5" s="42"/>
      <c r="MUE5" s="42"/>
      <c r="MUF5" s="42"/>
      <c r="MUG5" s="42"/>
      <c r="MUH5" s="42"/>
      <c r="MUI5" s="42"/>
      <c r="MUJ5" s="42"/>
      <c r="MUK5" s="42"/>
      <c r="MUL5" s="42"/>
      <c r="MUM5" s="42"/>
      <c r="MUN5" s="42"/>
      <c r="MUO5" s="42"/>
      <c r="MUP5" s="42"/>
      <c r="MUQ5" s="42"/>
      <c r="MUR5" s="42"/>
      <c r="MUS5" s="42"/>
      <c r="MUT5" s="42"/>
      <c r="MUU5" s="42"/>
      <c r="MUV5" s="42"/>
      <c r="MUW5" s="42"/>
      <c r="MUX5" s="42"/>
      <c r="MUY5" s="42"/>
      <c r="MUZ5" s="42"/>
      <c r="MVA5" s="42"/>
      <c r="MVB5" s="42"/>
      <c r="MVC5" s="42"/>
      <c r="MVD5" s="42"/>
      <c r="MVE5" s="42"/>
      <c r="MVF5" s="42"/>
      <c r="MVG5" s="42"/>
      <c r="MVH5" s="42"/>
      <c r="MVI5" s="42"/>
      <c r="MVJ5" s="42"/>
      <c r="MVK5" s="42"/>
      <c r="MVL5" s="42"/>
      <c r="MVM5" s="42"/>
      <c r="MVN5" s="42"/>
      <c r="MVO5" s="42"/>
      <c r="MVP5" s="42"/>
      <c r="MVQ5" s="42"/>
      <c r="MVR5" s="42"/>
      <c r="MVS5" s="42"/>
      <c r="MVT5" s="42"/>
      <c r="MVU5" s="42"/>
      <c r="MVV5" s="42"/>
      <c r="MVW5" s="42"/>
      <c r="MVX5" s="42"/>
      <c r="MVY5" s="42"/>
      <c r="MVZ5" s="42"/>
      <c r="MWA5" s="42"/>
      <c r="MWB5" s="42"/>
      <c r="MWC5" s="42"/>
      <c r="MWD5" s="42"/>
      <c r="MWE5" s="42"/>
      <c r="MWF5" s="42"/>
      <c r="MWG5" s="42"/>
      <c r="MWH5" s="42"/>
      <c r="MWI5" s="42"/>
      <c r="MWJ5" s="42"/>
      <c r="MWK5" s="42"/>
      <c r="MWL5" s="42"/>
      <c r="MWM5" s="42"/>
      <c r="MWN5" s="42"/>
      <c r="MWO5" s="42"/>
      <c r="MWP5" s="42"/>
      <c r="MWQ5" s="42"/>
      <c r="MWR5" s="42"/>
      <c r="MWS5" s="42"/>
      <c r="MWT5" s="42"/>
      <c r="MWU5" s="42"/>
      <c r="MWV5" s="42"/>
      <c r="MWW5" s="42"/>
      <c r="MWX5" s="42"/>
      <c r="MWY5" s="42"/>
      <c r="MWZ5" s="42"/>
      <c r="MXA5" s="42"/>
      <c r="MXB5" s="42"/>
      <c r="MXC5" s="42"/>
      <c r="MXD5" s="42"/>
      <c r="MXE5" s="42"/>
      <c r="MXF5" s="42"/>
      <c r="MXG5" s="42"/>
      <c r="MXH5" s="42"/>
      <c r="MXI5" s="42"/>
      <c r="MXJ5" s="42"/>
      <c r="MXK5" s="42"/>
      <c r="MXL5" s="42"/>
      <c r="MXM5" s="42"/>
      <c r="MXN5" s="42"/>
      <c r="MXO5" s="42"/>
      <c r="MXP5" s="42"/>
      <c r="MXQ5" s="42"/>
      <c r="MXR5" s="42"/>
      <c r="MXS5" s="42"/>
      <c r="MXT5" s="42"/>
      <c r="MXU5" s="42"/>
      <c r="MXV5" s="42"/>
      <c r="MXW5" s="42"/>
      <c r="MXX5" s="42"/>
      <c r="MXY5" s="42"/>
      <c r="MXZ5" s="42"/>
      <c r="MYA5" s="42"/>
      <c r="MYB5" s="42"/>
      <c r="MYC5" s="42"/>
      <c r="MYD5" s="42"/>
      <c r="MYE5" s="42"/>
      <c r="MYF5" s="42"/>
      <c r="MYG5" s="42"/>
      <c r="MYH5" s="42"/>
      <c r="MYI5" s="42"/>
      <c r="MYJ5" s="42"/>
      <c r="MYK5" s="42"/>
      <c r="MYL5" s="42"/>
      <c r="MYM5" s="42"/>
      <c r="MYN5" s="42"/>
      <c r="MYO5" s="42"/>
      <c r="MYP5" s="42"/>
      <c r="MYQ5" s="42"/>
      <c r="MYR5" s="42"/>
      <c r="MYS5" s="42"/>
      <c r="MYT5" s="42"/>
      <c r="MYU5" s="42"/>
      <c r="MYV5" s="42"/>
      <c r="MYW5" s="42"/>
      <c r="MYX5" s="42"/>
      <c r="MYY5" s="42"/>
      <c r="MYZ5" s="42"/>
      <c r="MZA5" s="42"/>
      <c r="MZB5" s="42"/>
      <c r="MZC5" s="42"/>
      <c r="MZD5" s="42"/>
      <c r="MZE5" s="42"/>
      <c r="MZF5" s="42"/>
      <c r="MZG5" s="42"/>
      <c r="MZH5" s="42"/>
      <c r="MZI5" s="42"/>
      <c r="MZJ5" s="42"/>
      <c r="MZK5" s="42"/>
      <c r="MZL5" s="42"/>
      <c r="MZM5" s="42"/>
      <c r="MZN5" s="42"/>
      <c r="MZO5" s="42"/>
      <c r="MZP5" s="42"/>
      <c r="MZQ5" s="42"/>
      <c r="MZR5" s="42"/>
      <c r="MZS5" s="42"/>
      <c r="MZT5" s="42"/>
      <c r="MZU5" s="42"/>
      <c r="MZV5" s="42"/>
      <c r="MZW5" s="42"/>
      <c r="MZX5" s="42"/>
      <c r="MZY5" s="42"/>
      <c r="MZZ5" s="42"/>
      <c r="NAA5" s="42"/>
      <c r="NAB5" s="42"/>
      <c r="NAC5" s="42"/>
      <c r="NAD5" s="42"/>
      <c r="NAE5" s="42"/>
      <c r="NAF5" s="42"/>
      <c r="NAG5" s="42"/>
      <c r="NAH5" s="42"/>
      <c r="NAI5" s="42"/>
      <c r="NAJ5" s="42"/>
      <c r="NAK5" s="42"/>
      <c r="NAL5" s="42"/>
      <c r="NAM5" s="42"/>
      <c r="NAN5" s="42"/>
      <c r="NAO5" s="42"/>
      <c r="NAP5" s="42"/>
      <c r="NAQ5" s="42"/>
      <c r="NAR5" s="42"/>
      <c r="NAS5" s="42"/>
      <c r="NAT5" s="42"/>
      <c r="NAU5" s="42"/>
      <c r="NAV5" s="42"/>
      <c r="NAW5" s="42"/>
      <c r="NAX5" s="42"/>
      <c r="NAY5" s="42"/>
      <c r="NAZ5" s="42"/>
      <c r="NBA5" s="42"/>
      <c r="NBB5" s="42"/>
      <c r="NBC5" s="42"/>
      <c r="NBD5" s="42"/>
      <c r="NBE5" s="42"/>
      <c r="NBF5" s="42"/>
      <c r="NBG5" s="42"/>
      <c r="NBH5" s="42"/>
      <c r="NBI5" s="42"/>
      <c r="NBJ5" s="42"/>
      <c r="NBK5" s="42"/>
      <c r="NBL5" s="42"/>
      <c r="NBM5" s="42"/>
      <c r="NBN5" s="42"/>
      <c r="NBO5" s="42"/>
      <c r="NBP5" s="42"/>
      <c r="NBQ5" s="42"/>
      <c r="NBR5" s="42"/>
      <c r="NBS5" s="42"/>
      <c r="NBT5" s="42"/>
      <c r="NBU5" s="42"/>
      <c r="NBV5" s="42"/>
      <c r="NBW5" s="42"/>
      <c r="NBX5" s="42"/>
      <c r="NBY5" s="42"/>
      <c r="NBZ5" s="42"/>
      <c r="NCA5" s="42"/>
      <c r="NCB5" s="42"/>
      <c r="NCC5" s="42"/>
      <c r="NCD5" s="42"/>
      <c r="NCE5" s="42"/>
      <c r="NCF5" s="42"/>
      <c r="NCG5" s="42"/>
      <c r="NCH5" s="42"/>
      <c r="NCI5" s="42"/>
      <c r="NCJ5" s="42"/>
      <c r="NCK5" s="42"/>
      <c r="NCL5" s="42"/>
      <c r="NCM5" s="42"/>
      <c r="NCN5" s="42"/>
      <c r="NCO5" s="42"/>
      <c r="NCP5" s="42"/>
      <c r="NCQ5" s="42"/>
      <c r="NCR5" s="42"/>
      <c r="NCS5" s="42"/>
      <c r="NCT5" s="42"/>
      <c r="NCU5" s="42"/>
      <c r="NCV5" s="42"/>
      <c r="NCW5" s="42"/>
      <c r="NCX5" s="42"/>
      <c r="NCY5" s="42"/>
      <c r="NCZ5" s="42"/>
      <c r="NDA5" s="42"/>
      <c r="NDB5" s="42"/>
      <c r="NDC5" s="42"/>
      <c r="NDD5" s="42"/>
      <c r="NDE5" s="42"/>
      <c r="NDF5" s="42"/>
      <c r="NDG5" s="42"/>
      <c r="NDH5" s="42"/>
      <c r="NDI5" s="42"/>
      <c r="NDJ5" s="42"/>
      <c r="NDK5" s="42"/>
      <c r="NDL5" s="42"/>
      <c r="NDM5" s="42"/>
      <c r="NDN5" s="42"/>
      <c r="NDO5" s="42"/>
      <c r="NDP5" s="42"/>
      <c r="NDQ5" s="42"/>
      <c r="NDR5" s="42"/>
      <c r="NDS5" s="42"/>
      <c r="NDT5" s="42"/>
      <c r="NDU5" s="42"/>
      <c r="NDV5" s="42"/>
      <c r="NDW5" s="42"/>
      <c r="NDX5" s="42"/>
      <c r="NDY5" s="42"/>
      <c r="NDZ5" s="42"/>
      <c r="NEA5" s="42"/>
      <c r="NEB5" s="42"/>
      <c r="NEC5" s="42"/>
      <c r="NED5" s="42"/>
      <c r="NEE5" s="42"/>
      <c r="NEF5" s="42"/>
      <c r="NEG5" s="42"/>
      <c r="NEH5" s="42"/>
      <c r="NEI5" s="42"/>
      <c r="NEJ5" s="42"/>
      <c r="NEK5" s="42"/>
      <c r="NEL5" s="42"/>
      <c r="NEM5" s="42"/>
      <c r="NEN5" s="42"/>
      <c r="NEO5" s="42"/>
      <c r="NEP5" s="42"/>
      <c r="NEQ5" s="42"/>
      <c r="NER5" s="42"/>
      <c r="NES5" s="42"/>
      <c r="NET5" s="42"/>
      <c r="NEU5" s="42"/>
      <c r="NEV5" s="42"/>
      <c r="NEW5" s="42"/>
      <c r="NEX5" s="42"/>
      <c r="NEY5" s="42"/>
      <c r="NEZ5" s="42"/>
      <c r="NFA5" s="42"/>
      <c r="NFB5" s="42"/>
      <c r="NFC5" s="42"/>
      <c r="NFD5" s="42"/>
      <c r="NFE5" s="42"/>
      <c r="NFF5" s="42"/>
      <c r="NFG5" s="42"/>
      <c r="NFH5" s="42"/>
      <c r="NFI5" s="42"/>
      <c r="NFJ5" s="42"/>
      <c r="NFK5" s="42"/>
      <c r="NFL5" s="42"/>
      <c r="NFM5" s="42"/>
      <c r="NFN5" s="42"/>
      <c r="NFO5" s="42"/>
      <c r="NFP5" s="42"/>
      <c r="NFQ5" s="42"/>
      <c r="NFR5" s="42"/>
      <c r="NFS5" s="42"/>
      <c r="NFT5" s="42"/>
      <c r="NFU5" s="42"/>
      <c r="NFV5" s="42"/>
      <c r="NFW5" s="42"/>
      <c r="NFX5" s="42"/>
      <c r="NFY5" s="42"/>
      <c r="NFZ5" s="42"/>
      <c r="NGA5" s="42"/>
      <c r="NGB5" s="42"/>
      <c r="NGC5" s="42"/>
      <c r="NGD5" s="42"/>
      <c r="NGE5" s="42"/>
      <c r="NGF5" s="42"/>
      <c r="NGG5" s="42"/>
      <c r="NGH5" s="42"/>
      <c r="NGI5" s="42"/>
      <c r="NGJ5" s="42"/>
      <c r="NGK5" s="42"/>
      <c r="NGL5" s="42"/>
      <c r="NGM5" s="42"/>
      <c r="NGN5" s="42"/>
      <c r="NGO5" s="42"/>
      <c r="NGP5" s="42"/>
      <c r="NGQ5" s="42"/>
      <c r="NGR5" s="42"/>
      <c r="NGS5" s="42"/>
      <c r="NGT5" s="42"/>
      <c r="NGU5" s="42"/>
      <c r="NGV5" s="42"/>
      <c r="NGW5" s="42"/>
      <c r="NGX5" s="42"/>
      <c r="NGY5" s="42"/>
      <c r="NGZ5" s="42"/>
      <c r="NHA5" s="42"/>
      <c r="NHB5" s="42"/>
      <c r="NHC5" s="42"/>
      <c r="NHD5" s="42"/>
      <c r="NHE5" s="42"/>
      <c r="NHF5" s="42"/>
      <c r="NHG5" s="42"/>
      <c r="NHH5" s="42"/>
      <c r="NHI5" s="42"/>
      <c r="NHJ5" s="42"/>
      <c r="NHK5" s="42"/>
      <c r="NHL5" s="42"/>
      <c r="NHM5" s="42"/>
      <c r="NHN5" s="42"/>
      <c r="NHO5" s="42"/>
      <c r="NHP5" s="42"/>
      <c r="NHQ5" s="42"/>
      <c r="NHR5" s="42"/>
      <c r="NHS5" s="42"/>
      <c r="NHT5" s="42"/>
      <c r="NHU5" s="42"/>
      <c r="NHV5" s="42"/>
      <c r="NHW5" s="42"/>
      <c r="NHX5" s="42"/>
      <c r="NHY5" s="42"/>
      <c r="NHZ5" s="42"/>
      <c r="NIA5" s="42"/>
      <c r="NIB5" s="42"/>
      <c r="NIC5" s="42"/>
      <c r="NID5" s="42"/>
      <c r="NIE5" s="42"/>
      <c r="NIF5" s="42"/>
      <c r="NIG5" s="42"/>
      <c r="NIH5" s="42"/>
      <c r="NII5" s="42"/>
      <c r="NIJ5" s="42"/>
      <c r="NIK5" s="42"/>
      <c r="NIL5" s="42"/>
      <c r="NIM5" s="42"/>
      <c r="NIN5" s="42"/>
      <c r="NIO5" s="42"/>
      <c r="NIP5" s="42"/>
      <c r="NIQ5" s="42"/>
      <c r="NIR5" s="42"/>
      <c r="NIS5" s="42"/>
      <c r="NIT5" s="42"/>
      <c r="NIU5" s="42"/>
      <c r="NIV5" s="42"/>
      <c r="NIW5" s="42"/>
      <c r="NIX5" s="42"/>
      <c r="NIY5" s="42"/>
      <c r="NIZ5" s="42"/>
      <c r="NJA5" s="42"/>
      <c r="NJB5" s="42"/>
      <c r="NJC5" s="42"/>
      <c r="NJD5" s="42"/>
      <c r="NJE5" s="42"/>
      <c r="NJF5" s="42"/>
      <c r="NJG5" s="42"/>
      <c r="NJH5" s="42"/>
      <c r="NJI5" s="42"/>
      <c r="NJJ5" s="42"/>
      <c r="NJK5" s="42"/>
      <c r="NJL5" s="42"/>
      <c r="NJM5" s="42"/>
      <c r="NJN5" s="42"/>
      <c r="NJO5" s="42"/>
      <c r="NJP5" s="42"/>
      <c r="NJQ5" s="42"/>
      <c r="NJR5" s="42"/>
      <c r="NJS5" s="42"/>
      <c r="NJT5" s="42"/>
      <c r="NJU5" s="42"/>
      <c r="NJV5" s="42"/>
      <c r="NJW5" s="42"/>
      <c r="NJX5" s="42"/>
      <c r="NJY5" s="42"/>
      <c r="NJZ5" s="42"/>
      <c r="NKA5" s="42"/>
      <c r="NKB5" s="42"/>
      <c r="NKC5" s="42"/>
      <c r="NKD5" s="42"/>
      <c r="NKE5" s="42"/>
      <c r="NKF5" s="42"/>
      <c r="NKG5" s="42"/>
      <c r="NKH5" s="42"/>
      <c r="NKI5" s="42"/>
      <c r="NKJ5" s="42"/>
      <c r="NKK5" s="42"/>
      <c r="NKL5" s="42"/>
      <c r="NKM5" s="42"/>
      <c r="NKN5" s="42"/>
      <c r="NKO5" s="42"/>
      <c r="NKP5" s="42"/>
      <c r="NKQ5" s="42"/>
      <c r="NKR5" s="42"/>
      <c r="NKS5" s="42"/>
      <c r="NKT5" s="42"/>
      <c r="NKU5" s="42"/>
      <c r="NKV5" s="42"/>
      <c r="NKW5" s="42"/>
      <c r="NKX5" s="42"/>
      <c r="NKY5" s="42"/>
      <c r="NKZ5" s="42"/>
      <c r="NLA5" s="42"/>
      <c r="NLB5" s="42"/>
      <c r="NLC5" s="42"/>
      <c r="NLD5" s="42"/>
      <c r="NLE5" s="42"/>
      <c r="NLF5" s="42"/>
      <c r="NLG5" s="42"/>
      <c r="NLH5" s="42"/>
      <c r="NLI5" s="42"/>
      <c r="NLJ5" s="42"/>
      <c r="NLK5" s="42"/>
      <c r="NLL5" s="42"/>
      <c r="NLM5" s="42"/>
      <c r="NLN5" s="42"/>
      <c r="NLO5" s="42"/>
      <c r="NLP5" s="42"/>
      <c r="NLQ5" s="42"/>
      <c r="NLR5" s="42"/>
      <c r="NLS5" s="42"/>
      <c r="NLT5" s="42"/>
      <c r="NLU5" s="42"/>
      <c r="NLV5" s="42"/>
      <c r="NLW5" s="42"/>
      <c r="NLX5" s="42"/>
      <c r="NLY5" s="42"/>
      <c r="NLZ5" s="42"/>
      <c r="NMA5" s="42"/>
      <c r="NMB5" s="42"/>
      <c r="NMC5" s="42"/>
      <c r="NMD5" s="42"/>
      <c r="NME5" s="42"/>
      <c r="NMF5" s="42"/>
      <c r="NMG5" s="42"/>
      <c r="NMH5" s="42"/>
      <c r="NMI5" s="42"/>
      <c r="NMJ5" s="42"/>
      <c r="NMK5" s="42"/>
      <c r="NML5" s="42"/>
      <c r="NMM5" s="42"/>
      <c r="NMN5" s="42"/>
      <c r="NMO5" s="42"/>
      <c r="NMP5" s="42"/>
      <c r="NMQ5" s="42"/>
      <c r="NMR5" s="42"/>
      <c r="NMS5" s="42"/>
      <c r="NMT5" s="42"/>
      <c r="NMU5" s="42"/>
      <c r="NMV5" s="42"/>
      <c r="NMW5" s="42"/>
      <c r="NMX5" s="42"/>
      <c r="NMY5" s="42"/>
      <c r="NMZ5" s="42"/>
      <c r="NNA5" s="42"/>
      <c r="NNB5" s="42"/>
      <c r="NNC5" s="42"/>
      <c r="NND5" s="42"/>
      <c r="NNE5" s="42"/>
      <c r="NNF5" s="42"/>
      <c r="NNG5" s="42"/>
      <c r="NNH5" s="42"/>
      <c r="NNI5" s="42"/>
      <c r="NNJ5" s="42"/>
      <c r="NNK5" s="42"/>
      <c r="NNL5" s="42"/>
      <c r="NNM5" s="42"/>
      <c r="NNN5" s="42"/>
      <c r="NNO5" s="42"/>
      <c r="NNP5" s="42"/>
      <c r="NNQ5" s="42"/>
      <c r="NNR5" s="42"/>
      <c r="NNS5" s="42"/>
      <c r="NNT5" s="42"/>
      <c r="NNU5" s="42"/>
      <c r="NNV5" s="42"/>
      <c r="NNW5" s="42"/>
      <c r="NNX5" s="42"/>
      <c r="NNY5" s="42"/>
      <c r="NNZ5" s="42"/>
      <c r="NOA5" s="42"/>
      <c r="NOB5" s="42"/>
      <c r="NOC5" s="42"/>
      <c r="NOD5" s="42"/>
      <c r="NOE5" s="42"/>
      <c r="NOF5" s="42"/>
      <c r="NOG5" s="42"/>
      <c r="NOH5" s="42"/>
      <c r="NOI5" s="42"/>
      <c r="NOJ5" s="42"/>
      <c r="NOK5" s="42"/>
      <c r="NOL5" s="42"/>
      <c r="NOM5" s="42"/>
      <c r="NON5" s="42"/>
      <c r="NOO5" s="42"/>
      <c r="NOP5" s="42"/>
      <c r="NOQ5" s="42"/>
      <c r="NOR5" s="42"/>
      <c r="NOS5" s="42"/>
      <c r="NOT5" s="42"/>
      <c r="NOU5" s="42"/>
      <c r="NOV5" s="42"/>
      <c r="NOW5" s="42"/>
      <c r="NOX5" s="42"/>
      <c r="NOY5" s="42"/>
      <c r="NOZ5" s="42"/>
      <c r="NPA5" s="42"/>
      <c r="NPB5" s="42"/>
      <c r="NPC5" s="42"/>
      <c r="NPD5" s="42"/>
      <c r="NPE5" s="42"/>
      <c r="NPF5" s="42"/>
      <c r="NPG5" s="42"/>
      <c r="NPH5" s="42"/>
      <c r="NPI5" s="42"/>
      <c r="NPJ5" s="42"/>
      <c r="NPK5" s="42"/>
      <c r="NPL5" s="42"/>
      <c r="NPM5" s="42"/>
      <c r="NPN5" s="42"/>
      <c r="NPO5" s="42"/>
      <c r="NPP5" s="42"/>
      <c r="NPQ5" s="42"/>
      <c r="NPR5" s="42"/>
      <c r="NPS5" s="42"/>
      <c r="NPT5" s="42"/>
      <c r="NPU5" s="42"/>
      <c r="NPV5" s="42"/>
      <c r="NPW5" s="42"/>
      <c r="NPX5" s="42"/>
      <c r="NPY5" s="42"/>
      <c r="NPZ5" s="42"/>
      <c r="NQA5" s="42"/>
      <c r="NQB5" s="42"/>
      <c r="NQC5" s="42"/>
      <c r="NQD5" s="42"/>
      <c r="NQE5" s="42"/>
      <c r="NQF5" s="42"/>
      <c r="NQG5" s="42"/>
      <c r="NQH5" s="42"/>
      <c r="NQI5" s="42"/>
      <c r="NQJ5" s="42"/>
      <c r="NQK5" s="42"/>
      <c r="NQL5" s="42"/>
      <c r="NQM5" s="42"/>
      <c r="NQN5" s="42"/>
      <c r="NQO5" s="42"/>
      <c r="NQP5" s="42"/>
      <c r="NQQ5" s="42"/>
      <c r="NQR5" s="42"/>
      <c r="NQS5" s="42"/>
      <c r="NQT5" s="42"/>
      <c r="NQU5" s="42"/>
      <c r="NQV5" s="42"/>
      <c r="NQW5" s="42"/>
      <c r="NQX5" s="42"/>
      <c r="NQY5" s="42"/>
      <c r="NQZ5" s="42"/>
      <c r="NRA5" s="42"/>
      <c r="NRB5" s="42"/>
      <c r="NRC5" s="42"/>
      <c r="NRD5" s="42"/>
      <c r="NRE5" s="42"/>
      <c r="NRF5" s="42"/>
      <c r="NRG5" s="42"/>
      <c r="NRH5" s="42"/>
      <c r="NRI5" s="42"/>
      <c r="NRJ5" s="42"/>
      <c r="NRK5" s="42"/>
      <c r="NRL5" s="42"/>
      <c r="NRM5" s="42"/>
      <c r="NRN5" s="42"/>
      <c r="NRO5" s="42"/>
      <c r="NRP5" s="42"/>
      <c r="NRQ5" s="42"/>
      <c r="NRR5" s="42"/>
      <c r="NRS5" s="42"/>
      <c r="NRT5" s="42"/>
      <c r="NRU5" s="42"/>
      <c r="NRV5" s="42"/>
      <c r="NRW5" s="42"/>
      <c r="NRX5" s="42"/>
      <c r="NRY5" s="42"/>
      <c r="NRZ5" s="42"/>
      <c r="NSA5" s="42"/>
      <c r="NSB5" s="42"/>
      <c r="NSC5" s="42"/>
      <c r="NSD5" s="42"/>
      <c r="NSE5" s="42"/>
      <c r="NSF5" s="42"/>
      <c r="NSG5" s="42"/>
      <c r="NSH5" s="42"/>
      <c r="NSI5" s="42"/>
      <c r="NSJ5" s="42"/>
      <c r="NSK5" s="42"/>
      <c r="NSL5" s="42"/>
      <c r="NSM5" s="42"/>
      <c r="NSN5" s="42"/>
      <c r="NSO5" s="42"/>
      <c r="NSP5" s="42"/>
      <c r="NSQ5" s="42"/>
      <c r="NSR5" s="42"/>
      <c r="NSS5" s="42"/>
      <c r="NST5" s="42"/>
      <c r="NSU5" s="42"/>
      <c r="NSV5" s="42"/>
      <c r="NSW5" s="42"/>
      <c r="NSX5" s="42"/>
      <c r="NSY5" s="42"/>
      <c r="NSZ5" s="42"/>
      <c r="NTA5" s="42"/>
      <c r="NTB5" s="42"/>
      <c r="NTC5" s="42"/>
      <c r="NTD5" s="42"/>
      <c r="NTE5" s="42"/>
      <c r="NTF5" s="42"/>
      <c r="NTG5" s="42"/>
      <c r="NTH5" s="42"/>
      <c r="NTI5" s="42"/>
      <c r="NTJ5" s="42"/>
      <c r="NTK5" s="42"/>
      <c r="NTL5" s="42"/>
      <c r="NTM5" s="42"/>
      <c r="NTN5" s="42"/>
      <c r="NTO5" s="42"/>
      <c r="NTP5" s="42"/>
      <c r="NTQ5" s="42"/>
      <c r="NTR5" s="42"/>
      <c r="NTS5" s="42"/>
      <c r="NTT5" s="42"/>
      <c r="NTU5" s="42"/>
      <c r="NTV5" s="42"/>
      <c r="NTW5" s="42"/>
      <c r="NTX5" s="42"/>
      <c r="NTY5" s="42"/>
      <c r="NTZ5" s="42"/>
      <c r="NUA5" s="42"/>
      <c r="NUB5" s="42"/>
      <c r="NUC5" s="42"/>
      <c r="NUD5" s="42"/>
      <c r="NUE5" s="42"/>
      <c r="NUF5" s="42"/>
      <c r="NUG5" s="42"/>
      <c r="NUH5" s="42"/>
      <c r="NUI5" s="42"/>
      <c r="NUJ5" s="42"/>
      <c r="NUK5" s="42"/>
      <c r="NUL5" s="42"/>
      <c r="NUM5" s="42"/>
      <c r="NUN5" s="42"/>
      <c r="NUO5" s="42"/>
      <c r="NUP5" s="42"/>
      <c r="NUQ5" s="42"/>
      <c r="NUR5" s="42"/>
      <c r="NUS5" s="42"/>
      <c r="NUT5" s="42"/>
      <c r="NUU5" s="42"/>
      <c r="NUV5" s="42"/>
      <c r="NUW5" s="42"/>
      <c r="NUX5" s="42"/>
      <c r="NUY5" s="42"/>
      <c r="NUZ5" s="42"/>
      <c r="NVA5" s="42"/>
      <c r="NVB5" s="42"/>
      <c r="NVC5" s="42"/>
      <c r="NVD5" s="42"/>
      <c r="NVE5" s="42"/>
      <c r="NVF5" s="42"/>
      <c r="NVG5" s="42"/>
      <c r="NVH5" s="42"/>
      <c r="NVI5" s="42"/>
      <c r="NVJ5" s="42"/>
      <c r="NVK5" s="42"/>
      <c r="NVL5" s="42"/>
      <c r="NVM5" s="42"/>
      <c r="NVN5" s="42"/>
      <c r="NVO5" s="42"/>
      <c r="NVP5" s="42"/>
      <c r="NVQ5" s="42"/>
      <c r="NVR5" s="42"/>
      <c r="NVS5" s="42"/>
      <c r="NVT5" s="42"/>
      <c r="NVU5" s="42"/>
      <c r="NVV5" s="42"/>
      <c r="NVW5" s="42"/>
      <c r="NVX5" s="42"/>
      <c r="NVY5" s="42"/>
      <c r="NVZ5" s="42"/>
      <c r="NWA5" s="42"/>
      <c r="NWB5" s="42"/>
      <c r="NWC5" s="42"/>
      <c r="NWD5" s="42"/>
      <c r="NWE5" s="42"/>
      <c r="NWF5" s="42"/>
      <c r="NWG5" s="42"/>
      <c r="NWH5" s="42"/>
      <c r="NWI5" s="42"/>
      <c r="NWJ5" s="42"/>
      <c r="NWK5" s="42"/>
      <c r="NWL5" s="42"/>
      <c r="NWM5" s="42"/>
      <c r="NWN5" s="42"/>
      <c r="NWO5" s="42"/>
      <c r="NWP5" s="42"/>
      <c r="NWQ5" s="42"/>
      <c r="NWR5" s="42"/>
      <c r="NWS5" s="42"/>
      <c r="NWT5" s="42"/>
      <c r="NWU5" s="42"/>
      <c r="NWV5" s="42"/>
      <c r="NWW5" s="42"/>
      <c r="NWX5" s="42"/>
      <c r="NWY5" s="42"/>
      <c r="NWZ5" s="42"/>
      <c r="NXA5" s="42"/>
      <c r="NXB5" s="42"/>
      <c r="NXC5" s="42"/>
      <c r="NXD5" s="42"/>
      <c r="NXE5" s="42"/>
      <c r="NXF5" s="42"/>
      <c r="NXG5" s="42"/>
      <c r="NXH5" s="42"/>
      <c r="NXI5" s="42"/>
      <c r="NXJ5" s="42"/>
      <c r="NXK5" s="42"/>
      <c r="NXL5" s="42"/>
      <c r="NXM5" s="42"/>
      <c r="NXN5" s="42"/>
      <c r="NXO5" s="42"/>
      <c r="NXP5" s="42"/>
      <c r="NXQ5" s="42"/>
      <c r="NXR5" s="42"/>
      <c r="NXS5" s="42"/>
      <c r="NXT5" s="42"/>
      <c r="NXU5" s="42"/>
      <c r="NXV5" s="42"/>
      <c r="NXW5" s="42"/>
      <c r="NXX5" s="42"/>
      <c r="NXY5" s="42"/>
      <c r="NXZ5" s="42"/>
      <c r="NYA5" s="42"/>
      <c r="NYB5" s="42"/>
      <c r="NYC5" s="42"/>
      <c r="NYD5" s="42"/>
      <c r="NYE5" s="42"/>
      <c r="NYF5" s="42"/>
      <c r="NYG5" s="42"/>
      <c r="NYH5" s="42"/>
      <c r="NYI5" s="42"/>
      <c r="NYJ5" s="42"/>
      <c r="NYK5" s="42"/>
      <c r="NYL5" s="42"/>
      <c r="NYM5" s="42"/>
      <c r="NYN5" s="42"/>
      <c r="NYO5" s="42"/>
      <c r="NYP5" s="42"/>
      <c r="NYQ5" s="42"/>
      <c r="NYR5" s="42"/>
      <c r="NYS5" s="42"/>
      <c r="NYT5" s="42"/>
      <c r="NYU5" s="42"/>
      <c r="NYV5" s="42"/>
      <c r="NYW5" s="42"/>
      <c r="NYX5" s="42"/>
      <c r="NYY5" s="42"/>
      <c r="NYZ5" s="42"/>
      <c r="NZA5" s="42"/>
      <c r="NZB5" s="42"/>
      <c r="NZC5" s="42"/>
      <c r="NZD5" s="42"/>
      <c r="NZE5" s="42"/>
      <c r="NZF5" s="42"/>
      <c r="NZG5" s="42"/>
      <c r="NZH5" s="42"/>
      <c r="NZI5" s="42"/>
      <c r="NZJ5" s="42"/>
      <c r="NZK5" s="42"/>
      <c r="NZL5" s="42"/>
      <c r="NZM5" s="42"/>
      <c r="NZN5" s="42"/>
      <c r="NZO5" s="42"/>
      <c r="NZP5" s="42"/>
      <c r="NZQ5" s="42"/>
      <c r="NZR5" s="42"/>
      <c r="NZS5" s="42"/>
      <c r="NZT5" s="42"/>
      <c r="NZU5" s="42"/>
      <c r="NZV5" s="42"/>
      <c r="NZW5" s="42"/>
      <c r="NZX5" s="42"/>
      <c r="NZY5" s="42"/>
      <c r="NZZ5" s="42"/>
      <c r="OAA5" s="42"/>
      <c r="OAB5" s="42"/>
      <c r="OAC5" s="42"/>
      <c r="OAD5" s="42"/>
      <c r="OAE5" s="42"/>
      <c r="OAF5" s="42"/>
      <c r="OAG5" s="42"/>
      <c r="OAH5" s="42"/>
      <c r="OAI5" s="42"/>
      <c r="OAJ5" s="42"/>
      <c r="OAK5" s="42"/>
      <c r="OAL5" s="42"/>
      <c r="OAM5" s="42"/>
      <c r="OAN5" s="42"/>
      <c r="OAO5" s="42"/>
      <c r="OAP5" s="42"/>
      <c r="OAQ5" s="42"/>
      <c r="OAR5" s="42"/>
      <c r="OAS5" s="42"/>
      <c r="OAT5" s="42"/>
      <c r="OAU5" s="42"/>
      <c r="OAV5" s="42"/>
      <c r="OAW5" s="42"/>
      <c r="OAX5" s="42"/>
      <c r="OAY5" s="42"/>
      <c r="OAZ5" s="42"/>
      <c r="OBA5" s="42"/>
      <c r="OBB5" s="42"/>
      <c r="OBC5" s="42"/>
      <c r="OBD5" s="42"/>
      <c r="OBE5" s="42"/>
      <c r="OBF5" s="42"/>
      <c r="OBG5" s="42"/>
      <c r="OBH5" s="42"/>
      <c r="OBI5" s="42"/>
      <c r="OBJ5" s="42"/>
      <c r="OBK5" s="42"/>
      <c r="OBL5" s="42"/>
      <c r="OBM5" s="42"/>
      <c r="OBN5" s="42"/>
      <c r="OBO5" s="42"/>
      <c r="OBP5" s="42"/>
      <c r="OBQ5" s="42"/>
      <c r="OBR5" s="42"/>
      <c r="OBS5" s="42"/>
      <c r="OBT5" s="42"/>
      <c r="OBU5" s="42"/>
      <c r="OBV5" s="42"/>
      <c r="OBW5" s="42"/>
      <c r="OBX5" s="42"/>
      <c r="OBY5" s="42"/>
      <c r="OBZ5" s="42"/>
      <c r="OCA5" s="42"/>
      <c r="OCB5" s="42"/>
      <c r="OCC5" s="42"/>
      <c r="OCD5" s="42"/>
      <c r="OCE5" s="42"/>
      <c r="OCF5" s="42"/>
      <c r="OCG5" s="42"/>
      <c r="OCH5" s="42"/>
      <c r="OCI5" s="42"/>
      <c r="OCJ5" s="42"/>
      <c r="OCK5" s="42"/>
      <c r="OCL5" s="42"/>
      <c r="OCM5" s="42"/>
      <c r="OCN5" s="42"/>
      <c r="OCO5" s="42"/>
      <c r="OCP5" s="42"/>
      <c r="OCQ5" s="42"/>
      <c r="OCR5" s="42"/>
      <c r="OCS5" s="42"/>
      <c r="OCT5" s="42"/>
      <c r="OCU5" s="42"/>
      <c r="OCV5" s="42"/>
      <c r="OCW5" s="42"/>
      <c r="OCX5" s="42"/>
      <c r="OCY5" s="42"/>
      <c r="OCZ5" s="42"/>
      <c r="ODA5" s="42"/>
      <c r="ODB5" s="42"/>
      <c r="ODC5" s="42"/>
      <c r="ODD5" s="42"/>
      <c r="ODE5" s="42"/>
      <c r="ODF5" s="42"/>
      <c r="ODG5" s="42"/>
      <c r="ODH5" s="42"/>
      <c r="ODI5" s="42"/>
      <c r="ODJ5" s="42"/>
      <c r="ODK5" s="42"/>
      <c r="ODL5" s="42"/>
      <c r="ODM5" s="42"/>
      <c r="ODN5" s="42"/>
      <c r="ODO5" s="42"/>
      <c r="ODP5" s="42"/>
      <c r="ODQ5" s="42"/>
      <c r="ODR5" s="42"/>
      <c r="ODS5" s="42"/>
      <c r="ODT5" s="42"/>
      <c r="ODU5" s="42"/>
      <c r="ODV5" s="42"/>
      <c r="ODW5" s="42"/>
      <c r="ODX5" s="42"/>
      <c r="ODY5" s="42"/>
      <c r="ODZ5" s="42"/>
      <c r="OEA5" s="42"/>
      <c r="OEB5" s="42"/>
      <c r="OEC5" s="42"/>
      <c r="OED5" s="42"/>
      <c r="OEE5" s="42"/>
      <c r="OEF5" s="42"/>
      <c r="OEG5" s="42"/>
      <c r="OEH5" s="42"/>
      <c r="OEI5" s="42"/>
      <c r="OEJ5" s="42"/>
      <c r="OEK5" s="42"/>
      <c r="OEL5" s="42"/>
      <c r="OEM5" s="42"/>
      <c r="OEN5" s="42"/>
      <c r="OEO5" s="42"/>
      <c r="OEP5" s="42"/>
      <c r="OEQ5" s="42"/>
      <c r="OER5" s="42"/>
      <c r="OES5" s="42"/>
      <c r="OET5" s="42"/>
      <c r="OEU5" s="42"/>
      <c r="OEV5" s="42"/>
      <c r="OEW5" s="42"/>
      <c r="OEX5" s="42"/>
      <c r="OEY5" s="42"/>
      <c r="OEZ5" s="42"/>
      <c r="OFA5" s="42"/>
      <c r="OFB5" s="42"/>
      <c r="OFC5" s="42"/>
      <c r="OFD5" s="42"/>
      <c r="OFE5" s="42"/>
      <c r="OFF5" s="42"/>
      <c r="OFG5" s="42"/>
      <c r="OFH5" s="42"/>
      <c r="OFI5" s="42"/>
      <c r="OFJ5" s="42"/>
      <c r="OFK5" s="42"/>
      <c r="OFL5" s="42"/>
      <c r="OFM5" s="42"/>
      <c r="OFN5" s="42"/>
      <c r="OFO5" s="42"/>
      <c r="OFP5" s="42"/>
      <c r="OFQ5" s="42"/>
      <c r="OFR5" s="42"/>
      <c r="OFS5" s="42"/>
      <c r="OFT5" s="42"/>
      <c r="OFU5" s="42"/>
      <c r="OFV5" s="42"/>
      <c r="OFW5" s="42"/>
      <c r="OFX5" s="42"/>
      <c r="OFY5" s="42"/>
      <c r="OFZ5" s="42"/>
      <c r="OGA5" s="42"/>
      <c r="OGB5" s="42"/>
      <c r="OGC5" s="42"/>
      <c r="OGD5" s="42"/>
      <c r="OGE5" s="42"/>
      <c r="OGF5" s="42"/>
      <c r="OGG5" s="42"/>
      <c r="OGH5" s="42"/>
      <c r="OGI5" s="42"/>
      <c r="OGJ5" s="42"/>
      <c r="OGK5" s="42"/>
      <c r="OGL5" s="42"/>
      <c r="OGM5" s="42"/>
      <c r="OGN5" s="42"/>
      <c r="OGO5" s="42"/>
      <c r="OGP5" s="42"/>
      <c r="OGQ5" s="42"/>
      <c r="OGR5" s="42"/>
      <c r="OGS5" s="42"/>
      <c r="OGT5" s="42"/>
      <c r="OGU5" s="42"/>
      <c r="OGV5" s="42"/>
      <c r="OGW5" s="42"/>
      <c r="OGX5" s="42"/>
      <c r="OGY5" s="42"/>
      <c r="OGZ5" s="42"/>
      <c r="OHA5" s="42"/>
      <c r="OHB5" s="42"/>
      <c r="OHC5" s="42"/>
      <c r="OHD5" s="42"/>
      <c r="OHE5" s="42"/>
      <c r="OHF5" s="42"/>
      <c r="OHG5" s="42"/>
      <c r="OHH5" s="42"/>
      <c r="OHI5" s="42"/>
      <c r="OHJ5" s="42"/>
      <c r="OHK5" s="42"/>
      <c r="OHL5" s="42"/>
      <c r="OHM5" s="42"/>
      <c r="OHN5" s="42"/>
      <c r="OHO5" s="42"/>
      <c r="OHP5" s="42"/>
      <c r="OHQ5" s="42"/>
      <c r="OHR5" s="42"/>
      <c r="OHS5" s="42"/>
      <c r="OHT5" s="42"/>
      <c r="OHU5" s="42"/>
      <c r="OHV5" s="42"/>
      <c r="OHW5" s="42"/>
      <c r="OHX5" s="42"/>
      <c r="OHY5" s="42"/>
      <c r="OHZ5" s="42"/>
      <c r="OIA5" s="42"/>
      <c r="OIB5" s="42"/>
      <c r="OIC5" s="42"/>
      <c r="OID5" s="42"/>
      <c r="OIE5" s="42"/>
      <c r="OIF5" s="42"/>
      <c r="OIG5" s="42"/>
      <c r="OIH5" s="42"/>
      <c r="OII5" s="42"/>
      <c r="OIJ5" s="42"/>
      <c r="OIK5" s="42"/>
      <c r="OIL5" s="42"/>
      <c r="OIM5" s="42"/>
      <c r="OIN5" s="42"/>
      <c r="OIO5" s="42"/>
      <c r="OIP5" s="42"/>
      <c r="OIQ5" s="42"/>
      <c r="OIR5" s="42"/>
      <c r="OIS5" s="42"/>
      <c r="OIT5" s="42"/>
      <c r="OIU5" s="42"/>
      <c r="OIV5" s="42"/>
      <c r="OIW5" s="42"/>
      <c r="OIX5" s="42"/>
      <c r="OIY5" s="42"/>
      <c r="OIZ5" s="42"/>
      <c r="OJA5" s="42"/>
      <c r="OJB5" s="42"/>
      <c r="OJC5" s="42"/>
      <c r="OJD5" s="42"/>
      <c r="OJE5" s="42"/>
      <c r="OJF5" s="42"/>
      <c r="OJG5" s="42"/>
      <c r="OJH5" s="42"/>
      <c r="OJI5" s="42"/>
      <c r="OJJ5" s="42"/>
      <c r="OJK5" s="42"/>
      <c r="OJL5" s="42"/>
      <c r="OJM5" s="42"/>
      <c r="OJN5" s="42"/>
      <c r="OJO5" s="42"/>
      <c r="OJP5" s="42"/>
      <c r="OJQ5" s="42"/>
      <c r="OJR5" s="42"/>
      <c r="OJS5" s="42"/>
      <c r="OJT5" s="42"/>
      <c r="OJU5" s="42"/>
      <c r="OJV5" s="42"/>
      <c r="OJW5" s="42"/>
      <c r="OJX5" s="42"/>
      <c r="OJY5" s="42"/>
      <c r="OJZ5" s="42"/>
      <c r="OKA5" s="42"/>
      <c r="OKB5" s="42"/>
      <c r="OKC5" s="42"/>
      <c r="OKD5" s="42"/>
      <c r="OKE5" s="42"/>
      <c r="OKF5" s="42"/>
      <c r="OKG5" s="42"/>
      <c r="OKH5" s="42"/>
      <c r="OKI5" s="42"/>
      <c r="OKJ5" s="42"/>
      <c r="OKK5" s="42"/>
      <c r="OKL5" s="42"/>
      <c r="OKM5" s="42"/>
      <c r="OKN5" s="42"/>
      <c r="OKO5" s="42"/>
      <c r="OKP5" s="42"/>
      <c r="OKQ5" s="42"/>
      <c r="OKR5" s="42"/>
      <c r="OKS5" s="42"/>
      <c r="OKT5" s="42"/>
      <c r="OKU5" s="42"/>
      <c r="OKV5" s="42"/>
      <c r="OKW5" s="42"/>
      <c r="OKX5" s="42"/>
      <c r="OKY5" s="42"/>
      <c r="OKZ5" s="42"/>
      <c r="OLA5" s="42"/>
      <c r="OLB5" s="42"/>
      <c r="OLC5" s="42"/>
      <c r="OLD5" s="42"/>
      <c r="OLE5" s="42"/>
      <c r="OLF5" s="42"/>
      <c r="OLG5" s="42"/>
      <c r="OLH5" s="42"/>
      <c r="OLI5" s="42"/>
      <c r="OLJ5" s="42"/>
      <c r="OLK5" s="42"/>
      <c r="OLL5" s="42"/>
      <c r="OLM5" s="42"/>
      <c r="OLN5" s="42"/>
      <c r="OLO5" s="42"/>
      <c r="OLP5" s="42"/>
      <c r="OLQ5" s="42"/>
      <c r="OLR5" s="42"/>
      <c r="OLS5" s="42"/>
      <c r="OLT5" s="42"/>
      <c r="OLU5" s="42"/>
      <c r="OLV5" s="42"/>
      <c r="OLW5" s="42"/>
      <c r="OLX5" s="42"/>
      <c r="OLY5" s="42"/>
      <c r="OLZ5" s="42"/>
      <c r="OMA5" s="42"/>
      <c r="OMB5" s="42"/>
      <c r="OMC5" s="42"/>
      <c r="OMD5" s="42"/>
      <c r="OME5" s="42"/>
      <c r="OMF5" s="42"/>
      <c r="OMG5" s="42"/>
      <c r="OMH5" s="42"/>
      <c r="OMI5" s="42"/>
      <c r="OMJ5" s="42"/>
      <c r="OMK5" s="42"/>
      <c r="OML5" s="42"/>
      <c r="OMM5" s="42"/>
      <c r="OMN5" s="42"/>
      <c r="OMO5" s="42"/>
      <c r="OMP5" s="42"/>
      <c r="OMQ5" s="42"/>
      <c r="OMR5" s="42"/>
      <c r="OMS5" s="42"/>
      <c r="OMT5" s="42"/>
      <c r="OMU5" s="42"/>
      <c r="OMV5" s="42"/>
      <c r="OMW5" s="42"/>
      <c r="OMX5" s="42"/>
      <c r="OMY5" s="42"/>
      <c r="OMZ5" s="42"/>
      <c r="ONA5" s="42"/>
      <c r="ONB5" s="42"/>
      <c r="ONC5" s="42"/>
      <c r="OND5" s="42"/>
      <c r="ONE5" s="42"/>
      <c r="ONF5" s="42"/>
      <c r="ONG5" s="42"/>
      <c r="ONH5" s="42"/>
      <c r="ONI5" s="42"/>
      <c r="ONJ5" s="42"/>
      <c r="ONK5" s="42"/>
      <c r="ONL5" s="42"/>
      <c r="ONM5" s="42"/>
      <c r="ONN5" s="42"/>
      <c r="ONO5" s="42"/>
      <c r="ONP5" s="42"/>
      <c r="ONQ5" s="42"/>
      <c r="ONR5" s="42"/>
      <c r="ONS5" s="42"/>
      <c r="ONT5" s="42"/>
      <c r="ONU5" s="42"/>
      <c r="ONV5" s="42"/>
      <c r="ONW5" s="42"/>
      <c r="ONX5" s="42"/>
      <c r="ONY5" s="42"/>
      <c r="ONZ5" s="42"/>
      <c r="OOA5" s="42"/>
      <c r="OOB5" s="42"/>
      <c r="OOC5" s="42"/>
      <c r="OOD5" s="42"/>
      <c r="OOE5" s="42"/>
      <c r="OOF5" s="42"/>
      <c r="OOG5" s="42"/>
      <c r="OOH5" s="42"/>
      <c r="OOI5" s="42"/>
      <c r="OOJ5" s="42"/>
      <c r="OOK5" s="42"/>
      <c r="OOL5" s="42"/>
      <c r="OOM5" s="42"/>
      <c r="OON5" s="42"/>
      <c r="OOO5" s="42"/>
      <c r="OOP5" s="42"/>
      <c r="OOQ5" s="42"/>
      <c r="OOR5" s="42"/>
      <c r="OOS5" s="42"/>
      <c r="OOT5" s="42"/>
      <c r="OOU5" s="42"/>
      <c r="OOV5" s="42"/>
      <c r="OOW5" s="42"/>
      <c r="OOX5" s="42"/>
      <c r="OOY5" s="42"/>
      <c r="OOZ5" s="42"/>
      <c r="OPA5" s="42"/>
      <c r="OPB5" s="42"/>
      <c r="OPC5" s="42"/>
      <c r="OPD5" s="42"/>
      <c r="OPE5" s="42"/>
      <c r="OPF5" s="42"/>
      <c r="OPG5" s="42"/>
      <c r="OPH5" s="42"/>
      <c r="OPI5" s="42"/>
      <c r="OPJ5" s="42"/>
      <c r="OPK5" s="42"/>
      <c r="OPL5" s="42"/>
      <c r="OPM5" s="42"/>
      <c r="OPN5" s="42"/>
      <c r="OPO5" s="42"/>
      <c r="OPP5" s="42"/>
      <c r="OPQ5" s="42"/>
      <c r="OPR5" s="42"/>
      <c r="OPS5" s="42"/>
      <c r="OPT5" s="42"/>
      <c r="OPU5" s="42"/>
      <c r="OPV5" s="42"/>
      <c r="OPW5" s="42"/>
      <c r="OPX5" s="42"/>
      <c r="OPY5" s="42"/>
      <c r="OPZ5" s="42"/>
      <c r="OQA5" s="42"/>
      <c r="OQB5" s="42"/>
      <c r="OQC5" s="42"/>
      <c r="OQD5" s="42"/>
      <c r="OQE5" s="42"/>
      <c r="OQF5" s="42"/>
      <c r="OQG5" s="42"/>
      <c r="OQH5" s="42"/>
      <c r="OQI5" s="42"/>
      <c r="OQJ5" s="42"/>
      <c r="OQK5" s="42"/>
      <c r="OQL5" s="42"/>
      <c r="OQM5" s="42"/>
      <c r="OQN5" s="42"/>
      <c r="OQO5" s="42"/>
      <c r="OQP5" s="42"/>
      <c r="OQQ5" s="42"/>
      <c r="OQR5" s="42"/>
      <c r="OQS5" s="42"/>
      <c r="OQT5" s="42"/>
      <c r="OQU5" s="42"/>
      <c r="OQV5" s="42"/>
      <c r="OQW5" s="42"/>
      <c r="OQX5" s="42"/>
      <c r="OQY5" s="42"/>
      <c r="OQZ5" s="42"/>
      <c r="ORA5" s="42"/>
      <c r="ORB5" s="42"/>
      <c r="ORC5" s="42"/>
      <c r="ORD5" s="42"/>
      <c r="ORE5" s="42"/>
      <c r="ORF5" s="42"/>
      <c r="ORG5" s="42"/>
      <c r="ORH5" s="42"/>
      <c r="ORI5" s="42"/>
      <c r="ORJ5" s="42"/>
      <c r="ORK5" s="42"/>
      <c r="ORL5" s="42"/>
      <c r="ORM5" s="42"/>
      <c r="ORN5" s="42"/>
      <c r="ORO5" s="42"/>
      <c r="ORP5" s="42"/>
      <c r="ORQ5" s="42"/>
      <c r="ORR5" s="42"/>
      <c r="ORS5" s="42"/>
      <c r="ORT5" s="42"/>
      <c r="ORU5" s="42"/>
      <c r="ORV5" s="42"/>
      <c r="ORW5" s="42"/>
      <c r="ORX5" s="42"/>
      <c r="ORY5" s="42"/>
      <c r="ORZ5" s="42"/>
      <c r="OSA5" s="42"/>
      <c r="OSB5" s="42"/>
      <c r="OSC5" s="42"/>
      <c r="OSD5" s="42"/>
      <c r="OSE5" s="42"/>
      <c r="OSF5" s="42"/>
      <c r="OSG5" s="42"/>
      <c r="OSH5" s="42"/>
      <c r="OSI5" s="42"/>
      <c r="OSJ5" s="42"/>
      <c r="OSK5" s="42"/>
      <c r="OSL5" s="42"/>
      <c r="OSM5" s="42"/>
      <c r="OSN5" s="42"/>
      <c r="OSO5" s="42"/>
      <c r="OSP5" s="42"/>
      <c r="OSQ5" s="42"/>
      <c r="OSR5" s="42"/>
      <c r="OSS5" s="42"/>
      <c r="OST5" s="42"/>
      <c r="OSU5" s="42"/>
      <c r="OSV5" s="42"/>
      <c r="OSW5" s="42"/>
      <c r="OSX5" s="42"/>
      <c r="OSY5" s="42"/>
      <c r="OSZ5" s="42"/>
      <c r="OTA5" s="42"/>
      <c r="OTB5" s="42"/>
      <c r="OTC5" s="42"/>
      <c r="OTD5" s="42"/>
      <c r="OTE5" s="42"/>
      <c r="OTF5" s="42"/>
      <c r="OTG5" s="42"/>
      <c r="OTH5" s="42"/>
      <c r="OTI5" s="42"/>
      <c r="OTJ5" s="42"/>
      <c r="OTK5" s="42"/>
      <c r="OTL5" s="42"/>
      <c r="OTM5" s="42"/>
      <c r="OTN5" s="42"/>
      <c r="OTO5" s="42"/>
      <c r="OTP5" s="42"/>
      <c r="OTQ5" s="42"/>
      <c r="OTR5" s="42"/>
      <c r="OTS5" s="42"/>
      <c r="OTT5" s="42"/>
      <c r="OTU5" s="42"/>
      <c r="OTV5" s="42"/>
      <c r="OTW5" s="42"/>
      <c r="OTX5" s="42"/>
      <c r="OTY5" s="42"/>
      <c r="OTZ5" s="42"/>
      <c r="OUA5" s="42"/>
      <c r="OUB5" s="42"/>
      <c r="OUC5" s="42"/>
      <c r="OUD5" s="42"/>
      <c r="OUE5" s="42"/>
      <c r="OUF5" s="42"/>
      <c r="OUG5" s="42"/>
      <c r="OUH5" s="42"/>
      <c r="OUI5" s="42"/>
      <c r="OUJ5" s="42"/>
      <c r="OUK5" s="42"/>
      <c r="OUL5" s="42"/>
      <c r="OUM5" s="42"/>
      <c r="OUN5" s="42"/>
      <c r="OUO5" s="42"/>
      <c r="OUP5" s="42"/>
      <c r="OUQ5" s="42"/>
      <c r="OUR5" s="42"/>
      <c r="OUS5" s="42"/>
      <c r="OUT5" s="42"/>
      <c r="OUU5" s="42"/>
      <c r="OUV5" s="42"/>
      <c r="OUW5" s="42"/>
      <c r="OUX5" s="42"/>
      <c r="OUY5" s="42"/>
      <c r="OUZ5" s="42"/>
      <c r="OVA5" s="42"/>
      <c r="OVB5" s="42"/>
      <c r="OVC5" s="42"/>
      <c r="OVD5" s="42"/>
      <c r="OVE5" s="42"/>
      <c r="OVF5" s="42"/>
      <c r="OVG5" s="42"/>
      <c r="OVH5" s="42"/>
      <c r="OVI5" s="42"/>
      <c r="OVJ5" s="42"/>
      <c r="OVK5" s="42"/>
      <c r="OVL5" s="42"/>
      <c r="OVM5" s="42"/>
      <c r="OVN5" s="42"/>
      <c r="OVO5" s="42"/>
      <c r="OVP5" s="42"/>
      <c r="OVQ5" s="42"/>
      <c r="OVR5" s="42"/>
      <c r="OVS5" s="42"/>
      <c r="OVT5" s="42"/>
      <c r="OVU5" s="42"/>
      <c r="OVV5" s="42"/>
      <c r="OVW5" s="42"/>
      <c r="OVX5" s="42"/>
      <c r="OVY5" s="42"/>
      <c r="OVZ5" s="42"/>
      <c r="OWA5" s="42"/>
      <c r="OWB5" s="42"/>
      <c r="OWC5" s="42"/>
      <c r="OWD5" s="42"/>
      <c r="OWE5" s="42"/>
      <c r="OWF5" s="42"/>
      <c r="OWG5" s="42"/>
      <c r="OWH5" s="42"/>
      <c r="OWI5" s="42"/>
      <c r="OWJ5" s="42"/>
      <c r="OWK5" s="42"/>
      <c r="OWL5" s="42"/>
      <c r="OWM5" s="42"/>
      <c r="OWN5" s="42"/>
      <c r="OWO5" s="42"/>
      <c r="OWP5" s="42"/>
      <c r="OWQ5" s="42"/>
      <c r="OWR5" s="42"/>
      <c r="OWS5" s="42"/>
      <c r="OWT5" s="42"/>
      <c r="OWU5" s="42"/>
      <c r="OWV5" s="42"/>
      <c r="OWW5" s="42"/>
      <c r="OWX5" s="42"/>
      <c r="OWY5" s="42"/>
      <c r="OWZ5" s="42"/>
      <c r="OXA5" s="42"/>
      <c r="OXB5" s="42"/>
      <c r="OXC5" s="42"/>
      <c r="OXD5" s="42"/>
      <c r="OXE5" s="42"/>
      <c r="OXF5" s="42"/>
      <c r="OXG5" s="42"/>
      <c r="OXH5" s="42"/>
      <c r="OXI5" s="42"/>
      <c r="OXJ5" s="42"/>
      <c r="OXK5" s="42"/>
      <c r="OXL5" s="42"/>
      <c r="OXM5" s="42"/>
      <c r="OXN5" s="42"/>
      <c r="OXO5" s="42"/>
      <c r="OXP5" s="42"/>
      <c r="OXQ5" s="42"/>
      <c r="OXR5" s="42"/>
      <c r="OXS5" s="42"/>
      <c r="OXT5" s="42"/>
      <c r="OXU5" s="42"/>
      <c r="OXV5" s="42"/>
      <c r="OXW5" s="42"/>
      <c r="OXX5" s="42"/>
      <c r="OXY5" s="42"/>
      <c r="OXZ5" s="42"/>
      <c r="OYA5" s="42"/>
      <c r="OYB5" s="42"/>
      <c r="OYC5" s="42"/>
      <c r="OYD5" s="42"/>
      <c r="OYE5" s="42"/>
      <c r="OYF5" s="42"/>
      <c r="OYG5" s="42"/>
      <c r="OYH5" s="42"/>
      <c r="OYI5" s="42"/>
      <c r="OYJ5" s="42"/>
      <c r="OYK5" s="42"/>
      <c r="OYL5" s="42"/>
      <c r="OYM5" s="42"/>
      <c r="OYN5" s="42"/>
      <c r="OYO5" s="42"/>
      <c r="OYP5" s="42"/>
      <c r="OYQ5" s="42"/>
      <c r="OYR5" s="42"/>
      <c r="OYS5" s="42"/>
      <c r="OYT5" s="42"/>
      <c r="OYU5" s="42"/>
      <c r="OYV5" s="42"/>
      <c r="OYW5" s="42"/>
      <c r="OYX5" s="42"/>
      <c r="OYY5" s="42"/>
      <c r="OYZ5" s="42"/>
      <c r="OZA5" s="42"/>
      <c r="OZB5" s="42"/>
      <c r="OZC5" s="42"/>
      <c r="OZD5" s="42"/>
      <c r="OZE5" s="42"/>
      <c r="OZF5" s="42"/>
      <c r="OZG5" s="42"/>
      <c r="OZH5" s="42"/>
      <c r="OZI5" s="42"/>
      <c r="OZJ5" s="42"/>
      <c r="OZK5" s="42"/>
      <c r="OZL5" s="42"/>
      <c r="OZM5" s="42"/>
      <c r="OZN5" s="42"/>
      <c r="OZO5" s="42"/>
      <c r="OZP5" s="42"/>
      <c r="OZQ5" s="42"/>
      <c r="OZR5" s="42"/>
      <c r="OZS5" s="42"/>
      <c r="OZT5" s="42"/>
      <c r="OZU5" s="42"/>
      <c r="OZV5" s="42"/>
      <c r="OZW5" s="42"/>
      <c r="OZX5" s="42"/>
      <c r="OZY5" s="42"/>
      <c r="OZZ5" s="42"/>
      <c r="PAA5" s="42"/>
      <c r="PAB5" s="42"/>
      <c r="PAC5" s="42"/>
      <c r="PAD5" s="42"/>
      <c r="PAE5" s="42"/>
      <c r="PAF5" s="42"/>
      <c r="PAG5" s="42"/>
      <c r="PAH5" s="42"/>
      <c r="PAI5" s="42"/>
      <c r="PAJ5" s="42"/>
      <c r="PAK5" s="42"/>
      <c r="PAL5" s="42"/>
      <c r="PAM5" s="42"/>
      <c r="PAN5" s="42"/>
      <c r="PAO5" s="42"/>
      <c r="PAP5" s="42"/>
      <c r="PAQ5" s="42"/>
      <c r="PAR5" s="42"/>
      <c r="PAS5" s="42"/>
      <c r="PAT5" s="42"/>
      <c r="PAU5" s="42"/>
      <c r="PAV5" s="42"/>
      <c r="PAW5" s="42"/>
      <c r="PAX5" s="42"/>
      <c r="PAY5" s="42"/>
      <c r="PAZ5" s="42"/>
      <c r="PBA5" s="42"/>
      <c r="PBB5" s="42"/>
      <c r="PBC5" s="42"/>
      <c r="PBD5" s="42"/>
      <c r="PBE5" s="42"/>
      <c r="PBF5" s="42"/>
      <c r="PBG5" s="42"/>
      <c r="PBH5" s="42"/>
      <c r="PBI5" s="42"/>
      <c r="PBJ5" s="42"/>
      <c r="PBK5" s="42"/>
      <c r="PBL5" s="42"/>
      <c r="PBM5" s="42"/>
      <c r="PBN5" s="42"/>
      <c r="PBO5" s="42"/>
      <c r="PBP5" s="42"/>
      <c r="PBQ5" s="42"/>
      <c r="PBR5" s="42"/>
      <c r="PBS5" s="42"/>
      <c r="PBT5" s="42"/>
      <c r="PBU5" s="42"/>
      <c r="PBV5" s="42"/>
      <c r="PBW5" s="42"/>
      <c r="PBX5" s="42"/>
      <c r="PBY5" s="42"/>
      <c r="PBZ5" s="42"/>
      <c r="PCA5" s="42"/>
      <c r="PCB5" s="42"/>
      <c r="PCC5" s="42"/>
      <c r="PCD5" s="42"/>
      <c r="PCE5" s="42"/>
      <c r="PCF5" s="42"/>
      <c r="PCG5" s="42"/>
      <c r="PCH5" s="42"/>
      <c r="PCI5" s="42"/>
      <c r="PCJ5" s="42"/>
      <c r="PCK5" s="42"/>
      <c r="PCL5" s="42"/>
      <c r="PCM5" s="42"/>
      <c r="PCN5" s="42"/>
      <c r="PCO5" s="42"/>
      <c r="PCP5" s="42"/>
      <c r="PCQ5" s="42"/>
      <c r="PCR5" s="42"/>
      <c r="PCS5" s="42"/>
      <c r="PCT5" s="42"/>
      <c r="PCU5" s="42"/>
      <c r="PCV5" s="42"/>
      <c r="PCW5" s="42"/>
      <c r="PCX5" s="42"/>
      <c r="PCY5" s="42"/>
      <c r="PCZ5" s="42"/>
      <c r="PDA5" s="42"/>
      <c r="PDB5" s="42"/>
      <c r="PDC5" s="42"/>
      <c r="PDD5" s="42"/>
      <c r="PDE5" s="42"/>
      <c r="PDF5" s="42"/>
      <c r="PDG5" s="42"/>
      <c r="PDH5" s="42"/>
      <c r="PDI5" s="42"/>
      <c r="PDJ5" s="42"/>
      <c r="PDK5" s="42"/>
      <c r="PDL5" s="42"/>
      <c r="PDM5" s="42"/>
      <c r="PDN5" s="42"/>
      <c r="PDO5" s="42"/>
      <c r="PDP5" s="42"/>
      <c r="PDQ5" s="42"/>
      <c r="PDR5" s="42"/>
      <c r="PDS5" s="42"/>
      <c r="PDT5" s="42"/>
      <c r="PDU5" s="42"/>
      <c r="PDV5" s="42"/>
      <c r="PDW5" s="42"/>
      <c r="PDX5" s="42"/>
      <c r="PDY5" s="42"/>
      <c r="PDZ5" s="42"/>
      <c r="PEA5" s="42"/>
      <c r="PEB5" s="42"/>
      <c r="PEC5" s="42"/>
      <c r="PED5" s="42"/>
      <c r="PEE5" s="42"/>
      <c r="PEF5" s="42"/>
      <c r="PEG5" s="42"/>
      <c r="PEH5" s="42"/>
      <c r="PEI5" s="42"/>
      <c r="PEJ5" s="42"/>
      <c r="PEK5" s="42"/>
      <c r="PEL5" s="42"/>
      <c r="PEM5" s="42"/>
      <c r="PEN5" s="42"/>
      <c r="PEO5" s="42"/>
      <c r="PEP5" s="42"/>
      <c r="PEQ5" s="42"/>
      <c r="PER5" s="42"/>
      <c r="PES5" s="42"/>
      <c r="PET5" s="42"/>
      <c r="PEU5" s="42"/>
      <c r="PEV5" s="42"/>
      <c r="PEW5" s="42"/>
      <c r="PEX5" s="42"/>
      <c r="PEY5" s="42"/>
      <c r="PEZ5" s="42"/>
      <c r="PFA5" s="42"/>
      <c r="PFB5" s="42"/>
      <c r="PFC5" s="42"/>
      <c r="PFD5" s="42"/>
      <c r="PFE5" s="42"/>
      <c r="PFF5" s="42"/>
      <c r="PFG5" s="42"/>
      <c r="PFH5" s="42"/>
      <c r="PFI5" s="42"/>
      <c r="PFJ5" s="42"/>
      <c r="PFK5" s="42"/>
      <c r="PFL5" s="42"/>
      <c r="PFM5" s="42"/>
      <c r="PFN5" s="42"/>
      <c r="PFO5" s="42"/>
      <c r="PFP5" s="42"/>
      <c r="PFQ5" s="42"/>
      <c r="PFR5" s="42"/>
      <c r="PFS5" s="42"/>
      <c r="PFT5" s="42"/>
      <c r="PFU5" s="42"/>
      <c r="PFV5" s="42"/>
      <c r="PFW5" s="42"/>
      <c r="PFX5" s="42"/>
      <c r="PFY5" s="42"/>
      <c r="PFZ5" s="42"/>
      <c r="PGA5" s="42"/>
      <c r="PGB5" s="42"/>
      <c r="PGC5" s="42"/>
      <c r="PGD5" s="42"/>
      <c r="PGE5" s="42"/>
      <c r="PGF5" s="42"/>
      <c r="PGG5" s="42"/>
      <c r="PGH5" s="42"/>
      <c r="PGI5" s="42"/>
      <c r="PGJ5" s="42"/>
      <c r="PGK5" s="42"/>
      <c r="PGL5" s="42"/>
      <c r="PGM5" s="42"/>
      <c r="PGN5" s="42"/>
      <c r="PGO5" s="42"/>
      <c r="PGP5" s="42"/>
      <c r="PGQ5" s="42"/>
      <c r="PGR5" s="42"/>
      <c r="PGS5" s="42"/>
      <c r="PGT5" s="42"/>
      <c r="PGU5" s="42"/>
      <c r="PGV5" s="42"/>
      <c r="PGW5" s="42"/>
      <c r="PGX5" s="42"/>
      <c r="PGY5" s="42"/>
      <c r="PGZ5" s="42"/>
      <c r="PHA5" s="42"/>
      <c r="PHB5" s="42"/>
      <c r="PHC5" s="42"/>
      <c r="PHD5" s="42"/>
      <c r="PHE5" s="42"/>
      <c r="PHF5" s="42"/>
      <c r="PHG5" s="42"/>
      <c r="PHH5" s="42"/>
      <c r="PHI5" s="42"/>
      <c r="PHJ5" s="42"/>
      <c r="PHK5" s="42"/>
      <c r="PHL5" s="42"/>
      <c r="PHM5" s="42"/>
      <c r="PHN5" s="42"/>
      <c r="PHO5" s="42"/>
      <c r="PHP5" s="42"/>
      <c r="PHQ5" s="42"/>
      <c r="PHR5" s="42"/>
      <c r="PHS5" s="42"/>
      <c r="PHT5" s="42"/>
      <c r="PHU5" s="42"/>
      <c r="PHV5" s="42"/>
      <c r="PHW5" s="42"/>
      <c r="PHX5" s="42"/>
      <c r="PHY5" s="42"/>
      <c r="PHZ5" s="42"/>
      <c r="PIA5" s="42"/>
      <c r="PIB5" s="42"/>
      <c r="PIC5" s="42"/>
      <c r="PID5" s="42"/>
      <c r="PIE5" s="42"/>
      <c r="PIF5" s="42"/>
      <c r="PIG5" s="42"/>
      <c r="PIH5" s="42"/>
      <c r="PII5" s="42"/>
      <c r="PIJ5" s="42"/>
      <c r="PIK5" s="42"/>
      <c r="PIL5" s="42"/>
      <c r="PIM5" s="42"/>
      <c r="PIN5" s="42"/>
      <c r="PIO5" s="42"/>
      <c r="PIP5" s="42"/>
      <c r="PIQ5" s="42"/>
      <c r="PIR5" s="42"/>
      <c r="PIS5" s="42"/>
      <c r="PIT5" s="42"/>
      <c r="PIU5" s="42"/>
      <c r="PIV5" s="42"/>
      <c r="PIW5" s="42"/>
      <c r="PIX5" s="42"/>
      <c r="PIY5" s="42"/>
      <c r="PIZ5" s="42"/>
      <c r="PJA5" s="42"/>
      <c r="PJB5" s="42"/>
      <c r="PJC5" s="42"/>
      <c r="PJD5" s="42"/>
      <c r="PJE5" s="42"/>
      <c r="PJF5" s="42"/>
      <c r="PJG5" s="42"/>
      <c r="PJH5" s="42"/>
      <c r="PJI5" s="42"/>
      <c r="PJJ5" s="42"/>
      <c r="PJK5" s="42"/>
      <c r="PJL5" s="42"/>
      <c r="PJM5" s="42"/>
      <c r="PJN5" s="42"/>
      <c r="PJO5" s="42"/>
      <c r="PJP5" s="42"/>
      <c r="PJQ5" s="42"/>
      <c r="PJR5" s="42"/>
      <c r="PJS5" s="42"/>
      <c r="PJT5" s="42"/>
      <c r="PJU5" s="42"/>
      <c r="PJV5" s="42"/>
      <c r="PJW5" s="42"/>
      <c r="PJX5" s="42"/>
      <c r="PJY5" s="42"/>
      <c r="PJZ5" s="42"/>
      <c r="PKA5" s="42"/>
      <c r="PKB5" s="42"/>
      <c r="PKC5" s="42"/>
      <c r="PKD5" s="42"/>
      <c r="PKE5" s="42"/>
      <c r="PKF5" s="42"/>
      <c r="PKG5" s="42"/>
      <c r="PKH5" s="42"/>
      <c r="PKI5" s="42"/>
      <c r="PKJ5" s="42"/>
      <c r="PKK5" s="42"/>
      <c r="PKL5" s="42"/>
      <c r="PKM5" s="42"/>
      <c r="PKN5" s="42"/>
      <c r="PKO5" s="42"/>
      <c r="PKP5" s="42"/>
      <c r="PKQ5" s="42"/>
      <c r="PKR5" s="42"/>
      <c r="PKS5" s="42"/>
      <c r="PKT5" s="42"/>
      <c r="PKU5" s="42"/>
      <c r="PKV5" s="42"/>
      <c r="PKW5" s="42"/>
      <c r="PKX5" s="42"/>
      <c r="PKY5" s="42"/>
      <c r="PKZ5" s="42"/>
      <c r="PLA5" s="42"/>
      <c r="PLB5" s="42"/>
      <c r="PLC5" s="42"/>
      <c r="PLD5" s="42"/>
      <c r="PLE5" s="42"/>
      <c r="PLF5" s="42"/>
      <c r="PLG5" s="42"/>
      <c r="PLH5" s="42"/>
      <c r="PLI5" s="42"/>
      <c r="PLJ5" s="42"/>
      <c r="PLK5" s="42"/>
      <c r="PLL5" s="42"/>
      <c r="PLM5" s="42"/>
      <c r="PLN5" s="42"/>
      <c r="PLO5" s="42"/>
      <c r="PLP5" s="42"/>
      <c r="PLQ5" s="42"/>
      <c r="PLR5" s="42"/>
      <c r="PLS5" s="42"/>
      <c r="PLT5" s="42"/>
      <c r="PLU5" s="42"/>
      <c r="PLV5" s="42"/>
      <c r="PLW5" s="42"/>
      <c r="PLX5" s="42"/>
      <c r="PLY5" s="42"/>
      <c r="PLZ5" s="42"/>
      <c r="PMA5" s="42"/>
      <c r="PMB5" s="42"/>
      <c r="PMC5" s="42"/>
      <c r="PMD5" s="42"/>
      <c r="PME5" s="42"/>
      <c r="PMF5" s="42"/>
      <c r="PMG5" s="42"/>
      <c r="PMH5" s="42"/>
      <c r="PMI5" s="42"/>
      <c r="PMJ5" s="42"/>
      <c r="PMK5" s="42"/>
      <c r="PML5" s="42"/>
      <c r="PMM5" s="42"/>
      <c r="PMN5" s="42"/>
      <c r="PMO5" s="42"/>
      <c r="PMP5" s="42"/>
      <c r="PMQ5" s="42"/>
      <c r="PMR5" s="42"/>
      <c r="PMS5" s="42"/>
      <c r="PMT5" s="42"/>
      <c r="PMU5" s="42"/>
      <c r="PMV5" s="42"/>
      <c r="PMW5" s="42"/>
      <c r="PMX5" s="42"/>
      <c r="PMY5" s="42"/>
      <c r="PMZ5" s="42"/>
      <c r="PNA5" s="42"/>
      <c r="PNB5" s="42"/>
      <c r="PNC5" s="42"/>
      <c r="PND5" s="42"/>
      <c r="PNE5" s="42"/>
      <c r="PNF5" s="42"/>
      <c r="PNG5" s="42"/>
      <c r="PNH5" s="42"/>
      <c r="PNI5" s="42"/>
      <c r="PNJ5" s="42"/>
      <c r="PNK5" s="42"/>
      <c r="PNL5" s="42"/>
      <c r="PNM5" s="42"/>
      <c r="PNN5" s="42"/>
      <c r="PNO5" s="42"/>
      <c r="PNP5" s="42"/>
      <c r="PNQ5" s="42"/>
      <c r="PNR5" s="42"/>
      <c r="PNS5" s="42"/>
      <c r="PNT5" s="42"/>
      <c r="PNU5" s="42"/>
      <c r="PNV5" s="42"/>
      <c r="PNW5" s="42"/>
      <c r="PNX5" s="42"/>
      <c r="PNY5" s="42"/>
      <c r="PNZ5" s="42"/>
      <c r="POA5" s="42"/>
      <c r="POB5" s="42"/>
      <c r="POC5" s="42"/>
      <c r="POD5" s="42"/>
      <c r="POE5" s="42"/>
      <c r="POF5" s="42"/>
      <c r="POG5" s="42"/>
      <c r="POH5" s="42"/>
      <c r="POI5" s="42"/>
      <c r="POJ5" s="42"/>
      <c r="POK5" s="42"/>
      <c r="POL5" s="42"/>
      <c r="POM5" s="42"/>
      <c r="PON5" s="42"/>
      <c r="POO5" s="42"/>
      <c r="POP5" s="42"/>
      <c r="POQ5" s="42"/>
      <c r="POR5" s="42"/>
      <c r="POS5" s="42"/>
      <c r="POT5" s="42"/>
      <c r="POU5" s="42"/>
      <c r="POV5" s="42"/>
      <c r="POW5" s="42"/>
      <c r="POX5" s="42"/>
      <c r="POY5" s="42"/>
      <c r="POZ5" s="42"/>
      <c r="PPA5" s="42"/>
      <c r="PPB5" s="42"/>
      <c r="PPC5" s="42"/>
      <c r="PPD5" s="42"/>
      <c r="PPE5" s="42"/>
      <c r="PPF5" s="42"/>
      <c r="PPG5" s="42"/>
      <c r="PPH5" s="42"/>
      <c r="PPI5" s="42"/>
      <c r="PPJ5" s="42"/>
      <c r="PPK5" s="42"/>
      <c r="PPL5" s="42"/>
      <c r="PPM5" s="42"/>
      <c r="PPN5" s="42"/>
      <c r="PPO5" s="42"/>
      <c r="PPP5" s="42"/>
      <c r="PPQ5" s="42"/>
      <c r="PPR5" s="42"/>
      <c r="PPS5" s="42"/>
      <c r="PPT5" s="42"/>
      <c r="PPU5" s="42"/>
      <c r="PPV5" s="42"/>
      <c r="PPW5" s="42"/>
      <c r="PPX5" s="42"/>
      <c r="PPY5" s="42"/>
      <c r="PPZ5" s="42"/>
      <c r="PQA5" s="42"/>
      <c r="PQB5" s="42"/>
      <c r="PQC5" s="42"/>
      <c r="PQD5" s="42"/>
      <c r="PQE5" s="42"/>
      <c r="PQF5" s="42"/>
      <c r="PQG5" s="42"/>
      <c r="PQH5" s="42"/>
      <c r="PQI5" s="42"/>
      <c r="PQJ5" s="42"/>
      <c r="PQK5" s="42"/>
      <c r="PQL5" s="42"/>
      <c r="PQM5" s="42"/>
      <c r="PQN5" s="42"/>
      <c r="PQO5" s="42"/>
      <c r="PQP5" s="42"/>
      <c r="PQQ5" s="42"/>
      <c r="PQR5" s="42"/>
      <c r="PQS5" s="42"/>
      <c r="PQT5" s="42"/>
      <c r="PQU5" s="42"/>
      <c r="PQV5" s="42"/>
      <c r="PQW5" s="42"/>
      <c r="PQX5" s="42"/>
      <c r="PQY5" s="42"/>
      <c r="PQZ5" s="42"/>
      <c r="PRA5" s="42"/>
      <c r="PRB5" s="42"/>
      <c r="PRC5" s="42"/>
      <c r="PRD5" s="42"/>
      <c r="PRE5" s="42"/>
      <c r="PRF5" s="42"/>
      <c r="PRG5" s="42"/>
      <c r="PRH5" s="42"/>
      <c r="PRI5" s="42"/>
      <c r="PRJ5" s="42"/>
      <c r="PRK5" s="42"/>
      <c r="PRL5" s="42"/>
      <c r="PRM5" s="42"/>
      <c r="PRN5" s="42"/>
      <c r="PRO5" s="42"/>
      <c r="PRP5" s="42"/>
      <c r="PRQ5" s="42"/>
      <c r="PRR5" s="42"/>
      <c r="PRS5" s="42"/>
      <c r="PRT5" s="42"/>
      <c r="PRU5" s="42"/>
      <c r="PRV5" s="42"/>
      <c r="PRW5" s="42"/>
      <c r="PRX5" s="42"/>
      <c r="PRY5" s="42"/>
      <c r="PRZ5" s="42"/>
      <c r="PSA5" s="42"/>
      <c r="PSB5" s="42"/>
      <c r="PSC5" s="42"/>
      <c r="PSD5" s="42"/>
      <c r="PSE5" s="42"/>
      <c r="PSF5" s="42"/>
      <c r="PSG5" s="42"/>
      <c r="PSH5" s="42"/>
      <c r="PSI5" s="42"/>
      <c r="PSJ5" s="42"/>
      <c r="PSK5" s="42"/>
      <c r="PSL5" s="42"/>
      <c r="PSM5" s="42"/>
      <c r="PSN5" s="42"/>
      <c r="PSO5" s="42"/>
      <c r="PSP5" s="42"/>
      <c r="PSQ5" s="42"/>
      <c r="PSR5" s="42"/>
      <c r="PSS5" s="42"/>
      <c r="PST5" s="42"/>
      <c r="PSU5" s="42"/>
      <c r="PSV5" s="42"/>
      <c r="PSW5" s="42"/>
      <c r="PSX5" s="42"/>
      <c r="PSY5" s="42"/>
      <c r="PSZ5" s="42"/>
      <c r="PTA5" s="42"/>
      <c r="PTB5" s="42"/>
      <c r="PTC5" s="42"/>
      <c r="PTD5" s="42"/>
      <c r="PTE5" s="42"/>
      <c r="PTF5" s="42"/>
      <c r="PTG5" s="42"/>
      <c r="PTH5" s="42"/>
      <c r="PTI5" s="42"/>
      <c r="PTJ5" s="42"/>
      <c r="PTK5" s="42"/>
      <c r="PTL5" s="42"/>
      <c r="PTM5" s="42"/>
      <c r="PTN5" s="42"/>
      <c r="PTO5" s="42"/>
      <c r="PTP5" s="42"/>
      <c r="PTQ5" s="42"/>
      <c r="PTR5" s="42"/>
      <c r="PTS5" s="42"/>
      <c r="PTT5" s="42"/>
      <c r="PTU5" s="42"/>
      <c r="PTV5" s="42"/>
      <c r="PTW5" s="42"/>
      <c r="PTX5" s="42"/>
      <c r="PTY5" s="42"/>
      <c r="PTZ5" s="42"/>
      <c r="PUA5" s="42"/>
      <c r="PUB5" s="42"/>
      <c r="PUC5" s="42"/>
      <c r="PUD5" s="42"/>
      <c r="PUE5" s="42"/>
      <c r="PUF5" s="42"/>
      <c r="PUG5" s="42"/>
      <c r="PUH5" s="42"/>
      <c r="PUI5" s="42"/>
      <c r="PUJ5" s="42"/>
      <c r="PUK5" s="42"/>
      <c r="PUL5" s="42"/>
      <c r="PUM5" s="42"/>
      <c r="PUN5" s="42"/>
      <c r="PUO5" s="42"/>
      <c r="PUP5" s="42"/>
      <c r="PUQ5" s="42"/>
      <c r="PUR5" s="42"/>
      <c r="PUS5" s="42"/>
      <c r="PUT5" s="42"/>
      <c r="PUU5" s="42"/>
      <c r="PUV5" s="42"/>
      <c r="PUW5" s="42"/>
      <c r="PUX5" s="42"/>
      <c r="PUY5" s="42"/>
      <c r="PUZ5" s="42"/>
      <c r="PVA5" s="42"/>
      <c r="PVB5" s="42"/>
      <c r="PVC5" s="42"/>
      <c r="PVD5" s="42"/>
      <c r="PVE5" s="42"/>
      <c r="PVF5" s="42"/>
      <c r="PVG5" s="42"/>
      <c r="PVH5" s="42"/>
      <c r="PVI5" s="42"/>
      <c r="PVJ5" s="42"/>
      <c r="PVK5" s="42"/>
      <c r="PVL5" s="42"/>
      <c r="PVM5" s="42"/>
      <c r="PVN5" s="42"/>
      <c r="PVO5" s="42"/>
      <c r="PVP5" s="42"/>
      <c r="PVQ5" s="42"/>
      <c r="PVR5" s="42"/>
      <c r="PVS5" s="42"/>
      <c r="PVT5" s="42"/>
      <c r="PVU5" s="42"/>
      <c r="PVV5" s="42"/>
      <c r="PVW5" s="42"/>
      <c r="PVX5" s="42"/>
      <c r="PVY5" s="42"/>
      <c r="PVZ5" s="42"/>
      <c r="PWA5" s="42"/>
      <c r="PWB5" s="42"/>
      <c r="PWC5" s="42"/>
      <c r="PWD5" s="42"/>
      <c r="PWE5" s="42"/>
      <c r="PWF5" s="42"/>
      <c r="PWG5" s="42"/>
      <c r="PWH5" s="42"/>
      <c r="PWI5" s="42"/>
      <c r="PWJ5" s="42"/>
      <c r="PWK5" s="42"/>
      <c r="PWL5" s="42"/>
      <c r="PWM5" s="42"/>
      <c r="PWN5" s="42"/>
      <c r="PWO5" s="42"/>
      <c r="PWP5" s="42"/>
      <c r="PWQ5" s="42"/>
      <c r="PWR5" s="42"/>
      <c r="PWS5" s="42"/>
      <c r="PWT5" s="42"/>
      <c r="PWU5" s="42"/>
      <c r="PWV5" s="42"/>
      <c r="PWW5" s="42"/>
      <c r="PWX5" s="42"/>
      <c r="PWY5" s="42"/>
      <c r="PWZ5" s="42"/>
      <c r="PXA5" s="42"/>
      <c r="PXB5" s="42"/>
      <c r="PXC5" s="42"/>
      <c r="PXD5" s="42"/>
      <c r="PXE5" s="42"/>
      <c r="PXF5" s="42"/>
      <c r="PXG5" s="42"/>
      <c r="PXH5" s="42"/>
      <c r="PXI5" s="42"/>
      <c r="PXJ5" s="42"/>
      <c r="PXK5" s="42"/>
      <c r="PXL5" s="42"/>
      <c r="PXM5" s="42"/>
      <c r="PXN5" s="42"/>
      <c r="PXO5" s="42"/>
      <c r="PXP5" s="42"/>
      <c r="PXQ5" s="42"/>
      <c r="PXR5" s="42"/>
      <c r="PXS5" s="42"/>
      <c r="PXT5" s="42"/>
      <c r="PXU5" s="42"/>
      <c r="PXV5" s="42"/>
      <c r="PXW5" s="42"/>
      <c r="PXX5" s="42"/>
      <c r="PXY5" s="42"/>
      <c r="PXZ5" s="42"/>
      <c r="PYA5" s="42"/>
      <c r="PYB5" s="42"/>
      <c r="PYC5" s="42"/>
      <c r="PYD5" s="42"/>
      <c r="PYE5" s="42"/>
      <c r="PYF5" s="42"/>
      <c r="PYG5" s="42"/>
      <c r="PYH5" s="42"/>
      <c r="PYI5" s="42"/>
      <c r="PYJ5" s="42"/>
      <c r="PYK5" s="42"/>
      <c r="PYL5" s="42"/>
      <c r="PYM5" s="42"/>
      <c r="PYN5" s="42"/>
      <c r="PYO5" s="42"/>
      <c r="PYP5" s="42"/>
      <c r="PYQ5" s="42"/>
      <c r="PYR5" s="42"/>
      <c r="PYS5" s="42"/>
      <c r="PYT5" s="42"/>
      <c r="PYU5" s="42"/>
      <c r="PYV5" s="42"/>
      <c r="PYW5" s="42"/>
      <c r="PYX5" s="42"/>
      <c r="PYY5" s="42"/>
      <c r="PYZ5" s="42"/>
      <c r="PZA5" s="42"/>
      <c r="PZB5" s="42"/>
      <c r="PZC5" s="42"/>
      <c r="PZD5" s="42"/>
      <c r="PZE5" s="42"/>
      <c r="PZF5" s="42"/>
      <c r="PZG5" s="42"/>
      <c r="PZH5" s="42"/>
      <c r="PZI5" s="42"/>
      <c r="PZJ5" s="42"/>
      <c r="PZK5" s="42"/>
      <c r="PZL5" s="42"/>
      <c r="PZM5" s="42"/>
      <c r="PZN5" s="42"/>
      <c r="PZO5" s="42"/>
      <c r="PZP5" s="42"/>
      <c r="PZQ5" s="42"/>
      <c r="PZR5" s="42"/>
      <c r="PZS5" s="42"/>
      <c r="PZT5" s="42"/>
      <c r="PZU5" s="42"/>
      <c r="PZV5" s="42"/>
      <c r="PZW5" s="42"/>
      <c r="PZX5" s="42"/>
      <c r="PZY5" s="42"/>
      <c r="PZZ5" s="42"/>
      <c r="QAA5" s="42"/>
      <c r="QAB5" s="42"/>
      <c r="QAC5" s="42"/>
      <c r="QAD5" s="42"/>
      <c r="QAE5" s="42"/>
      <c r="QAF5" s="42"/>
      <c r="QAG5" s="42"/>
      <c r="QAH5" s="42"/>
      <c r="QAI5" s="42"/>
      <c r="QAJ5" s="42"/>
      <c r="QAK5" s="42"/>
      <c r="QAL5" s="42"/>
      <c r="QAM5" s="42"/>
      <c r="QAN5" s="42"/>
      <c r="QAO5" s="42"/>
      <c r="QAP5" s="42"/>
      <c r="QAQ5" s="42"/>
      <c r="QAR5" s="42"/>
      <c r="QAS5" s="42"/>
      <c r="QAT5" s="42"/>
      <c r="QAU5" s="42"/>
      <c r="QAV5" s="42"/>
      <c r="QAW5" s="42"/>
      <c r="QAX5" s="42"/>
      <c r="QAY5" s="42"/>
      <c r="QAZ5" s="42"/>
      <c r="QBA5" s="42"/>
      <c r="QBB5" s="42"/>
      <c r="QBC5" s="42"/>
      <c r="QBD5" s="42"/>
      <c r="QBE5" s="42"/>
      <c r="QBF5" s="42"/>
      <c r="QBG5" s="42"/>
      <c r="QBH5" s="42"/>
      <c r="QBI5" s="42"/>
      <c r="QBJ5" s="42"/>
      <c r="QBK5" s="42"/>
      <c r="QBL5" s="42"/>
      <c r="QBM5" s="42"/>
      <c r="QBN5" s="42"/>
      <c r="QBO5" s="42"/>
      <c r="QBP5" s="42"/>
      <c r="QBQ5" s="42"/>
      <c r="QBR5" s="42"/>
      <c r="QBS5" s="42"/>
      <c r="QBT5" s="42"/>
      <c r="QBU5" s="42"/>
      <c r="QBV5" s="42"/>
      <c r="QBW5" s="42"/>
      <c r="QBX5" s="42"/>
      <c r="QBY5" s="42"/>
      <c r="QBZ5" s="42"/>
      <c r="QCA5" s="42"/>
      <c r="QCB5" s="42"/>
      <c r="QCC5" s="42"/>
      <c r="QCD5" s="42"/>
      <c r="QCE5" s="42"/>
      <c r="QCF5" s="42"/>
      <c r="QCG5" s="42"/>
      <c r="QCH5" s="42"/>
      <c r="QCI5" s="42"/>
      <c r="QCJ5" s="42"/>
      <c r="QCK5" s="42"/>
      <c r="QCL5" s="42"/>
      <c r="QCM5" s="42"/>
      <c r="QCN5" s="42"/>
      <c r="QCO5" s="42"/>
      <c r="QCP5" s="42"/>
      <c r="QCQ5" s="42"/>
      <c r="QCR5" s="42"/>
      <c r="QCS5" s="42"/>
      <c r="QCT5" s="42"/>
      <c r="QCU5" s="42"/>
      <c r="QCV5" s="42"/>
      <c r="QCW5" s="42"/>
      <c r="QCX5" s="42"/>
      <c r="QCY5" s="42"/>
      <c r="QCZ5" s="42"/>
      <c r="QDA5" s="42"/>
      <c r="QDB5" s="42"/>
      <c r="QDC5" s="42"/>
      <c r="QDD5" s="42"/>
      <c r="QDE5" s="42"/>
      <c r="QDF5" s="42"/>
      <c r="QDG5" s="42"/>
      <c r="QDH5" s="42"/>
      <c r="QDI5" s="42"/>
      <c r="QDJ5" s="42"/>
      <c r="QDK5" s="42"/>
      <c r="QDL5" s="42"/>
      <c r="QDM5" s="42"/>
      <c r="QDN5" s="42"/>
      <c r="QDO5" s="42"/>
      <c r="QDP5" s="42"/>
      <c r="QDQ5" s="42"/>
      <c r="QDR5" s="42"/>
      <c r="QDS5" s="42"/>
      <c r="QDT5" s="42"/>
      <c r="QDU5" s="42"/>
      <c r="QDV5" s="42"/>
      <c r="QDW5" s="42"/>
      <c r="QDX5" s="42"/>
      <c r="QDY5" s="42"/>
      <c r="QDZ5" s="42"/>
      <c r="QEA5" s="42"/>
      <c r="QEB5" s="42"/>
      <c r="QEC5" s="42"/>
      <c r="QED5" s="42"/>
      <c r="QEE5" s="42"/>
      <c r="QEF5" s="42"/>
      <c r="QEG5" s="42"/>
      <c r="QEH5" s="42"/>
      <c r="QEI5" s="42"/>
      <c r="QEJ5" s="42"/>
      <c r="QEK5" s="42"/>
      <c r="QEL5" s="42"/>
      <c r="QEM5" s="42"/>
      <c r="QEN5" s="42"/>
      <c r="QEO5" s="42"/>
      <c r="QEP5" s="42"/>
      <c r="QEQ5" s="42"/>
      <c r="QER5" s="42"/>
      <c r="QES5" s="42"/>
      <c r="QET5" s="42"/>
      <c r="QEU5" s="42"/>
      <c r="QEV5" s="42"/>
      <c r="QEW5" s="42"/>
      <c r="QEX5" s="42"/>
      <c r="QEY5" s="42"/>
      <c r="QEZ5" s="42"/>
      <c r="QFA5" s="42"/>
      <c r="QFB5" s="42"/>
      <c r="QFC5" s="42"/>
      <c r="QFD5" s="42"/>
      <c r="QFE5" s="42"/>
      <c r="QFF5" s="42"/>
      <c r="QFG5" s="42"/>
      <c r="QFH5" s="42"/>
      <c r="QFI5" s="42"/>
      <c r="QFJ5" s="42"/>
      <c r="QFK5" s="42"/>
      <c r="QFL5" s="42"/>
      <c r="QFM5" s="42"/>
      <c r="QFN5" s="42"/>
      <c r="QFO5" s="42"/>
      <c r="QFP5" s="42"/>
      <c r="QFQ5" s="42"/>
      <c r="QFR5" s="42"/>
      <c r="QFS5" s="42"/>
      <c r="QFT5" s="42"/>
      <c r="QFU5" s="42"/>
      <c r="QFV5" s="42"/>
      <c r="QFW5" s="42"/>
      <c r="QFX5" s="42"/>
      <c r="QFY5" s="42"/>
      <c r="QFZ5" s="42"/>
      <c r="QGA5" s="42"/>
      <c r="QGB5" s="42"/>
      <c r="QGC5" s="42"/>
      <c r="QGD5" s="42"/>
      <c r="QGE5" s="42"/>
      <c r="QGF5" s="42"/>
      <c r="QGG5" s="42"/>
      <c r="QGH5" s="42"/>
      <c r="QGI5" s="42"/>
      <c r="QGJ5" s="42"/>
      <c r="QGK5" s="42"/>
      <c r="QGL5" s="42"/>
      <c r="QGM5" s="42"/>
      <c r="QGN5" s="42"/>
      <c r="QGO5" s="42"/>
      <c r="QGP5" s="42"/>
      <c r="QGQ5" s="42"/>
      <c r="QGR5" s="42"/>
      <c r="QGS5" s="42"/>
      <c r="QGT5" s="42"/>
      <c r="QGU5" s="42"/>
      <c r="QGV5" s="42"/>
      <c r="QGW5" s="42"/>
      <c r="QGX5" s="42"/>
      <c r="QGY5" s="42"/>
      <c r="QGZ5" s="42"/>
      <c r="QHA5" s="42"/>
      <c r="QHB5" s="42"/>
      <c r="QHC5" s="42"/>
      <c r="QHD5" s="42"/>
      <c r="QHE5" s="42"/>
      <c r="QHF5" s="42"/>
      <c r="QHG5" s="42"/>
      <c r="QHH5" s="42"/>
      <c r="QHI5" s="42"/>
      <c r="QHJ5" s="42"/>
      <c r="QHK5" s="42"/>
      <c r="QHL5" s="42"/>
      <c r="QHM5" s="42"/>
      <c r="QHN5" s="42"/>
      <c r="QHO5" s="42"/>
      <c r="QHP5" s="42"/>
      <c r="QHQ5" s="42"/>
      <c r="QHR5" s="42"/>
      <c r="QHS5" s="42"/>
      <c r="QHT5" s="42"/>
      <c r="QHU5" s="42"/>
      <c r="QHV5" s="42"/>
      <c r="QHW5" s="42"/>
      <c r="QHX5" s="42"/>
      <c r="QHY5" s="42"/>
      <c r="QHZ5" s="42"/>
      <c r="QIA5" s="42"/>
      <c r="QIB5" s="42"/>
      <c r="QIC5" s="42"/>
      <c r="QID5" s="42"/>
      <c r="QIE5" s="42"/>
      <c r="QIF5" s="42"/>
      <c r="QIG5" s="42"/>
      <c r="QIH5" s="42"/>
      <c r="QII5" s="42"/>
      <c r="QIJ5" s="42"/>
      <c r="QIK5" s="42"/>
      <c r="QIL5" s="42"/>
      <c r="QIM5" s="42"/>
      <c r="QIN5" s="42"/>
      <c r="QIO5" s="42"/>
      <c r="QIP5" s="42"/>
      <c r="QIQ5" s="42"/>
      <c r="QIR5" s="42"/>
      <c r="QIS5" s="42"/>
      <c r="QIT5" s="42"/>
      <c r="QIU5" s="42"/>
      <c r="QIV5" s="42"/>
      <c r="QIW5" s="42"/>
      <c r="QIX5" s="42"/>
      <c r="QIY5" s="42"/>
      <c r="QIZ5" s="42"/>
      <c r="QJA5" s="42"/>
      <c r="QJB5" s="42"/>
      <c r="QJC5" s="42"/>
      <c r="QJD5" s="42"/>
      <c r="QJE5" s="42"/>
      <c r="QJF5" s="42"/>
      <c r="QJG5" s="42"/>
      <c r="QJH5" s="42"/>
      <c r="QJI5" s="42"/>
      <c r="QJJ5" s="42"/>
      <c r="QJK5" s="42"/>
      <c r="QJL5" s="42"/>
      <c r="QJM5" s="42"/>
      <c r="QJN5" s="42"/>
      <c r="QJO5" s="42"/>
      <c r="QJP5" s="42"/>
      <c r="QJQ5" s="42"/>
      <c r="QJR5" s="42"/>
      <c r="QJS5" s="42"/>
      <c r="QJT5" s="42"/>
      <c r="QJU5" s="42"/>
      <c r="QJV5" s="42"/>
      <c r="QJW5" s="42"/>
      <c r="QJX5" s="42"/>
      <c r="QJY5" s="42"/>
      <c r="QJZ5" s="42"/>
      <c r="QKA5" s="42"/>
      <c r="QKB5" s="42"/>
      <c r="QKC5" s="42"/>
      <c r="QKD5" s="42"/>
      <c r="QKE5" s="42"/>
      <c r="QKF5" s="42"/>
      <c r="QKG5" s="42"/>
      <c r="QKH5" s="42"/>
      <c r="QKI5" s="42"/>
      <c r="QKJ5" s="42"/>
      <c r="QKK5" s="42"/>
      <c r="QKL5" s="42"/>
      <c r="QKM5" s="42"/>
      <c r="QKN5" s="42"/>
      <c r="QKO5" s="42"/>
      <c r="QKP5" s="42"/>
      <c r="QKQ5" s="42"/>
      <c r="QKR5" s="42"/>
      <c r="QKS5" s="42"/>
      <c r="QKT5" s="42"/>
      <c r="QKU5" s="42"/>
      <c r="QKV5" s="42"/>
      <c r="QKW5" s="42"/>
      <c r="QKX5" s="42"/>
      <c r="QKY5" s="42"/>
      <c r="QKZ5" s="42"/>
      <c r="QLA5" s="42"/>
      <c r="QLB5" s="42"/>
      <c r="QLC5" s="42"/>
      <c r="QLD5" s="42"/>
      <c r="QLE5" s="42"/>
      <c r="QLF5" s="42"/>
      <c r="QLG5" s="42"/>
      <c r="QLH5" s="42"/>
      <c r="QLI5" s="42"/>
      <c r="QLJ5" s="42"/>
      <c r="QLK5" s="42"/>
      <c r="QLL5" s="42"/>
      <c r="QLM5" s="42"/>
      <c r="QLN5" s="42"/>
      <c r="QLO5" s="42"/>
      <c r="QLP5" s="42"/>
      <c r="QLQ5" s="42"/>
      <c r="QLR5" s="42"/>
      <c r="QLS5" s="42"/>
      <c r="QLT5" s="42"/>
      <c r="QLU5" s="42"/>
      <c r="QLV5" s="42"/>
      <c r="QLW5" s="42"/>
      <c r="QLX5" s="42"/>
      <c r="QLY5" s="42"/>
      <c r="QLZ5" s="42"/>
      <c r="QMA5" s="42"/>
      <c r="QMB5" s="42"/>
      <c r="QMC5" s="42"/>
      <c r="QMD5" s="42"/>
      <c r="QME5" s="42"/>
      <c r="QMF5" s="42"/>
      <c r="QMG5" s="42"/>
      <c r="QMH5" s="42"/>
      <c r="QMI5" s="42"/>
      <c r="QMJ5" s="42"/>
      <c r="QMK5" s="42"/>
      <c r="QML5" s="42"/>
      <c r="QMM5" s="42"/>
      <c r="QMN5" s="42"/>
      <c r="QMO5" s="42"/>
      <c r="QMP5" s="42"/>
      <c r="QMQ5" s="42"/>
      <c r="QMR5" s="42"/>
      <c r="QMS5" s="42"/>
      <c r="QMT5" s="42"/>
      <c r="QMU5" s="42"/>
      <c r="QMV5" s="42"/>
      <c r="QMW5" s="42"/>
      <c r="QMX5" s="42"/>
      <c r="QMY5" s="42"/>
      <c r="QMZ5" s="42"/>
      <c r="QNA5" s="42"/>
      <c r="QNB5" s="42"/>
      <c r="QNC5" s="42"/>
      <c r="QND5" s="42"/>
      <c r="QNE5" s="42"/>
      <c r="QNF5" s="42"/>
      <c r="QNG5" s="42"/>
      <c r="QNH5" s="42"/>
      <c r="QNI5" s="42"/>
      <c r="QNJ5" s="42"/>
      <c r="QNK5" s="42"/>
      <c r="QNL5" s="42"/>
      <c r="QNM5" s="42"/>
      <c r="QNN5" s="42"/>
      <c r="QNO5" s="42"/>
      <c r="QNP5" s="42"/>
      <c r="QNQ5" s="42"/>
      <c r="QNR5" s="42"/>
      <c r="QNS5" s="42"/>
      <c r="QNT5" s="42"/>
      <c r="QNU5" s="42"/>
      <c r="QNV5" s="42"/>
      <c r="QNW5" s="42"/>
      <c r="QNX5" s="42"/>
      <c r="QNY5" s="42"/>
      <c r="QNZ5" s="42"/>
      <c r="QOA5" s="42"/>
      <c r="QOB5" s="42"/>
      <c r="QOC5" s="42"/>
      <c r="QOD5" s="42"/>
      <c r="QOE5" s="42"/>
      <c r="QOF5" s="42"/>
      <c r="QOG5" s="42"/>
      <c r="QOH5" s="42"/>
      <c r="QOI5" s="42"/>
      <c r="QOJ5" s="42"/>
      <c r="QOK5" s="42"/>
      <c r="QOL5" s="42"/>
      <c r="QOM5" s="42"/>
      <c r="QON5" s="42"/>
      <c r="QOO5" s="42"/>
      <c r="QOP5" s="42"/>
      <c r="QOQ5" s="42"/>
      <c r="QOR5" s="42"/>
      <c r="QOS5" s="42"/>
      <c r="QOT5" s="42"/>
      <c r="QOU5" s="42"/>
      <c r="QOV5" s="42"/>
      <c r="QOW5" s="42"/>
      <c r="QOX5" s="42"/>
      <c r="QOY5" s="42"/>
      <c r="QOZ5" s="42"/>
      <c r="QPA5" s="42"/>
      <c r="QPB5" s="42"/>
      <c r="QPC5" s="42"/>
      <c r="QPD5" s="42"/>
      <c r="QPE5" s="42"/>
      <c r="QPF5" s="42"/>
      <c r="QPG5" s="42"/>
      <c r="QPH5" s="42"/>
      <c r="QPI5" s="42"/>
      <c r="QPJ5" s="42"/>
      <c r="QPK5" s="42"/>
      <c r="QPL5" s="42"/>
      <c r="QPM5" s="42"/>
      <c r="QPN5" s="42"/>
      <c r="QPO5" s="42"/>
      <c r="QPP5" s="42"/>
      <c r="QPQ5" s="42"/>
      <c r="QPR5" s="42"/>
      <c r="QPS5" s="42"/>
      <c r="QPT5" s="42"/>
      <c r="QPU5" s="42"/>
      <c r="QPV5" s="42"/>
      <c r="QPW5" s="42"/>
      <c r="QPX5" s="42"/>
      <c r="QPY5" s="42"/>
      <c r="QPZ5" s="42"/>
      <c r="QQA5" s="42"/>
      <c r="QQB5" s="42"/>
      <c r="QQC5" s="42"/>
      <c r="QQD5" s="42"/>
      <c r="QQE5" s="42"/>
      <c r="QQF5" s="42"/>
      <c r="QQG5" s="42"/>
      <c r="QQH5" s="42"/>
      <c r="QQI5" s="42"/>
      <c r="QQJ5" s="42"/>
      <c r="QQK5" s="42"/>
      <c r="QQL5" s="42"/>
      <c r="QQM5" s="42"/>
      <c r="QQN5" s="42"/>
      <c r="QQO5" s="42"/>
      <c r="QQP5" s="42"/>
      <c r="QQQ5" s="42"/>
      <c r="QQR5" s="42"/>
      <c r="QQS5" s="42"/>
      <c r="QQT5" s="42"/>
      <c r="QQU5" s="42"/>
      <c r="QQV5" s="42"/>
      <c r="QQW5" s="42"/>
      <c r="QQX5" s="42"/>
      <c r="QQY5" s="42"/>
      <c r="QQZ5" s="42"/>
      <c r="QRA5" s="42"/>
      <c r="QRB5" s="42"/>
      <c r="QRC5" s="42"/>
      <c r="QRD5" s="42"/>
      <c r="QRE5" s="42"/>
      <c r="QRF5" s="42"/>
      <c r="QRG5" s="42"/>
      <c r="QRH5" s="42"/>
      <c r="QRI5" s="42"/>
      <c r="QRJ5" s="42"/>
      <c r="QRK5" s="42"/>
      <c r="QRL5" s="42"/>
      <c r="QRM5" s="42"/>
      <c r="QRN5" s="42"/>
      <c r="QRO5" s="42"/>
      <c r="QRP5" s="42"/>
      <c r="QRQ5" s="42"/>
      <c r="QRR5" s="42"/>
      <c r="QRS5" s="42"/>
      <c r="QRT5" s="42"/>
      <c r="QRU5" s="42"/>
      <c r="QRV5" s="42"/>
      <c r="QRW5" s="42"/>
      <c r="QRX5" s="42"/>
      <c r="QRY5" s="42"/>
      <c r="QRZ5" s="42"/>
      <c r="QSA5" s="42"/>
      <c r="QSB5" s="42"/>
      <c r="QSC5" s="42"/>
      <c r="QSD5" s="42"/>
      <c r="QSE5" s="42"/>
      <c r="QSF5" s="42"/>
      <c r="QSG5" s="42"/>
      <c r="QSH5" s="42"/>
      <c r="QSI5" s="42"/>
      <c r="QSJ5" s="42"/>
      <c r="QSK5" s="42"/>
      <c r="QSL5" s="42"/>
      <c r="QSM5" s="42"/>
      <c r="QSN5" s="42"/>
      <c r="QSO5" s="42"/>
      <c r="QSP5" s="42"/>
      <c r="QSQ5" s="42"/>
      <c r="QSR5" s="42"/>
      <c r="QSS5" s="42"/>
      <c r="QST5" s="42"/>
      <c r="QSU5" s="42"/>
      <c r="QSV5" s="42"/>
      <c r="QSW5" s="42"/>
      <c r="QSX5" s="42"/>
      <c r="QSY5" s="42"/>
      <c r="QSZ5" s="42"/>
      <c r="QTA5" s="42"/>
      <c r="QTB5" s="42"/>
      <c r="QTC5" s="42"/>
      <c r="QTD5" s="42"/>
      <c r="QTE5" s="42"/>
      <c r="QTF5" s="42"/>
      <c r="QTG5" s="42"/>
      <c r="QTH5" s="42"/>
      <c r="QTI5" s="42"/>
      <c r="QTJ5" s="42"/>
      <c r="QTK5" s="42"/>
      <c r="QTL5" s="42"/>
      <c r="QTM5" s="42"/>
      <c r="QTN5" s="42"/>
      <c r="QTO5" s="42"/>
      <c r="QTP5" s="42"/>
      <c r="QTQ5" s="42"/>
      <c r="QTR5" s="42"/>
      <c r="QTS5" s="42"/>
      <c r="QTT5" s="42"/>
      <c r="QTU5" s="42"/>
      <c r="QTV5" s="42"/>
      <c r="QTW5" s="42"/>
      <c r="QTX5" s="42"/>
      <c r="QTY5" s="42"/>
      <c r="QTZ5" s="42"/>
      <c r="QUA5" s="42"/>
      <c r="QUB5" s="42"/>
      <c r="QUC5" s="42"/>
      <c r="QUD5" s="42"/>
      <c r="QUE5" s="42"/>
      <c r="QUF5" s="42"/>
      <c r="QUG5" s="42"/>
      <c r="QUH5" s="42"/>
      <c r="QUI5" s="42"/>
      <c r="QUJ5" s="42"/>
      <c r="QUK5" s="42"/>
      <c r="QUL5" s="42"/>
      <c r="QUM5" s="42"/>
      <c r="QUN5" s="42"/>
      <c r="QUO5" s="42"/>
      <c r="QUP5" s="42"/>
      <c r="QUQ5" s="42"/>
      <c r="QUR5" s="42"/>
      <c r="QUS5" s="42"/>
      <c r="QUT5" s="42"/>
      <c r="QUU5" s="42"/>
      <c r="QUV5" s="42"/>
      <c r="QUW5" s="42"/>
      <c r="QUX5" s="42"/>
      <c r="QUY5" s="42"/>
      <c r="QUZ5" s="42"/>
      <c r="QVA5" s="42"/>
      <c r="QVB5" s="42"/>
      <c r="QVC5" s="42"/>
      <c r="QVD5" s="42"/>
      <c r="QVE5" s="42"/>
      <c r="QVF5" s="42"/>
      <c r="QVG5" s="42"/>
      <c r="QVH5" s="42"/>
      <c r="QVI5" s="42"/>
      <c r="QVJ5" s="42"/>
      <c r="QVK5" s="42"/>
      <c r="QVL5" s="42"/>
      <c r="QVM5" s="42"/>
      <c r="QVN5" s="42"/>
      <c r="QVO5" s="42"/>
      <c r="QVP5" s="42"/>
      <c r="QVQ5" s="42"/>
      <c r="QVR5" s="42"/>
      <c r="QVS5" s="42"/>
      <c r="QVT5" s="42"/>
      <c r="QVU5" s="42"/>
      <c r="QVV5" s="42"/>
      <c r="QVW5" s="42"/>
      <c r="QVX5" s="42"/>
      <c r="QVY5" s="42"/>
      <c r="QVZ5" s="42"/>
      <c r="QWA5" s="42"/>
      <c r="QWB5" s="42"/>
      <c r="QWC5" s="42"/>
      <c r="QWD5" s="42"/>
      <c r="QWE5" s="42"/>
      <c r="QWF5" s="42"/>
      <c r="QWG5" s="42"/>
      <c r="QWH5" s="42"/>
      <c r="QWI5" s="42"/>
      <c r="QWJ5" s="42"/>
      <c r="QWK5" s="42"/>
      <c r="QWL5" s="42"/>
      <c r="QWM5" s="42"/>
      <c r="QWN5" s="42"/>
      <c r="QWO5" s="42"/>
      <c r="QWP5" s="42"/>
      <c r="QWQ5" s="42"/>
      <c r="QWR5" s="42"/>
      <c r="QWS5" s="42"/>
      <c r="QWT5" s="42"/>
      <c r="QWU5" s="42"/>
      <c r="QWV5" s="42"/>
      <c r="QWW5" s="42"/>
      <c r="QWX5" s="42"/>
      <c r="QWY5" s="42"/>
      <c r="QWZ5" s="42"/>
      <c r="QXA5" s="42"/>
      <c r="QXB5" s="42"/>
      <c r="QXC5" s="42"/>
      <c r="QXD5" s="42"/>
      <c r="QXE5" s="42"/>
      <c r="QXF5" s="42"/>
      <c r="QXG5" s="42"/>
      <c r="QXH5" s="42"/>
      <c r="QXI5" s="42"/>
      <c r="QXJ5" s="42"/>
      <c r="QXK5" s="42"/>
      <c r="QXL5" s="42"/>
      <c r="QXM5" s="42"/>
      <c r="QXN5" s="42"/>
      <c r="QXO5" s="42"/>
      <c r="QXP5" s="42"/>
      <c r="QXQ5" s="42"/>
      <c r="QXR5" s="42"/>
      <c r="QXS5" s="42"/>
      <c r="QXT5" s="42"/>
      <c r="QXU5" s="42"/>
      <c r="QXV5" s="42"/>
      <c r="QXW5" s="42"/>
      <c r="QXX5" s="42"/>
      <c r="QXY5" s="42"/>
      <c r="QXZ5" s="42"/>
      <c r="QYA5" s="42"/>
      <c r="QYB5" s="42"/>
      <c r="QYC5" s="42"/>
      <c r="QYD5" s="42"/>
      <c r="QYE5" s="42"/>
      <c r="QYF5" s="42"/>
      <c r="QYG5" s="42"/>
      <c r="QYH5" s="42"/>
      <c r="QYI5" s="42"/>
      <c r="QYJ5" s="42"/>
      <c r="QYK5" s="42"/>
      <c r="QYL5" s="42"/>
      <c r="QYM5" s="42"/>
      <c r="QYN5" s="42"/>
      <c r="QYO5" s="42"/>
      <c r="QYP5" s="42"/>
      <c r="QYQ5" s="42"/>
      <c r="QYR5" s="42"/>
      <c r="QYS5" s="42"/>
      <c r="QYT5" s="42"/>
      <c r="QYU5" s="42"/>
      <c r="QYV5" s="42"/>
      <c r="QYW5" s="42"/>
      <c r="QYX5" s="42"/>
      <c r="QYY5" s="42"/>
      <c r="QYZ5" s="42"/>
      <c r="QZA5" s="42"/>
      <c r="QZB5" s="42"/>
      <c r="QZC5" s="42"/>
      <c r="QZD5" s="42"/>
      <c r="QZE5" s="42"/>
      <c r="QZF5" s="42"/>
      <c r="QZG5" s="42"/>
      <c r="QZH5" s="42"/>
      <c r="QZI5" s="42"/>
      <c r="QZJ5" s="42"/>
      <c r="QZK5" s="42"/>
      <c r="QZL5" s="42"/>
      <c r="QZM5" s="42"/>
      <c r="QZN5" s="42"/>
      <c r="QZO5" s="42"/>
      <c r="QZP5" s="42"/>
      <c r="QZQ5" s="42"/>
      <c r="QZR5" s="42"/>
      <c r="QZS5" s="42"/>
      <c r="QZT5" s="42"/>
      <c r="QZU5" s="42"/>
      <c r="QZV5" s="42"/>
      <c r="QZW5" s="42"/>
      <c r="QZX5" s="42"/>
      <c r="QZY5" s="42"/>
      <c r="QZZ5" s="42"/>
      <c r="RAA5" s="42"/>
      <c r="RAB5" s="42"/>
      <c r="RAC5" s="42"/>
      <c r="RAD5" s="42"/>
      <c r="RAE5" s="42"/>
      <c r="RAF5" s="42"/>
      <c r="RAG5" s="42"/>
      <c r="RAH5" s="42"/>
      <c r="RAI5" s="42"/>
      <c r="RAJ5" s="42"/>
      <c r="RAK5" s="42"/>
      <c r="RAL5" s="42"/>
      <c r="RAM5" s="42"/>
      <c r="RAN5" s="42"/>
      <c r="RAO5" s="42"/>
      <c r="RAP5" s="42"/>
      <c r="RAQ5" s="42"/>
      <c r="RAR5" s="42"/>
      <c r="RAS5" s="42"/>
      <c r="RAT5" s="42"/>
      <c r="RAU5" s="42"/>
      <c r="RAV5" s="42"/>
      <c r="RAW5" s="42"/>
      <c r="RAX5" s="42"/>
      <c r="RAY5" s="42"/>
      <c r="RAZ5" s="42"/>
      <c r="RBA5" s="42"/>
      <c r="RBB5" s="42"/>
      <c r="RBC5" s="42"/>
      <c r="RBD5" s="42"/>
      <c r="RBE5" s="42"/>
      <c r="RBF5" s="42"/>
      <c r="RBG5" s="42"/>
      <c r="RBH5" s="42"/>
      <c r="RBI5" s="42"/>
      <c r="RBJ5" s="42"/>
      <c r="RBK5" s="42"/>
      <c r="RBL5" s="42"/>
      <c r="RBM5" s="42"/>
      <c r="RBN5" s="42"/>
      <c r="RBO5" s="42"/>
      <c r="RBP5" s="42"/>
      <c r="RBQ5" s="42"/>
      <c r="RBR5" s="42"/>
      <c r="RBS5" s="42"/>
      <c r="RBT5" s="42"/>
      <c r="RBU5" s="42"/>
      <c r="RBV5" s="42"/>
      <c r="RBW5" s="42"/>
      <c r="RBX5" s="42"/>
      <c r="RBY5" s="42"/>
      <c r="RBZ5" s="42"/>
      <c r="RCA5" s="42"/>
      <c r="RCB5" s="42"/>
      <c r="RCC5" s="42"/>
      <c r="RCD5" s="42"/>
      <c r="RCE5" s="42"/>
      <c r="RCF5" s="42"/>
      <c r="RCG5" s="42"/>
      <c r="RCH5" s="42"/>
      <c r="RCI5" s="42"/>
      <c r="RCJ5" s="42"/>
      <c r="RCK5" s="42"/>
      <c r="RCL5" s="42"/>
      <c r="RCM5" s="42"/>
      <c r="RCN5" s="42"/>
      <c r="RCO5" s="42"/>
      <c r="RCP5" s="42"/>
      <c r="RCQ5" s="42"/>
      <c r="RCR5" s="42"/>
      <c r="RCS5" s="42"/>
      <c r="RCT5" s="42"/>
      <c r="RCU5" s="42"/>
      <c r="RCV5" s="42"/>
      <c r="RCW5" s="42"/>
      <c r="RCX5" s="42"/>
      <c r="RCY5" s="42"/>
      <c r="RCZ5" s="42"/>
      <c r="RDA5" s="42"/>
      <c r="RDB5" s="42"/>
      <c r="RDC5" s="42"/>
      <c r="RDD5" s="42"/>
      <c r="RDE5" s="42"/>
      <c r="RDF5" s="42"/>
      <c r="RDG5" s="42"/>
      <c r="RDH5" s="42"/>
      <c r="RDI5" s="42"/>
      <c r="RDJ5" s="42"/>
      <c r="RDK5" s="42"/>
      <c r="RDL5" s="42"/>
      <c r="RDM5" s="42"/>
      <c r="RDN5" s="42"/>
      <c r="RDO5" s="42"/>
      <c r="RDP5" s="42"/>
      <c r="RDQ5" s="42"/>
      <c r="RDR5" s="42"/>
      <c r="RDS5" s="42"/>
      <c r="RDT5" s="42"/>
      <c r="RDU5" s="42"/>
      <c r="RDV5" s="42"/>
      <c r="RDW5" s="42"/>
      <c r="RDX5" s="42"/>
      <c r="RDY5" s="42"/>
      <c r="RDZ5" s="42"/>
      <c r="REA5" s="42"/>
      <c r="REB5" s="42"/>
      <c r="REC5" s="42"/>
      <c r="RED5" s="42"/>
      <c r="REE5" s="42"/>
      <c r="REF5" s="42"/>
      <c r="REG5" s="42"/>
      <c r="REH5" s="42"/>
      <c r="REI5" s="42"/>
      <c r="REJ5" s="42"/>
      <c r="REK5" s="42"/>
      <c r="REL5" s="42"/>
      <c r="REM5" s="42"/>
      <c r="REN5" s="42"/>
      <c r="REO5" s="42"/>
      <c r="REP5" s="42"/>
      <c r="REQ5" s="42"/>
      <c r="RER5" s="42"/>
      <c r="RES5" s="42"/>
      <c r="RET5" s="42"/>
      <c r="REU5" s="42"/>
      <c r="REV5" s="42"/>
      <c r="REW5" s="42"/>
      <c r="REX5" s="42"/>
      <c r="REY5" s="42"/>
      <c r="REZ5" s="42"/>
      <c r="RFA5" s="42"/>
      <c r="RFB5" s="42"/>
      <c r="RFC5" s="42"/>
      <c r="RFD5" s="42"/>
      <c r="RFE5" s="42"/>
      <c r="RFF5" s="42"/>
      <c r="RFG5" s="42"/>
      <c r="RFH5" s="42"/>
      <c r="RFI5" s="42"/>
      <c r="RFJ5" s="42"/>
      <c r="RFK5" s="42"/>
      <c r="RFL5" s="42"/>
      <c r="RFM5" s="42"/>
      <c r="RFN5" s="42"/>
      <c r="RFO5" s="42"/>
      <c r="RFP5" s="42"/>
      <c r="RFQ5" s="42"/>
      <c r="RFR5" s="42"/>
      <c r="RFS5" s="42"/>
      <c r="RFT5" s="42"/>
      <c r="RFU5" s="42"/>
      <c r="RFV5" s="42"/>
      <c r="RFW5" s="42"/>
      <c r="RFX5" s="42"/>
      <c r="RFY5" s="42"/>
      <c r="RFZ5" s="42"/>
      <c r="RGA5" s="42"/>
      <c r="RGB5" s="42"/>
      <c r="RGC5" s="42"/>
      <c r="RGD5" s="42"/>
      <c r="RGE5" s="42"/>
      <c r="RGF5" s="42"/>
      <c r="RGG5" s="42"/>
      <c r="RGH5" s="42"/>
      <c r="RGI5" s="42"/>
      <c r="RGJ5" s="42"/>
      <c r="RGK5" s="42"/>
      <c r="RGL5" s="42"/>
      <c r="RGM5" s="42"/>
      <c r="RGN5" s="42"/>
      <c r="RGO5" s="42"/>
      <c r="RGP5" s="42"/>
      <c r="RGQ5" s="42"/>
      <c r="RGR5" s="42"/>
      <c r="RGS5" s="42"/>
      <c r="RGT5" s="42"/>
      <c r="RGU5" s="42"/>
      <c r="RGV5" s="42"/>
      <c r="RGW5" s="42"/>
      <c r="RGX5" s="42"/>
      <c r="RGY5" s="42"/>
      <c r="RGZ5" s="42"/>
      <c r="RHA5" s="42"/>
      <c r="RHB5" s="42"/>
      <c r="RHC5" s="42"/>
      <c r="RHD5" s="42"/>
      <c r="RHE5" s="42"/>
      <c r="RHF5" s="42"/>
      <c r="RHG5" s="42"/>
      <c r="RHH5" s="42"/>
      <c r="RHI5" s="42"/>
      <c r="RHJ5" s="42"/>
      <c r="RHK5" s="42"/>
      <c r="RHL5" s="42"/>
      <c r="RHM5" s="42"/>
      <c r="RHN5" s="42"/>
      <c r="RHO5" s="42"/>
      <c r="RHP5" s="42"/>
      <c r="RHQ5" s="42"/>
      <c r="RHR5" s="42"/>
      <c r="RHS5" s="42"/>
      <c r="RHT5" s="42"/>
      <c r="RHU5" s="42"/>
      <c r="RHV5" s="42"/>
      <c r="RHW5" s="42"/>
      <c r="RHX5" s="42"/>
      <c r="RHY5" s="42"/>
      <c r="RHZ5" s="42"/>
      <c r="RIA5" s="42"/>
      <c r="RIB5" s="42"/>
      <c r="RIC5" s="42"/>
      <c r="RID5" s="42"/>
      <c r="RIE5" s="42"/>
      <c r="RIF5" s="42"/>
      <c r="RIG5" s="42"/>
      <c r="RIH5" s="42"/>
      <c r="RII5" s="42"/>
      <c r="RIJ5" s="42"/>
      <c r="RIK5" s="42"/>
      <c r="RIL5" s="42"/>
      <c r="RIM5" s="42"/>
      <c r="RIN5" s="42"/>
      <c r="RIO5" s="42"/>
      <c r="RIP5" s="42"/>
      <c r="RIQ5" s="42"/>
      <c r="RIR5" s="42"/>
      <c r="RIS5" s="42"/>
      <c r="RIT5" s="42"/>
      <c r="RIU5" s="42"/>
      <c r="RIV5" s="42"/>
      <c r="RIW5" s="42"/>
      <c r="RIX5" s="42"/>
      <c r="RIY5" s="42"/>
      <c r="RIZ5" s="42"/>
      <c r="RJA5" s="42"/>
      <c r="RJB5" s="42"/>
      <c r="RJC5" s="42"/>
      <c r="RJD5" s="42"/>
      <c r="RJE5" s="42"/>
      <c r="RJF5" s="42"/>
      <c r="RJG5" s="42"/>
      <c r="RJH5" s="42"/>
      <c r="RJI5" s="42"/>
      <c r="RJJ5" s="42"/>
      <c r="RJK5" s="42"/>
      <c r="RJL5" s="42"/>
      <c r="RJM5" s="42"/>
      <c r="RJN5" s="42"/>
      <c r="RJO5" s="42"/>
      <c r="RJP5" s="42"/>
      <c r="RJQ5" s="42"/>
      <c r="RJR5" s="42"/>
      <c r="RJS5" s="42"/>
      <c r="RJT5" s="42"/>
      <c r="RJU5" s="42"/>
      <c r="RJV5" s="42"/>
      <c r="RJW5" s="42"/>
      <c r="RJX5" s="42"/>
      <c r="RJY5" s="42"/>
      <c r="RJZ5" s="42"/>
      <c r="RKA5" s="42"/>
      <c r="RKB5" s="42"/>
      <c r="RKC5" s="42"/>
      <c r="RKD5" s="42"/>
      <c r="RKE5" s="42"/>
      <c r="RKF5" s="42"/>
      <c r="RKG5" s="42"/>
      <c r="RKH5" s="42"/>
      <c r="RKI5" s="42"/>
      <c r="RKJ5" s="42"/>
      <c r="RKK5" s="42"/>
      <c r="RKL5" s="42"/>
      <c r="RKM5" s="42"/>
      <c r="RKN5" s="42"/>
      <c r="RKO5" s="42"/>
      <c r="RKP5" s="42"/>
      <c r="RKQ5" s="42"/>
      <c r="RKR5" s="42"/>
      <c r="RKS5" s="42"/>
      <c r="RKT5" s="42"/>
      <c r="RKU5" s="42"/>
      <c r="RKV5" s="42"/>
      <c r="RKW5" s="42"/>
      <c r="RKX5" s="42"/>
      <c r="RKY5" s="42"/>
      <c r="RKZ5" s="42"/>
      <c r="RLA5" s="42"/>
      <c r="RLB5" s="42"/>
      <c r="RLC5" s="42"/>
      <c r="RLD5" s="42"/>
      <c r="RLE5" s="42"/>
      <c r="RLF5" s="42"/>
      <c r="RLG5" s="42"/>
      <c r="RLH5" s="42"/>
      <c r="RLI5" s="42"/>
      <c r="RLJ5" s="42"/>
      <c r="RLK5" s="42"/>
      <c r="RLL5" s="42"/>
      <c r="RLM5" s="42"/>
      <c r="RLN5" s="42"/>
      <c r="RLO5" s="42"/>
      <c r="RLP5" s="42"/>
      <c r="RLQ5" s="42"/>
      <c r="RLR5" s="42"/>
      <c r="RLS5" s="42"/>
      <c r="RLT5" s="42"/>
      <c r="RLU5" s="42"/>
      <c r="RLV5" s="42"/>
      <c r="RLW5" s="42"/>
      <c r="RLX5" s="42"/>
      <c r="RLY5" s="42"/>
      <c r="RLZ5" s="42"/>
      <c r="RMA5" s="42"/>
      <c r="RMB5" s="42"/>
      <c r="RMC5" s="42"/>
      <c r="RMD5" s="42"/>
      <c r="RME5" s="42"/>
      <c r="RMF5" s="42"/>
      <c r="RMG5" s="42"/>
      <c r="RMH5" s="42"/>
      <c r="RMI5" s="42"/>
      <c r="RMJ5" s="42"/>
      <c r="RMK5" s="42"/>
      <c r="RML5" s="42"/>
      <c r="RMM5" s="42"/>
      <c r="RMN5" s="42"/>
      <c r="RMO5" s="42"/>
      <c r="RMP5" s="42"/>
      <c r="RMQ5" s="42"/>
      <c r="RMR5" s="42"/>
      <c r="RMS5" s="42"/>
      <c r="RMT5" s="42"/>
      <c r="RMU5" s="42"/>
      <c r="RMV5" s="42"/>
      <c r="RMW5" s="42"/>
      <c r="RMX5" s="42"/>
      <c r="RMY5" s="42"/>
      <c r="RMZ5" s="42"/>
      <c r="RNA5" s="42"/>
      <c r="RNB5" s="42"/>
      <c r="RNC5" s="42"/>
      <c r="RND5" s="42"/>
      <c r="RNE5" s="42"/>
      <c r="RNF5" s="42"/>
      <c r="RNG5" s="42"/>
      <c r="RNH5" s="42"/>
      <c r="RNI5" s="42"/>
      <c r="RNJ5" s="42"/>
      <c r="RNK5" s="42"/>
      <c r="RNL5" s="42"/>
      <c r="RNM5" s="42"/>
      <c r="RNN5" s="42"/>
      <c r="RNO5" s="42"/>
      <c r="RNP5" s="42"/>
      <c r="RNQ5" s="42"/>
      <c r="RNR5" s="42"/>
      <c r="RNS5" s="42"/>
      <c r="RNT5" s="42"/>
      <c r="RNU5" s="42"/>
      <c r="RNV5" s="42"/>
      <c r="RNW5" s="42"/>
      <c r="RNX5" s="42"/>
      <c r="RNY5" s="42"/>
      <c r="RNZ5" s="42"/>
      <c r="ROA5" s="42"/>
      <c r="ROB5" s="42"/>
      <c r="ROC5" s="42"/>
      <c r="ROD5" s="42"/>
      <c r="ROE5" s="42"/>
      <c r="ROF5" s="42"/>
      <c r="ROG5" s="42"/>
      <c r="ROH5" s="42"/>
      <c r="ROI5" s="42"/>
      <c r="ROJ5" s="42"/>
      <c r="ROK5" s="42"/>
      <c r="ROL5" s="42"/>
      <c r="ROM5" s="42"/>
      <c r="RON5" s="42"/>
      <c r="ROO5" s="42"/>
      <c r="ROP5" s="42"/>
      <c r="ROQ5" s="42"/>
      <c r="ROR5" s="42"/>
      <c r="ROS5" s="42"/>
      <c r="ROT5" s="42"/>
      <c r="ROU5" s="42"/>
      <c r="ROV5" s="42"/>
      <c r="ROW5" s="42"/>
      <c r="ROX5" s="42"/>
      <c r="ROY5" s="42"/>
      <c r="ROZ5" s="42"/>
      <c r="RPA5" s="42"/>
      <c r="RPB5" s="42"/>
      <c r="RPC5" s="42"/>
      <c r="RPD5" s="42"/>
      <c r="RPE5" s="42"/>
      <c r="RPF5" s="42"/>
      <c r="RPG5" s="42"/>
      <c r="RPH5" s="42"/>
      <c r="RPI5" s="42"/>
      <c r="RPJ5" s="42"/>
      <c r="RPK5" s="42"/>
      <c r="RPL5" s="42"/>
      <c r="RPM5" s="42"/>
      <c r="RPN5" s="42"/>
      <c r="RPO5" s="42"/>
      <c r="RPP5" s="42"/>
      <c r="RPQ5" s="42"/>
      <c r="RPR5" s="42"/>
      <c r="RPS5" s="42"/>
      <c r="RPT5" s="42"/>
      <c r="RPU5" s="42"/>
      <c r="RPV5" s="42"/>
      <c r="RPW5" s="42"/>
      <c r="RPX5" s="42"/>
      <c r="RPY5" s="42"/>
      <c r="RPZ5" s="42"/>
      <c r="RQA5" s="42"/>
      <c r="RQB5" s="42"/>
      <c r="RQC5" s="42"/>
      <c r="RQD5" s="42"/>
      <c r="RQE5" s="42"/>
      <c r="RQF5" s="42"/>
      <c r="RQG5" s="42"/>
      <c r="RQH5" s="42"/>
      <c r="RQI5" s="42"/>
      <c r="RQJ5" s="42"/>
      <c r="RQK5" s="42"/>
      <c r="RQL5" s="42"/>
      <c r="RQM5" s="42"/>
      <c r="RQN5" s="42"/>
      <c r="RQO5" s="42"/>
      <c r="RQP5" s="42"/>
      <c r="RQQ5" s="42"/>
      <c r="RQR5" s="42"/>
      <c r="RQS5" s="42"/>
      <c r="RQT5" s="42"/>
      <c r="RQU5" s="42"/>
      <c r="RQV5" s="42"/>
      <c r="RQW5" s="42"/>
      <c r="RQX5" s="42"/>
      <c r="RQY5" s="42"/>
      <c r="RQZ5" s="42"/>
      <c r="RRA5" s="42"/>
      <c r="RRB5" s="42"/>
      <c r="RRC5" s="42"/>
      <c r="RRD5" s="42"/>
      <c r="RRE5" s="42"/>
      <c r="RRF5" s="42"/>
      <c r="RRG5" s="42"/>
      <c r="RRH5" s="42"/>
      <c r="RRI5" s="42"/>
      <c r="RRJ5" s="42"/>
      <c r="RRK5" s="42"/>
      <c r="RRL5" s="42"/>
      <c r="RRM5" s="42"/>
      <c r="RRN5" s="42"/>
      <c r="RRO5" s="42"/>
      <c r="RRP5" s="42"/>
      <c r="RRQ5" s="42"/>
      <c r="RRR5" s="42"/>
      <c r="RRS5" s="42"/>
      <c r="RRT5" s="42"/>
      <c r="RRU5" s="42"/>
      <c r="RRV5" s="42"/>
      <c r="RRW5" s="42"/>
      <c r="RRX5" s="42"/>
      <c r="RRY5" s="42"/>
      <c r="RRZ5" s="42"/>
      <c r="RSA5" s="42"/>
      <c r="RSB5" s="42"/>
      <c r="RSC5" s="42"/>
      <c r="RSD5" s="42"/>
      <c r="RSE5" s="42"/>
      <c r="RSF5" s="42"/>
      <c r="RSG5" s="42"/>
      <c r="RSH5" s="42"/>
      <c r="RSI5" s="42"/>
      <c r="RSJ5" s="42"/>
      <c r="RSK5" s="42"/>
      <c r="RSL5" s="42"/>
      <c r="RSM5" s="42"/>
      <c r="RSN5" s="42"/>
      <c r="RSO5" s="42"/>
      <c r="RSP5" s="42"/>
      <c r="RSQ5" s="42"/>
      <c r="RSR5" s="42"/>
      <c r="RSS5" s="42"/>
      <c r="RST5" s="42"/>
      <c r="RSU5" s="42"/>
      <c r="RSV5" s="42"/>
      <c r="RSW5" s="42"/>
      <c r="RSX5" s="42"/>
      <c r="RSY5" s="42"/>
      <c r="RSZ5" s="42"/>
      <c r="RTA5" s="42"/>
      <c r="RTB5" s="42"/>
      <c r="RTC5" s="42"/>
      <c r="RTD5" s="42"/>
      <c r="RTE5" s="42"/>
      <c r="RTF5" s="42"/>
      <c r="RTG5" s="42"/>
      <c r="RTH5" s="42"/>
      <c r="RTI5" s="42"/>
      <c r="RTJ5" s="42"/>
      <c r="RTK5" s="42"/>
      <c r="RTL5" s="42"/>
      <c r="RTM5" s="42"/>
      <c r="RTN5" s="42"/>
      <c r="RTO5" s="42"/>
      <c r="RTP5" s="42"/>
      <c r="RTQ5" s="42"/>
      <c r="RTR5" s="42"/>
      <c r="RTS5" s="42"/>
      <c r="RTT5" s="42"/>
      <c r="RTU5" s="42"/>
      <c r="RTV5" s="42"/>
      <c r="RTW5" s="42"/>
      <c r="RTX5" s="42"/>
      <c r="RTY5" s="42"/>
      <c r="RTZ5" s="42"/>
      <c r="RUA5" s="42"/>
      <c r="RUB5" s="42"/>
      <c r="RUC5" s="42"/>
      <c r="RUD5" s="42"/>
      <c r="RUE5" s="42"/>
      <c r="RUF5" s="42"/>
      <c r="RUG5" s="42"/>
      <c r="RUH5" s="42"/>
      <c r="RUI5" s="42"/>
      <c r="RUJ5" s="42"/>
      <c r="RUK5" s="42"/>
      <c r="RUL5" s="42"/>
      <c r="RUM5" s="42"/>
      <c r="RUN5" s="42"/>
      <c r="RUO5" s="42"/>
      <c r="RUP5" s="42"/>
      <c r="RUQ5" s="42"/>
      <c r="RUR5" s="42"/>
      <c r="RUS5" s="42"/>
      <c r="RUT5" s="42"/>
      <c r="RUU5" s="42"/>
      <c r="RUV5" s="42"/>
      <c r="RUW5" s="42"/>
      <c r="RUX5" s="42"/>
      <c r="RUY5" s="42"/>
      <c r="RUZ5" s="42"/>
      <c r="RVA5" s="42"/>
      <c r="RVB5" s="42"/>
      <c r="RVC5" s="42"/>
      <c r="RVD5" s="42"/>
      <c r="RVE5" s="42"/>
      <c r="RVF5" s="42"/>
      <c r="RVG5" s="42"/>
      <c r="RVH5" s="42"/>
      <c r="RVI5" s="42"/>
      <c r="RVJ5" s="42"/>
      <c r="RVK5" s="42"/>
      <c r="RVL5" s="42"/>
      <c r="RVM5" s="42"/>
      <c r="RVN5" s="42"/>
      <c r="RVO5" s="42"/>
      <c r="RVP5" s="42"/>
      <c r="RVQ5" s="42"/>
      <c r="RVR5" s="42"/>
      <c r="RVS5" s="42"/>
      <c r="RVT5" s="42"/>
      <c r="RVU5" s="42"/>
      <c r="RVV5" s="42"/>
      <c r="RVW5" s="42"/>
      <c r="RVX5" s="42"/>
      <c r="RVY5" s="42"/>
      <c r="RVZ5" s="42"/>
      <c r="RWA5" s="42"/>
      <c r="RWB5" s="42"/>
      <c r="RWC5" s="42"/>
      <c r="RWD5" s="42"/>
      <c r="RWE5" s="42"/>
      <c r="RWF5" s="42"/>
      <c r="RWG5" s="42"/>
      <c r="RWH5" s="42"/>
      <c r="RWI5" s="42"/>
      <c r="RWJ5" s="42"/>
      <c r="RWK5" s="42"/>
      <c r="RWL5" s="42"/>
      <c r="RWM5" s="42"/>
      <c r="RWN5" s="42"/>
      <c r="RWO5" s="42"/>
      <c r="RWP5" s="42"/>
      <c r="RWQ5" s="42"/>
      <c r="RWR5" s="42"/>
      <c r="RWS5" s="42"/>
      <c r="RWT5" s="42"/>
      <c r="RWU5" s="42"/>
      <c r="RWV5" s="42"/>
      <c r="RWW5" s="42"/>
      <c r="RWX5" s="42"/>
      <c r="RWY5" s="42"/>
      <c r="RWZ5" s="42"/>
      <c r="RXA5" s="42"/>
      <c r="RXB5" s="42"/>
      <c r="RXC5" s="42"/>
      <c r="RXD5" s="42"/>
      <c r="RXE5" s="42"/>
      <c r="RXF5" s="42"/>
      <c r="RXG5" s="42"/>
      <c r="RXH5" s="42"/>
      <c r="RXI5" s="42"/>
      <c r="RXJ5" s="42"/>
      <c r="RXK5" s="42"/>
      <c r="RXL5" s="42"/>
      <c r="RXM5" s="42"/>
      <c r="RXN5" s="42"/>
      <c r="RXO5" s="42"/>
      <c r="RXP5" s="42"/>
      <c r="RXQ5" s="42"/>
      <c r="RXR5" s="42"/>
      <c r="RXS5" s="42"/>
      <c r="RXT5" s="42"/>
      <c r="RXU5" s="42"/>
      <c r="RXV5" s="42"/>
      <c r="RXW5" s="42"/>
      <c r="RXX5" s="42"/>
      <c r="RXY5" s="42"/>
      <c r="RXZ5" s="42"/>
      <c r="RYA5" s="42"/>
      <c r="RYB5" s="42"/>
      <c r="RYC5" s="42"/>
      <c r="RYD5" s="42"/>
      <c r="RYE5" s="42"/>
      <c r="RYF5" s="42"/>
      <c r="RYG5" s="42"/>
      <c r="RYH5" s="42"/>
      <c r="RYI5" s="42"/>
      <c r="RYJ5" s="42"/>
      <c r="RYK5" s="42"/>
      <c r="RYL5" s="42"/>
      <c r="RYM5" s="42"/>
      <c r="RYN5" s="42"/>
      <c r="RYO5" s="42"/>
      <c r="RYP5" s="42"/>
      <c r="RYQ5" s="42"/>
      <c r="RYR5" s="42"/>
      <c r="RYS5" s="42"/>
      <c r="RYT5" s="42"/>
      <c r="RYU5" s="42"/>
      <c r="RYV5" s="42"/>
      <c r="RYW5" s="42"/>
      <c r="RYX5" s="42"/>
      <c r="RYY5" s="42"/>
      <c r="RYZ5" s="42"/>
      <c r="RZA5" s="42"/>
      <c r="RZB5" s="42"/>
      <c r="RZC5" s="42"/>
      <c r="RZD5" s="42"/>
      <c r="RZE5" s="42"/>
      <c r="RZF5" s="42"/>
      <c r="RZG5" s="42"/>
      <c r="RZH5" s="42"/>
      <c r="RZI5" s="42"/>
      <c r="RZJ5" s="42"/>
      <c r="RZK5" s="42"/>
      <c r="RZL5" s="42"/>
      <c r="RZM5" s="42"/>
      <c r="RZN5" s="42"/>
      <c r="RZO5" s="42"/>
      <c r="RZP5" s="42"/>
      <c r="RZQ5" s="42"/>
      <c r="RZR5" s="42"/>
      <c r="RZS5" s="42"/>
      <c r="RZT5" s="42"/>
      <c r="RZU5" s="42"/>
      <c r="RZV5" s="42"/>
      <c r="RZW5" s="42"/>
      <c r="RZX5" s="42"/>
      <c r="RZY5" s="42"/>
      <c r="RZZ5" s="42"/>
      <c r="SAA5" s="42"/>
      <c r="SAB5" s="42"/>
      <c r="SAC5" s="42"/>
      <c r="SAD5" s="42"/>
      <c r="SAE5" s="42"/>
      <c r="SAF5" s="42"/>
      <c r="SAG5" s="42"/>
      <c r="SAH5" s="42"/>
      <c r="SAI5" s="42"/>
      <c r="SAJ5" s="42"/>
      <c r="SAK5" s="42"/>
      <c r="SAL5" s="42"/>
      <c r="SAM5" s="42"/>
      <c r="SAN5" s="42"/>
      <c r="SAO5" s="42"/>
      <c r="SAP5" s="42"/>
      <c r="SAQ5" s="42"/>
      <c r="SAR5" s="42"/>
      <c r="SAS5" s="42"/>
      <c r="SAT5" s="42"/>
      <c r="SAU5" s="42"/>
      <c r="SAV5" s="42"/>
      <c r="SAW5" s="42"/>
      <c r="SAX5" s="42"/>
      <c r="SAY5" s="42"/>
      <c r="SAZ5" s="42"/>
      <c r="SBA5" s="42"/>
      <c r="SBB5" s="42"/>
      <c r="SBC5" s="42"/>
      <c r="SBD5" s="42"/>
      <c r="SBE5" s="42"/>
      <c r="SBF5" s="42"/>
      <c r="SBG5" s="42"/>
      <c r="SBH5" s="42"/>
      <c r="SBI5" s="42"/>
      <c r="SBJ5" s="42"/>
      <c r="SBK5" s="42"/>
      <c r="SBL5" s="42"/>
      <c r="SBM5" s="42"/>
      <c r="SBN5" s="42"/>
      <c r="SBO5" s="42"/>
      <c r="SBP5" s="42"/>
      <c r="SBQ5" s="42"/>
      <c r="SBR5" s="42"/>
      <c r="SBS5" s="42"/>
      <c r="SBT5" s="42"/>
      <c r="SBU5" s="42"/>
      <c r="SBV5" s="42"/>
      <c r="SBW5" s="42"/>
      <c r="SBX5" s="42"/>
      <c r="SBY5" s="42"/>
      <c r="SBZ5" s="42"/>
      <c r="SCA5" s="42"/>
      <c r="SCB5" s="42"/>
      <c r="SCC5" s="42"/>
      <c r="SCD5" s="42"/>
      <c r="SCE5" s="42"/>
      <c r="SCF5" s="42"/>
      <c r="SCG5" s="42"/>
      <c r="SCH5" s="42"/>
      <c r="SCI5" s="42"/>
      <c r="SCJ5" s="42"/>
      <c r="SCK5" s="42"/>
      <c r="SCL5" s="42"/>
      <c r="SCM5" s="42"/>
      <c r="SCN5" s="42"/>
      <c r="SCO5" s="42"/>
      <c r="SCP5" s="42"/>
      <c r="SCQ5" s="42"/>
      <c r="SCR5" s="42"/>
      <c r="SCS5" s="42"/>
      <c r="SCT5" s="42"/>
      <c r="SCU5" s="42"/>
      <c r="SCV5" s="42"/>
      <c r="SCW5" s="42"/>
      <c r="SCX5" s="42"/>
      <c r="SCY5" s="42"/>
      <c r="SCZ5" s="42"/>
      <c r="SDA5" s="42"/>
      <c r="SDB5" s="42"/>
      <c r="SDC5" s="42"/>
      <c r="SDD5" s="42"/>
      <c r="SDE5" s="42"/>
      <c r="SDF5" s="42"/>
      <c r="SDG5" s="42"/>
      <c r="SDH5" s="42"/>
      <c r="SDI5" s="42"/>
      <c r="SDJ5" s="42"/>
      <c r="SDK5" s="42"/>
      <c r="SDL5" s="42"/>
      <c r="SDM5" s="42"/>
      <c r="SDN5" s="42"/>
      <c r="SDO5" s="42"/>
      <c r="SDP5" s="42"/>
      <c r="SDQ5" s="42"/>
      <c r="SDR5" s="42"/>
      <c r="SDS5" s="42"/>
      <c r="SDT5" s="42"/>
      <c r="SDU5" s="42"/>
      <c r="SDV5" s="42"/>
      <c r="SDW5" s="42"/>
      <c r="SDX5" s="42"/>
      <c r="SDY5" s="42"/>
      <c r="SDZ5" s="42"/>
      <c r="SEA5" s="42"/>
      <c r="SEB5" s="42"/>
      <c r="SEC5" s="42"/>
      <c r="SED5" s="42"/>
      <c r="SEE5" s="42"/>
      <c r="SEF5" s="42"/>
      <c r="SEG5" s="42"/>
      <c r="SEH5" s="42"/>
      <c r="SEI5" s="42"/>
      <c r="SEJ5" s="42"/>
      <c r="SEK5" s="42"/>
      <c r="SEL5" s="42"/>
      <c r="SEM5" s="42"/>
      <c r="SEN5" s="42"/>
      <c r="SEO5" s="42"/>
      <c r="SEP5" s="42"/>
      <c r="SEQ5" s="42"/>
      <c r="SER5" s="42"/>
      <c r="SES5" s="42"/>
      <c r="SET5" s="42"/>
      <c r="SEU5" s="42"/>
      <c r="SEV5" s="42"/>
      <c r="SEW5" s="42"/>
      <c r="SEX5" s="42"/>
      <c r="SEY5" s="42"/>
      <c r="SEZ5" s="42"/>
      <c r="SFA5" s="42"/>
      <c r="SFB5" s="42"/>
      <c r="SFC5" s="42"/>
      <c r="SFD5" s="42"/>
      <c r="SFE5" s="42"/>
      <c r="SFF5" s="42"/>
      <c r="SFG5" s="42"/>
      <c r="SFH5" s="42"/>
      <c r="SFI5" s="42"/>
      <c r="SFJ5" s="42"/>
      <c r="SFK5" s="42"/>
      <c r="SFL5" s="42"/>
      <c r="SFM5" s="42"/>
      <c r="SFN5" s="42"/>
      <c r="SFO5" s="42"/>
      <c r="SFP5" s="42"/>
      <c r="SFQ5" s="42"/>
      <c r="SFR5" s="42"/>
      <c r="SFS5" s="42"/>
      <c r="SFT5" s="42"/>
      <c r="SFU5" s="42"/>
      <c r="SFV5" s="42"/>
      <c r="SFW5" s="42"/>
      <c r="SFX5" s="42"/>
      <c r="SFY5" s="42"/>
      <c r="SFZ5" s="42"/>
      <c r="SGA5" s="42"/>
      <c r="SGB5" s="42"/>
      <c r="SGC5" s="42"/>
      <c r="SGD5" s="42"/>
      <c r="SGE5" s="42"/>
      <c r="SGF5" s="42"/>
      <c r="SGG5" s="42"/>
      <c r="SGH5" s="42"/>
      <c r="SGI5" s="42"/>
      <c r="SGJ5" s="42"/>
      <c r="SGK5" s="42"/>
      <c r="SGL5" s="42"/>
      <c r="SGM5" s="42"/>
      <c r="SGN5" s="42"/>
      <c r="SGO5" s="42"/>
      <c r="SGP5" s="42"/>
      <c r="SGQ5" s="42"/>
      <c r="SGR5" s="42"/>
      <c r="SGS5" s="42"/>
      <c r="SGT5" s="42"/>
      <c r="SGU5" s="42"/>
      <c r="SGV5" s="42"/>
      <c r="SGW5" s="42"/>
      <c r="SGX5" s="42"/>
      <c r="SGY5" s="42"/>
      <c r="SGZ5" s="42"/>
      <c r="SHA5" s="42"/>
      <c r="SHB5" s="42"/>
      <c r="SHC5" s="42"/>
      <c r="SHD5" s="42"/>
      <c r="SHE5" s="42"/>
      <c r="SHF5" s="42"/>
      <c r="SHG5" s="42"/>
      <c r="SHH5" s="42"/>
      <c r="SHI5" s="42"/>
      <c r="SHJ5" s="42"/>
      <c r="SHK5" s="42"/>
      <c r="SHL5" s="42"/>
      <c r="SHM5" s="42"/>
      <c r="SHN5" s="42"/>
      <c r="SHO5" s="42"/>
      <c r="SHP5" s="42"/>
      <c r="SHQ5" s="42"/>
      <c r="SHR5" s="42"/>
      <c r="SHS5" s="42"/>
      <c r="SHT5" s="42"/>
      <c r="SHU5" s="42"/>
      <c r="SHV5" s="42"/>
      <c r="SHW5" s="42"/>
      <c r="SHX5" s="42"/>
      <c r="SHY5" s="42"/>
      <c r="SHZ5" s="42"/>
      <c r="SIA5" s="42"/>
      <c r="SIB5" s="42"/>
      <c r="SIC5" s="42"/>
      <c r="SID5" s="42"/>
      <c r="SIE5" s="42"/>
      <c r="SIF5" s="42"/>
      <c r="SIG5" s="42"/>
      <c r="SIH5" s="42"/>
      <c r="SII5" s="42"/>
      <c r="SIJ5" s="42"/>
      <c r="SIK5" s="42"/>
      <c r="SIL5" s="42"/>
      <c r="SIM5" s="42"/>
      <c r="SIN5" s="42"/>
      <c r="SIO5" s="42"/>
      <c r="SIP5" s="42"/>
      <c r="SIQ5" s="42"/>
      <c r="SIR5" s="42"/>
      <c r="SIS5" s="42"/>
      <c r="SIT5" s="42"/>
      <c r="SIU5" s="42"/>
      <c r="SIV5" s="42"/>
      <c r="SIW5" s="42"/>
      <c r="SIX5" s="42"/>
      <c r="SIY5" s="42"/>
      <c r="SIZ5" s="42"/>
      <c r="SJA5" s="42"/>
      <c r="SJB5" s="42"/>
      <c r="SJC5" s="42"/>
      <c r="SJD5" s="42"/>
      <c r="SJE5" s="42"/>
      <c r="SJF5" s="42"/>
      <c r="SJG5" s="42"/>
      <c r="SJH5" s="42"/>
      <c r="SJI5" s="42"/>
      <c r="SJJ5" s="42"/>
      <c r="SJK5" s="42"/>
      <c r="SJL5" s="42"/>
      <c r="SJM5" s="42"/>
      <c r="SJN5" s="42"/>
      <c r="SJO5" s="42"/>
      <c r="SJP5" s="42"/>
      <c r="SJQ5" s="42"/>
      <c r="SJR5" s="42"/>
      <c r="SJS5" s="42"/>
      <c r="SJT5" s="42"/>
      <c r="SJU5" s="42"/>
      <c r="SJV5" s="42"/>
      <c r="SJW5" s="42"/>
      <c r="SJX5" s="42"/>
      <c r="SJY5" s="42"/>
      <c r="SJZ5" s="42"/>
      <c r="SKA5" s="42"/>
      <c r="SKB5" s="42"/>
      <c r="SKC5" s="42"/>
      <c r="SKD5" s="42"/>
      <c r="SKE5" s="42"/>
      <c r="SKF5" s="42"/>
      <c r="SKG5" s="42"/>
      <c r="SKH5" s="42"/>
      <c r="SKI5" s="42"/>
      <c r="SKJ5" s="42"/>
      <c r="SKK5" s="42"/>
      <c r="SKL5" s="42"/>
      <c r="SKM5" s="42"/>
      <c r="SKN5" s="42"/>
      <c r="SKO5" s="42"/>
      <c r="SKP5" s="42"/>
      <c r="SKQ5" s="42"/>
      <c r="SKR5" s="42"/>
      <c r="SKS5" s="42"/>
      <c r="SKT5" s="42"/>
      <c r="SKU5" s="42"/>
      <c r="SKV5" s="42"/>
      <c r="SKW5" s="42"/>
      <c r="SKX5" s="42"/>
      <c r="SKY5" s="42"/>
      <c r="SKZ5" s="42"/>
      <c r="SLA5" s="42"/>
      <c r="SLB5" s="42"/>
      <c r="SLC5" s="42"/>
      <c r="SLD5" s="42"/>
      <c r="SLE5" s="42"/>
      <c r="SLF5" s="42"/>
      <c r="SLG5" s="42"/>
      <c r="SLH5" s="42"/>
      <c r="SLI5" s="42"/>
      <c r="SLJ5" s="42"/>
      <c r="SLK5" s="42"/>
      <c r="SLL5" s="42"/>
      <c r="SLM5" s="42"/>
      <c r="SLN5" s="42"/>
      <c r="SLO5" s="42"/>
      <c r="SLP5" s="42"/>
      <c r="SLQ5" s="42"/>
      <c r="SLR5" s="42"/>
      <c r="SLS5" s="42"/>
      <c r="SLT5" s="42"/>
      <c r="SLU5" s="42"/>
      <c r="SLV5" s="42"/>
      <c r="SLW5" s="42"/>
      <c r="SLX5" s="42"/>
      <c r="SLY5" s="42"/>
      <c r="SLZ5" s="42"/>
      <c r="SMA5" s="42"/>
      <c r="SMB5" s="42"/>
      <c r="SMC5" s="42"/>
      <c r="SMD5" s="42"/>
      <c r="SME5" s="42"/>
      <c r="SMF5" s="42"/>
      <c r="SMG5" s="42"/>
      <c r="SMH5" s="42"/>
      <c r="SMI5" s="42"/>
      <c r="SMJ5" s="42"/>
      <c r="SMK5" s="42"/>
      <c r="SML5" s="42"/>
      <c r="SMM5" s="42"/>
      <c r="SMN5" s="42"/>
      <c r="SMO5" s="42"/>
      <c r="SMP5" s="42"/>
      <c r="SMQ5" s="42"/>
      <c r="SMR5" s="42"/>
      <c r="SMS5" s="42"/>
      <c r="SMT5" s="42"/>
      <c r="SMU5" s="42"/>
      <c r="SMV5" s="42"/>
      <c r="SMW5" s="42"/>
      <c r="SMX5" s="42"/>
      <c r="SMY5" s="42"/>
      <c r="SMZ5" s="42"/>
      <c r="SNA5" s="42"/>
      <c r="SNB5" s="42"/>
      <c r="SNC5" s="42"/>
      <c r="SND5" s="42"/>
      <c r="SNE5" s="42"/>
      <c r="SNF5" s="42"/>
      <c r="SNG5" s="42"/>
      <c r="SNH5" s="42"/>
      <c r="SNI5" s="42"/>
      <c r="SNJ5" s="42"/>
      <c r="SNK5" s="42"/>
      <c r="SNL5" s="42"/>
      <c r="SNM5" s="42"/>
      <c r="SNN5" s="42"/>
      <c r="SNO5" s="42"/>
      <c r="SNP5" s="42"/>
      <c r="SNQ5" s="42"/>
      <c r="SNR5" s="42"/>
      <c r="SNS5" s="42"/>
      <c r="SNT5" s="42"/>
      <c r="SNU5" s="42"/>
      <c r="SNV5" s="42"/>
      <c r="SNW5" s="42"/>
      <c r="SNX5" s="42"/>
      <c r="SNY5" s="42"/>
      <c r="SNZ5" s="42"/>
      <c r="SOA5" s="42"/>
      <c r="SOB5" s="42"/>
      <c r="SOC5" s="42"/>
      <c r="SOD5" s="42"/>
      <c r="SOE5" s="42"/>
      <c r="SOF5" s="42"/>
      <c r="SOG5" s="42"/>
      <c r="SOH5" s="42"/>
      <c r="SOI5" s="42"/>
      <c r="SOJ5" s="42"/>
      <c r="SOK5" s="42"/>
      <c r="SOL5" s="42"/>
      <c r="SOM5" s="42"/>
      <c r="SON5" s="42"/>
      <c r="SOO5" s="42"/>
      <c r="SOP5" s="42"/>
      <c r="SOQ5" s="42"/>
      <c r="SOR5" s="42"/>
      <c r="SOS5" s="42"/>
      <c r="SOT5" s="42"/>
      <c r="SOU5" s="42"/>
      <c r="SOV5" s="42"/>
      <c r="SOW5" s="42"/>
      <c r="SOX5" s="42"/>
      <c r="SOY5" s="42"/>
      <c r="SOZ5" s="42"/>
      <c r="SPA5" s="42"/>
      <c r="SPB5" s="42"/>
      <c r="SPC5" s="42"/>
      <c r="SPD5" s="42"/>
      <c r="SPE5" s="42"/>
      <c r="SPF5" s="42"/>
      <c r="SPG5" s="42"/>
      <c r="SPH5" s="42"/>
      <c r="SPI5" s="42"/>
      <c r="SPJ5" s="42"/>
      <c r="SPK5" s="42"/>
      <c r="SPL5" s="42"/>
      <c r="SPM5" s="42"/>
      <c r="SPN5" s="42"/>
      <c r="SPO5" s="42"/>
      <c r="SPP5" s="42"/>
      <c r="SPQ5" s="42"/>
      <c r="SPR5" s="42"/>
      <c r="SPS5" s="42"/>
      <c r="SPT5" s="42"/>
      <c r="SPU5" s="42"/>
      <c r="SPV5" s="42"/>
      <c r="SPW5" s="42"/>
      <c r="SPX5" s="42"/>
      <c r="SPY5" s="42"/>
      <c r="SPZ5" s="42"/>
      <c r="SQA5" s="42"/>
      <c r="SQB5" s="42"/>
      <c r="SQC5" s="42"/>
      <c r="SQD5" s="42"/>
      <c r="SQE5" s="42"/>
      <c r="SQF5" s="42"/>
      <c r="SQG5" s="42"/>
      <c r="SQH5" s="42"/>
      <c r="SQI5" s="42"/>
      <c r="SQJ5" s="42"/>
      <c r="SQK5" s="42"/>
      <c r="SQL5" s="42"/>
      <c r="SQM5" s="42"/>
      <c r="SQN5" s="42"/>
      <c r="SQO5" s="42"/>
      <c r="SQP5" s="42"/>
      <c r="SQQ5" s="42"/>
      <c r="SQR5" s="42"/>
      <c r="SQS5" s="42"/>
      <c r="SQT5" s="42"/>
      <c r="SQU5" s="42"/>
      <c r="SQV5" s="42"/>
      <c r="SQW5" s="42"/>
      <c r="SQX5" s="42"/>
      <c r="SQY5" s="42"/>
      <c r="SQZ5" s="42"/>
      <c r="SRA5" s="42"/>
      <c r="SRB5" s="42"/>
      <c r="SRC5" s="42"/>
      <c r="SRD5" s="42"/>
      <c r="SRE5" s="42"/>
      <c r="SRF5" s="42"/>
      <c r="SRG5" s="42"/>
      <c r="SRH5" s="42"/>
      <c r="SRI5" s="42"/>
      <c r="SRJ5" s="42"/>
      <c r="SRK5" s="42"/>
      <c r="SRL5" s="42"/>
      <c r="SRM5" s="42"/>
      <c r="SRN5" s="42"/>
      <c r="SRO5" s="42"/>
      <c r="SRP5" s="42"/>
      <c r="SRQ5" s="42"/>
      <c r="SRR5" s="42"/>
      <c r="SRS5" s="42"/>
      <c r="SRT5" s="42"/>
      <c r="SRU5" s="42"/>
      <c r="SRV5" s="42"/>
      <c r="SRW5" s="42"/>
      <c r="SRX5" s="42"/>
      <c r="SRY5" s="42"/>
      <c r="SRZ5" s="42"/>
      <c r="SSA5" s="42"/>
      <c r="SSB5" s="42"/>
      <c r="SSC5" s="42"/>
      <c r="SSD5" s="42"/>
      <c r="SSE5" s="42"/>
      <c r="SSF5" s="42"/>
      <c r="SSG5" s="42"/>
      <c r="SSH5" s="42"/>
      <c r="SSI5" s="42"/>
      <c r="SSJ5" s="42"/>
      <c r="SSK5" s="42"/>
      <c r="SSL5" s="42"/>
      <c r="SSM5" s="42"/>
      <c r="SSN5" s="42"/>
      <c r="SSO5" s="42"/>
      <c r="SSP5" s="42"/>
      <c r="SSQ5" s="42"/>
      <c r="SSR5" s="42"/>
      <c r="SSS5" s="42"/>
      <c r="SST5" s="42"/>
      <c r="SSU5" s="42"/>
      <c r="SSV5" s="42"/>
      <c r="SSW5" s="42"/>
      <c r="SSX5" s="42"/>
      <c r="SSY5" s="42"/>
      <c r="SSZ5" s="42"/>
      <c r="STA5" s="42"/>
      <c r="STB5" s="42"/>
      <c r="STC5" s="42"/>
      <c r="STD5" s="42"/>
      <c r="STE5" s="42"/>
      <c r="STF5" s="42"/>
      <c r="STG5" s="42"/>
      <c r="STH5" s="42"/>
      <c r="STI5" s="42"/>
      <c r="STJ5" s="42"/>
      <c r="STK5" s="42"/>
      <c r="STL5" s="42"/>
      <c r="STM5" s="42"/>
      <c r="STN5" s="42"/>
      <c r="STO5" s="42"/>
      <c r="STP5" s="42"/>
      <c r="STQ5" s="42"/>
      <c r="STR5" s="42"/>
      <c r="STS5" s="42"/>
      <c r="STT5" s="42"/>
      <c r="STU5" s="42"/>
      <c r="STV5" s="42"/>
      <c r="STW5" s="42"/>
      <c r="STX5" s="42"/>
      <c r="STY5" s="42"/>
      <c r="STZ5" s="42"/>
      <c r="SUA5" s="42"/>
      <c r="SUB5" s="42"/>
      <c r="SUC5" s="42"/>
      <c r="SUD5" s="42"/>
      <c r="SUE5" s="42"/>
      <c r="SUF5" s="42"/>
      <c r="SUG5" s="42"/>
      <c r="SUH5" s="42"/>
      <c r="SUI5" s="42"/>
      <c r="SUJ5" s="42"/>
      <c r="SUK5" s="42"/>
      <c r="SUL5" s="42"/>
      <c r="SUM5" s="42"/>
      <c r="SUN5" s="42"/>
      <c r="SUO5" s="42"/>
      <c r="SUP5" s="42"/>
      <c r="SUQ5" s="42"/>
      <c r="SUR5" s="42"/>
      <c r="SUS5" s="42"/>
      <c r="SUT5" s="42"/>
      <c r="SUU5" s="42"/>
      <c r="SUV5" s="42"/>
      <c r="SUW5" s="42"/>
      <c r="SUX5" s="42"/>
      <c r="SUY5" s="42"/>
      <c r="SUZ5" s="42"/>
      <c r="SVA5" s="42"/>
      <c r="SVB5" s="42"/>
      <c r="SVC5" s="42"/>
      <c r="SVD5" s="42"/>
      <c r="SVE5" s="42"/>
      <c r="SVF5" s="42"/>
      <c r="SVG5" s="42"/>
      <c r="SVH5" s="42"/>
      <c r="SVI5" s="42"/>
      <c r="SVJ5" s="42"/>
      <c r="SVK5" s="42"/>
      <c r="SVL5" s="42"/>
      <c r="SVM5" s="42"/>
      <c r="SVN5" s="42"/>
      <c r="SVO5" s="42"/>
      <c r="SVP5" s="42"/>
      <c r="SVQ5" s="42"/>
      <c r="SVR5" s="42"/>
      <c r="SVS5" s="42"/>
      <c r="SVT5" s="42"/>
      <c r="SVU5" s="42"/>
      <c r="SVV5" s="42"/>
      <c r="SVW5" s="42"/>
      <c r="SVX5" s="42"/>
      <c r="SVY5" s="42"/>
      <c r="SVZ5" s="42"/>
      <c r="SWA5" s="42"/>
      <c r="SWB5" s="42"/>
      <c r="SWC5" s="42"/>
      <c r="SWD5" s="42"/>
      <c r="SWE5" s="42"/>
      <c r="SWF5" s="42"/>
      <c r="SWG5" s="42"/>
      <c r="SWH5" s="42"/>
      <c r="SWI5" s="42"/>
      <c r="SWJ5" s="42"/>
      <c r="SWK5" s="42"/>
      <c r="SWL5" s="42"/>
      <c r="SWM5" s="42"/>
      <c r="SWN5" s="42"/>
      <c r="SWO5" s="42"/>
      <c r="SWP5" s="42"/>
      <c r="SWQ5" s="42"/>
      <c r="SWR5" s="42"/>
      <c r="SWS5" s="42"/>
      <c r="SWT5" s="42"/>
      <c r="SWU5" s="42"/>
      <c r="SWV5" s="42"/>
      <c r="SWW5" s="42"/>
      <c r="SWX5" s="42"/>
      <c r="SWY5" s="42"/>
      <c r="SWZ5" s="42"/>
      <c r="SXA5" s="42"/>
      <c r="SXB5" s="42"/>
      <c r="SXC5" s="42"/>
      <c r="SXD5" s="42"/>
      <c r="SXE5" s="42"/>
      <c r="SXF5" s="42"/>
      <c r="SXG5" s="42"/>
      <c r="SXH5" s="42"/>
      <c r="SXI5" s="42"/>
      <c r="SXJ5" s="42"/>
      <c r="SXK5" s="42"/>
      <c r="SXL5" s="42"/>
      <c r="SXM5" s="42"/>
      <c r="SXN5" s="42"/>
      <c r="SXO5" s="42"/>
      <c r="SXP5" s="42"/>
      <c r="SXQ5" s="42"/>
      <c r="SXR5" s="42"/>
      <c r="SXS5" s="42"/>
      <c r="SXT5" s="42"/>
      <c r="SXU5" s="42"/>
      <c r="SXV5" s="42"/>
      <c r="SXW5" s="42"/>
      <c r="SXX5" s="42"/>
      <c r="SXY5" s="42"/>
      <c r="SXZ5" s="42"/>
      <c r="SYA5" s="42"/>
      <c r="SYB5" s="42"/>
      <c r="SYC5" s="42"/>
      <c r="SYD5" s="42"/>
      <c r="SYE5" s="42"/>
      <c r="SYF5" s="42"/>
      <c r="SYG5" s="42"/>
      <c r="SYH5" s="42"/>
      <c r="SYI5" s="42"/>
      <c r="SYJ5" s="42"/>
      <c r="SYK5" s="42"/>
      <c r="SYL5" s="42"/>
      <c r="SYM5" s="42"/>
      <c r="SYN5" s="42"/>
      <c r="SYO5" s="42"/>
      <c r="SYP5" s="42"/>
      <c r="SYQ5" s="42"/>
      <c r="SYR5" s="42"/>
      <c r="SYS5" s="42"/>
      <c r="SYT5" s="42"/>
      <c r="SYU5" s="42"/>
      <c r="SYV5" s="42"/>
      <c r="SYW5" s="42"/>
      <c r="SYX5" s="42"/>
      <c r="SYY5" s="42"/>
      <c r="SYZ5" s="42"/>
      <c r="SZA5" s="42"/>
      <c r="SZB5" s="42"/>
      <c r="SZC5" s="42"/>
      <c r="SZD5" s="42"/>
      <c r="SZE5" s="42"/>
      <c r="SZF5" s="42"/>
      <c r="SZG5" s="42"/>
      <c r="SZH5" s="42"/>
      <c r="SZI5" s="42"/>
      <c r="SZJ5" s="42"/>
      <c r="SZK5" s="42"/>
      <c r="SZL5" s="42"/>
      <c r="SZM5" s="42"/>
      <c r="SZN5" s="42"/>
      <c r="SZO5" s="42"/>
      <c r="SZP5" s="42"/>
      <c r="SZQ5" s="42"/>
      <c r="SZR5" s="42"/>
      <c r="SZS5" s="42"/>
      <c r="SZT5" s="42"/>
      <c r="SZU5" s="42"/>
      <c r="SZV5" s="42"/>
      <c r="SZW5" s="42"/>
      <c r="SZX5" s="42"/>
      <c r="SZY5" s="42"/>
      <c r="SZZ5" s="42"/>
      <c r="TAA5" s="42"/>
      <c r="TAB5" s="42"/>
      <c r="TAC5" s="42"/>
      <c r="TAD5" s="42"/>
      <c r="TAE5" s="42"/>
      <c r="TAF5" s="42"/>
      <c r="TAG5" s="42"/>
      <c r="TAH5" s="42"/>
      <c r="TAI5" s="42"/>
      <c r="TAJ5" s="42"/>
      <c r="TAK5" s="42"/>
      <c r="TAL5" s="42"/>
      <c r="TAM5" s="42"/>
      <c r="TAN5" s="42"/>
      <c r="TAO5" s="42"/>
      <c r="TAP5" s="42"/>
      <c r="TAQ5" s="42"/>
      <c r="TAR5" s="42"/>
      <c r="TAS5" s="42"/>
      <c r="TAT5" s="42"/>
      <c r="TAU5" s="42"/>
      <c r="TAV5" s="42"/>
      <c r="TAW5" s="42"/>
      <c r="TAX5" s="42"/>
      <c r="TAY5" s="42"/>
      <c r="TAZ5" s="42"/>
      <c r="TBA5" s="42"/>
      <c r="TBB5" s="42"/>
      <c r="TBC5" s="42"/>
      <c r="TBD5" s="42"/>
      <c r="TBE5" s="42"/>
      <c r="TBF5" s="42"/>
      <c r="TBG5" s="42"/>
      <c r="TBH5" s="42"/>
      <c r="TBI5" s="42"/>
      <c r="TBJ5" s="42"/>
      <c r="TBK5" s="42"/>
      <c r="TBL5" s="42"/>
      <c r="TBM5" s="42"/>
      <c r="TBN5" s="42"/>
      <c r="TBO5" s="42"/>
      <c r="TBP5" s="42"/>
      <c r="TBQ5" s="42"/>
      <c r="TBR5" s="42"/>
      <c r="TBS5" s="42"/>
      <c r="TBT5" s="42"/>
      <c r="TBU5" s="42"/>
      <c r="TBV5" s="42"/>
      <c r="TBW5" s="42"/>
      <c r="TBX5" s="42"/>
      <c r="TBY5" s="42"/>
      <c r="TBZ5" s="42"/>
      <c r="TCA5" s="42"/>
      <c r="TCB5" s="42"/>
      <c r="TCC5" s="42"/>
      <c r="TCD5" s="42"/>
      <c r="TCE5" s="42"/>
      <c r="TCF5" s="42"/>
      <c r="TCG5" s="42"/>
      <c r="TCH5" s="42"/>
      <c r="TCI5" s="42"/>
      <c r="TCJ5" s="42"/>
      <c r="TCK5" s="42"/>
      <c r="TCL5" s="42"/>
      <c r="TCM5" s="42"/>
      <c r="TCN5" s="42"/>
      <c r="TCO5" s="42"/>
      <c r="TCP5" s="42"/>
      <c r="TCQ5" s="42"/>
      <c r="TCR5" s="42"/>
      <c r="TCS5" s="42"/>
      <c r="TCT5" s="42"/>
      <c r="TCU5" s="42"/>
      <c r="TCV5" s="42"/>
      <c r="TCW5" s="42"/>
      <c r="TCX5" s="42"/>
      <c r="TCY5" s="42"/>
      <c r="TCZ5" s="42"/>
      <c r="TDA5" s="42"/>
      <c r="TDB5" s="42"/>
      <c r="TDC5" s="42"/>
      <c r="TDD5" s="42"/>
      <c r="TDE5" s="42"/>
      <c r="TDF5" s="42"/>
      <c r="TDG5" s="42"/>
      <c r="TDH5" s="42"/>
      <c r="TDI5" s="42"/>
      <c r="TDJ5" s="42"/>
      <c r="TDK5" s="42"/>
      <c r="TDL5" s="42"/>
      <c r="TDM5" s="42"/>
      <c r="TDN5" s="42"/>
      <c r="TDO5" s="42"/>
      <c r="TDP5" s="42"/>
      <c r="TDQ5" s="42"/>
      <c r="TDR5" s="42"/>
      <c r="TDS5" s="42"/>
      <c r="TDT5" s="42"/>
      <c r="TDU5" s="42"/>
      <c r="TDV5" s="42"/>
      <c r="TDW5" s="42"/>
      <c r="TDX5" s="42"/>
      <c r="TDY5" s="42"/>
      <c r="TDZ5" s="42"/>
      <c r="TEA5" s="42"/>
      <c r="TEB5" s="42"/>
      <c r="TEC5" s="42"/>
      <c r="TED5" s="42"/>
      <c r="TEE5" s="42"/>
      <c r="TEF5" s="42"/>
      <c r="TEG5" s="42"/>
      <c r="TEH5" s="42"/>
      <c r="TEI5" s="42"/>
      <c r="TEJ5" s="42"/>
      <c r="TEK5" s="42"/>
      <c r="TEL5" s="42"/>
      <c r="TEM5" s="42"/>
      <c r="TEN5" s="42"/>
      <c r="TEO5" s="42"/>
      <c r="TEP5" s="42"/>
      <c r="TEQ5" s="42"/>
      <c r="TER5" s="42"/>
      <c r="TES5" s="42"/>
      <c r="TET5" s="42"/>
      <c r="TEU5" s="42"/>
      <c r="TEV5" s="42"/>
      <c r="TEW5" s="42"/>
      <c r="TEX5" s="42"/>
      <c r="TEY5" s="42"/>
      <c r="TEZ5" s="42"/>
      <c r="TFA5" s="42"/>
      <c r="TFB5" s="42"/>
      <c r="TFC5" s="42"/>
      <c r="TFD5" s="42"/>
      <c r="TFE5" s="42"/>
      <c r="TFF5" s="42"/>
      <c r="TFG5" s="42"/>
      <c r="TFH5" s="42"/>
      <c r="TFI5" s="42"/>
      <c r="TFJ5" s="42"/>
      <c r="TFK5" s="42"/>
      <c r="TFL5" s="42"/>
      <c r="TFM5" s="42"/>
      <c r="TFN5" s="42"/>
      <c r="TFO5" s="42"/>
      <c r="TFP5" s="42"/>
      <c r="TFQ5" s="42"/>
      <c r="TFR5" s="42"/>
      <c r="TFS5" s="42"/>
      <c r="TFT5" s="42"/>
      <c r="TFU5" s="42"/>
      <c r="TFV5" s="42"/>
      <c r="TFW5" s="42"/>
      <c r="TFX5" s="42"/>
      <c r="TFY5" s="42"/>
      <c r="TFZ5" s="42"/>
      <c r="TGA5" s="42"/>
      <c r="TGB5" s="42"/>
      <c r="TGC5" s="42"/>
      <c r="TGD5" s="42"/>
      <c r="TGE5" s="42"/>
      <c r="TGF5" s="42"/>
      <c r="TGG5" s="42"/>
      <c r="TGH5" s="42"/>
      <c r="TGI5" s="42"/>
      <c r="TGJ5" s="42"/>
      <c r="TGK5" s="42"/>
      <c r="TGL5" s="42"/>
      <c r="TGM5" s="42"/>
      <c r="TGN5" s="42"/>
      <c r="TGO5" s="42"/>
      <c r="TGP5" s="42"/>
      <c r="TGQ5" s="42"/>
      <c r="TGR5" s="42"/>
      <c r="TGS5" s="42"/>
      <c r="TGT5" s="42"/>
      <c r="TGU5" s="42"/>
      <c r="TGV5" s="42"/>
      <c r="TGW5" s="42"/>
      <c r="TGX5" s="42"/>
      <c r="TGY5" s="42"/>
      <c r="TGZ5" s="42"/>
      <c r="THA5" s="42"/>
      <c r="THB5" s="42"/>
      <c r="THC5" s="42"/>
      <c r="THD5" s="42"/>
      <c r="THE5" s="42"/>
      <c r="THF5" s="42"/>
      <c r="THG5" s="42"/>
      <c r="THH5" s="42"/>
      <c r="THI5" s="42"/>
      <c r="THJ5" s="42"/>
      <c r="THK5" s="42"/>
      <c r="THL5" s="42"/>
      <c r="THM5" s="42"/>
      <c r="THN5" s="42"/>
      <c r="THO5" s="42"/>
      <c r="THP5" s="42"/>
      <c r="THQ5" s="42"/>
      <c r="THR5" s="42"/>
      <c r="THS5" s="42"/>
      <c r="THT5" s="42"/>
      <c r="THU5" s="42"/>
      <c r="THV5" s="42"/>
      <c r="THW5" s="42"/>
      <c r="THX5" s="42"/>
      <c r="THY5" s="42"/>
      <c r="THZ5" s="42"/>
      <c r="TIA5" s="42"/>
      <c r="TIB5" s="42"/>
      <c r="TIC5" s="42"/>
      <c r="TID5" s="42"/>
      <c r="TIE5" s="42"/>
      <c r="TIF5" s="42"/>
      <c r="TIG5" s="42"/>
      <c r="TIH5" s="42"/>
      <c r="TII5" s="42"/>
      <c r="TIJ5" s="42"/>
      <c r="TIK5" s="42"/>
      <c r="TIL5" s="42"/>
      <c r="TIM5" s="42"/>
      <c r="TIN5" s="42"/>
      <c r="TIO5" s="42"/>
      <c r="TIP5" s="42"/>
      <c r="TIQ5" s="42"/>
      <c r="TIR5" s="42"/>
      <c r="TIS5" s="42"/>
      <c r="TIT5" s="42"/>
      <c r="TIU5" s="42"/>
      <c r="TIV5" s="42"/>
      <c r="TIW5" s="42"/>
      <c r="TIX5" s="42"/>
      <c r="TIY5" s="42"/>
      <c r="TIZ5" s="42"/>
      <c r="TJA5" s="42"/>
      <c r="TJB5" s="42"/>
      <c r="TJC5" s="42"/>
      <c r="TJD5" s="42"/>
      <c r="TJE5" s="42"/>
      <c r="TJF5" s="42"/>
      <c r="TJG5" s="42"/>
      <c r="TJH5" s="42"/>
      <c r="TJI5" s="42"/>
      <c r="TJJ5" s="42"/>
      <c r="TJK5" s="42"/>
      <c r="TJL5" s="42"/>
      <c r="TJM5" s="42"/>
      <c r="TJN5" s="42"/>
      <c r="TJO5" s="42"/>
      <c r="TJP5" s="42"/>
      <c r="TJQ5" s="42"/>
      <c r="TJR5" s="42"/>
      <c r="TJS5" s="42"/>
      <c r="TJT5" s="42"/>
      <c r="TJU5" s="42"/>
      <c r="TJV5" s="42"/>
      <c r="TJW5" s="42"/>
      <c r="TJX5" s="42"/>
      <c r="TJY5" s="42"/>
      <c r="TJZ5" s="42"/>
      <c r="TKA5" s="42"/>
      <c r="TKB5" s="42"/>
      <c r="TKC5" s="42"/>
      <c r="TKD5" s="42"/>
      <c r="TKE5" s="42"/>
      <c r="TKF5" s="42"/>
      <c r="TKG5" s="42"/>
      <c r="TKH5" s="42"/>
      <c r="TKI5" s="42"/>
      <c r="TKJ5" s="42"/>
      <c r="TKK5" s="42"/>
      <c r="TKL5" s="42"/>
      <c r="TKM5" s="42"/>
      <c r="TKN5" s="42"/>
      <c r="TKO5" s="42"/>
      <c r="TKP5" s="42"/>
      <c r="TKQ5" s="42"/>
      <c r="TKR5" s="42"/>
      <c r="TKS5" s="42"/>
      <c r="TKT5" s="42"/>
      <c r="TKU5" s="42"/>
      <c r="TKV5" s="42"/>
      <c r="TKW5" s="42"/>
      <c r="TKX5" s="42"/>
      <c r="TKY5" s="42"/>
      <c r="TKZ5" s="42"/>
      <c r="TLA5" s="42"/>
      <c r="TLB5" s="42"/>
      <c r="TLC5" s="42"/>
      <c r="TLD5" s="42"/>
      <c r="TLE5" s="42"/>
      <c r="TLF5" s="42"/>
      <c r="TLG5" s="42"/>
      <c r="TLH5" s="42"/>
      <c r="TLI5" s="42"/>
      <c r="TLJ5" s="42"/>
      <c r="TLK5" s="42"/>
      <c r="TLL5" s="42"/>
      <c r="TLM5" s="42"/>
      <c r="TLN5" s="42"/>
      <c r="TLO5" s="42"/>
      <c r="TLP5" s="42"/>
      <c r="TLQ5" s="42"/>
      <c r="TLR5" s="42"/>
      <c r="TLS5" s="42"/>
      <c r="TLT5" s="42"/>
      <c r="TLU5" s="42"/>
      <c r="TLV5" s="42"/>
      <c r="TLW5" s="42"/>
      <c r="TLX5" s="42"/>
      <c r="TLY5" s="42"/>
      <c r="TLZ5" s="42"/>
      <c r="TMA5" s="42"/>
      <c r="TMB5" s="42"/>
      <c r="TMC5" s="42"/>
      <c r="TMD5" s="42"/>
      <c r="TME5" s="42"/>
      <c r="TMF5" s="42"/>
      <c r="TMG5" s="42"/>
      <c r="TMH5" s="42"/>
      <c r="TMI5" s="42"/>
      <c r="TMJ5" s="42"/>
      <c r="TMK5" s="42"/>
      <c r="TML5" s="42"/>
      <c r="TMM5" s="42"/>
      <c r="TMN5" s="42"/>
      <c r="TMO5" s="42"/>
      <c r="TMP5" s="42"/>
      <c r="TMQ5" s="42"/>
      <c r="TMR5" s="42"/>
      <c r="TMS5" s="42"/>
      <c r="TMT5" s="42"/>
      <c r="TMU5" s="42"/>
      <c r="TMV5" s="42"/>
      <c r="TMW5" s="42"/>
      <c r="TMX5" s="42"/>
      <c r="TMY5" s="42"/>
      <c r="TMZ5" s="42"/>
      <c r="TNA5" s="42"/>
      <c r="TNB5" s="42"/>
      <c r="TNC5" s="42"/>
      <c r="TND5" s="42"/>
      <c r="TNE5" s="42"/>
      <c r="TNF5" s="42"/>
      <c r="TNG5" s="42"/>
      <c r="TNH5" s="42"/>
      <c r="TNI5" s="42"/>
      <c r="TNJ5" s="42"/>
      <c r="TNK5" s="42"/>
      <c r="TNL5" s="42"/>
      <c r="TNM5" s="42"/>
      <c r="TNN5" s="42"/>
      <c r="TNO5" s="42"/>
      <c r="TNP5" s="42"/>
      <c r="TNQ5" s="42"/>
      <c r="TNR5" s="42"/>
      <c r="TNS5" s="42"/>
      <c r="TNT5" s="42"/>
      <c r="TNU5" s="42"/>
      <c r="TNV5" s="42"/>
      <c r="TNW5" s="42"/>
      <c r="TNX5" s="42"/>
      <c r="TNY5" s="42"/>
      <c r="TNZ5" s="42"/>
      <c r="TOA5" s="42"/>
      <c r="TOB5" s="42"/>
      <c r="TOC5" s="42"/>
      <c r="TOD5" s="42"/>
      <c r="TOE5" s="42"/>
      <c r="TOF5" s="42"/>
      <c r="TOG5" s="42"/>
      <c r="TOH5" s="42"/>
      <c r="TOI5" s="42"/>
      <c r="TOJ5" s="42"/>
      <c r="TOK5" s="42"/>
      <c r="TOL5" s="42"/>
      <c r="TOM5" s="42"/>
      <c r="TON5" s="42"/>
      <c r="TOO5" s="42"/>
      <c r="TOP5" s="42"/>
      <c r="TOQ5" s="42"/>
      <c r="TOR5" s="42"/>
      <c r="TOS5" s="42"/>
      <c r="TOT5" s="42"/>
      <c r="TOU5" s="42"/>
      <c r="TOV5" s="42"/>
      <c r="TOW5" s="42"/>
      <c r="TOX5" s="42"/>
      <c r="TOY5" s="42"/>
      <c r="TOZ5" s="42"/>
      <c r="TPA5" s="42"/>
      <c r="TPB5" s="42"/>
      <c r="TPC5" s="42"/>
      <c r="TPD5" s="42"/>
      <c r="TPE5" s="42"/>
      <c r="TPF5" s="42"/>
      <c r="TPG5" s="42"/>
      <c r="TPH5" s="42"/>
      <c r="TPI5" s="42"/>
      <c r="TPJ5" s="42"/>
      <c r="TPK5" s="42"/>
      <c r="TPL5" s="42"/>
      <c r="TPM5" s="42"/>
      <c r="TPN5" s="42"/>
      <c r="TPO5" s="42"/>
      <c r="TPP5" s="42"/>
      <c r="TPQ5" s="42"/>
      <c r="TPR5" s="42"/>
      <c r="TPS5" s="42"/>
      <c r="TPT5" s="42"/>
      <c r="TPU5" s="42"/>
      <c r="TPV5" s="42"/>
      <c r="TPW5" s="42"/>
      <c r="TPX5" s="42"/>
      <c r="TPY5" s="42"/>
      <c r="TPZ5" s="42"/>
      <c r="TQA5" s="42"/>
      <c r="TQB5" s="42"/>
      <c r="TQC5" s="42"/>
      <c r="TQD5" s="42"/>
      <c r="TQE5" s="42"/>
      <c r="TQF5" s="42"/>
      <c r="TQG5" s="42"/>
      <c r="TQH5" s="42"/>
      <c r="TQI5" s="42"/>
      <c r="TQJ5" s="42"/>
      <c r="TQK5" s="42"/>
      <c r="TQL5" s="42"/>
      <c r="TQM5" s="42"/>
      <c r="TQN5" s="42"/>
      <c r="TQO5" s="42"/>
      <c r="TQP5" s="42"/>
      <c r="TQQ5" s="42"/>
      <c r="TQR5" s="42"/>
      <c r="TQS5" s="42"/>
      <c r="TQT5" s="42"/>
      <c r="TQU5" s="42"/>
      <c r="TQV5" s="42"/>
      <c r="TQW5" s="42"/>
      <c r="TQX5" s="42"/>
      <c r="TQY5" s="42"/>
      <c r="TQZ5" s="42"/>
      <c r="TRA5" s="42"/>
      <c r="TRB5" s="42"/>
      <c r="TRC5" s="42"/>
      <c r="TRD5" s="42"/>
      <c r="TRE5" s="42"/>
      <c r="TRF5" s="42"/>
      <c r="TRG5" s="42"/>
      <c r="TRH5" s="42"/>
      <c r="TRI5" s="42"/>
      <c r="TRJ5" s="42"/>
      <c r="TRK5" s="42"/>
      <c r="TRL5" s="42"/>
      <c r="TRM5" s="42"/>
      <c r="TRN5" s="42"/>
      <c r="TRO5" s="42"/>
      <c r="TRP5" s="42"/>
      <c r="TRQ5" s="42"/>
      <c r="TRR5" s="42"/>
      <c r="TRS5" s="42"/>
      <c r="TRT5" s="42"/>
      <c r="TRU5" s="42"/>
      <c r="TRV5" s="42"/>
      <c r="TRW5" s="42"/>
      <c r="TRX5" s="42"/>
      <c r="TRY5" s="42"/>
      <c r="TRZ5" s="42"/>
      <c r="TSA5" s="42"/>
      <c r="TSB5" s="42"/>
      <c r="TSC5" s="42"/>
      <c r="TSD5" s="42"/>
      <c r="TSE5" s="42"/>
      <c r="TSF5" s="42"/>
      <c r="TSG5" s="42"/>
      <c r="TSH5" s="42"/>
      <c r="TSI5" s="42"/>
      <c r="TSJ5" s="42"/>
      <c r="TSK5" s="42"/>
      <c r="TSL5" s="42"/>
      <c r="TSM5" s="42"/>
      <c r="TSN5" s="42"/>
      <c r="TSO5" s="42"/>
      <c r="TSP5" s="42"/>
      <c r="TSQ5" s="42"/>
      <c r="TSR5" s="42"/>
      <c r="TSS5" s="42"/>
      <c r="TST5" s="42"/>
      <c r="TSU5" s="42"/>
      <c r="TSV5" s="42"/>
      <c r="TSW5" s="42"/>
      <c r="TSX5" s="42"/>
      <c r="TSY5" s="42"/>
      <c r="TSZ5" s="42"/>
      <c r="TTA5" s="42"/>
      <c r="TTB5" s="42"/>
      <c r="TTC5" s="42"/>
      <c r="TTD5" s="42"/>
      <c r="TTE5" s="42"/>
      <c r="TTF5" s="42"/>
      <c r="TTG5" s="42"/>
      <c r="TTH5" s="42"/>
      <c r="TTI5" s="42"/>
      <c r="TTJ5" s="42"/>
      <c r="TTK5" s="42"/>
      <c r="TTL5" s="42"/>
      <c r="TTM5" s="42"/>
      <c r="TTN5" s="42"/>
      <c r="TTO5" s="42"/>
      <c r="TTP5" s="42"/>
      <c r="TTQ5" s="42"/>
      <c r="TTR5" s="42"/>
      <c r="TTS5" s="42"/>
      <c r="TTT5" s="42"/>
      <c r="TTU5" s="42"/>
      <c r="TTV5" s="42"/>
      <c r="TTW5" s="42"/>
      <c r="TTX5" s="42"/>
      <c r="TTY5" s="42"/>
      <c r="TTZ5" s="42"/>
      <c r="TUA5" s="42"/>
      <c r="TUB5" s="42"/>
      <c r="TUC5" s="42"/>
      <c r="TUD5" s="42"/>
      <c r="TUE5" s="42"/>
      <c r="TUF5" s="42"/>
      <c r="TUG5" s="42"/>
      <c r="TUH5" s="42"/>
      <c r="TUI5" s="42"/>
      <c r="TUJ5" s="42"/>
      <c r="TUK5" s="42"/>
      <c r="TUL5" s="42"/>
      <c r="TUM5" s="42"/>
      <c r="TUN5" s="42"/>
      <c r="TUO5" s="42"/>
      <c r="TUP5" s="42"/>
      <c r="TUQ5" s="42"/>
      <c r="TUR5" s="42"/>
      <c r="TUS5" s="42"/>
      <c r="TUT5" s="42"/>
      <c r="TUU5" s="42"/>
      <c r="TUV5" s="42"/>
      <c r="TUW5" s="42"/>
      <c r="TUX5" s="42"/>
      <c r="TUY5" s="42"/>
      <c r="TUZ5" s="42"/>
      <c r="TVA5" s="42"/>
      <c r="TVB5" s="42"/>
      <c r="TVC5" s="42"/>
      <c r="TVD5" s="42"/>
      <c r="TVE5" s="42"/>
      <c r="TVF5" s="42"/>
      <c r="TVG5" s="42"/>
      <c r="TVH5" s="42"/>
      <c r="TVI5" s="42"/>
      <c r="TVJ5" s="42"/>
      <c r="TVK5" s="42"/>
      <c r="TVL5" s="42"/>
      <c r="TVM5" s="42"/>
      <c r="TVN5" s="42"/>
      <c r="TVO5" s="42"/>
      <c r="TVP5" s="42"/>
      <c r="TVQ5" s="42"/>
      <c r="TVR5" s="42"/>
      <c r="TVS5" s="42"/>
      <c r="TVT5" s="42"/>
      <c r="TVU5" s="42"/>
      <c r="TVV5" s="42"/>
      <c r="TVW5" s="42"/>
      <c r="TVX5" s="42"/>
      <c r="TVY5" s="42"/>
      <c r="TVZ5" s="42"/>
      <c r="TWA5" s="42"/>
      <c r="TWB5" s="42"/>
      <c r="TWC5" s="42"/>
      <c r="TWD5" s="42"/>
      <c r="TWE5" s="42"/>
      <c r="TWF5" s="42"/>
      <c r="TWG5" s="42"/>
      <c r="TWH5" s="42"/>
      <c r="TWI5" s="42"/>
      <c r="TWJ5" s="42"/>
      <c r="TWK5" s="42"/>
      <c r="TWL5" s="42"/>
      <c r="TWM5" s="42"/>
      <c r="TWN5" s="42"/>
      <c r="TWO5" s="42"/>
      <c r="TWP5" s="42"/>
      <c r="TWQ5" s="42"/>
      <c r="TWR5" s="42"/>
      <c r="TWS5" s="42"/>
      <c r="TWT5" s="42"/>
      <c r="TWU5" s="42"/>
      <c r="TWV5" s="42"/>
      <c r="TWW5" s="42"/>
      <c r="TWX5" s="42"/>
      <c r="TWY5" s="42"/>
      <c r="TWZ5" s="42"/>
      <c r="TXA5" s="42"/>
      <c r="TXB5" s="42"/>
      <c r="TXC5" s="42"/>
      <c r="TXD5" s="42"/>
      <c r="TXE5" s="42"/>
      <c r="TXF5" s="42"/>
      <c r="TXG5" s="42"/>
      <c r="TXH5" s="42"/>
      <c r="TXI5" s="42"/>
      <c r="TXJ5" s="42"/>
      <c r="TXK5" s="42"/>
      <c r="TXL5" s="42"/>
      <c r="TXM5" s="42"/>
      <c r="TXN5" s="42"/>
      <c r="TXO5" s="42"/>
      <c r="TXP5" s="42"/>
      <c r="TXQ5" s="42"/>
      <c r="TXR5" s="42"/>
      <c r="TXS5" s="42"/>
      <c r="TXT5" s="42"/>
      <c r="TXU5" s="42"/>
      <c r="TXV5" s="42"/>
      <c r="TXW5" s="42"/>
      <c r="TXX5" s="42"/>
      <c r="TXY5" s="42"/>
      <c r="TXZ5" s="42"/>
      <c r="TYA5" s="42"/>
      <c r="TYB5" s="42"/>
      <c r="TYC5" s="42"/>
      <c r="TYD5" s="42"/>
      <c r="TYE5" s="42"/>
      <c r="TYF5" s="42"/>
      <c r="TYG5" s="42"/>
      <c r="TYH5" s="42"/>
      <c r="TYI5" s="42"/>
      <c r="TYJ5" s="42"/>
      <c r="TYK5" s="42"/>
      <c r="TYL5" s="42"/>
      <c r="TYM5" s="42"/>
      <c r="TYN5" s="42"/>
      <c r="TYO5" s="42"/>
      <c r="TYP5" s="42"/>
      <c r="TYQ5" s="42"/>
      <c r="TYR5" s="42"/>
      <c r="TYS5" s="42"/>
      <c r="TYT5" s="42"/>
      <c r="TYU5" s="42"/>
      <c r="TYV5" s="42"/>
      <c r="TYW5" s="42"/>
      <c r="TYX5" s="42"/>
      <c r="TYY5" s="42"/>
      <c r="TYZ5" s="42"/>
      <c r="TZA5" s="42"/>
      <c r="TZB5" s="42"/>
      <c r="TZC5" s="42"/>
      <c r="TZD5" s="42"/>
      <c r="TZE5" s="42"/>
      <c r="TZF5" s="42"/>
      <c r="TZG5" s="42"/>
      <c r="TZH5" s="42"/>
      <c r="TZI5" s="42"/>
      <c r="TZJ5" s="42"/>
      <c r="TZK5" s="42"/>
      <c r="TZL5" s="42"/>
      <c r="TZM5" s="42"/>
      <c r="TZN5" s="42"/>
      <c r="TZO5" s="42"/>
      <c r="TZP5" s="42"/>
      <c r="TZQ5" s="42"/>
      <c r="TZR5" s="42"/>
      <c r="TZS5" s="42"/>
      <c r="TZT5" s="42"/>
      <c r="TZU5" s="42"/>
      <c r="TZV5" s="42"/>
      <c r="TZW5" s="42"/>
      <c r="TZX5" s="42"/>
      <c r="TZY5" s="42"/>
      <c r="TZZ5" s="42"/>
      <c r="UAA5" s="42"/>
      <c r="UAB5" s="42"/>
      <c r="UAC5" s="42"/>
      <c r="UAD5" s="42"/>
      <c r="UAE5" s="42"/>
      <c r="UAF5" s="42"/>
      <c r="UAG5" s="42"/>
      <c r="UAH5" s="42"/>
      <c r="UAI5" s="42"/>
      <c r="UAJ5" s="42"/>
      <c r="UAK5" s="42"/>
      <c r="UAL5" s="42"/>
      <c r="UAM5" s="42"/>
      <c r="UAN5" s="42"/>
      <c r="UAO5" s="42"/>
      <c r="UAP5" s="42"/>
      <c r="UAQ5" s="42"/>
      <c r="UAR5" s="42"/>
      <c r="UAS5" s="42"/>
      <c r="UAT5" s="42"/>
      <c r="UAU5" s="42"/>
      <c r="UAV5" s="42"/>
      <c r="UAW5" s="42"/>
      <c r="UAX5" s="42"/>
      <c r="UAY5" s="42"/>
      <c r="UAZ5" s="42"/>
      <c r="UBA5" s="42"/>
      <c r="UBB5" s="42"/>
      <c r="UBC5" s="42"/>
      <c r="UBD5" s="42"/>
      <c r="UBE5" s="42"/>
      <c r="UBF5" s="42"/>
      <c r="UBG5" s="42"/>
      <c r="UBH5" s="42"/>
      <c r="UBI5" s="42"/>
      <c r="UBJ5" s="42"/>
      <c r="UBK5" s="42"/>
      <c r="UBL5" s="42"/>
      <c r="UBM5" s="42"/>
      <c r="UBN5" s="42"/>
      <c r="UBO5" s="42"/>
      <c r="UBP5" s="42"/>
      <c r="UBQ5" s="42"/>
      <c r="UBR5" s="42"/>
      <c r="UBS5" s="42"/>
      <c r="UBT5" s="42"/>
      <c r="UBU5" s="42"/>
      <c r="UBV5" s="42"/>
      <c r="UBW5" s="42"/>
      <c r="UBX5" s="42"/>
      <c r="UBY5" s="42"/>
      <c r="UBZ5" s="42"/>
      <c r="UCA5" s="42"/>
      <c r="UCB5" s="42"/>
      <c r="UCC5" s="42"/>
      <c r="UCD5" s="42"/>
      <c r="UCE5" s="42"/>
      <c r="UCF5" s="42"/>
      <c r="UCG5" s="42"/>
      <c r="UCH5" s="42"/>
      <c r="UCI5" s="42"/>
      <c r="UCJ5" s="42"/>
      <c r="UCK5" s="42"/>
      <c r="UCL5" s="42"/>
      <c r="UCM5" s="42"/>
      <c r="UCN5" s="42"/>
      <c r="UCO5" s="42"/>
      <c r="UCP5" s="42"/>
      <c r="UCQ5" s="42"/>
      <c r="UCR5" s="42"/>
      <c r="UCS5" s="42"/>
      <c r="UCT5" s="42"/>
      <c r="UCU5" s="42"/>
      <c r="UCV5" s="42"/>
      <c r="UCW5" s="42"/>
      <c r="UCX5" s="42"/>
      <c r="UCY5" s="42"/>
      <c r="UCZ5" s="42"/>
      <c r="UDA5" s="42"/>
      <c r="UDB5" s="42"/>
      <c r="UDC5" s="42"/>
      <c r="UDD5" s="42"/>
      <c r="UDE5" s="42"/>
      <c r="UDF5" s="42"/>
      <c r="UDG5" s="42"/>
      <c r="UDH5" s="42"/>
      <c r="UDI5" s="42"/>
      <c r="UDJ5" s="42"/>
      <c r="UDK5" s="42"/>
      <c r="UDL5" s="42"/>
      <c r="UDM5" s="42"/>
      <c r="UDN5" s="42"/>
      <c r="UDO5" s="42"/>
      <c r="UDP5" s="42"/>
      <c r="UDQ5" s="42"/>
      <c r="UDR5" s="42"/>
      <c r="UDS5" s="42"/>
      <c r="UDT5" s="42"/>
      <c r="UDU5" s="42"/>
      <c r="UDV5" s="42"/>
      <c r="UDW5" s="42"/>
      <c r="UDX5" s="42"/>
      <c r="UDY5" s="42"/>
      <c r="UDZ5" s="42"/>
      <c r="UEA5" s="42"/>
      <c r="UEB5" s="42"/>
      <c r="UEC5" s="42"/>
      <c r="UED5" s="42"/>
      <c r="UEE5" s="42"/>
      <c r="UEF5" s="42"/>
      <c r="UEG5" s="42"/>
      <c r="UEH5" s="42"/>
      <c r="UEI5" s="42"/>
      <c r="UEJ5" s="42"/>
      <c r="UEK5" s="42"/>
      <c r="UEL5" s="42"/>
      <c r="UEM5" s="42"/>
      <c r="UEN5" s="42"/>
      <c r="UEO5" s="42"/>
      <c r="UEP5" s="42"/>
      <c r="UEQ5" s="42"/>
      <c r="UER5" s="42"/>
      <c r="UES5" s="42"/>
      <c r="UET5" s="42"/>
      <c r="UEU5" s="42"/>
      <c r="UEV5" s="42"/>
      <c r="UEW5" s="42"/>
      <c r="UEX5" s="42"/>
      <c r="UEY5" s="42"/>
      <c r="UEZ5" s="42"/>
      <c r="UFA5" s="42"/>
      <c r="UFB5" s="42"/>
      <c r="UFC5" s="42"/>
      <c r="UFD5" s="42"/>
      <c r="UFE5" s="42"/>
      <c r="UFF5" s="42"/>
      <c r="UFG5" s="42"/>
      <c r="UFH5" s="42"/>
      <c r="UFI5" s="42"/>
      <c r="UFJ5" s="42"/>
      <c r="UFK5" s="42"/>
      <c r="UFL5" s="42"/>
      <c r="UFM5" s="42"/>
      <c r="UFN5" s="42"/>
      <c r="UFO5" s="42"/>
      <c r="UFP5" s="42"/>
      <c r="UFQ5" s="42"/>
      <c r="UFR5" s="42"/>
      <c r="UFS5" s="42"/>
      <c r="UFT5" s="42"/>
      <c r="UFU5" s="42"/>
      <c r="UFV5" s="42"/>
      <c r="UFW5" s="42"/>
      <c r="UFX5" s="42"/>
      <c r="UFY5" s="42"/>
      <c r="UFZ5" s="42"/>
      <c r="UGA5" s="42"/>
      <c r="UGB5" s="42"/>
      <c r="UGC5" s="42"/>
      <c r="UGD5" s="42"/>
      <c r="UGE5" s="42"/>
      <c r="UGF5" s="42"/>
      <c r="UGG5" s="42"/>
      <c r="UGH5" s="42"/>
      <c r="UGI5" s="42"/>
      <c r="UGJ5" s="42"/>
      <c r="UGK5" s="42"/>
      <c r="UGL5" s="42"/>
      <c r="UGM5" s="42"/>
      <c r="UGN5" s="42"/>
      <c r="UGO5" s="42"/>
      <c r="UGP5" s="42"/>
      <c r="UGQ5" s="42"/>
      <c r="UGR5" s="42"/>
      <c r="UGS5" s="42"/>
      <c r="UGT5" s="42"/>
      <c r="UGU5" s="42"/>
      <c r="UGV5" s="42"/>
      <c r="UGW5" s="42"/>
      <c r="UGX5" s="42"/>
      <c r="UGY5" s="42"/>
      <c r="UGZ5" s="42"/>
      <c r="UHA5" s="42"/>
      <c r="UHB5" s="42"/>
      <c r="UHC5" s="42"/>
      <c r="UHD5" s="42"/>
      <c r="UHE5" s="42"/>
      <c r="UHF5" s="42"/>
      <c r="UHG5" s="42"/>
      <c r="UHH5" s="42"/>
      <c r="UHI5" s="42"/>
      <c r="UHJ5" s="42"/>
      <c r="UHK5" s="42"/>
      <c r="UHL5" s="42"/>
      <c r="UHM5" s="42"/>
      <c r="UHN5" s="42"/>
      <c r="UHO5" s="42"/>
      <c r="UHP5" s="42"/>
      <c r="UHQ5" s="42"/>
      <c r="UHR5" s="42"/>
      <c r="UHS5" s="42"/>
      <c r="UHT5" s="42"/>
      <c r="UHU5" s="42"/>
      <c r="UHV5" s="42"/>
      <c r="UHW5" s="42"/>
      <c r="UHX5" s="42"/>
      <c r="UHY5" s="42"/>
      <c r="UHZ5" s="42"/>
      <c r="UIA5" s="42"/>
      <c r="UIB5" s="42"/>
      <c r="UIC5" s="42"/>
      <c r="UID5" s="42"/>
      <c r="UIE5" s="42"/>
      <c r="UIF5" s="42"/>
      <c r="UIG5" s="42"/>
      <c r="UIH5" s="42"/>
      <c r="UII5" s="42"/>
      <c r="UIJ5" s="42"/>
      <c r="UIK5" s="42"/>
      <c r="UIL5" s="42"/>
      <c r="UIM5" s="42"/>
      <c r="UIN5" s="42"/>
      <c r="UIO5" s="42"/>
      <c r="UIP5" s="42"/>
      <c r="UIQ5" s="42"/>
      <c r="UIR5" s="42"/>
      <c r="UIS5" s="42"/>
      <c r="UIT5" s="42"/>
      <c r="UIU5" s="42"/>
      <c r="UIV5" s="42"/>
      <c r="UIW5" s="42"/>
      <c r="UIX5" s="42"/>
      <c r="UIY5" s="42"/>
      <c r="UIZ5" s="42"/>
      <c r="UJA5" s="42"/>
      <c r="UJB5" s="42"/>
      <c r="UJC5" s="42"/>
      <c r="UJD5" s="42"/>
      <c r="UJE5" s="42"/>
      <c r="UJF5" s="42"/>
      <c r="UJG5" s="42"/>
      <c r="UJH5" s="42"/>
      <c r="UJI5" s="42"/>
      <c r="UJJ5" s="42"/>
      <c r="UJK5" s="42"/>
      <c r="UJL5" s="42"/>
      <c r="UJM5" s="42"/>
      <c r="UJN5" s="42"/>
      <c r="UJO5" s="42"/>
      <c r="UJP5" s="42"/>
      <c r="UJQ5" s="42"/>
      <c r="UJR5" s="42"/>
      <c r="UJS5" s="42"/>
      <c r="UJT5" s="42"/>
      <c r="UJU5" s="42"/>
      <c r="UJV5" s="42"/>
      <c r="UJW5" s="42"/>
      <c r="UJX5" s="42"/>
      <c r="UJY5" s="42"/>
      <c r="UJZ5" s="42"/>
      <c r="UKA5" s="42"/>
      <c r="UKB5" s="42"/>
      <c r="UKC5" s="42"/>
      <c r="UKD5" s="42"/>
      <c r="UKE5" s="42"/>
      <c r="UKF5" s="42"/>
      <c r="UKG5" s="42"/>
      <c r="UKH5" s="42"/>
      <c r="UKI5" s="42"/>
      <c r="UKJ5" s="42"/>
      <c r="UKK5" s="42"/>
      <c r="UKL5" s="42"/>
      <c r="UKM5" s="42"/>
      <c r="UKN5" s="42"/>
      <c r="UKO5" s="42"/>
      <c r="UKP5" s="42"/>
      <c r="UKQ5" s="42"/>
      <c r="UKR5" s="42"/>
      <c r="UKS5" s="42"/>
      <c r="UKT5" s="42"/>
      <c r="UKU5" s="42"/>
      <c r="UKV5" s="42"/>
      <c r="UKW5" s="42"/>
      <c r="UKX5" s="42"/>
      <c r="UKY5" s="42"/>
      <c r="UKZ5" s="42"/>
      <c r="ULA5" s="42"/>
      <c r="ULB5" s="42"/>
      <c r="ULC5" s="42"/>
      <c r="ULD5" s="42"/>
      <c r="ULE5" s="42"/>
      <c r="ULF5" s="42"/>
      <c r="ULG5" s="42"/>
      <c r="ULH5" s="42"/>
      <c r="ULI5" s="42"/>
      <c r="ULJ5" s="42"/>
      <c r="ULK5" s="42"/>
      <c r="ULL5" s="42"/>
      <c r="ULM5" s="42"/>
      <c r="ULN5" s="42"/>
      <c r="ULO5" s="42"/>
      <c r="ULP5" s="42"/>
      <c r="ULQ5" s="42"/>
      <c r="ULR5" s="42"/>
      <c r="ULS5" s="42"/>
      <c r="ULT5" s="42"/>
      <c r="ULU5" s="42"/>
      <c r="ULV5" s="42"/>
      <c r="ULW5" s="42"/>
      <c r="ULX5" s="42"/>
      <c r="ULY5" s="42"/>
      <c r="ULZ5" s="42"/>
      <c r="UMA5" s="42"/>
      <c r="UMB5" s="42"/>
      <c r="UMC5" s="42"/>
      <c r="UMD5" s="42"/>
      <c r="UME5" s="42"/>
      <c r="UMF5" s="42"/>
      <c r="UMG5" s="42"/>
      <c r="UMH5" s="42"/>
      <c r="UMI5" s="42"/>
      <c r="UMJ5" s="42"/>
      <c r="UMK5" s="42"/>
      <c r="UML5" s="42"/>
      <c r="UMM5" s="42"/>
      <c r="UMN5" s="42"/>
      <c r="UMO5" s="42"/>
      <c r="UMP5" s="42"/>
      <c r="UMQ5" s="42"/>
      <c r="UMR5" s="42"/>
      <c r="UMS5" s="42"/>
      <c r="UMT5" s="42"/>
      <c r="UMU5" s="42"/>
      <c r="UMV5" s="42"/>
      <c r="UMW5" s="42"/>
      <c r="UMX5" s="42"/>
      <c r="UMY5" s="42"/>
      <c r="UMZ5" s="42"/>
      <c r="UNA5" s="42"/>
      <c r="UNB5" s="42"/>
      <c r="UNC5" s="42"/>
      <c r="UND5" s="42"/>
      <c r="UNE5" s="42"/>
      <c r="UNF5" s="42"/>
      <c r="UNG5" s="42"/>
      <c r="UNH5" s="42"/>
      <c r="UNI5" s="42"/>
      <c r="UNJ5" s="42"/>
      <c r="UNK5" s="42"/>
      <c r="UNL5" s="42"/>
      <c r="UNM5" s="42"/>
      <c r="UNN5" s="42"/>
      <c r="UNO5" s="42"/>
      <c r="UNP5" s="42"/>
      <c r="UNQ5" s="42"/>
      <c r="UNR5" s="42"/>
      <c r="UNS5" s="42"/>
      <c r="UNT5" s="42"/>
      <c r="UNU5" s="42"/>
      <c r="UNV5" s="42"/>
      <c r="UNW5" s="42"/>
      <c r="UNX5" s="42"/>
      <c r="UNY5" s="42"/>
      <c r="UNZ5" s="42"/>
      <c r="UOA5" s="42"/>
      <c r="UOB5" s="42"/>
      <c r="UOC5" s="42"/>
      <c r="UOD5" s="42"/>
      <c r="UOE5" s="42"/>
      <c r="UOF5" s="42"/>
      <c r="UOG5" s="42"/>
      <c r="UOH5" s="42"/>
      <c r="UOI5" s="42"/>
      <c r="UOJ5" s="42"/>
      <c r="UOK5" s="42"/>
      <c r="UOL5" s="42"/>
      <c r="UOM5" s="42"/>
      <c r="UON5" s="42"/>
      <c r="UOO5" s="42"/>
      <c r="UOP5" s="42"/>
      <c r="UOQ5" s="42"/>
      <c r="UOR5" s="42"/>
      <c r="UOS5" s="42"/>
      <c r="UOT5" s="42"/>
      <c r="UOU5" s="42"/>
      <c r="UOV5" s="42"/>
      <c r="UOW5" s="42"/>
      <c r="UOX5" s="42"/>
      <c r="UOY5" s="42"/>
      <c r="UOZ5" s="42"/>
      <c r="UPA5" s="42"/>
      <c r="UPB5" s="42"/>
      <c r="UPC5" s="42"/>
      <c r="UPD5" s="42"/>
      <c r="UPE5" s="42"/>
      <c r="UPF5" s="42"/>
      <c r="UPG5" s="42"/>
      <c r="UPH5" s="42"/>
      <c r="UPI5" s="42"/>
      <c r="UPJ5" s="42"/>
      <c r="UPK5" s="42"/>
      <c r="UPL5" s="42"/>
      <c r="UPM5" s="42"/>
      <c r="UPN5" s="42"/>
      <c r="UPO5" s="42"/>
      <c r="UPP5" s="42"/>
      <c r="UPQ5" s="42"/>
      <c r="UPR5" s="42"/>
      <c r="UPS5" s="42"/>
      <c r="UPT5" s="42"/>
      <c r="UPU5" s="42"/>
      <c r="UPV5" s="42"/>
      <c r="UPW5" s="42"/>
      <c r="UPX5" s="42"/>
      <c r="UPY5" s="42"/>
      <c r="UPZ5" s="42"/>
      <c r="UQA5" s="42"/>
      <c r="UQB5" s="42"/>
      <c r="UQC5" s="42"/>
      <c r="UQD5" s="42"/>
      <c r="UQE5" s="42"/>
      <c r="UQF5" s="42"/>
      <c r="UQG5" s="42"/>
      <c r="UQH5" s="42"/>
      <c r="UQI5" s="42"/>
      <c r="UQJ5" s="42"/>
      <c r="UQK5" s="42"/>
      <c r="UQL5" s="42"/>
      <c r="UQM5" s="42"/>
      <c r="UQN5" s="42"/>
      <c r="UQO5" s="42"/>
      <c r="UQP5" s="42"/>
      <c r="UQQ5" s="42"/>
      <c r="UQR5" s="42"/>
      <c r="UQS5" s="42"/>
      <c r="UQT5" s="42"/>
      <c r="UQU5" s="42"/>
      <c r="UQV5" s="42"/>
      <c r="UQW5" s="42"/>
      <c r="UQX5" s="42"/>
      <c r="UQY5" s="42"/>
      <c r="UQZ5" s="42"/>
      <c r="URA5" s="42"/>
      <c r="URB5" s="42"/>
      <c r="URC5" s="42"/>
      <c r="URD5" s="42"/>
      <c r="URE5" s="42"/>
      <c r="URF5" s="42"/>
      <c r="URG5" s="42"/>
      <c r="URH5" s="42"/>
      <c r="URI5" s="42"/>
      <c r="URJ5" s="42"/>
      <c r="URK5" s="42"/>
      <c r="URL5" s="42"/>
      <c r="URM5" s="42"/>
      <c r="URN5" s="42"/>
      <c r="URO5" s="42"/>
      <c r="URP5" s="42"/>
      <c r="URQ5" s="42"/>
      <c r="URR5" s="42"/>
      <c r="URS5" s="42"/>
      <c r="URT5" s="42"/>
      <c r="URU5" s="42"/>
      <c r="URV5" s="42"/>
      <c r="URW5" s="42"/>
      <c r="URX5" s="42"/>
      <c r="URY5" s="42"/>
      <c r="URZ5" s="42"/>
      <c r="USA5" s="42"/>
      <c r="USB5" s="42"/>
      <c r="USC5" s="42"/>
      <c r="USD5" s="42"/>
      <c r="USE5" s="42"/>
      <c r="USF5" s="42"/>
      <c r="USG5" s="42"/>
      <c r="USH5" s="42"/>
      <c r="USI5" s="42"/>
      <c r="USJ5" s="42"/>
      <c r="USK5" s="42"/>
      <c r="USL5" s="42"/>
      <c r="USM5" s="42"/>
      <c r="USN5" s="42"/>
      <c r="USO5" s="42"/>
      <c r="USP5" s="42"/>
      <c r="USQ5" s="42"/>
      <c r="USR5" s="42"/>
      <c r="USS5" s="42"/>
      <c r="UST5" s="42"/>
      <c r="USU5" s="42"/>
      <c r="USV5" s="42"/>
      <c r="USW5" s="42"/>
      <c r="USX5" s="42"/>
      <c r="USY5" s="42"/>
      <c r="USZ5" s="42"/>
      <c r="UTA5" s="42"/>
      <c r="UTB5" s="42"/>
      <c r="UTC5" s="42"/>
      <c r="UTD5" s="42"/>
      <c r="UTE5" s="42"/>
      <c r="UTF5" s="42"/>
      <c r="UTG5" s="42"/>
      <c r="UTH5" s="42"/>
      <c r="UTI5" s="42"/>
      <c r="UTJ5" s="42"/>
      <c r="UTK5" s="42"/>
      <c r="UTL5" s="42"/>
      <c r="UTM5" s="42"/>
      <c r="UTN5" s="42"/>
      <c r="UTO5" s="42"/>
      <c r="UTP5" s="42"/>
      <c r="UTQ5" s="42"/>
      <c r="UTR5" s="42"/>
      <c r="UTS5" s="42"/>
      <c r="UTT5" s="42"/>
      <c r="UTU5" s="42"/>
      <c r="UTV5" s="42"/>
      <c r="UTW5" s="42"/>
      <c r="UTX5" s="42"/>
      <c r="UTY5" s="42"/>
      <c r="UTZ5" s="42"/>
      <c r="UUA5" s="42"/>
      <c r="UUB5" s="42"/>
      <c r="UUC5" s="42"/>
      <c r="UUD5" s="42"/>
      <c r="UUE5" s="42"/>
      <c r="UUF5" s="42"/>
      <c r="UUG5" s="42"/>
      <c r="UUH5" s="42"/>
      <c r="UUI5" s="42"/>
      <c r="UUJ5" s="42"/>
      <c r="UUK5" s="42"/>
      <c r="UUL5" s="42"/>
      <c r="UUM5" s="42"/>
      <c r="UUN5" s="42"/>
      <c r="UUO5" s="42"/>
      <c r="UUP5" s="42"/>
      <c r="UUQ5" s="42"/>
      <c r="UUR5" s="42"/>
      <c r="UUS5" s="42"/>
      <c r="UUT5" s="42"/>
      <c r="UUU5" s="42"/>
      <c r="UUV5" s="42"/>
      <c r="UUW5" s="42"/>
      <c r="UUX5" s="42"/>
      <c r="UUY5" s="42"/>
      <c r="UUZ5" s="42"/>
      <c r="UVA5" s="42"/>
      <c r="UVB5" s="42"/>
      <c r="UVC5" s="42"/>
      <c r="UVD5" s="42"/>
      <c r="UVE5" s="42"/>
      <c r="UVF5" s="42"/>
      <c r="UVG5" s="42"/>
      <c r="UVH5" s="42"/>
      <c r="UVI5" s="42"/>
      <c r="UVJ5" s="42"/>
      <c r="UVK5" s="42"/>
      <c r="UVL5" s="42"/>
      <c r="UVM5" s="42"/>
      <c r="UVN5" s="42"/>
      <c r="UVO5" s="42"/>
      <c r="UVP5" s="42"/>
      <c r="UVQ5" s="42"/>
      <c r="UVR5" s="42"/>
      <c r="UVS5" s="42"/>
      <c r="UVT5" s="42"/>
      <c r="UVU5" s="42"/>
      <c r="UVV5" s="42"/>
      <c r="UVW5" s="42"/>
      <c r="UVX5" s="42"/>
      <c r="UVY5" s="42"/>
      <c r="UVZ5" s="42"/>
      <c r="UWA5" s="42"/>
      <c r="UWB5" s="42"/>
      <c r="UWC5" s="42"/>
      <c r="UWD5" s="42"/>
      <c r="UWE5" s="42"/>
      <c r="UWF5" s="42"/>
      <c r="UWG5" s="42"/>
      <c r="UWH5" s="42"/>
      <c r="UWI5" s="42"/>
      <c r="UWJ5" s="42"/>
      <c r="UWK5" s="42"/>
      <c r="UWL5" s="42"/>
      <c r="UWM5" s="42"/>
      <c r="UWN5" s="42"/>
      <c r="UWO5" s="42"/>
      <c r="UWP5" s="42"/>
      <c r="UWQ5" s="42"/>
      <c r="UWR5" s="42"/>
      <c r="UWS5" s="42"/>
      <c r="UWT5" s="42"/>
      <c r="UWU5" s="42"/>
      <c r="UWV5" s="42"/>
      <c r="UWW5" s="42"/>
      <c r="UWX5" s="42"/>
      <c r="UWY5" s="42"/>
      <c r="UWZ5" s="42"/>
      <c r="UXA5" s="42"/>
      <c r="UXB5" s="42"/>
      <c r="UXC5" s="42"/>
      <c r="UXD5" s="42"/>
      <c r="UXE5" s="42"/>
      <c r="UXF5" s="42"/>
      <c r="UXG5" s="42"/>
      <c r="UXH5" s="42"/>
      <c r="UXI5" s="42"/>
      <c r="UXJ5" s="42"/>
      <c r="UXK5" s="42"/>
      <c r="UXL5" s="42"/>
      <c r="UXM5" s="42"/>
      <c r="UXN5" s="42"/>
      <c r="UXO5" s="42"/>
      <c r="UXP5" s="42"/>
      <c r="UXQ5" s="42"/>
      <c r="UXR5" s="42"/>
      <c r="UXS5" s="42"/>
      <c r="UXT5" s="42"/>
      <c r="UXU5" s="42"/>
      <c r="UXV5" s="42"/>
      <c r="UXW5" s="42"/>
      <c r="UXX5" s="42"/>
      <c r="UXY5" s="42"/>
      <c r="UXZ5" s="42"/>
      <c r="UYA5" s="42"/>
      <c r="UYB5" s="42"/>
      <c r="UYC5" s="42"/>
      <c r="UYD5" s="42"/>
      <c r="UYE5" s="42"/>
      <c r="UYF5" s="42"/>
      <c r="UYG5" s="42"/>
      <c r="UYH5" s="42"/>
      <c r="UYI5" s="42"/>
      <c r="UYJ5" s="42"/>
      <c r="UYK5" s="42"/>
      <c r="UYL5" s="42"/>
      <c r="UYM5" s="42"/>
      <c r="UYN5" s="42"/>
      <c r="UYO5" s="42"/>
      <c r="UYP5" s="42"/>
      <c r="UYQ5" s="42"/>
      <c r="UYR5" s="42"/>
      <c r="UYS5" s="42"/>
      <c r="UYT5" s="42"/>
      <c r="UYU5" s="42"/>
      <c r="UYV5" s="42"/>
      <c r="UYW5" s="42"/>
      <c r="UYX5" s="42"/>
      <c r="UYY5" s="42"/>
      <c r="UYZ5" s="42"/>
      <c r="UZA5" s="42"/>
      <c r="UZB5" s="42"/>
      <c r="UZC5" s="42"/>
      <c r="UZD5" s="42"/>
      <c r="UZE5" s="42"/>
      <c r="UZF5" s="42"/>
      <c r="UZG5" s="42"/>
      <c r="UZH5" s="42"/>
      <c r="UZI5" s="42"/>
      <c r="UZJ5" s="42"/>
      <c r="UZK5" s="42"/>
      <c r="UZL5" s="42"/>
      <c r="UZM5" s="42"/>
      <c r="UZN5" s="42"/>
      <c r="UZO5" s="42"/>
      <c r="UZP5" s="42"/>
      <c r="UZQ5" s="42"/>
      <c r="UZR5" s="42"/>
      <c r="UZS5" s="42"/>
      <c r="UZT5" s="42"/>
      <c r="UZU5" s="42"/>
      <c r="UZV5" s="42"/>
      <c r="UZW5" s="42"/>
      <c r="UZX5" s="42"/>
      <c r="UZY5" s="42"/>
      <c r="UZZ5" s="42"/>
      <c r="VAA5" s="42"/>
      <c r="VAB5" s="42"/>
      <c r="VAC5" s="42"/>
      <c r="VAD5" s="42"/>
      <c r="VAE5" s="42"/>
      <c r="VAF5" s="42"/>
      <c r="VAG5" s="42"/>
      <c r="VAH5" s="42"/>
      <c r="VAI5" s="42"/>
      <c r="VAJ5" s="42"/>
      <c r="VAK5" s="42"/>
      <c r="VAL5" s="42"/>
      <c r="VAM5" s="42"/>
      <c r="VAN5" s="42"/>
      <c r="VAO5" s="42"/>
      <c r="VAP5" s="42"/>
      <c r="VAQ5" s="42"/>
      <c r="VAR5" s="42"/>
      <c r="VAS5" s="42"/>
      <c r="VAT5" s="42"/>
      <c r="VAU5" s="42"/>
      <c r="VAV5" s="42"/>
      <c r="VAW5" s="42"/>
      <c r="VAX5" s="42"/>
      <c r="VAY5" s="42"/>
      <c r="VAZ5" s="42"/>
      <c r="VBA5" s="42"/>
      <c r="VBB5" s="42"/>
      <c r="VBC5" s="42"/>
      <c r="VBD5" s="42"/>
      <c r="VBE5" s="42"/>
      <c r="VBF5" s="42"/>
      <c r="VBG5" s="42"/>
      <c r="VBH5" s="42"/>
      <c r="VBI5" s="42"/>
      <c r="VBJ5" s="42"/>
      <c r="VBK5" s="42"/>
      <c r="VBL5" s="42"/>
      <c r="VBM5" s="42"/>
      <c r="VBN5" s="42"/>
      <c r="VBO5" s="42"/>
      <c r="VBP5" s="42"/>
      <c r="VBQ5" s="42"/>
      <c r="VBR5" s="42"/>
      <c r="VBS5" s="42"/>
      <c r="VBT5" s="42"/>
      <c r="VBU5" s="42"/>
      <c r="VBV5" s="42"/>
      <c r="VBW5" s="42"/>
      <c r="VBX5" s="42"/>
      <c r="VBY5" s="42"/>
      <c r="VBZ5" s="42"/>
      <c r="VCA5" s="42"/>
      <c r="VCB5" s="42"/>
      <c r="VCC5" s="42"/>
      <c r="VCD5" s="42"/>
      <c r="VCE5" s="42"/>
      <c r="VCF5" s="42"/>
      <c r="VCG5" s="42"/>
      <c r="VCH5" s="42"/>
      <c r="VCI5" s="42"/>
      <c r="VCJ5" s="42"/>
      <c r="VCK5" s="42"/>
      <c r="VCL5" s="42"/>
      <c r="VCM5" s="42"/>
      <c r="VCN5" s="42"/>
      <c r="VCO5" s="42"/>
      <c r="VCP5" s="42"/>
      <c r="VCQ5" s="42"/>
      <c r="VCR5" s="42"/>
      <c r="VCS5" s="42"/>
      <c r="VCT5" s="42"/>
      <c r="VCU5" s="42"/>
      <c r="VCV5" s="42"/>
      <c r="VCW5" s="42"/>
      <c r="VCX5" s="42"/>
      <c r="VCY5" s="42"/>
      <c r="VCZ5" s="42"/>
      <c r="VDA5" s="42"/>
      <c r="VDB5" s="42"/>
      <c r="VDC5" s="42"/>
      <c r="VDD5" s="42"/>
      <c r="VDE5" s="42"/>
      <c r="VDF5" s="42"/>
      <c r="VDG5" s="42"/>
      <c r="VDH5" s="42"/>
      <c r="VDI5" s="42"/>
      <c r="VDJ5" s="42"/>
      <c r="VDK5" s="42"/>
      <c r="VDL5" s="42"/>
      <c r="VDM5" s="42"/>
      <c r="VDN5" s="42"/>
      <c r="VDO5" s="42"/>
      <c r="VDP5" s="42"/>
      <c r="VDQ5" s="42"/>
      <c r="VDR5" s="42"/>
      <c r="VDS5" s="42"/>
      <c r="VDT5" s="42"/>
      <c r="VDU5" s="42"/>
      <c r="VDV5" s="42"/>
      <c r="VDW5" s="42"/>
      <c r="VDX5" s="42"/>
      <c r="VDY5" s="42"/>
      <c r="VDZ5" s="42"/>
      <c r="VEA5" s="42"/>
      <c r="VEB5" s="42"/>
      <c r="VEC5" s="42"/>
      <c r="VED5" s="42"/>
      <c r="VEE5" s="42"/>
      <c r="VEF5" s="42"/>
      <c r="VEG5" s="42"/>
      <c r="VEH5" s="42"/>
      <c r="VEI5" s="42"/>
      <c r="VEJ5" s="42"/>
      <c r="VEK5" s="42"/>
      <c r="VEL5" s="42"/>
      <c r="VEM5" s="42"/>
      <c r="VEN5" s="42"/>
      <c r="VEO5" s="42"/>
      <c r="VEP5" s="42"/>
      <c r="VEQ5" s="42"/>
      <c r="VER5" s="42"/>
      <c r="VES5" s="42"/>
      <c r="VET5" s="42"/>
      <c r="VEU5" s="42"/>
      <c r="VEV5" s="42"/>
      <c r="VEW5" s="42"/>
      <c r="VEX5" s="42"/>
      <c r="VEY5" s="42"/>
      <c r="VEZ5" s="42"/>
      <c r="VFA5" s="42"/>
      <c r="VFB5" s="42"/>
      <c r="VFC5" s="42"/>
      <c r="VFD5" s="42"/>
      <c r="VFE5" s="42"/>
      <c r="VFF5" s="42"/>
      <c r="VFG5" s="42"/>
      <c r="VFH5" s="42"/>
      <c r="VFI5" s="42"/>
      <c r="VFJ5" s="42"/>
      <c r="VFK5" s="42"/>
      <c r="VFL5" s="42"/>
      <c r="VFM5" s="42"/>
      <c r="VFN5" s="42"/>
      <c r="VFO5" s="42"/>
      <c r="VFP5" s="42"/>
      <c r="VFQ5" s="42"/>
      <c r="VFR5" s="42"/>
      <c r="VFS5" s="42"/>
      <c r="VFT5" s="42"/>
      <c r="VFU5" s="42"/>
      <c r="VFV5" s="42"/>
      <c r="VFW5" s="42"/>
      <c r="VFX5" s="42"/>
      <c r="VFY5" s="42"/>
      <c r="VFZ5" s="42"/>
      <c r="VGA5" s="42"/>
      <c r="VGB5" s="42"/>
      <c r="VGC5" s="42"/>
      <c r="VGD5" s="42"/>
      <c r="VGE5" s="42"/>
      <c r="VGF5" s="42"/>
      <c r="VGG5" s="42"/>
      <c r="VGH5" s="42"/>
      <c r="VGI5" s="42"/>
      <c r="VGJ5" s="42"/>
      <c r="VGK5" s="42"/>
      <c r="VGL5" s="42"/>
      <c r="VGM5" s="42"/>
      <c r="VGN5" s="42"/>
      <c r="VGO5" s="42"/>
      <c r="VGP5" s="42"/>
      <c r="VGQ5" s="42"/>
      <c r="VGR5" s="42"/>
      <c r="VGS5" s="42"/>
      <c r="VGT5" s="42"/>
      <c r="VGU5" s="42"/>
      <c r="VGV5" s="42"/>
      <c r="VGW5" s="42"/>
      <c r="VGX5" s="42"/>
      <c r="VGY5" s="42"/>
      <c r="VGZ5" s="42"/>
      <c r="VHA5" s="42"/>
      <c r="VHB5" s="42"/>
      <c r="VHC5" s="42"/>
      <c r="VHD5" s="42"/>
      <c r="VHE5" s="42"/>
      <c r="VHF5" s="42"/>
      <c r="VHG5" s="42"/>
      <c r="VHH5" s="42"/>
      <c r="VHI5" s="42"/>
      <c r="VHJ5" s="42"/>
      <c r="VHK5" s="42"/>
      <c r="VHL5" s="42"/>
      <c r="VHM5" s="42"/>
      <c r="VHN5" s="42"/>
      <c r="VHO5" s="42"/>
      <c r="VHP5" s="42"/>
      <c r="VHQ5" s="42"/>
      <c r="VHR5" s="42"/>
      <c r="VHS5" s="42"/>
      <c r="VHT5" s="42"/>
      <c r="VHU5" s="42"/>
      <c r="VHV5" s="42"/>
      <c r="VHW5" s="42"/>
      <c r="VHX5" s="42"/>
      <c r="VHY5" s="42"/>
      <c r="VHZ5" s="42"/>
      <c r="VIA5" s="42"/>
      <c r="VIB5" s="42"/>
      <c r="VIC5" s="42"/>
      <c r="VID5" s="42"/>
      <c r="VIE5" s="42"/>
      <c r="VIF5" s="42"/>
      <c r="VIG5" s="42"/>
      <c r="VIH5" s="42"/>
      <c r="VII5" s="42"/>
      <c r="VIJ5" s="42"/>
      <c r="VIK5" s="42"/>
      <c r="VIL5" s="42"/>
      <c r="VIM5" s="42"/>
      <c r="VIN5" s="42"/>
      <c r="VIO5" s="42"/>
      <c r="VIP5" s="42"/>
      <c r="VIQ5" s="42"/>
      <c r="VIR5" s="42"/>
      <c r="VIS5" s="42"/>
      <c r="VIT5" s="42"/>
      <c r="VIU5" s="42"/>
      <c r="VIV5" s="42"/>
      <c r="VIW5" s="42"/>
      <c r="VIX5" s="42"/>
      <c r="VIY5" s="42"/>
      <c r="VIZ5" s="42"/>
      <c r="VJA5" s="42"/>
      <c r="VJB5" s="42"/>
      <c r="VJC5" s="42"/>
      <c r="VJD5" s="42"/>
      <c r="VJE5" s="42"/>
      <c r="VJF5" s="42"/>
      <c r="VJG5" s="42"/>
      <c r="VJH5" s="42"/>
      <c r="VJI5" s="42"/>
      <c r="VJJ5" s="42"/>
      <c r="VJK5" s="42"/>
      <c r="VJL5" s="42"/>
      <c r="VJM5" s="42"/>
      <c r="VJN5" s="42"/>
      <c r="VJO5" s="42"/>
      <c r="VJP5" s="42"/>
      <c r="VJQ5" s="42"/>
      <c r="VJR5" s="42"/>
      <c r="VJS5" s="42"/>
      <c r="VJT5" s="42"/>
      <c r="VJU5" s="42"/>
      <c r="VJV5" s="42"/>
      <c r="VJW5" s="42"/>
      <c r="VJX5" s="42"/>
      <c r="VJY5" s="42"/>
      <c r="VJZ5" s="42"/>
      <c r="VKA5" s="42"/>
      <c r="VKB5" s="42"/>
      <c r="VKC5" s="42"/>
      <c r="VKD5" s="42"/>
      <c r="VKE5" s="42"/>
      <c r="VKF5" s="42"/>
      <c r="VKG5" s="42"/>
      <c r="VKH5" s="42"/>
      <c r="VKI5" s="42"/>
      <c r="VKJ5" s="42"/>
      <c r="VKK5" s="42"/>
      <c r="VKL5" s="42"/>
      <c r="VKM5" s="42"/>
      <c r="VKN5" s="42"/>
      <c r="VKO5" s="42"/>
      <c r="VKP5" s="42"/>
      <c r="VKQ5" s="42"/>
      <c r="VKR5" s="42"/>
      <c r="VKS5" s="42"/>
      <c r="VKT5" s="42"/>
      <c r="VKU5" s="42"/>
      <c r="VKV5" s="42"/>
      <c r="VKW5" s="42"/>
      <c r="VKX5" s="42"/>
      <c r="VKY5" s="42"/>
      <c r="VKZ5" s="42"/>
      <c r="VLA5" s="42"/>
      <c r="VLB5" s="42"/>
      <c r="VLC5" s="42"/>
      <c r="VLD5" s="42"/>
      <c r="VLE5" s="42"/>
      <c r="VLF5" s="42"/>
      <c r="VLG5" s="42"/>
      <c r="VLH5" s="42"/>
      <c r="VLI5" s="42"/>
      <c r="VLJ5" s="42"/>
      <c r="VLK5" s="42"/>
      <c r="VLL5" s="42"/>
      <c r="VLM5" s="42"/>
      <c r="VLN5" s="42"/>
      <c r="VLO5" s="42"/>
      <c r="VLP5" s="42"/>
      <c r="VLQ5" s="42"/>
      <c r="VLR5" s="42"/>
      <c r="VLS5" s="42"/>
      <c r="VLT5" s="42"/>
      <c r="VLU5" s="42"/>
      <c r="VLV5" s="42"/>
      <c r="VLW5" s="42"/>
      <c r="VLX5" s="42"/>
      <c r="VLY5" s="42"/>
      <c r="VLZ5" s="42"/>
      <c r="VMA5" s="42"/>
      <c r="VMB5" s="42"/>
      <c r="VMC5" s="42"/>
      <c r="VMD5" s="42"/>
      <c r="VME5" s="42"/>
      <c r="VMF5" s="42"/>
      <c r="VMG5" s="42"/>
      <c r="VMH5" s="42"/>
      <c r="VMI5" s="42"/>
      <c r="VMJ5" s="42"/>
      <c r="VMK5" s="42"/>
      <c r="VML5" s="42"/>
      <c r="VMM5" s="42"/>
      <c r="VMN5" s="42"/>
      <c r="VMO5" s="42"/>
      <c r="VMP5" s="42"/>
      <c r="VMQ5" s="42"/>
      <c r="VMR5" s="42"/>
      <c r="VMS5" s="42"/>
      <c r="VMT5" s="42"/>
      <c r="VMU5" s="42"/>
      <c r="VMV5" s="42"/>
      <c r="VMW5" s="42"/>
      <c r="VMX5" s="42"/>
      <c r="VMY5" s="42"/>
      <c r="VMZ5" s="42"/>
      <c r="VNA5" s="42"/>
      <c r="VNB5" s="42"/>
      <c r="VNC5" s="42"/>
      <c r="VND5" s="42"/>
      <c r="VNE5" s="42"/>
      <c r="VNF5" s="42"/>
      <c r="VNG5" s="42"/>
      <c r="VNH5" s="42"/>
      <c r="VNI5" s="42"/>
      <c r="VNJ5" s="42"/>
      <c r="VNK5" s="42"/>
      <c r="VNL5" s="42"/>
      <c r="VNM5" s="42"/>
      <c r="VNN5" s="42"/>
      <c r="VNO5" s="42"/>
      <c r="VNP5" s="42"/>
      <c r="VNQ5" s="42"/>
      <c r="VNR5" s="42"/>
      <c r="VNS5" s="42"/>
      <c r="VNT5" s="42"/>
      <c r="VNU5" s="42"/>
      <c r="VNV5" s="42"/>
      <c r="VNW5" s="42"/>
      <c r="VNX5" s="42"/>
      <c r="VNY5" s="42"/>
      <c r="VNZ5" s="42"/>
      <c r="VOA5" s="42"/>
      <c r="VOB5" s="42"/>
      <c r="VOC5" s="42"/>
      <c r="VOD5" s="42"/>
      <c r="VOE5" s="42"/>
      <c r="VOF5" s="42"/>
      <c r="VOG5" s="42"/>
      <c r="VOH5" s="42"/>
      <c r="VOI5" s="42"/>
      <c r="VOJ5" s="42"/>
      <c r="VOK5" s="42"/>
      <c r="VOL5" s="42"/>
      <c r="VOM5" s="42"/>
      <c r="VON5" s="42"/>
      <c r="VOO5" s="42"/>
      <c r="VOP5" s="42"/>
      <c r="VOQ5" s="42"/>
      <c r="VOR5" s="42"/>
      <c r="VOS5" s="42"/>
      <c r="VOT5" s="42"/>
      <c r="VOU5" s="42"/>
      <c r="VOV5" s="42"/>
      <c r="VOW5" s="42"/>
      <c r="VOX5" s="42"/>
      <c r="VOY5" s="42"/>
      <c r="VOZ5" s="42"/>
      <c r="VPA5" s="42"/>
      <c r="VPB5" s="42"/>
      <c r="VPC5" s="42"/>
      <c r="VPD5" s="42"/>
      <c r="VPE5" s="42"/>
      <c r="VPF5" s="42"/>
      <c r="VPG5" s="42"/>
      <c r="VPH5" s="42"/>
      <c r="VPI5" s="42"/>
      <c r="VPJ5" s="42"/>
      <c r="VPK5" s="42"/>
      <c r="VPL5" s="42"/>
      <c r="VPM5" s="42"/>
      <c r="VPN5" s="42"/>
      <c r="VPO5" s="42"/>
      <c r="VPP5" s="42"/>
      <c r="VPQ5" s="42"/>
      <c r="VPR5" s="42"/>
      <c r="VPS5" s="42"/>
      <c r="VPT5" s="42"/>
      <c r="VPU5" s="42"/>
      <c r="VPV5" s="42"/>
      <c r="VPW5" s="42"/>
      <c r="VPX5" s="42"/>
      <c r="VPY5" s="42"/>
      <c r="VPZ5" s="42"/>
      <c r="VQA5" s="42"/>
      <c r="VQB5" s="42"/>
      <c r="VQC5" s="42"/>
      <c r="VQD5" s="42"/>
      <c r="VQE5" s="42"/>
      <c r="VQF5" s="42"/>
      <c r="VQG5" s="42"/>
      <c r="VQH5" s="42"/>
      <c r="VQI5" s="42"/>
      <c r="VQJ5" s="42"/>
      <c r="VQK5" s="42"/>
      <c r="VQL5" s="42"/>
      <c r="VQM5" s="42"/>
      <c r="VQN5" s="42"/>
      <c r="VQO5" s="42"/>
      <c r="VQP5" s="42"/>
      <c r="VQQ5" s="42"/>
      <c r="VQR5" s="42"/>
      <c r="VQS5" s="42"/>
      <c r="VQT5" s="42"/>
      <c r="VQU5" s="42"/>
      <c r="VQV5" s="42"/>
      <c r="VQW5" s="42"/>
      <c r="VQX5" s="42"/>
      <c r="VQY5" s="42"/>
      <c r="VQZ5" s="42"/>
      <c r="VRA5" s="42"/>
      <c r="VRB5" s="42"/>
      <c r="VRC5" s="42"/>
      <c r="VRD5" s="42"/>
      <c r="VRE5" s="42"/>
      <c r="VRF5" s="42"/>
      <c r="VRG5" s="42"/>
      <c r="VRH5" s="42"/>
      <c r="VRI5" s="42"/>
      <c r="VRJ5" s="42"/>
      <c r="VRK5" s="42"/>
      <c r="VRL5" s="42"/>
      <c r="VRM5" s="42"/>
      <c r="VRN5" s="42"/>
      <c r="VRO5" s="42"/>
      <c r="VRP5" s="42"/>
      <c r="VRQ5" s="42"/>
      <c r="VRR5" s="42"/>
      <c r="VRS5" s="42"/>
      <c r="VRT5" s="42"/>
      <c r="VRU5" s="42"/>
      <c r="VRV5" s="42"/>
      <c r="VRW5" s="42"/>
      <c r="VRX5" s="42"/>
      <c r="VRY5" s="42"/>
      <c r="VRZ5" s="42"/>
      <c r="VSA5" s="42"/>
      <c r="VSB5" s="42"/>
      <c r="VSC5" s="42"/>
      <c r="VSD5" s="42"/>
      <c r="VSE5" s="42"/>
      <c r="VSF5" s="42"/>
      <c r="VSG5" s="42"/>
      <c r="VSH5" s="42"/>
      <c r="VSI5" s="42"/>
      <c r="VSJ5" s="42"/>
      <c r="VSK5" s="42"/>
      <c r="VSL5" s="42"/>
      <c r="VSM5" s="42"/>
      <c r="VSN5" s="42"/>
      <c r="VSO5" s="42"/>
      <c r="VSP5" s="42"/>
      <c r="VSQ5" s="42"/>
      <c r="VSR5" s="42"/>
      <c r="VSS5" s="42"/>
      <c r="VST5" s="42"/>
      <c r="VSU5" s="42"/>
      <c r="VSV5" s="42"/>
      <c r="VSW5" s="42"/>
      <c r="VSX5" s="42"/>
      <c r="VSY5" s="42"/>
      <c r="VSZ5" s="42"/>
      <c r="VTA5" s="42"/>
      <c r="VTB5" s="42"/>
      <c r="VTC5" s="42"/>
      <c r="VTD5" s="42"/>
      <c r="VTE5" s="42"/>
      <c r="VTF5" s="42"/>
      <c r="VTG5" s="42"/>
      <c r="VTH5" s="42"/>
      <c r="VTI5" s="42"/>
      <c r="VTJ5" s="42"/>
      <c r="VTK5" s="42"/>
      <c r="VTL5" s="42"/>
      <c r="VTM5" s="42"/>
      <c r="VTN5" s="42"/>
      <c r="VTO5" s="42"/>
      <c r="VTP5" s="42"/>
      <c r="VTQ5" s="42"/>
      <c r="VTR5" s="42"/>
      <c r="VTS5" s="42"/>
      <c r="VTT5" s="42"/>
      <c r="VTU5" s="42"/>
      <c r="VTV5" s="42"/>
      <c r="VTW5" s="42"/>
      <c r="VTX5" s="42"/>
      <c r="VTY5" s="42"/>
      <c r="VTZ5" s="42"/>
      <c r="VUA5" s="42"/>
      <c r="VUB5" s="42"/>
      <c r="VUC5" s="42"/>
      <c r="VUD5" s="42"/>
      <c r="VUE5" s="42"/>
      <c r="VUF5" s="42"/>
      <c r="VUG5" s="42"/>
      <c r="VUH5" s="42"/>
      <c r="VUI5" s="42"/>
      <c r="VUJ5" s="42"/>
      <c r="VUK5" s="42"/>
      <c r="VUL5" s="42"/>
      <c r="VUM5" s="42"/>
      <c r="VUN5" s="42"/>
      <c r="VUO5" s="42"/>
      <c r="VUP5" s="42"/>
      <c r="VUQ5" s="42"/>
      <c r="VUR5" s="42"/>
      <c r="VUS5" s="42"/>
      <c r="VUT5" s="42"/>
      <c r="VUU5" s="42"/>
      <c r="VUV5" s="42"/>
      <c r="VUW5" s="42"/>
      <c r="VUX5" s="42"/>
      <c r="VUY5" s="42"/>
      <c r="VUZ5" s="42"/>
      <c r="VVA5" s="42"/>
      <c r="VVB5" s="42"/>
      <c r="VVC5" s="42"/>
      <c r="VVD5" s="42"/>
      <c r="VVE5" s="42"/>
      <c r="VVF5" s="42"/>
      <c r="VVG5" s="42"/>
      <c r="VVH5" s="42"/>
      <c r="VVI5" s="42"/>
      <c r="VVJ5" s="42"/>
      <c r="VVK5" s="42"/>
      <c r="VVL5" s="42"/>
      <c r="VVM5" s="42"/>
      <c r="VVN5" s="42"/>
      <c r="VVO5" s="42"/>
      <c r="VVP5" s="42"/>
      <c r="VVQ5" s="42"/>
      <c r="VVR5" s="42"/>
      <c r="VVS5" s="42"/>
      <c r="VVT5" s="42"/>
      <c r="VVU5" s="42"/>
      <c r="VVV5" s="42"/>
      <c r="VVW5" s="42"/>
      <c r="VVX5" s="42"/>
      <c r="VVY5" s="42"/>
      <c r="VVZ5" s="42"/>
      <c r="VWA5" s="42"/>
      <c r="VWB5" s="42"/>
      <c r="VWC5" s="42"/>
      <c r="VWD5" s="42"/>
      <c r="VWE5" s="42"/>
      <c r="VWF5" s="42"/>
      <c r="VWG5" s="42"/>
      <c r="VWH5" s="42"/>
      <c r="VWI5" s="42"/>
      <c r="VWJ5" s="42"/>
      <c r="VWK5" s="42"/>
      <c r="VWL5" s="42"/>
      <c r="VWM5" s="42"/>
      <c r="VWN5" s="42"/>
      <c r="VWO5" s="42"/>
      <c r="VWP5" s="42"/>
      <c r="VWQ5" s="42"/>
      <c r="VWR5" s="42"/>
      <c r="VWS5" s="42"/>
      <c r="VWT5" s="42"/>
      <c r="VWU5" s="42"/>
      <c r="VWV5" s="42"/>
      <c r="VWW5" s="42"/>
      <c r="VWX5" s="42"/>
      <c r="VWY5" s="42"/>
      <c r="VWZ5" s="42"/>
      <c r="VXA5" s="42"/>
      <c r="VXB5" s="42"/>
      <c r="VXC5" s="42"/>
      <c r="VXD5" s="42"/>
      <c r="VXE5" s="42"/>
      <c r="VXF5" s="42"/>
      <c r="VXG5" s="42"/>
      <c r="VXH5" s="42"/>
      <c r="VXI5" s="42"/>
      <c r="VXJ5" s="42"/>
      <c r="VXK5" s="42"/>
      <c r="VXL5" s="42"/>
      <c r="VXM5" s="42"/>
      <c r="VXN5" s="42"/>
      <c r="VXO5" s="42"/>
      <c r="VXP5" s="42"/>
      <c r="VXQ5" s="42"/>
      <c r="VXR5" s="42"/>
      <c r="VXS5" s="42"/>
      <c r="VXT5" s="42"/>
      <c r="VXU5" s="42"/>
      <c r="VXV5" s="42"/>
      <c r="VXW5" s="42"/>
      <c r="VXX5" s="42"/>
      <c r="VXY5" s="42"/>
      <c r="VXZ5" s="42"/>
      <c r="VYA5" s="42"/>
      <c r="VYB5" s="42"/>
      <c r="VYC5" s="42"/>
      <c r="VYD5" s="42"/>
      <c r="VYE5" s="42"/>
      <c r="VYF5" s="42"/>
      <c r="VYG5" s="42"/>
      <c r="VYH5" s="42"/>
      <c r="VYI5" s="42"/>
      <c r="VYJ5" s="42"/>
      <c r="VYK5" s="42"/>
      <c r="VYL5" s="42"/>
      <c r="VYM5" s="42"/>
      <c r="VYN5" s="42"/>
      <c r="VYO5" s="42"/>
      <c r="VYP5" s="42"/>
      <c r="VYQ5" s="42"/>
      <c r="VYR5" s="42"/>
      <c r="VYS5" s="42"/>
      <c r="VYT5" s="42"/>
      <c r="VYU5" s="42"/>
      <c r="VYV5" s="42"/>
      <c r="VYW5" s="42"/>
      <c r="VYX5" s="42"/>
      <c r="VYY5" s="42"/>
      <c r="VYZ5" s="42"/>
      <c r="VZA5" s="42"/>
      <c r="VZB5" s="42"/>
      <c r="VZC5" s="42"/>
      <c r="VZD5" s="42"/>
      <c r="VZE5" s="42"/>
      <c r="VZF5" s="42"/>
      <c r="VZG5" s="42"/>
      <c r="VZH5" s="42"/>
      <c r="VZI5" s="42"/>
      <c r="VZJ5" s="42"/>
      <c r="VZK5" s="42"/>
      <c r="VZL5" s="42"/>
      <c r="VZM5" s="42"/>
      <c r="VZN5" s="42"/>
      <c r="VZO5" s="42"/>
      <c r="VZP5" s="42"/>
      <c r="VZQ5" s="42"/>
      <c r="VZR5" s="42"/>
      <c r="VZS5" s="42"/>
      <c r="VZT5" s="42"/>
      <c r="VZU5" s="42"/>
      <c r="VZV5" s="42"/>
      <c r="VZW5" s="42"/>
      <c r="VZX5" s="42"/>
      <c r="VZY5" s="42"/>
      <c r="VZZ5" s="42"/>
      <c r="WAA5" s="42"/>
      <c r="WAB5" s="42"/>
      <c r="WAC5" s="42"/>
      <c r="WAD5" s="42"/>
      <c r="WAE5" s="42"/>
      <c r="WAF5" s="42"/>
      <c r="WAG5" s="42"/>
      <c r="WAH5" s="42"/>
      <c r="WAI5" s="42"/>
      <c r="WAJ5" s="42"/>
      <c r="WAK5" s="42"/>
      <c r="WAL5" s="42"/>
      <c r="WAM5" s="42"/>
      <c r="WAN5" s="42"/>
      <c r="WAO5" s="42"/>
      <c r="WAP5" s="42"/>
      <c r="WAQ5" s="42"/>
      <c r="WAR5" s="42"/>
      <c r="WAS5" s="42"/>
      <c r="WAT5" s="42"/>
      <c r="WAU5" s="42"/>
      <c r="WAV5" s="42"/>
      <c r="WAW5" s="42"/>
      <c r="WAX5" s="42"/>
      <c r="WAY5" s="42"/>
      <c r="WAZ5" s="42"/>
      <c r="WBA5" s="42"/>
      <c r="WBB5" s="42"/>
      <c r="WBC5" s="42"/>
      <c r="WBD5" s="42"/>
      <c r="WBE5" s="42"/>
      <c r="WBF5" s="42"/>
      <c r="WBG5" s="42"/>
      <c r="WBH5" s="42"/>
      <c r="WBI5" s="42"/>
      <c r="WBJ5" s="42"/>
      <c r="WBK5" s="42"/>
      <c r="WBL5" s="42"/>
      <c r="WBM5" s="42"/>
      <c r="WBN5" s="42"/>
      <c r="WBO5" s="42"/>
      <c r="WBP5" s="42"/>
      <c r="WBQ5" s="42"/>
      <c r="WBR5" s="42"/>
      <c r="WBS5" s="42"/>
      <c r="WBT5" s="42"/>
      <c r="WBU5" s="42"/>
      <c r="WBV5" s="42"/>
      <c r="WBW5" s="42"/>
      <c r="WBX5" s="42"/>
      <c r="WBY5" s="42"/>
      <c r="WBZ5" s="42"/>
      <c r="WCA5" s="42"/>
      <c r="WCB5" s="42"/>
      <c r="WCC5" s="42"/>
      <c r="WCD5" s="42"/>
      <c r="WCE5" s="42"/>
      <c r="WCF5" s="42"/>
      <c r="WCG5" s="42"/>
      <c r="WCH5" s="42"/>
      <c r="WCI5" s="42"/>
      <c r="WCJ5" s="42"/>
      <c r="WCK5" s="42"/>
      <c r="WCL5" s="42"/>
      <c r="WCM5" s="42"/>
      <c r="WCN5" s="42"/>
      <c r="WCO5" s="42"/>
      <c r="WCP5" s="42"/>
      <c r="WCQ5" s="42"/>
      <c r="WCR5" s="42"/>
      <c r="WCS5" s="42"/>
      <c r="WCT5" s="42"/>
      <c r="WCU5" s="42"/>
      <c r="WCV5" s="42"/>
      <c r="WCW5" s="42"/>
      <c r="WCX5" s="42"/>
      <c r="WCY5" s="42"/>
      <c r="WCZ5" s="42"/>
      <c r="WDA5" s="42"/>
      <c r="WDB5" s="42"/>
      <c r="WDC5" s="42"/>
      <c r="WDD5" s="42"/>
      <c r="WDE5" s="42"/>
      <c r="WDF5" s="42"/>
      <c r="WDG5" s="42"/>
      <c r="WDH5" s="42"/>
      <c r="WDI5" s="42"/>
      <c r="WDJ5" s="42"/>
      <c r="WDK5" s="42"/>
      <c r="WDL5" s="42"/>
      <c r="WDM5" s="42"/>
      <c r="WDN5" s="42"/>
      <c r="WDO5" s="42"/>
      <c r="WDP5" s="42"/>
      <c r="WDQ5" s="42"/>
      <c r="WDR5" s="42"/>
      <c r="WDS5" s="42"/>
      <c r="WDT5" s="42"/>
      <c r="WDU5" s="42"/>
      <c r="WDV5" s="42"/>
      <c r="WDW5" s="42"/>
      <c r="WDX5" s="42"/>
      <c r="WDY5" s="42"/>
      <c r="WDZ5" s="42"/>
      <c r="WEA5" s="42"/>
      <c r="WEB5" s="42"/>
      <c r="WEC5" s="42"/>
      <c r="WED5" s="42"/>
      <c r="WEE5" s="42"/>
      <c r="WEF5" s="42"/>
      <c r="WEG5" s="42"/>
      <c r="WEH5" s="42"/>
      <c r="WEI5" s="42"/>
      <c r="WEJ5" s="42"/>
      <c r="WEK5" s="42"/>
      <c r="WEL5" s="42"/>
      <c r="WEM5" s="42"/>
      <c r="WEN5" s="42"/>
      <c r="WEO5" s="42"/>
      <c r="WEP5" s="42"/>
      <c r="WEQ5" s="42"/>
      <c r="WER5" s="42"/>
      <c r="WES5" s="42"/>
      <c r="WET5" s="42"/>
      <c r="WEU5" s="42"/>
      <c r="WEV5" s="42"/>
      <c r="WEW5" s="42"/>
      <c r="WEX5" s="42"/>
      <c r="WEY5" s="42"/>
      <c r="WEZ5" s="42"/>
      <c r="WFA5" s="42"/>
      <c r="WFB5" s="42"/>
      <c r="WFC5" s="42"/>
      <c r="WFD5" s="42"/>
      <c r="WFE5" s="42"/>
      <c r="WFF5" s="42"/>
      <c r="WFG5" s="42"/>
      <c r="WFH5" s="42"/>
      <c r="WFI5" s="42"/>
      <c r="WFJ5" s="42"/>
      <c r="WFK5" s="42"/>
      <c r="WFL5" s="42"/>
      <c r="WFM5" s="42"/>
      <c r="WFN5" s="42"/>
      <c r="WFO5" s="42"/>
      <c r="WFP5" s="42"/>
      <c r="WFQ5" s="42"/>
      <c r="WFR5" s="42"/>
      <c r="WFS5" s="42"/>
      <c r="WFT5" s="42"/>
      <c r="WFU5" s="42"/>
      <c r="WFV5" s="42"/>
      <c r="WFW5" s="42"/>
      <c r="WFX5" s="42"/>
      <c r="WFY5" s="42"/>
      <c r="WFZ5" s="42"/>
      <c r="WGA5" s="42"/>
      <c r="WGB5" s="42"/>
      <c r="WGC5" s="42"/>
      <c r="WGD5" s="42"/>
      <c r="WGE5" s="42"/>
      <c r="WGF5" s="42"/>
      <c r="WGG5" s="42"/>
      <c r="WGH5" s="42"/>
      <c r="WGI5" s="42"/>
      <c r="WGJ5" s="42"/>
      <c r="WGK5" s="42"/>
      <c r="WGL5" s="42"/>
      <c r="WGM5" s="42"/>
      <c r="WGN5" s="42"/>
      <c r="WGO5" s="42"/>
      <c r="WGP5" s="42"/>
      <c r="WGQ5" s="42"/>
      <c r="WGR5" s="42"/>
      <c r="WGS5" s="42"/>
      <c r="WGT5" s="42"/>
      <c r="WGU5" s="42"/>
      <c r="WGV5" s="42"/>
      <c r="WGW5" s="42"/>
      <c r="WGX5" s="42"/>
      <c r="WGY5" s="42"/>
      <c r="WGZ5" s="42"/>
      <c r="WHA5" s="42"/>
      <c r="WHB5" s="42"/>
      <c r="WHC5" s="42"/>
      <c r="WHD5" s="42"/>
      <c r="WHE5" s="42"/>
      <c r="WHF5" s="42"/>
      <c r="WHG5" s="42"/>
      <c r="WHH5" s="42"/>
      <c r="WHI5" s="42"/>
      <c r="WHJ5" s="42"/>
      <c r="WHK5" s="42"/>
      <c r="WHL5" s="42"/>
      <c r="WHM5" s="42"/>
      <c r="WHN5" s="42"/>
      <c r="WHO5" s="42"/>
      <c r="WHP5" s="42"/>
      <c r="WHQ5" s="42"/>
      <c r="WHR5" s="42"/>
      <c r="WHS5" s="42"/>
      <c r="WHT5" s="42"/>
      <c r="WHU5" s="42"/>
      <c r="WHV5" s="42"/>
      <c r="WHW5" s="42"/>
      <c r="WHX5" s="42"/>
      <c r="WHY5" s="42"/>
      <c r="WHZ5" s="42"/>
      <c r="WIA5" s="42"/>
      <c r="WIB5" s="42"/>
      <c r="WIC5" s="42"/>
      <c r="WID5" s="42"/>
      <c r="WIE5" s="42"/>
      <c r="WIF5" s="42"/>
      <c r="WIG5" s="42"/>
      <c r="WIH5" s="42"/>
      <c r="WII5" s="42"/>
      <c r="WIJ5" s="42"/>
      <c r="WIK5" s="42"/>
      <c r="WIL5" s="42"/>
      <c r="WIM5" s="42"/>
      <c r="WIN5" s="42"/>
      <c r="WIO5" s="42"/>
      <c r="WIP5" s="42"/>
      <c r="WIQ5" s="42"/>
      <c r="WIR5" s="42"/>
      <c r="WIS5" s="42"/>
      <c r="WIT5" s="42"/>
      <c r="WIU5" s="42"/>
      <c r="WIV5" s="42"/>
      <c r="WIW5" s="42"/>
      <c r="WIX5" s="42"/>
      <c r="WIY5" s="42"/>
      <c r="WIZ5" s="42"/>
      <c r="WJA5" s="42"/>
      <c r="WJB5" s="42"/>
      <c r="WJC5" s="42"/>
      <c r="WJD5" s="42"/>
      <c r="WJE5" s="42"/>
      <c r="WJF5" s="42"/>
      <c r="WJG5" s="42"/>
      <c r="WJH5" s="42"/>
      <c r="WJI5" s="42"/>
      <c r="WJJ5" s="42"/>
      <c r="WJK5" s="42"/>
      <c r="WJL5" s="42"/>
      <c r="WJM5" s="42"/>
      <c r="WJN5" s="42"/>
      <c r="WJO5" s="42"/>
      <c r="WJP5" s="42"/>
      <c r="WJQ5" s="42"/>
      <c r="WJR5" s="42"/>
      <c r="WJS5" s="42"/>
      <c r="WJT5" s="42"/>
      <c r="WJU5" s="42"/>
      <c r="WJV5" s="42"/>
      <c r="WJW5" s="42"/>
      <c r="WJX5" s="42"/>
      <c r="WJY5" s="42"/>
      <c r="WJZ5" s="42"/>
      <c r="WKA5" s="42"/>
      <c r="WKB5" s="42"/>
      <c r="WKC5" s="42"/>
      <c r="WKD5" s="42"/>
      <c r="WKE5" s="42"/>
      <c r="WKF5" s="42"/>
      <c r="WKG5" s="42"/>
      <c r="WKH5" s="42"/>
      <c r="WKI5" s="42"/>
      <c r="WKJ5" s="42"/>
      <c r="WKK5" s="42"/>
      <c r="WKL5" s="42"/>
      <c r="WKM5" s="42"/>
      <c r="WKN5" s="42"/>
      <c r="WKO5" s="42"/>
      <c r="WKP5" s="42"/>
      <c r="WKQ5" s="42"/>
      <c r="WKR5" s="42"/>
      <c r="WKS5" s="42"/>
      <c r="WKT5" s="42"/>
      <c r="WKU5" s="42"/>
      <c r="WKV5" s="42"/>
      <c r="WKW5" s="42"/>
      <c r="WKX5" s="42"/>
      <c r="WKY5" s="42"/>
      <c r="WKZ5" s="42"/>
      <c r="WLA5" s="42"/>
      <c r="WLB5" s="42"/>
      <c r="WLC5" s="42"/>
      <c r="WLD5" s="42"/>
      <c r="WLE5" s="42"/>
      <c r="WLF5" s="42"/>
      <c r="WLG5" s="42"/>
      <c r="WLH5" s="42"/>
      <c r="WLI5" s="42"/>
      <c r="WLJ5" s="42"/>
      <c r="WLK5" s="42"/>
      <c r="WLL5" s="42"/>
      <c r="WLM5" s="42"/>
      <c r="WLN5" s="42"/>
      <c r="WLO5" s="42"/>
      <c r="WLP5" s="42"/>
      <c r="WLQ5" s="42"/>
      <c r="WLR5" s="42"/>
      <c r="WLS5" s="42"/>
      <c r="WLT5" s="42"/>
      <c r="WLU5" s="42"/>
      <c r="WLV5" s="42"/>
      <c r="WLW5" s="42"/>
      <c r="WLX5" s="42"/>
      <c r="WLY5" s="42"/>
      <c r="WLZ5" s="42"/>
      <c r="WMA5" s="42"/>
      <c r="WMB5" s="42"/>
      <c r="WMC5" s="42"/>
      <c r="WMD5" s="42"/>
      <c r="WME5" s="42"/>
      <c r="WMF5" s="42"/>
      <c r="WMG5" s="42"/>
      <c r="WMH5" s="42"/>
      <c r="WMI5" s="42"/>
      <c r="WMJ5" s="42"/>
      <c r="WMK5" s="42"/>
      <c r="WML5" s="42"/>
      <c r="WMM5" s="42"/>
      <c r="WMN5" s="42"/>
      <c r="WMO5" s="42"/>
      <c r="WMP5" s="42"/>
      <c r="WMQ5" s="42"/>
      <c r="WMR5" s="42"/>
      <c r="WMS5" s="42"/>
      <c r="WMT5" s="42"/>
      <c r="WMU5" s="42"/>
      <c r="WMV5" s="42"/>
      <c r="WMW5" s="42"/>
      <c r="WMX5" s="42"/>
      <c r="WMY5" s="42"/>
      <c r="WMZ5" s="42"/>
      <c r="WNA5" s="42"/>
      <c r="WNB5" s="42"/>
      <c r="WNC5" s="42"/>
      <c r="WND5" s="42"/>
      <c r="WNE5" s="42"/>
      <c r="WNF5" s="42"/>
      <c r="WNG5" s="42"/>
      <c r="WNH5" s="42"/>
      <c r="WNI5" s="42"/>
      <c r="WNJ5" s="42"/>
      <c r="WNK5" s="42"/>
      <c r="WNL5" s="42"/>
      <c r="WNM5" s="42"/>
      <c r="WNN5" s="42"/>
      <c r="WNO5" s="42"/>
      <c r="WNP5" s="42"/>
      <c r="WNQ5" s="42"/>
      <c r="WNR5" s="42"/>
      <c r="WNS5" s="42"/>
      <c r="WNT5" s="42"/>
      <c r="WNU5" s="42"/>
      <c r="WNV5" s="42"/>
      <c r="WNW5" s="42"/>
      <c r="WNX5" s="42"/>
      <c r="WNY5" s="42"/>
      <c r="WNZ5" s="42"/>
      <c r="WOA5" s="42"/>
      <c r="WOB5" s="42"/>
      <c r="WOC5" s="42"/>
      <c r="WOD5" s="42"/>
      <c r="WOE5" s="42"/>
      <c r="WOF5" s="42"/>
      <c r="WOG5" s="42"/>
      <c r="WOH5" s="42"/>
      <c r="WOI5" s="42"/>
      <c r="WOJ5" s="42"/>
      <c r="WOK5" s="42"/>
      <c r="WOL5" s="42"/>
      <c r="WOM5" s="42"/>
      <c r="WON5" s="42"/>
      <c r="WOO5" s="42"/>
      <c r="WOP5" s="42"/>
      <c r="WOQ5" s="42"/>
      <c r="WOR5" s="42"/>
      <c r="WOS5" s="42"/>
      <c r="WOT5" s="42"/>
      <c r="WOU5" s="42"/>
      <c r="WOV5" s="42"/>
      <c r="WOW5" s="42"/>
      <c r="WOX5" s="42"/>
      <c r="WOY5" s="42"/>
      <c r="WOZ5" s="42"/>
      <c r="WPA5" s="42"/>
      <c r="WPB5" s="42"/>
      <c r="WPC5" s="42"/>
      <c r="WPD5" s="42"/>
      <c r="WPE5" s="42"/>
      <c r="WPF5" s="42"/>
      <c r="WPG5" s="42"/>
      <c r="WPH5" s="42"/>
      <c r="WPI5" s="42"/>
      <c r="WPJ5" s="42"/>
      <c r="WPK5" s="42"/>
      <c r="WPL5" s="42"/>
      <c r="WPM5" s="42"/>
      <c r="WPN5" s="42"/>
      <c r="WPO5" s="42"/>
      <c r="WPP5" s="42"/>
      <c r="WPQ5" s="42"/>
      <c r="WPR5" s="42"/>
      <c r="WPS5" s="42"/>
      <c r="WPT5" s="42"/>
      <c r="WPU5" s="42"/>
      <c r="WPV5" s="42"/>
      <c r="WPW5" s="42"/>
      <c r="WPX5" s="42"/>
      <c r="WPY5" s="42"/>
      <c r="WPZ5" s="42"/>
      <c r="WQA5" s="42"/>
      <c r="WQB5" s="42"/>
      <c r="WQC5" s="42"/>
      <c r="WQD5" s="42"/>
      <c r="WQE5" s="42"/>
      <c r="WQF5" s="42"/>
      <c r="WQG5" s="42"/>
      <c r="WQH5" s="42"/>
      <c r="WQI5" s="42"/>
      <c r="WQJ5" s="42"/>
      <c r="WQK5" s="42"/>
      <c r="WQL5" s="42"/>
      <c r="WQM5" s="42"/>
      <c r="WQN5" s="42"/>
      <c r="WQO5" s="42"/>
      <c r="WQP5" s="42"/>
      <c r="WQQ5" s="42"/>
      <c r="WQR5" s="42"/>
      <c r="WQS5" s="42"/>
      <c r="WQT5" s="42"/>
      <c r="WQU5" s="42"/>
      <c r="WQV5" s="42"/>
      <c r="WQW5" s="42"/>
      <c r="WQX5" s="42"/>
      <c r="WQY5" s="42"/>
      <c r="WQZ5" s="42"/>
      <c r="WRA5" s="42"/>
      <c r="WRB5" s="42"/>
      <c r="WRC5" s="42"/>
      <c r="WRD5" s="42"/>
      <c r="WRE5" s="42"/>
      <c r="WRF5" s="42"/>
      <c r="WRG5" s="42"/>
      <c r="WRH5" s="42"/>
      <c r="WRI5" s="42"/>
      <c r="WRJ5" s="42"/>
      <c r="WRK5" s="42"/>
      <c r="WRL5" s="42"/>
      <c r="WRM5" s="42"/>
      <c r="WRN5" s="42"/>
      <c r="WRO5" s="42"/>
      <c r="WRP5" s="42"/>
      <c r="WRQ5" s="42"/>
      <c r="WRR5" s="42"/>
      <c r="WRS5" s="42"/>
      <c r="WRT5" s="42"/>
      <c r="WRU5" s="42"/>
      <c r="WRV5" s="42"/>
      <c r="WRW5" s="42"/>
      <c r="WRX5" s="42"/>
      <c r="WRY5" s="42"/>
      <c r="WRZ5" s="42"/>
      <c r="WSA5" s="42"/>
      <c r="WSB5" s="42"/>
      <c r="WSC5" s="42"/>
      <c r="WSD5" s="42"/>
      <c r="WSE5" s="42"/>
      <c r="WSF5" s="42"/>
      <c r="WSG5" s="42"/>
      <c r="WSH5" s="42"/>
      <c r="WSI5" s="42"/>
      <c r="WSJ5" s="42"/>
      <c r="WSK5" s="42"/>
      <c r="WSL5" s="42"/>
      <c r="WSM5" s="42"/>
      <c r="WSN5" s="42"/>
      <c r="WSO5" s="42"/>
      <c r="WSP5" s="42"/>
      <c r="WSQ5" s="42"/>
      <c r="WSR5" s="42"/>
      <c r="WSS5" s="42"/>
      <c r="WST5" s="42"/>
      <c r="WSU5" s="42"/>
      <c r="WSV5" s="42"/>
      <c r="WSW5" s="42"/>
      <c r="WSX5" s="42"/>
      <c r="WSY5" s="42"/>
      <c r="WSZ5" s="42"/>
      <c r="WTA5" s="42"/>
      <c r="WTB5" s="42"/>
      <c r="WTC5" s="42"/>
      <c r="WTD5" s="42"/>
      <c r="WTE5" s="42"/>
      <c r="WTF5" s="42"/>
      <c r="WTG5" s="42"/>
      <c r="WTH5" s="42"/>
      <c r="WTI5" s="42"/>
      <c r="WTJ5" s="42"/>
      <c r="WTK5" s="42"/>
      <c r="WTL5" s="42"/>
      <c r="WTM5" s="42"/>
      <c r="WTN5" s="42"/>
      <c r="WTO5" s="42"/>
      <c r="WTP5" s="42"/>
      <c r="WTQ5" s="42"/>
      <c r="WTR5" s="42"/>
      <c r="WTS5" s="42"/>
      <c r="WTT5" s="42"/>
      <c r="WTU5" s="42"/>
      <c r="WTV5" s="42"/>
      <c r="WTW5" s="42"/>
      <c r="WTX5" s="42"/>
      <c r="WTY5" s="42"/>
      <c r="WTZ5" s="42"/>
      <c r="WUA5" s="42"/>
      <c r="WUB5" s="42"/>
      <c r="WUC5" s="42"/>
      <c r="WUD5" s="42"/>
      <c r="WUE5" s="42"/>
      <c r="WUF5" s="42"/>
      <c r="WUG5" s="42"/>
      <c r="WUH5" s="42"/>
      <c r="WUI5" s="42"/>
      <c r="WUJ5" s="42"/>
      <c r="WUK5" s="42"/>
      <c r="WUL5" s="42"/>
      <c r="WUM5" s="42"/>
      <c r="WUN5" s="42"/>
      <c r="WUO5" s="42"/>
      <c r="WUP5" s="42"/>
      <c r="WUQ5" s="42"/>
      <c r="WUR5" s="42"/>
      <c r="WUS5" s="42"/>
      <c r="WUT5" s="42"/>
      <c r="WUU5" s="42"/>
      <c r="WUV5" s="42"/>
      <c r="WUW5" s="42"/>
      <c r="WUX5" s="42"/>
      <c r="WUY5" s="42"/>
      <c r="WUZ5" s="42"/>
      <c r="WVA5" s="42"/>
      <c r="WVB5" s="42"/>
      <c r="WVC5" s="42"/>
      <c r="WVD5" s="42"/>
      <c r="WVE5" s="42"/>
      <c r="WVF5" s="42"/>
      <c r="WVG5" s="42"/>
      <c r="WVH5" s="42"/>
      <c r="WVI5" s="42"/>
      <c r="WVJ5" s="42"/>
      <c r="WVK5" s="42"/>
      <c r="WVL5" s="42"/>
      <c r="WVM5" s="42"/>
      <c r="WVN5" s="42"/>
      <c r="WVO5" s="42"/>
      <c r="WVP5" s="42"/>
      <c r="WVQ5" s="42"/>
      <c r="WVR5" s="42"/>
      <c r="WVS5" s="42"/>
      <c r="WVT5" s="42"/>
      <c r="WVU5" s="42"/>
      <c r="WVV5" s="42"/>
      <c r="WVW5" s="42"/>
      <c r="WVX5" s="42"/>
      <c r="WVY5" s="42"/>
      <c r="WVZ5" s="42"/>
      <c r="WWA5" s="42"/>
      <c r="WWB5" s="42"/>
      <c r="WWC5" s="42"/>
      <c r="WWD5" s="42"/>
      <c r="WWE5" s="42"/>
      <c r="WWF5" s="42"/>
      <c r="WWG5" s="42"/>
      <c r="WWH5" s="42"/>
      <c r="WWI5" s="42"/>
      <c r="WWJ5" s="42"/>
      <c r="WWK5" s="42"/>
      <c r="WWL5" s="42"/>
      <c r="WWM5" s="42"/>
      <c r="WWN5" s="42"/>
      <c r="WWO5" s="42"/>
      <c r="WWP5" s="42"/>
      <c r="WWQ5" s="42"/>
      <c r="WWR5" s="42"/>
      <c r="WWS5" s="42"/>
      <c r="WWT5" s="42"/>
      <c r="WWU5" s="42"/>
      <c r="WWV5" s="42"/>
      <c r="WWW5" s="42"/>
      <c r="WWX5" s="42"/>
      <c r="WWY5" s="42"/>
      <c r="WWZ5" s="42"/>
      <c r="WXA5" s="42"/>
      <c r="WXB5" s="42"/>
      <c r="WXC5" s="42"/>
      <c r="WXD5" s="42"/>
      <c r="WXE5" s="42"/>
      <c r="WXF5" s="42"/>
      <c r="WXG5" s="42"/>
      <c r="WXH5" s="42"/>
      <c r="WXI5" s="42"/>
      <c r="WXJ5" s="42"/>
      <c r="WXK5" s="42"/>
      <c r="WXL5" s="42"/>
      <c r="WXM5" s="42"/>
      <c r="WXN5" s="42"/>
      <c r="WXO5" s="42"/>
      <c r="WXP5" s="42"/>
      <c r="WXQ5" s="42"/>
      <c r="WXR5" s="42"/>
      <c r="WXS5" s="42"/>
      <c r="WXT5" s="42"/>
      <c r="WXU5" s="42"/>
      <c r="WXV5" s="42"/>
      <c r="WXW5" s="42"/>
      <c r="WXX5" s="42"/>
      <c r="WXY5" s="42"/>
      <c r="WXZ5" s="42"/>
      <c r="WYA5" s="42"/>
      <c r="WYB5" s="42"/>
      <c r="WYC5" s="42"/>
      <c r="WYD5" s="42"/>
      <c r="WYE5" s="42"/>
      <c r="WYF5" s="42"/>
      <c r="WYG5" s="42"/>
      <c r="WYH5" s="42"/>
      <c r="WYI5" s="42"/>
      <c r="WYJ5" s="42"/>
      <c r="WYK5" s="42"/>
      <c r="WYL5" s="42"/>
      <c r="WYM5" s="42"/>
      <c r="WYN5" s="42"/>
      <c r="WYO5" s="42"/>
      <c r="WYP5" s="42"/>
      <c r="WYQ5" s="42"/>
      <c r="WYR5" s="42"/>
      <c r="WYS5" s="42"/>
      <c r="WYT5" s="42"/>
      <c r="WYU5" s="42"/>
      <c r="WYV5" s="42"/>
      <c r="WYW5" s="42"/>
      <c r="WYX5" s="42"/>
      <c r="WYY5" s="42"/>
      <c r="WYZ5" s="42"/>
      <c r="WZA5" s="42"/>
      <c r="WZB5" s="42"/>
      <c r="WZC5" s="42"/>
      <c r="WZD5" s="42"/>
      <c r="WZE5" s="42"/>
      <c r="WZF5" s="42"/>
      <c r="WZG5" s="42"/>
      <c r="WZH5" s="42"/>
      <c r="WZI5" s="42"/>
      <c r="WZJ5" s="42"/>
      <c r="WZK5" s="42"/>
      <c r="WZL5" s="42"/>
      <c r="WZM5" s="42"/>
      <c r="WZN5" s="42"/>
      <c r="WZO5" s="42"/>
      <c r="WZP5" s="42"/>
      <c r="WZQ5" s="42"/>
      <c r="WZR5" s="42"/>
      <c r="WZS5" s="42"/>
      <c r="WZT5" s="42"/>
      <c r="WZU5" s="42"/>
      <c r="WZV5" s="42"/>
      <c r="WZW5" s="42"/>
      <c r="WZX5" s="42"/>
      <c r="WZY5" s="42"/>
      <c r="WZZ5" s="42"/>
      <c r="XAA5" s="42"/>
      <c r="XAB5" s="42"/>
      <c r="XAC5" s="42"/>
      <c r="XAD5" s="42"/>
      <c r="XAE5" s="42"/>
      <c r="XAF5" s="42"/>
      <c r="XAG5" s="42"/>
      <c r="XAH5" s="42"/>
      <c r="XAI5" s="42"/>
      <c r="XAJ5" s="42"/>
      <c r="XAK5" s="42"/>
      <c r="XAL5" s="42"/>
      <c r="XAM5" s="42"/>
      <c r="XAN5" s="42"/>
      <c r="XAO5" s="42"/>
      <c r="XAP5" s="42"/>
      <c r="XAQ5" s="42"/>
      <c r="XAR5" s="42"/>
      <c r="XAS5" s="42"/>
      <c r="XAT5" s="42"/>
      <c r="XAU5" s="42"/>
      <c r="XAV5" s="42"/>
      <c r="XAW5" s="42"/>
      <c r="XAX5" s="42"/>
      <c r="XAY5" s="42"/>
      <c r="XAZ5" s="42"/>
      <c r="XBA5" s="42"/>
      <c r="XBB5" s="42"/>
      <c r="XBC5" s="42"/>
      <c r="XBD5" s="42"/>
      <c r="XBE5" s="42"/>
      <c r="XBF5" s="42"/>
      <c r="XBG5" s="42"/>
      <c r="XBH5" s="42"/>
      <c r="XBI5" s="42"/>
      <c r="XBJ5" s="42"/>
      <c r="XBK5" s="42"/>
      <c r="XBL5" s="42"/>
      <c r="XBM5" s="42"/>
      <c r="XBN5" s="42"/>
      <c r="XBO5" s="42"/>
      <c r="XBP5" s="42"/>
      <c r="XBQ5" s="42"/>
      <c r="XBR5" s="42"/>
      <c r="XBS5" s="42"/>
      <c r="XBT5" s="42"/>
      <c r="XBU5" s="42"/>
      <c r="XBV5" s="42"/>
      <c r="XBW5" s="42"/>
      <c r="XBX5" s="42"/>
      <c r="XBY5" s="42"/>
      <c r="XBZ5" s="42"/>
      <c r="XCA5" s="42"/>
      <c r="XCB5" s="42"/>
      <c r="XCC5" s="42"/>
      <c r="XCD5" s="42"/>
      <c r="XCE5" s="42"/>
      <c r="XCF5" s="42"/>
      <c r="XCG5" s="42"/>
      <c r="XCH5" s="42"/>
      <c r="XCI5" s="42"/>
      <c r="XCJ5" s="42"/>
      <c r="XCK5" s="42"/>
      <c r="XCL5" s="42"/>
      <c r="XCM5" s="42"/>
      <c r="XCN5" s="42"/>
      <c r="XCO5" s="42"/>
      <c r="XCP5" s="42"/>
      <c r="XCQ5" s="42"/>
      <c r="XCR5" s="42"/>
      <c r="XCS5" s="42"/>
      <c r="XCT5" s="42"/>
      <c r="XCU5" s="42"/>
      <c r="XCV5" s="42"/>
      <c r="XCW5" s="42"/>
      <c r="XCX5" s="42"/>
      <c r="XCY5" s="42"/>
      <c r="XCZ5" s="42"/>
      <c r="XDA5" s="42"/>
      <c r="XDB5" s="42"/>
      <c r="XDC5" s="42"/>
      <c r="XDD5" s="42"/>
      <c r="XDE5" s="42"/>
      <c r="XDF5" s="42"/>
      <c r="XDG5" s="42"/>
      <c r="XDH5" s="42"/>
      <c r="XDI5" s="42"/>
      <c r="XDJ5" s="42"/>
      <c r="XDK5" s="42"/>
      <c r="XDL5" s="42"/>
      <c r="XDM5" s="42"/>
      <c r="XDN5" s="42"/>
      <c r="XDO5" s="42"/>
      <c r="XDP5" s="42"/>
      <c r="XDQ5" s="42"/>
      <c r="XDR5" s="42"/>
      <c r="XDS5" s="42"/>
      <c r="XDT5" s="42"/>
      <c r="XDU5" s="42"/>
      <c r="XDV5" s="42"/>
      <c r="XDW5" s="42"/>
      <c r="XDX5" s="42"/>
      <c r="XDY5" s="42"/>
      <c r="XDZ5" s="42"/>
      <c r="XEA5" s="42"/>
      <c r="XEB5" s="42"/>
      <c r="XEC5" s="42"/>
      <c r="XED5" s="42"/>
      <c r="XEE5" s="42"/>
      <c r="XEF5" s="42"/>
      <c r="XEG5" s="42"/>
      <c r="XEH5" s="42"/>
      <c r="XEI5" s="42"/>
      <c r="XEJ5" s="42"/>
      <c r="XEK5" s="42"/>
      <c r="XEL5" s="42"/>
      <c r="XEM5" s="42"/>
      <c r="XEN5" s="42"/>
      <c r="XEO5" s="42"/>
      <c r="XEP5" s="42"/>
      <c r="XEQ5" s="42"/>
      <c r="XER5" s="42"/>
      <c r="XES5" s="42"/>
      <c r="XET5" s="42"/>
      <c r="XEU5" s="42"/>
      <c r="XEV5" s="42"/>
      <c r="XEW5" s="42"/>
      <c r="XEX5" s="42"/>
      <c r="XEY5" s="42"/>
      <c r="XEZ5" s="42"/>
      <c r="XFA5" s="42"/>
      <c r="XFB5" s="42"/>
      <c r="XFC5" s="42"/>
      <c r="XFD5" s="42"/>
    </row>
    <row r="7" spans="1:16384" x14ac:dyDescent="0.2">
      <c r="A7" s="7" t="s">
        <v>256</v>
      </c>
    </row>
    <row r="8" spans="1:16384" x14ac:dyDescent="0.2">
      <c r="A8" s="46"/>
    </row>
    <row r="9" spans="1:16384" x14ac:dyDescent="0.2">
      <c r="A9" s="42" t="s">
        <v>257</v>
      </c>
    </row>
    <row r="10" spans="1:16384" x14ac:dyDescent="0.2">
      <c r="B10" s="229" t="s">
        <v>258</v>
      </c>
      <c r="C10" s="229" t="s">
        <v>259</v>
      </c>
      <c r="D10" s="229" t="s">
        <v>260</v>
      </c>
      <c r="E10" s="229" t="s">
        <v>261</v>
      </c>
      <c r="F10" s="229" t="s">
        <v>262</v>
      </c>
      <c r="G10" s="229" t="s">
        <v>263</v>
      </c>
      <c r="H10" s="229" t="s">
        <v>264</v>
      </c>
      <c r="I10" s="229" t="s">
        <v>265</v>
      </c>
      <c r="J10" s="229" t="s">
        <v>266</v>
      </c>
      <c r="K10" s="229" t="s">
        <v>267</v>
      </c>
      <c r="L10" s="229" t="s">
        <v>268</v>
      </c>
      <c r="M10" s="229" t="s">
        <v>269</v>
      </c>
    </row>
    <row r="11" spans="1:16384" x14ac:dyDescent="0.2">
      <c r="A11" s="230" t="s">
        <v>270</v>
      </c>
      <c r="B11" s="395">
        <v>0</v>
      </c>
      <c r="C11" s="395">
        <v>0</v>
      </c>
      <c r="D11" s="395">
        <v>0</v>
      </c>
      <c r="E11" s="395">
        <v>0.1</v>
      </c>
      <c r="F11" s="395">
        <v>0.1</v>
      </c>
      <c r="G11" s="395">
        <v>0</v>
      </c>
      <c r="H11" s="395">
        <v>0</v>
      </c>
      <c r="I11" s="395">
        <v>0</v>
      </c>
      <c r="J11" s="395">
        <v>0</v>
      </c>
      <c r="K11" s="395">
        <v>0.4</v>
      </c>
      <c r="L11" s="395">
        <v>0.4</v>
      </c>
      <c r="M11" s="395">
        <v>0</v>
      </c>
      <c r="N11" s="132">
        <f>SUM(B11:M11)</f>
        <v>1</v>
      </c>
    </row>
    <row r="12" spans="1:16384" x14ac:dyDescent="0.2">
      <c r="B12" s="69"/>
      <c r="C12" s="69"/>
      <c r="D12" s="69"/>
      <c r="E12" s="69"/>
      <c r="F12" s="69"/>
      <c r="G12" s="69"/>
      <c r="H12" s="69"/>
      <c r="I12" s="69"/>
      <c r="J12" s="69"/>
      <c r="K12" s="69"/>
      <c r="L12" s="69"/>
      <c r="M12" s="69"/>
    </row>
    <row r="13" spans="1:16384" x14ac:dyDescent="0.2">
      <c r="A13" s="42" t="s">
        <v>271</v>
      </c>
    </row>
    <row r="14" spans="1:16384" x14ac:dyDescent="0.2">
      <c r="A14" s="31" t="s">
        <v>272</v>
      </c>
      <c r="B14" s="398">
        <v>0.8</v>
      </c>
    </row>
    <row r="15" spans="1:16384" x14ac:dyDescent="0.2">
      <c r="A15" s="29" t="s">
        <v>273</v>
      </c>
      <c r="B15" s="75">
        <f>(1-B14)+(B14*0.5)</f>
        <v>0.6</v>
      </c>
      <c r="C15" s="74" t="s">
        <v>274</v>
      </c>
    </row>
    <row r="16" spans="1:16384" x14ac:dyDescent="0.2">
      <c r="A16" s="29"/>
      <c r="B16" s="31"/>
      <c r="C16" s="73"/>
    </row>
    <row r="17" spans="1:13" x14ac:dyDescent="0.2">
      <c r="A17" s="42" t="s">
        <v>275</v>
      </c>
    </row>
    <row r="18" spans="1:13" ht="13.5" thickBot="1" x14ac:dyDescent="0.25">
      <c r="A18" s="146" t="s">
        <v>276</v>
      </c>
      <c r="B18" s="229" t="s">
        <v>258</v>
      </c>
      <c r="C18" s="229" t="s">
        <v>259</v>
      </c>
      <c r="D18" s="229" t="s">
        <v>260</v>
      </c>
      <c r="E18" s="229" t="s">
        <v>261</v>
      </c>
      <c r="F18" s="229" t="s">
        <v>262</v>
      </c>
      <c r="G18" s="229" t="s">
        <v>263</v>
      </c>
      <c r="H18" s="229" t="s">
        <v>264</v>
      </c>
      <c r="I18" s="229" t="s">
        <v>265</v>
      </c>
      <c r="J18" s="229" t="s">
        <v>266</v>
      </c>
      <c r="K18" s="229" t="s">
        <v>267</v>
      </c>
      <c r="L18" s="229" t="s">
        <v>268</v>
      </c>
      <c r="M18" s="229" t="s">
        <v>269</v>
      </c>
    </row>
    <row r="19" spans="1:13" x14ac:dyDescent="0.2">
      <c r="A19" s="231" t="s">
        <v>12</v>
      </c>
      <c r="B19" s="179">
        <f>B$11*$B$15</f>
        <v>0</v>
      </c>
      <c r="C19" s="179">
        <f t="shared" ref="B19:M28" si="0">C$11*$B$15</f>
        <v>0</v>
      </c>
      <c r="D19" s="179">
        <f t="shared" si="0"/>
        <v>0</v>
      </c>
      <c r="E19" s="179">
        <f>E$11*$B$15</f>
        <v>0.06</v>
      </c>
      <c r="F19" s="179">
        <f t="shared" si="0"/>
        <v>0.06</v>
      </c>
      <c r="G19" s="179">
        <f t="shared" si="0"/>
        <v>0</v>
      </c>
      <c r="H19" s="179">
        <f t="shared" si="0"/>
        <v>0</v>
      </c>
      <c r="I19" s="179">
        <f t="shared" si="0"/>
        <v>0</v>
      </c>
      <c r="J19" s="179">
        <f t="shared" si="0"/>
        <v>0</v>
      </c>
      <c r="K19" s="179">
        <f t="shared" si="0"/>
        <v>0.24</v>
      </c>
      <c r="L19" s="179">
        <f t="shared" si="0"/>
        <v>0.24</v>
      </c>
      <c r="M19" s="180">
        <f>M$11*$B$15</f>
        <v>0</v>
      </c>
    </row>
    <row r="20" spans="1:13" x14ac:dyDescent="0.2">
      <c r="A20" s="232" t="s">
        <v>13</v>
      </c>
      <c r="B20" s="170">
        <f t="shared" si="0"/>
        <v>0</v>
      </c>
      <c r="C20" s="170">
        <f t="shared" si="0"/>
        <v>0</v>
      </c>
      <c r="D20" s="170">
        <f t="shared" si="0"/>
        <v>0</v>
      </c>
      <c r="E20" s="170">
        <f t="shared" si="0"/>
        <v>0.06</v>
      </c>
      <c r="F20" s="170">
        <f t="shared" si="0"/>
        <v>0.06</v>
      </c>
      <c r="G20" s="170">
        <f t="shared" si="0"/>
        <v>0</v>
      </c>
      <c r="H20" s="170">
        <f t="shared" si="0"/>
        <v>0</v>
      </c>
      <c r="I20" s="170">
        <f t="shared" si="0"/>
        <v>0</v>
      </c>
      <c r="J20" s="170">
        <f t="shared" si="0"/>
        <v>0</v>
      </c>
      <c r="K20" s="170">
        <f t="shared" si="0"/>
        <v>0.24</v>
      </c>
      <c r="L20" s="170">
        <f t="shared" si="0"/>
        <v>0.24</v>
      </c>
      <c r="M20" s="182">
        <f t="shared" si="0"/>
        <v>0</v>
      </c>
    </row>
    <row r="21" spans="1:13" x14ac:dyDescent="0.2">
      <c r="A21" s="232" t="s">
        <v>14</v>
      </c>
      <c r="B21" s="170">
        <f t="shared" si="0"/>
        <v>0</v>
      </c>
      <c r="C21" s="170">
        <f t="shared" si="0"/>
        <v>0</v>
      </c>
      <c r="D21" s="170">
        <f t="shared" si="0"/>
        <v>0</v>
      </c>
      <c r="E21" s="170">
        <f t="shared" si="0"/>
        <v>0.06</v>
      </c>
      <c r="F21" s="170">
        <f t="shared" si="0"/>
        <v>0.06</v>
      </c>
      <c r="G21" s="170">
        <f t="shared" si="0"/>
        <v>0</v>
      </c>
      <c r="H21" s="170">
        <f t="shared" si="0"/>
        <v>0</v>
      </c>
      <c r="I21" s="170">
        <f t="shared" si="0"/>
        <v>0</v>
      </c>
      <c r="J21" s="170">
        <f t="shared" si="0"/>
        <v>0</v>
      </c>
      <c r="K21" s="170">
        <f t="shared" si="0"/>
        <v>0.24</v>
      </c>
      <c r="L21" s="170">
        <f t="shared" si="0"/>
        <v>0.24</v>
      </c>
      <c r="M21" s="182">
        <f t="shared" si="0"/>
        <v>0</v>
      </c>
    </row>
    <row r="22" spans="1:13" x14ac:dyDescent="0.2">
      <c r="A22" s="232" t="s">
        <v>15</v>
      </c>
      <c r="B22" s="170">
        <f t="shared" si="0"/>
        <v>0</v>
      </c>
      <c r="C22" s="170">
        <f t="shared" si="0"/>
        <v>0</v>
      </c>
      <c r="D22" s="170">
        <f t="shared" si="0"/>
        <v>0</v>
      </c>
      <c r="E22" s="170">
        <f t="shared" si="0"/>
        <v>0.06</v>
      </c>
      <c r="F22" s="170">
        <f t="shared" si="0"/>
        <v>0.06</v>
      </c>
      <c r="G22" s="170">
        <f t="shared" si="0"/>
        <v>0</v>
      </c>
      <c r="H22" s="170">
        <f t="shared" si="0"/>
        <v>0</v>
      </c>
      <c r="I22" s="170">
        <f t="shared" si="0"/>
        <v>0</v>
      </c>
      <c r="J22" s="170">
        <f t="shared" si="0"/>
        <v>0</v>
      </c>
      <c r="K22" s="170">
        <f t="shared" si="0"/>
        <v>0.24</v>
      </c>
      <c r="L22" s="170">
        <f t="shared" si="0"/>
        <v>0.24</v>
      </c>
      <c r="M22" s="182">
        <f t="shared" si="0"/>
        <v>0</v>
      </c>
    </row>
    <row r="23" spans="1:13" x14ac:dyDescent="0.2">
      <c r="A23" s="232" t="s">
        <v>16</v>
      </c>
      <c r="B23" s="170">
        <f t="shared" si="0"/>
        <v>0</v>
      </c>
      <c r="C23" s="170">
        <f t="shared" si="0"/>
        <v>0</v>
      </c>
      <c r="D23" s="170">
        <f t="shared" si="0"/>
        <v>0</v>
      </c>
      <c r="E23" s="170">
        <f t="shared" si="0"/>
        <v>0.06</v>
      </c>
      <c r="F23" s="170">
        <f t="shared" si="0"/>
        <v>0.06</v>
      </c>
      <c r="G23" s="170">
        <f t="shared" si="0"/>
        <v>0</v>
      </c>
      <c r="H23" s="170">
        <f t="shared" si="0"/>
        <v>0</v>
      </c>
      <c r="I23" s="170">
        <f t="shared" si="0"/>
        <v>0</v>
      </c>
      <c r="J23" s="170">
        <f t="shared" si="0"/>
        <v>0</v>
      </c>
      <c r="K23" s="170">
        <f t="shared" si="0"/>
        <v>0.24</v>
      </c>
      <c r="L23" s="170">
        <f t="shared" si="0"/>
        <v>0.24</v>
      </c>
      <c r="M23" s="182">
        <f t="shared" si="0"/>
        <v>0</v>
      </c>
    </row>
    <row r="24" spans="1:13" x14ac:dyDescent="0.2">
      <c r="A24" s="232" t="s">
        <v>17</v>
      </c>
      <c r="B24" s="170">
        <f t="shared" si="0"/>
        <v>0</v>
      </c>
      <c r="C24" s="170">
        <f t="shared" si="0"/>
        <v>0</v>
      </c>
      <c r="D24" s="170">
        <f t="shared" si="0"/>
        <v>0</v>
      </c>
      <c r="E24" s="170">
        <f t="shared" si="0"/>
        <v>0.06</v>
      </c>
      <c r="F24" s="170">
        <f t="shared" si="0"/>
        <v>0.06</v>
      </c>
      <c r="G24" s="170">
        <f t="shared" si="0"/>
        <v>0</v>
      </c>
      <c r="H24" s="170">
        <f t="shared" si="0"/>
        <v>0</v>
      </c>
      <c r="I24" s="170">
        <f t="shared" si="0"/>
        <v>0</v>
      </c>
      <c r="J24" s="170">
        <f t="shared" si="0"/>
        <v>0</v>
      </c>
      <c r="K24" s="170">
        <f t="shared" si="0"/>
        <v>0.24</v>
      </c>
      <c r="L24" s="170">
        <f t="shared" si="0"/>
        <v>0.24</v>
      </c>
      <c r="M24" s="182">
        <f t="shared" si="0"/>
        <v>0</v>
      </c>
    </row>
    <row r="25" spans="1:13" x14ac:dyDescent="0.2">
      <c r="A25" s="232" t="s">
        <v>18</v>
      </c>
      <c r="B25" s="170">
        <f t="shared" si="0"/>
        <v>0</v>
      </c>
      <c r="C25" s="170">
        <f t="shared" si="0"/>
        <v>0</v>
      </c>
      <c r="D25" s="170">
        <f t="shared" si="0"/>
        <v>0</v>
      </c>
      <c r="E25" s="170">
        <f t="shared" si="0"/>
        <v>0.06</v>
      </c>
      <c r="F25" s="170">
        <f t="shared" si="0"/>
        <v>0.06</v>
      </c>
      <c r="G25" s="170">
        <f t="shared" si="0"/>
        <v>0</v>
      </c>
      <c r="H25" s="170">
        <f t="shared" si="0"/>
        <v>0</v>
      </c>
      <c r="I25" s="170">
        <f t="shared" si="0"/>
        <v>0</v>
      </c>
      <c r="J25" s="170">
        <f t="shared" si="0"/>
        <v>0</v>
      </c>
      <c r="K25" s="170">
        <f t="shared" si="0"/>
        <v>0.24</v>
      </c>
      <c r="L25" s="170">
        <f t="shared" si="0"/>
        <v>0.24</v>
      </c>
      <c r="M25" s="182">
        <f t="shared" si="0"/>
        <v>0</v>
      </c>
    </row>
    <row r="26" spans="1:13" x14ac:dyDescent="0.2">
      <c r="A26" s="232" t="s">
        <v>19</v>
      </c>
      <c r="B26" s="170">
        <f t="shared" si="0"/>
        <v>0</v>
      </c>
      <c r="C26" s="170">
        <f t="shared" si="0"/>
        <v>0</v>
      </c>
      <c r="D26" s="170">
        <f t="shared" si="0"/>
        <v>0</v>
      </c>
      <c r="E26" s="170">
        <f t="shared" si="0"/>
        <v>0.06</v>
      </c>
      <c r="F26" s="170">
        <f t="shared" si="0"/>
        <v>0.06</v>
      </c>
      <c r="G26" s="170">
        <f t="shared" si="0"/>
        <v>0</v>
      </c>
      <c r="H26" s="170">
        <f t="shared" si="0"/>
        <v>0</v>
      </c>
      <c r="I26" s="170">
        <f t="shared" si="0"/>
        <v>0</v>
      </c>
      <c r="J26" s="170">
        <f t="shared" si="0"/>
        <v>0</v>
      </c>
      <c r="K26" s="170">
        <f t="shared" si="0"/>
        <v>0.24</v>
      </c>
      <c r="L26" s="170">
        <f t="shared" si="0"/>
        <v>0.24</v>
      </c>
      <c r="M26" s="182">
        <f t="shared" si="0"/>
        <v>0</v>
      </c>
    </row>
    <row r="27" spans="1:13" x14ac:dyDescent="0.2">
      <c r="A27" s="232" t="s">
        <v>20</v>
      </c>
      <c r="B27" s="170">
        <f t="shared" si="0"/>
        <v>0</v>
      </c>
      <c r="C27" s="170">
        <f t="shared" si="0"/>
        <v>0</v>
      </c>
      <c r="D27" s="170">
        <f t="shared" si="0"/>
        <v>0</v>
      </c>
      <c r="E27" s="170">
        <f t="shared" si="0"/>
        <v>0.06</v>
      </c>
      <c r="F27" s="170">
        <f t="shared" si="0"/>
        <v>0.06</v>
      </c>
      <c r="G27" s="170">
        <f t="shared" si="0"/>
        <v>0</v>
      </c>
      <c r="H27" s="170">
        <f t="shared" si="0"/>
        <v>0</v>
      </c>
      <c r="I27" s="170">
        <f t="shared" si="0"/>
        <v>0</v>
      </c>
      <c r="J27" s="170">
        <f t="shared" si="0"/>
        <v>0</v>
      </c>
      <c r="K27" s="170">
        <f t="shared" si="0"/>
        <v>0.24</v>
      </c>
      <c r="L27" s="170">
        <f t="shared" si="0"/>
        <v>0.24</v>
      </c>
      <c r="M27" s="182">
        <f t="shared" si="0"/>
        <v>0</v>
      </c>
    </row>
    <row r="28" spans="1:13" ht="13.5" thickBot="1" x14ac:dyDescent="0.25">
      <c r="A28" s="233" t="s">
        <v>21</v>
      </c>
      <c r="B28" s="184">
        <f t="shared" si="0"/>
        <v>0</v>
      </c>
      <c r="C28" s="184">
        <f t="shared" si="0"/>
        <v>0</v>
      </c>
      <c r="D28" s="184">
        <f t="shared" si="0"/>
        <v>0</v>
      </c>
      <c r="E28" s="184">
        <f t="shared" si="0"/>
        <v>0.06</v>
      </c>
      <c r="F28" s="184">
        <f t="shared" si="0"/>
        <v>0.06</v>
      </c>
      <c r="G28" s="184">
        <f t="shared" si="0"/>
        <v>0</v>
      </c>
      <c r="H28" s="184">
        <f t="shared" si="0"/>
        <v>0</v>
      </c>
      <c r="I28" s="184">
        <f t="shared" si="0"/>
        <v>0</v>
      </c>
      <c r="J28" s="184">
        <f t="shared" si="0"/>
        <v>0</v>
      </c>
      <c r="K28" s="184">
        <f t="shared" si="0"/>
        <v>0.24</v>
      </c>
      <c r="L28" s="184">
        <f t="shared" si="0"/>
        <v>0.24</v>
      </c>
      <c r="M28" s="185">
        <f t="shared" si="0"/>
        <v>0</v>
      </c>
    </row>
    <row r="31" spans="1:13" x14ac:dyDescent="0.2">
      <c r="A31" s="7" t="s">
        <v>277</v>
      </c>
    </row>
    <row r="32" spans="1:13" x14ac:dyDescent="0.2">
      <c r="A32" s="48"/>
    </row>
    <row r="33" spans="1:14" x14ac:dyDescent="0.2">
      <c r="A33" s="42" t="s">
        <v>257</v>
      </c>
    </row>
    <row r="34" spans="1:14" x14ac:dyDescent="0.2">
      <c r="A34" s="42"/>
      <c r="B34" s="229" t="s">
        <v>258</v>
      </c>
      <c r="C34" s="229" t="s">
        <v>259</v>
      </c>
      <c r="D34" s="229" t="s">
        <v>260</v>
      </c>
      <c r="E34" s="229" t="s">
        <v>261</v>
      </c>
      <c r="F34" s="229" t="s">
        <v>262</v>
      </c>
      <c r="G34" s="229" t="s">
        <v>263</v>
      </c>
      <c r="H34" s="229" t="s">
        <v>264</v>
      </c>
      <c r="I34" s="229" t="s">
        <v>265</v>
      </c>
      <c r="J34" s="229" t="s">
        <v>266</v>
      </c>
      <c r="K34" s="229" t="s">
        <v>267</v>
      </c>
      <c r="L34" s="229" t="s">
        <v>268</v>
      </c>
      <c r="M34" s="229" t="s">
        <v>269</v>
      </c>
    </row>
    <row r="35" spans="1:14" x14ac:dyDescent="0.2">
      <c r="A35" s="230" t="s">
        <v>270</v>
      </c>
      <c r="B35" s="395">
        <v>3.7499999999999999E-2</v>
      </c>
      <c r="C35" s="395">
        <v>3.7499999999999999E-2</v>
      </c>
      <c r="D35" s="395">
        <v>3.7499999999999999E-2</v>
      </c>
      <c r="E35" s="395">
        <v>0.05</v>
      </c>
      <c r="F35" s="395">
        <v>0.05</v>
      </c>
      <c r="G35" s="395">
        <v>3.7499999999999999E-2</v>
      </c>
      <c r="H35" s="395">
        <v>3.7499999999999999E-2</v>
      </c>
      <c r="I35" s="395">
        <v>3.7499999999999999E-2</v>
      </c>
      <c r="J35" s="395">
        <v>3.7499999999999999E-2</v>
      </c>
      <c r="K35" s="395">
        <v>0.3</v>
      </c>
      <c r="L35" s="395">
        <v>0.3</v>
      </c>
      <c r="M35" s="395">
        <v>3.7499999999999999E-2</v>
      </c>
      <c r="N35" s="132">
        <f>SUM(B35:M35)</f>
        <v>0.99999999999999989</v>
      </c>
    </row>
    <row r="36" spans="1:14" x14ac:dyDescent="0.2">
      <c r="B36" s="69"/>
      <c r="C36" s="69"/>
      <c r="D36" s="69"/>
      <c r="E36" s="69"/>
      <c r="F36" s="69"/>
      <c r="G36" s="69"/>
      <c r="H36" s="69"/>
      <c r="I36" s="69"/>
      <c r="J36" s="69"/>
      <c r="K36" s="69"/>
      <c r="L36" s="69"/>
      <c r="M36" s="69"/>
    </row>
    <row r="37" spans="1:14" x14ac:dyDescent="0.2">
      <c r="A37" s="42" t="s">
        <v>271</v>
      </c>
    </row>
    <row r="38" spans="1:14" x14ac:dyDescent="0.2">
      <c r="A38" s="31" t="s">
        <v>272</v>
      </c>
      <c r="B38" s="398">
        <v>0.75</v>
      </c>
    </row>
    <row r="39" spans="1:14" x14ac:dyDescent="0.2">
      <c r="A39" s="29" t="s">
        <v>273</v>
      </c>
      <c r="B39" s="75">
        <f>(1-B38)+(B38*0.5)</f>
        <v>0.625</v>
      </c>
      <c r="C39" s="74" t="s">
        <v>274</v>
      </c>
    </row>
    <row r="40" spans="1:14" x14ac:dyDescent="0.2">
      <c r="A40" s="29"/>
      <c r="B40" s="31"/>
      <c r="C40" s="74"/>
    </row>
    <row r="41" spans="1:14" x14ac:dyDescent="0.2">
      <c r="A41" s="42" t="s">
        <v>275</v>
      </c>
    </row>
    <row r="42" spans="1:14" x14ac:dyDescent="0.2">
      <c r="A42" s="146" t="s">
        <v>276</v>
      </c>
      <c r="B42" s="229" t="s">
        <v>258</v>
      </c>
      <c r="C42" s="229" t="s">
        <v>259</v>
      </c>
      <c r="D42" s="229" t="s">
        <v>260</v>
      </c>
      <c r="E42" s="229" t="s">
        <v>261</v>
      </c>
      <c r="F42" s="229" t="s">
        <v>262</v>
      </c>
      <c r="G42" s="229" t="s">
        <v>263</v>
      </c>
      <c r="H42" s="229" t="s">
        <v>264</v>
      </c>
      <c r="I42" s="229" t="s">
        <v>265</v>
      </c>
      <c r="J42" s="229" t="s">
        <v>266</v>
      </c>
      <c r="K42" s="229" t="s">
        <v>267</v>
      </c>
      <c r="L42" s="229" t="s">
        <v>268</v>
      </c>
      <c r="M42" s="229" t="s">
        <v>269</v>
      </c>
    </row>
    <row r="43" spans="1:14" x14ac:dyDescent="0.2">
      <c r="A43" s="170" t="s">
        <v>12</v>
      </c>
      <c r="B43" s="170">
        <f>B$35*$B$39</f>
        <v>2.34375E-2</v>
      </c>
      <c r="C43" s="170">
        <f t="shared" ref="B43:M52" si="1">C$35*$B$39</f>
        <v>2.34375E-2</v>
      </c>
      <c r="D43" s="170">
        <f t="shared" si="1"/>
        <v>2.34375E-2</v>
      </c>
      <c r="E43" s="170">
        <f t="shared" si="1"/>
        <v>3.125E-2</v>
      </c>
      <c r="F43" s="170">
        <f t="shared" si="1"/>
        <v>3.125E-2</v>
      </c>
      <c r="G43" s="170">
        <f t="shared" si="1"/>
        <v>2.34375E-2</v>
      </c>
      <c r="H43" s="170">
        <f t="shared" si="1"/>
        <v>2.34375E-2</v>
      </c>
      <c r="I43" s="170">
        <f t="shared" si="1"/>
        <v>2.34375E-2</v>
      </c>
      <c r="J43" s="170">
        <f t="shared" si="1"/>
        <v>2.34375E-2</v>
      </c>
      <c r="K43" s="170">
        <f t="shared" si="1"/>
        <v>0.1875</v>
      </c>
      <c r="L43" s="170">
        <f t="shared" si="1"/>
        <v>0.1875</v>
      </c>
      <c r="M43" s="170">
        <f t="shared" si="1"/>
        <v>2.34375E-2</v>
      </c>
    </row>
    <row r="44" spans="1:14" x14ac:dyDescent="0.2">
      <c r="A44" s="170" t="s">
        <v>13</v>
      </c>
      <c r="B44" s="170">
        <f t="shared" si="1"/>
        <v>2.34375E-2</v>
      </c>
      <c r="C44" s="170">
        <f t="shared" si="1"/>
        <v>2.34375E-2</v>
      </c>
      <c r="D44" s="170">
        <f t="shared" si="1"/>
        <v>2.34375E-2</v>
      </c>
      <c r="E44" s="170">
        <f t="shared" si="1"/>
        <v>3.125E-2</v>
      </c>
      <c r="F44" s="170">
        <f t="shared" si="1"/>
        <v>3.125E-2</v>
      </c>
      <c r="G44" s="170">
        <f t="shared" si="1"/>
        <v>2.34375E-2</v>
      </c>
      <c r="H44" s="170">
        <f t="shared" si="1"/>
        <v>2.34375E-2</v>
      </c>
      <c r="I44" s="170">
        <f t="shared" si="1"/>
        <v>2.34375E-2</v>
      </c>
      <c r="J44" s="170">
        <f t="shared" si="1"/>
        <v>2.34375E-2</v>
      </c>
      <c r="K44" s="170">
        <f t="shared" si="1"/>
        <v>0.1875</v>
      </c>
      <c r="L44" s="170">
        <f t="shared" si="1"/>
        <v>0.1875</v>
      </c>
      <c r="M44" s="170">
        <f t="shared" si="1"/>
        <v>2.34375E-2</v>
      </c>
    </row>
    <row r="45" spans="1:14" x14ac:dyDescent="0.2">
      <c r="A45" s="170" t="s">
        <v>14</v>
      </c>
      <c r="B45" s="170">
        <f t="shared" si="1"/>
        <v>2.34375E-2</v>
      </c>
      <c r="C45" s="170">
        <f t="shared" si="1"/>
        <v>2.34375E-2</v>
      </c>
      <c r="D45" s="170">
        <f t="shared" si="1"/>
        <v>2.34375E-2</v>
      </c>
      <c r="E45" s="170">
        <f t="shared" si="1"/>
        <v>3.125E-2</v>
      </c>
      <c r="F45" s="170">
        <f t="shared" si="1"/>
        <v>3.125E-2</v>
      </c>
      <c r="G45" s="170">
        <f t="shared" si="1"/>
        <v>2.34375E-2</v>
      </c>
      <c r="H45" s="170">
        <f t="shared" si="1"/>
        <v>2.34375E-2</v>
      </c>
      <c r="I45" s="170">
        <f t="shared" si="1"/>
        <v>2.34375E-2</v>
      </c>
      <c r="J45" s="170">
        <f t="shared" si="1"/>
        <v>2.34375E-2</v>
      </c>
      <c r="K45" s="170">
        <f t="shared" si="1"/>
        <v>0.1875</v>
      </c>
      <c r="L45" s="170">
        <f t="shared" si="1"/>
        <v>0.1875</v>
      </c>
      <c r="M45" s="170">
        <f t="shared" si="1"/>
        <v>2.34375E-2</v>
      </c>
    </row>
    <row r="46" spans="1:14" x14ac:dyDescent="0.2">
      <c r="A46" s="170" t="s">
        <v>15</v>
      </c>
      <c r="B46" s="170">
        <f t="shared" si="1"/>
        <v>2.34375E-2</v>
      </c>
      <c r="C46" s="170">
        <f t="shared" si="1"/>
        <v>2.34375E-2</v>
      </c>
      <c r="D46" s="170">
        <f t="shared" si="1"/>
        <v>2.34375E-2</v>
      </c>
      <c r="E46" s="170">
        <f t="shared" si="1"/>
        <v>3.125E-2</v>
      </c>
      <c r="F46" s="170">
        <f t="shared" si="1"/>
        <v>3.125E-2</v>
      </c>
      <c r="G46" s="170">
        <f t="shared" si="1"/>
        <v>2.34375E-2</v>
      </c>
      <c r="H46" s="170">
        <f t="shared" si="1"/>
        <v>2.34375E-2</v>
      </c>
      <c r="I46" s="170">
        <f t="shared" si="1"/>
        <v>2.34375E-2</v>
      </c>
      <c r="J46" s="170">
        <f t="shared" si="1"/>
        <v>2.34375E-2</v>
      </c>
      <c r="K46" s="170">
        <f t="shared" si="1"/>
        <v>0.1875</v>
      </c>
      <c r="L46" s="170">
        <f t="shared" si="1"/>
        <v>0.1875</v>
      </c>
      <c r="M46" s="170">
        <f t="shared" si="1"/>
        <v>2.34375E-2</v>
      </c>
    </row>
    <row r="47" spans="1:14" x14ac:dyDescent="0.2">
      <c r="A47" s="170" t="s">
        <v>16</v>
      </c>
      <c r="B47" s="170">
        <f t="shared" si="1"/>
        <v>2.34375E-2</v>
      </c>
      <c r="C47" s="170">
        <f t="shared" si="1"/>
        <v>2.34375E-2</v>
      </c>
      <c r="D47" s="170">
        <f t="shared" si="1"/>
        <v>2.34375E-2</v>
      </c>
      <c r="E47" s="170">
        <f t="shared" si="1"/>
        <v>3.125E-2</v>
      </c>
      <c r="F47" s="170">
        <f t="shared" si="1"/>
        <v>3.125E-2</v>
      </c>
      <c r="G47" s="170">
        <f t="shared" si="1"/>
        <v>2.34375E-2</v>
      </c>
      <c r="H47" s="170">
        <f t="shared" si="1"/>
        <v>2.34375E-2</v>
      </c>
      <c r="I47" s="170">
        <f t="shared" si="1"/>
        <v>2.34375E-2</v>
      </c>
      <c r="J47" s="170">
        <f t="shared" si="1"/>
        <v>2.34375E-2</v>
      </c>
      <c r="K47" s="170">
        <f t="shared" si="1"/>
        <v>0.1875</v>
      </c>
      <c r="L47" s="170">
        <f t="shared" si="1"/>
        <v>0.1875</v>
      </c>
      <c r="M47" s="170">
        <f t="shared" si="1"/>
        <v>2.34375E-2</v>
      </c>
    </row>
    <row r="48" spans="1:14" x14ac:dyDescent="0.2">
      <c r="A48" s="170" t="s">
        <v>17</v>
      </c>
      <c r="B48" s="170">
        <f t="shared" si="1"/>
        <v>2.34375E-2</v>
      </c>
      <c r="C48" s="170">
        <f t="shared" si="1"/>
        <v>2.34375E-2</v>
      </c>
      <c r="D48" s="170">
        <f t="shared" si="1"/>
        <v>2.34375E-2</v>
      </c>
      <c r="E48" s="170">
        <f t="shared" si="1"/>
        <v>3.125E-2</v>
      </c>
      <c r="F48" s="170">
        <f t="shared" si="1"/>
        <v>3.125E-2</v>
      </c>
      <c r="G48" s="170">
        <f t="shared" si="1"/>
        <v>2.34375E-2</v>
      </c>
      <c r="H48" s="170">
        <f t="shared" si="1"/>
        <v>2.34375E-2</v>
      </c>
      <c r="I48" s="170">
        <f t="shared" si="1"/>
        <v>2.34375E-2</v>
      </c>
      <c r="J48" s="170">
        <f t="shared" si="1"/>
        <v>2.34375E-2</v>
      </c>
      <c r="K48" s="170">
        <f t="shared" si="1"/>
        <v>0.1875</v>
      </c>
      <c r="L48" s="170">
        <f t="shared" si="1"/>
        <v>0.1875</v>
      </c>
      <c r="M48" s="170">
        <f t="shared" si="1"/>
        <v>2.34375E-2</v>
      </c>
    </row>
    <row r="49" spans="1:14" x14ac:dyDescent="0.2">
      <c r="A49" s="170" t="s">
        <v>18</v>
      </c>
      <c r="B49" s="170">
        <f t="shared" si="1"/>
        <v>2.34375E-2</v>
      </c>
      <c r="C49" s="170">
        <f t="shared" si="1"/>
        <v>2.34375E-2</v>
      </c>
      <c r="D49" s="170">
        <f t="shared" si="1"/>
        <v>2.34375E-2</v>
      </c>
      <c r="E49" s="170">
        <f t="shared" si="1"/>
        <v>3.125E-2</v>
      </c>
      <c r="F49" s="170">
        <f t="shared" si="1"/>
        <v>3.125E-2</v>
      </c>
      <c r="G49" s="170">
        <f t="shared" si="1"/>
        <v>2.34375E-2</v>
      </c>
      <c r="H49" s="170">
        <f t="shared" si="1"/>
        <v>2.34375E-2</v>
      </c>
      <c r="I49" s="170">
        <f t="shared" si="1"/>
        <v>2.34375E-2</v>
      </c>
      <c r="J49" s="170">
        <f t="shared" si="1"/>
        <v>2.34375E-2</v>
      </c>
      <c r="K49" s="170">
        <f t="shared" si="1"/>
        <v>0.1875</v>
      </c>
      <c r="L49" s="170">
        <f t="shared" si="1"/>
        <v>0.1875</v>
      </c>
      <c r="M49" s="170">
        <f t="shared" si="1"/>
        <v>2.34375E-2</v>
      </c>
    </row>
    <row r="50" spans="1:14" x14ac:dyDescent="0.2">
      <c r="A50" s="170" t="s">
        <v>19</v>
      </c>
      <c r="B50" s="170">
        <f t="shared" si="1"/>
        <v>2.34375E-2</v>
      </c>
      <c r="C50" s="170">
        <f t="shared" si="1"/>
        <v>2.34375E-2</v>
      </c>
      <c r="D50" s="170">
        <f t="shared" si="1"/>
        <v>2.34375E-2</v>
      </c>
      <c r="E50" s="170">
        <f t="shared" si="1"/>
        <v>3.125E-2</v>
      </c>
      <c r="F50" s="170">
        <f t="shared" si="1"/>
        <v>3.125E-2</v>
      </c>
      <c r="G50" s="170">
        <f t="shared" si="1"/>
        <v>2.34375E-2</v>
      </c>
      <c r="H50" s="170">
        <f t="shared" si="1"/>
        <v>2.34375E-2</v>
      </c>
      <c r="I50" s="170">
        <f t="shared" si="1"/>
        <v>2.34375E-2</v>
      </c>
      <c r="J50" s="170">
        <f t="shared" si="1"/>
        <v>2.34375E-2</v>
      </c>
      <c r="K50" s="170">
        <f t="shared" si="1"/>
        <v>0.1875</v>
      </c>
      <c r="L50" s="170">
        <f t="shared" si="1"/>
        <v>0.1875</v>
      </c>
      <c r="M50" s="170">
        <f t="shared" si="1"/>
        <v>2.34375E-2</v>
      </c>
    </row>
    <row r="51" spans="1:14" x14ac:dyDescent="0.2">
      <c r="A51" s="170" t="s">
        <v>20</v>
      </c>
      <c r="B51" s="170">
        <f t="shared" si="1"/>
        <v>2.34375E-2</v>
      </c>
      <c r="C51" s="170">
        <f t="shared" si="1"/>
        <v>2.34375E-2</v>
      </c>
      <c r="D51" s="170">
        <f t="shared" si="1"/>
        <v>2.34375E-2</v>
      </c>
      <c r="E51" s="170">
        <f t="shared" si="1"/>
        <v>3.125E-2</v>
      </c>
      <c r="F51" s="170">
        <f t="shared" si="1"/>
        <v>3.125E-2</v>
      </c>
      <c r="G51" s="170">
        <f t="shared" si="1"/>
        <v>2.34375E-2</v>
      </c>
      <c r="H51" s="170">
        <f t="shared" si="1"/>
        <v>2.34375E-2</v>
      </c>
      <c r="I51" s="170">
        <f t="shared" si="1"/>
        <v>2.34375E-2</v>
      </c>
      <c r="J51" s="170">
        <f t="shared" si="1"/>
        <v>2.34375E-2</v>
      </c>
      <c r="K51" s="170">
        <f t="shared" si="1"/>
        <v>0.1875</v>
      </c>
      <c r="L51" s="170">
        <f t="shared" si="1"/>
        <v>0.1875</v>
      </c>
      <c r="M51" s="170">
        <f t="shared" si="1"/>
        <v>2.34375E-2</v>
      </c>
    </row>
    <row r="52" spans="1:14" x14ac:dyDescent="0.2">
      <c r="A52" s="170" t="s">
        <v>21</v>
      </c>
      <c r="B52" s="170">
        <f t="shared" si="1"/>
        <v>2.34375E-2</v>
      </c>
      <c r="C52" s="170">
        <f t="shared" si="1"/>
        <v>2.34375E-2</v>
      </c>
      <c r="D52" s="170">
        <f t="shared" si="1"/>
        <v>2.34375E-2</v>
      </c>
      <c r="E52" s="170">
        <f t="shared" si="1"/>
        <v>3.125E-2</v>
      </c>
      <c r="F52" s="170">
        <f t="shared" si="1"/>
        <v>3.125E-2</v>
      </c>
      <c r="G52" s="170">
        <f t="shared" si="1"/>
        <v>2.34375E-2</v>
      </c>
      <c r="H52" s="170">
        <f t="shared" si="1"/>
        <v>2.34375E-2</v>
      </c>
      <c r="I52" s="170">
        <f t="shared" si="1"/>
        <v>2.34375E-2</v>
      </c>
      <c r="J52" s="170">
        <f t="shared" si="1"/>
        <v>2.34375E-2</v>
      </c>
      <c r="K52" s="170">
        <f t="shared" si="1"/>
        <v>0.1875</v>
      </c>
      <c r="L52" s="170">
        <f t="shared" si="1"/>
        <v>0.1875</v>
      </c>
      <c r="M52" s="170">
        <f t="shared" si="1"/>
        <v>2.34375E-2</v>
      </c>
    </row>
    <row r="55" spans="1:14" x14ac:dyDescent="0.2">
      <c r="A55" s="7" t="s">
        <v>278</v>
      </c>
    </row>
    <row r="56" spans="1:14" x14ac:dyDescent="0.2">
      <c r="A56" s="48"/>
    </row>
    <row r="57" spans="1:14" x14ac:dyDescent="0.2">
      <c r="A57" s="42" t="s">
        <v>257</v>
      </c>
    </row>
    <row r="58" spans="1:14" x14ac:dyDescent="0.2">
      <c r="B58" s="229" t="s">
        <v>258</v>
      </c>
      <c r="C58" s="229" t="s">
        <v>259</v>
      </c>
      <c r="D58" s="229" t="s">
        <v>260</v>
      </c>
      <c r="E58" s="229" t="s">
        <v>261</v>
      </c>
      <c r="F58" s="229" t="s">
        <v>262</v>
      </c>
      <c r="G58" s="229" t="s">
        <v>263</v>
      </c>
      <c r="H58" s="229" t="s">
        <v>264</v>
      </c>
      <c r="I58" s="229" t="s">
        <v>265</v>
      </c>
      <c r="J58" s="229" t="s">
        <v>266</v>
      </c>
      <c r="K58" s="229" t="s">
        <v>267</v>
      </c>
      <c r="L58" s="229" t="s">
        <v>268</v>
      </c>
      <c r="M58" s="229" t="s">
        <v>269</v>
      </c>
    </row>
    <row r="59" spans="1:14" x14ac:dyDescent="0.2">
      <c r="A59" s="230" t="s">
        <v>270</v>
      </c>
      <c r="B59" s="395">
        <v>0</v>
      </c>
      <c r="C59" s="395">
        <v>0</v>
      </c>
      <c r="D59" s="395">
        <v>0</v>
      </c>
      <c r="E59" s="395">
        <v>0.1</v>
      </c>
      <c r="F59" s="395">
        <v>0.1</v>
      </c>
      <c r="G59" s="395">
        <v>0</v>
      </c>
      <c r="H59" s="395">
        <v>0</v>
      </c>
      <c r="I59" s="395">
        <v>0</v>
      </c>
      <c r="J59" s="395">
        <v>0</v>
      </c>
      <c r="K59" s="395">
        <v>0.4</v>
      </c>
      <c r="L59" s="395">
        <v>0.4</v>
      </c>
      <c r="M59" s="395">
        <v>0</v>
      </c>
      <c r="N59" s="132">
        <f>SUM(B59:M59)</f>
        <v>1</v>
      </c>
    </row>
    <row r="60" spans="1:14" x14ac:dyDescent="0.2">
      <c r="B60" s="69"/>
      <c r="C60" s="69"/>
      <c r="D60" s="69"/>
      <c r="E60" s="69"/>
      <c r="F60" s="69"/>
      <c r="G60" s="69"/>
      <c r="H60" s="69"/>
      <c r="I60" s="69"/>
      <c r="J60" s="69"/>
      <c r="K60" s="69"/>
      <c r="L60" s="69"/>
      <c r="M60" s="69"/>
    </row>
    <row r="61" spans="1:14" x14ac:dyDescent="0.2">
      <c r="A61" s="42" t="s">
        <v>271</v>
      </c>
    </row>
    <row r="62" spans="1:14" x14ac:dyDescent="0.2">
      <c r="A62" s="31" t="s">
        <v>272</v>
      </c>
      <c r="B62" s="398">
        <v>0.75</v>
      </c>
    </row>
    <row r="63" spans="1:14" s="73" customFormat="1" x14ac:dyDescent="0.2">
      <c r="A63" s="29" t="s">
        <v>273</v>
      </c>
      <c r="B63" s="75">
        <f>(1-B62)+(B62*0.5)</f>
        <v>0.625</v>
      </c>
      <c r="C63" s="74" t="s">
        <v>274</v>
      </c>
    </row>
    <row r="64" spans="1:14" x14ac:dyDescent="0.2">
      <c r="A64" s="29"/>
      <c r="B64" s="69"/>
    </row>
    <row r="65" spans="1:13" x14ac:dyDescent="0.2">
      <c r="A65" s="42" t="s">
        <v>275</v>
      </c>
    </row>
    <row r="66" spans="1:13" x14ac:dyDescent="0.2">
      <c r="A66" s="146" t="s">
        <v>276</v>
      </c>
      <c r="B66" s="229" t="s">
        <v>258</v>
      </c>
      <c r="C66" s="229" t="s">
        <v>259</v>
      </c>
      <c r="D66" s="229" t="s">
        <v>260</v>
      </c>
      <c r="E66" s="229" t="s">
        <v>261</v>
      </c>
      <c r="F66" s="229" t="s">
        <v>262</v>
      </c>
      <c r="G66" s="229" t="s">
        <v>263</v>
      </c>
      <c r="H66" s="229" t="s">
        <v>264</v>
      </c>
      <c r="I66" s="229" t="s">
        <v>265</v>
      </c>
      <c r="J66" s="229" t="s">
        <v>266</v>
      </c>
      <c r="K66" s="229" t="s">
        <v>267</v>
      </c>
      <c r="L66" s="229" t="s">
        <v>268</v>
      </c>
      <c r="M66" s="229" t="s">
        <v>269</v>
      </c>
    </row>
    <row r="67" spans="1:13" x14ac:dyDescent="0.2">
      <c r="A67" s="170" t="s">
        <v>12</v>
      </c>
      <c r="B67" s="170">
        <f t="shared" ref="B67:M76" si="2">B$59*$B$63</f>
        <v>0</v>
      </c>
      <c r="C67" s="170">
        <f t="shared" si="2"/>
        <v>0</v>
      </c>
      <c r="D67" s="170">
        <f t="shared" si="2"/>
        <v>0</v>
      </c>
      <c r="E67" s="170">
        <f t="shared" si="2"/>
        <v>6.25E-2</v>
      </c>
      <c r="F67" s="170">
        <f t="shared" si="2"/>
        <v>6.25E-2</v>
      </c>
      <c r="G67" s="170">
        <f t="shared" si="2"/>
        <v>0</v>
      </c>
      <c r="H67" s="170">
        <f t="shared" si="2"/>
        <v>0</v>
      </c>
      <c r="I67" s="170">
        <f t="shared" si="2"/>
        <v>0</v>
      </c>
      <c r="J67" s="170">
        <f t="shared" si="2"/>
        <v>0</v>
      </c>
      <c r="K67" s="170">
        <f t="shared" si="2"/>
        <v>0.25</v>
      </c>
      <c r="L67" s="170">
        <f t="shared" si="2"/>
        <v>0.25</v>
      </c>
      <c r="M67" s="170">
        <f t="shared" si="2"/>
        <v>0</v>
      </c>
    </row>
    <row r="68" spans="1:13" x14ac:dyDescent="0.2">
      <c r="A68" s="170" t="s">
        <v>13</v>
      </c>
      <c r="B68" s="170">
        <f t="shared" si="2"/>
        <v>0</v>
      </c>
      <c r="C68" s="170">
        <f t="shared" si="2"/>
        <v>0</v>
      </c>
      <c r="D68" s="170">
        <f t="shared" si="2"/>
        <v>0</v>
      </c>
      <c r="E68" s="170">
        <f t="shared" si="2"/>
        <v>6.25E-2</v>
      </c>
      <c r="F68" s="170">
        <f t="shared" si="2"/>
        <v>6.25E-2</v>
      </c>
      <c r="G68" s="170">
        <f t="shared" si="2"/>
        <v>0</v>
      </c>
      <c r="H68" s="170">
        <f t="shared" si="2"/>
        <v>0</v>
      </c>
      <c r="I68" s="170">
        <f t="shared" si="2"/>
        <v>0</v>
      </c>
      <c r="J68" s="170">
        <f t="shared" si="2"/>
        <v>0</v>
      </c>
      <c r="K68" s="170">
        <f t="shared" si="2"/>
        <v>0.25</v>
      </c>
      <c r="L68" s="170">
        <f t="shared" si="2"/>
        <v>0.25</v>
      </c>
      <c r="M68" s="170">
        <f t="shared" si="2"/>
        <v>0</v>
      </c>
    </row>
    <row r="69" spans="1:13" x14ac:dyDescent="0.2">
      <c r="A69" s="170" t="s">
        <v>14</v>
      </c>
      <c r="B69" s="170">
        <f t="shared" si="2"/>
        <v>0</v>
      </c>
      <c r="C69" s="170">
        <f t="shared" si="2"/>
        <v>0</v>
      </c>
      <c r="D69" s="170">
        <f t="shared" si="2"/>
        <v>0</v>
      </c>
      <c r="E69" s="170">
        <f t="shared" si="2"/>
        <v>6.25E-2</v>
      </c>
      <c r="F69" s="170">
        <f t="shared" si="2"/>
        <v>6.25E-2</v>
      </c>
      <c r="G69" s="170">
        <f t="shared" si="2"/>
        <v>0</v>
      </c>
      <c r="H69" s="170">
        <f t="shared" si="2"/>
        <v>0</v>
      </c>
      <c r="I69" s="170">
        <f t="shared" si="2"/>
        <v>0</v>
      </c>
      <c r="J69" s="170">
        <f t="shared" si="2"/>
        <v>0</v>
      </c>
      <c r="K69" s="170">
        <f t="shared" si="2"/>
        <v>0.25</v>
      </c>
      <c r="L69" s="170">
        <f t="shared" si="2"/>
        <v>0.25</v>
      </c>
      <c r="M69" s="170">
        <f t="shared" si="2"/>
        <v>0</v>
      </c>
    </row>
    <row r="70" spans="1:13" x14ac:dyDescent="0.2">
      <c r="A70" s="170" t="s">
        <v>15</v>
      </c>
      <c r="B70" s="170">
        <f t="shared" si="2"/>
        <v>0</v>
      </c>
      <c r="C70" s="170">
        <f t="shared" si="2"/>
        <v>0</v>
      </c>
      <c r="D70" s="170">
        <f t="shared" si="2"/>
        <v>0</v>
      </c>
      <c r="E70" s="170">
        <f t="shared" si="2"/>
        <v>6.25E-2</v>
      </c>
      <c r="F70" s="170">
        <f t="shared" si="2"/>
        <v>6.25E-2</v>
      </c>
      <c r="G70" s="170">
        <f t="shared" si="2"/>
        <v>0</v>
      </c>
      <c r="H70" s="170">
        <f t="shared" si="2"/>
        <v>0</v>
      </c>
      <c r="I70" s="170">
        <f t="shared" si="2"/>
        <v>0</v>
      </c>
      <c r="J70" s="170">
        <f t="shared" si="2"/>
        <v>0</v>
      </c>
      <c r="K70" s="170">
        <f t="shared" si="2"/>
        <v>0.25</v>
      </c>
      <c r="L70" s="170">
        <f t="shared" si="2"/>
        <v>0.25</v>
      </c>
      <c r="M70" s="170">
        <f t="shared" si="2"/>
        <v>0</v>
      </c>
    </row>
    <row r="71" spans="1:13" x14ac:dyDescent="0.2">
      <c r="A71" s="170" t="s">
        <v>16</v>
      </c>
      <c r="B71" s="170">
        <f t="shared" si="2"/>
        <v>0</v>
      </c>
      <c r="C71" s="170">
        <f t="shared" si="2"/>
        <v>0</v>
      </c>
      <c r="D71" s="170">
        <f t="shared" si="2"/>
        <v>0</v>
      </c>
      <c r="E71" s="170">
        <f t="shared" si="2"/>
        <v>6.25E-2</v>
      </c>
      <c r="F71" s="170">
        <f t="shared" si="2"/>
        <v>6.25E-2</v>
      </c>
      <c r="G71" s="170">
        <f t="shared" si="2"/>
        <v>0</v>
      </c>
      <c r="H71" s="170">
        <f t="shared" si="2"/>
        <v>0</v>
      </c>
      <c r="I71" s="170">
        <f t="shared" si="2"/>
        <v>0</v>
      </c>
      <c r="J71" s="170">
        <f t="shared" si="2"/>
        <v>0</v>
      </c>
      <c r="K71" s="170">
        <f t="shared" si="2"/>
        <v>0.25</v>
      </c>
      <c r="L71" s="170">
        <f t="shared" si="2"/>
        <v>0.25</v>
      </c>
      <c r="M71" s="170">
        <f t="shared" si="2"/>
        <v>0</v>
      </c>
    </row>
    <row r="72" spans="1:13" x14ac:dyDescent="0.2">
      <c r="A72" s="170" t="s">
        <v>17</v>
      </c>
      <c r="B72" s="170">
        <f t="shared" si="2"/>
        <v>0</v>
      </c>
      <c r="C72" s="170">
        <f t="shared" si="2"/>
        <v>0</v>
      </c>
      <c r="D72" s="170">
        <f t="shared" si="2"/>
        <v>0</v>
      </c>
      <c r="E72" s="170">
        <f t="shared" si="2"/>
        <v>6.25E-2</v>
      </c>
      <c r="F72" s="170">
        <f t="shared" si="2"/>
        <v>6.25E-2</v>
      </c>
      <c r="G72" s="170">
        <f t="shared" si="2"/>
        <v>0</v>
      </c>
      <c r="H72" s="170">
        <f t="shared" si="2"/>
        <v>0</v>
      </c>
      <c r="I72" s="170">
        <f t="shared" si="2"/>
        <v>0</v>
      </c>
      <c r="J72" s="170">
        <f t="shared" si="2"/>
        <v>0</v>
      </c>
      <c r="K72" s="170">
        <f t="shared" si="2"/>
        <v>0.25</v>
      </c>
      <c r="L72" s="170">
        <f t="shared" si="2"/>
        <v>0.25</v>
      </c>
      <c r="M72" s="170">
        <f t="shared" si="2"/>
        <v>0</v>
      </c>
    </row>
    <row r="73" spans="1:13" x14ac:dyDescent="0.2">
      <c r="A73" s="170" t="s">
        <v>18</v>
      </c>
      <c r="B73" s="170">
        <f t="shared" si="2"/>
        <v>0</v>
      </c>
      <c r="C73" s="170">
        <f t="shared" si="2"/>
        <v>0</v>
      </c>
      <c r="D73" s="170">
        <f t="shared" si="2"/>
        <v>0</v>
      </c>
      <c r="E73" s="170">
        <f t="shared" si="2"/>
        <v>6.25E-2</v>
      </c>
      <c r="F73" s="170">
        <f t="shared" si="2"/>
        <v>6.25E-2</v>
      </c>
      <c r="G73" s="170">
        <f t="shared" si="2"/>
        <v>0</v>
      </c>
      <c r="H73" s="170">
        <f t="shared" si="2"/>
        <v>0</v>
      </c>
      <c r="I73" s="170">
        <f t="shared" si="2"/>
        <v>0</v>
      </c>
      <c r="J73" s="170">
        <f t="shared" si="2"/>
        <v>0</v>
      </c>
      <c r="K73" s="170">
        <f t="shared" si="2"/>
        <v>0.25</v>
      </c>
      <c r="L73" s="170">
        <f t="shared" si="2"/>
        <v>0.25</v>
      </c>
      <c r="M73" s="170">
        <f t="shared" si="2"/>
        <v>0</v>
      </c>
    </row>
    <row r="74" spans="1:13" x14ac:dyDescent="0.2">
      <c r="A74" s="170" t="s">
        <v>19</v>
      </c>
      <c r="B74" s="170">
        <f t="shared" si="2"/>
        <v>0</v>
      </c>
      <c r="C74" s="170">
        <f t="shared" si="2"/>
        <v>0</v>
      </c>
      <c r="D74" s="170">
        <f t="shared" si="2"/>
        <v>0</v>
      </c>
      <c r="E74" s="170">
        <f t="shared" si="2"/>
        <v>6.25E-2</v>
      </c>
      <c r="F74" s="170">
        <f t="shared" si="2"/>
        <v>6.25E-2</v>
      </c>
      <c r="G74" s="170">
        <f t="shared" si="2"/>
        <v>0</v>
      </c>
      <c r="H74" s="170">
        <f t="shared" si="2"/>
        <v>0</v>
      </c>
      <c r="I74" s="170">
        <f t="shared" si="2"/>
        <v>0</v>
      </c>
      <c r="J74" s="170">
        <f t="shared" si="2"/>
        <v>0</v>
      </c>
      <c r="K74" s="170">
        <f t="shared" si="2"/>
        <v>0.25</v>
      </c>
      <c r="L74" s="170">
        <f t="shared" si="2"/>
        <v>0.25</v>
      </c>
      <c r="M74" s="170">
        <f t="shared" si="2"/>
        <v>0</v>
      </c>
    </row>
    <row r="75" spans="1:13" x14ac:dyDescent="0.2">
      <c r="A75" s="170" t="s">
        <v>20</v>
      </c>
      <c r="B75" s="170">
        <f t="shared" si="2"/>
        <v>0</v>
      </c>
      <c r="C75" s="170">
        <f t="shared" si="2"/>
        <v>0</v>
      </c>
      <c r="D75" s="170">
        <f t="shared" si="2"/>
        <v>0</v>
      </c>
      <c r="E75" s="170">
        <f t="shared" si="2"/>
        <v>6.25E-2</v>
      </c>
      <c r="F75" s="170">
        <f t="shared" si="2"/>
        <v>6.25E-2</v>
      </c>
      <c r="G75" s="170">
        <f t="shared" si="2"/>
        <v>0</v>
      </c>
      <c r="H75" s="170">
        <f t="shared" si="2"/>
        <v>0</v>
      </c>
      <c r="I75" s="170">
        <f t="shared" si="2"/>
        <v>0</v>
      </c>
      <c r="J75" s="170">
        <f t="shared" si="2"/>
        <v>0</v>
      </c>
      <c r="K75" s="170">
        <f t="shared" si="2"/>
        <v>0.25</v>
      </c>
      <c r="L75" s="170">
        <f t="shared" si="2"/>
        <v>0.25</v>
      </c>
      <c r="M75" s="170">
        <f t="shared" si="2"/>
        <v>0</v>
      </c>
    </row>
    <row r="76" spans="1:13" x14ac:dyDescent="0.2">
      <c r="A76" s="170" t="s">
        <v>21</v>
      </c>
      <c r="B76" s="170">
        <f t="shared" si="2"/>
        <v>0</v>
      </c>
      <c r="C76" s="170">
        <f t="shared" si="2"/>
        <v>0</v>
      </c>
      <c r="D76" s="170">
        <f t="shared" si="2"/>
        <v>0</v>
      </c>
      <c r="E76" s="170">
        <f t="shared" si="2"/>
        <v>6.25E-2</v>
      </c>
      <c r="F76" s="170">
        <f t="shared" si="2"/>
        <v>6.25E-2</v>
      </c>
      <c r="G76" s="170">
        <f t="shared" si="2"/>
        <v>0</v>
      </c>
      <c r="H76" s="170">
        <f t="shared" si="2"/>
        <v>0</v>
      </c>
      <c r="I76" s="170">
        <f t="shared" si="2"/>
        <v>0</v>
      </c>
      <c r="J76" s="170">
        <f t="shared" si="2"/>
        <v>0</v>
      </c>
      <c r="K76" s="170">
        <f t="shared" si="2"/>
        <v>0.25</v>
      </c>
      <c r="L76" s="170">
        <f t="shared" si="2"/>
        <v>0.25</v>
      </c>
      <c r="M76" s="170">
        <f t="shared" si="2"/>
        <v>0</v>
      </c>
    </row>
    <row r="79" spans="1:13" x14ac:dyDescent="0.2">
      <c r="A79" s="7" t="s">
        <v>279</v>
      </c>
    </row>
    <row r="80" spans="1:13" x14ac:dyDescent="0.2">
      <c r="A80" s="48"/>
    </row>
    <row r="81" spans="1:14" x14ac:dyDescent="0.2">
      <c r="A81" s="42" t="s">
        <v>280</v>
      </c>
    </row>
    <row r="82" spans="1:14" x14ac:dyDescent="0.2">
      <c r="B82" s="229" t="s">
        <v>258</v>
      </c>
      <c r="C82" s="229" t="s">
        <v>259</v>
      </c>
      <c r="D82" s="229" t="s">
        <v>260</v>
      </c>
      <c r="E82" s="229" t="s">
        <v>261</v>
      </c>
      <c r="F82" s="229" t="s">
        <v>262</v>
      </c>
      <c r="G82" s="229" t="s">
        <v>263</v>
      </c>
      <c r="H82" s="229" t="s">
        <v>264</v>
      </c>
      <c r="I82" s="229" t="s">
        <v>265</v>
      </c>
      <c r="J82" s="229" t="s">
        <v>266</v>
      </c>
      <c r="K82" s="229" t="s">
        <v>267</v>
      </c>
      <c r="L82" s="229" t="s">
        <v>268</v>
      </c>
      <c r="M82" s="229" t="s">
        <v>269</v>
      </c>
    </row>
    <row r="83" spans="1:14" x14ac:dyDescent="0.2">
      <c r="A83" s="170" t="s">
        <v>281</v>
      </c>
      <c r="B83" s="395">
        <v>0</v>
      </c>
      <c r="C83" s="395">
        <v>0</v>
      </c>
      <c r="D83" s="395">
        <v>0</v>
      </c>
      <c r="E83" s="395">
        <v>0.1</v>
      </c>
      <c r="F83" s="395">
        <v>0.1</v>
      </c>
      <c r="G83" s="395">
        <v>0</v>
      </c>
      <c r="H83" s="395">
        <v>0</v>
      </c>
      <c r="I83" s="395">
        <v>0</v>
      </c>
      <c r="J83" s="395">
        <v>0</v>
      </c>
      <c r="K83" s="395">
        <v>0.4</v>
      </c>
      <c r="L83" s="395">
        <v>0.4</v>
      </c>
      <c r="M83" s="395">
        <v>0</v>
      </c>
      <c r="N83" s="132">
        <f>SUM(B83:M83)</f>
        <v>1</v>
      </c>
    </row>
    <row r="84" spans="1:14" x14ac:dyDescent="0.2">
      <c r="B84" s="69"/>
      <c r="C84" s="69"/>
      <c r="D84" s="69"/>
      <c r="E84" s="69"/>
      <c r="F84" s="69"/>
      <c r="G84" s="69"/>
      <c r="H84" s="69"/>
      <c r="I84" s="69"/>
      <c r="J84" s="69"/>
      <c r="K84" s="69"/>
      <c r="L84" s="69"/>
      <c r="M84" s="69"/>
    </row>
    <row r="85" spans="1:14" x14ac:dyDescent="0.2">
      <c r="A85" s="42" t="s">
        <v>282</v>
      </c>
    </row>
    <row r="86" spans="1:14" x14ac:dyDescent="0.2">
      <c r="A86" s="31" t="s">
        <v>272</v>
      </c>
      <c r="B86" s="398">
        <f>0.64/0.67</f>
        <v>0.95522388059701491</v>
      </c>
    </row>
    <row r="87" spans="1:14" s="73" customFormat="1" x14ac:dyDescent="0.2">
      <c r="A87" s="29" t="s">
        <v>273</v>
      </c>
      <c r="B87" s="75">
        <f>(1-B86)+(B86*0.33)</f>
        <v>0.36000000000000004</v>
      </c>
      <c r="C87" s="73" t="s">
        <v>283</v>
      </c>
    </row>
    <row r="88" spans="1:14" x14ac:dyDescent="0.2">
      <c r="A88" s="29"/>
      <c r="B88" s="69"/>
    </row>
    <row r="89" spans="1:14" x14ac:dyDescent="0.2">
      <c r="A89" s="42" t="s">
        <v>284</v>
      </c>
    </row>
    <row r="90" spans="1:14" x14ac:dyDescent="0.2">
      <c r="A90" s="146" t="s">
        <v>276</v>
      </c>
      <c r="B90" s="229" t="s">
        <v>258</v>
      </c>
      <c r="C90" s="229" t="s">
        <v>259</v>
      </c>
      <c r="D90" s="229" t="s">
        <v>260</v>
      </c>
      <c r="E90" s="229" t="s">
        <v>261</v>
      </c>
      <c r="F90" s="229" t="s">
        <v>262</v>
      </c>
      <c r="G90" s="229" t="s">
        <v>263</v>
      </c>
      <c r="H90" s="229" t="s">
        <v>264</v>
      </c>
      <c r="I90" s="229" t="s">
        <v>265</v>
      </c>
      <c r="J90" s="229" t="s">
        <v>266</v>
      </c>
      <c r="K90" s="229" t="s">
        <v>267</v>
      </c>
      <c r="L90" s="229" t="s">
        <v>268</v>
      </c>
      <c r="M90" s="229" t="s">
        <v>269</v>
      </c>
    </row>
    <row r="91" spans="1:14" x14ac:dyDescent="0.2">
      <c r="A91" s="170" t="s">
        <v>12</v>
      </c>
      <c r="B91" s="170">
        <f t="shared" ref="B91:M100" si="3">B$83*$B$87</f>
        <v>0</v>
      </c>
      <c r="C91" s="170">
        <f t="shared" si="3"/>
        <v>0</v>
      </c>
      <c r="D91" s="170">
        <f t="shared" si="3"/>
        <v>0</v>
      </c>
      <c r="E91" s="170">
        <f t="shared" si="3"/>
        <v>3.6000000000000004E-2</v>
      </c>
      <c r="F91" s="170">
        <f t="shared" si="3"/>
        <v>3.6000000000000004E-2</v>
      </c>
      <c r="G91" s="170">
        <f t="shared" si="3"/>
        <v>0</v>
      </c>
      <c r="H91" s="170">
        <f t="shared" si="3"/>
        <v>0</v>
      </c>
      <c r="I91" s="170">
        <f t="shared" si="3"/>
        <v>0</v>
      </c>
      <c r="J91" s="170">
        <f t="shared" si="3"/>
        <v>0</v>
      </c>
      <c r="K91" s="170">
        <f t="shared" si="3"/>
        <v>0.14400000000000002</v>
      </c>
      <c r="L91" s="170">
        <f t="shared" si="3"/>
        <v>0.14400000000000002</v>
      </c>
      <c r="M91" s="170">
        <f t="shared" si="3"/>
        <v>0</v>
      </c>
    </row>
    <row r="92" spans="1:14" x14ac:dyDescent="0.2">
      <c r="A92" s="170" t="s">
        <v>13</v>
      </c>
      <c r="B92" s="170">
        <f t="shared" si="3"/>
        <v>0</v>
      </c>
      <c r="C92" s="170">
        <f t="shared" si="3"/>
        <v>0</v>
      </c>
      <c r="D92" s="170">
        <f t="shared" si="3"/>
        <v>0</v>
      </c>
      <c r="E92" s="170">
        <f t="shared" si="3"/>
        <v>3.6000000000000004E-2</v>
      </c>
      <c r="F92" s="170">
        <f t="shared" si="3"/>
        <v>3.6000000000000004E-2</v>
      </c>
      <c r="G92" s="170">
        <f t="shared" si="3"/>
        <v>0</v>
      </c>
      <c r="H92" s="170">
        <f t="shared" si="3"/>
        <v>0</v>
      </c>
      <c r="I92" s="170">
        <f t="shared" si="3"/>
        <v>0</v>
      </c>
      <c r="J92" s="170">
        <f t="shared" si="3"/>
        <v>0</v>
      </c>
      <c r="K92" s="170">
        <f t="shared" si="3"/>
        <v>0.14400000000000002</v>
      </c>
      <c r="L92" s="170">
        <f t="shared" si="3"/>
        <v>0.14400000000000002</v>
      </c>
      <c r="M92" s="170">
        <f t="shared" si="3"/>
        <v>0</v>
      </c>
    </row>
    <row r="93" spans="1:14" x14ac:dyDescent="0.2">
      <c r="A93" s="170" t="s">
        <v>14</v>
      </c>
      <c r="B93" s="170">
        <f t="shared" si="3"/>
        <v>0</v>
      </c>
      <c r="C93" s="170">
        <f t="shared" si="3"/>
        <v>0</v>
      </c>
      <c r="D93" s="170">
        <f t="shared" si="3"/>
        <v>0</v>
      </c>
      <c r="E93" s="170">
        <f t="shared" si="3"/>
        <v>3.6000000000000004E-2</v>
      </c>
      <c r="F93" s="170">
        <f t="shared" si="3"/>
        <v>3.6000000000000004E-2</v>
      </c>
      <c r="G93" s="170">
        <f t="shared" si="3"/>
        <v>0</v>
      </c>
      <c r="H93" s="170">
        <f t="shared" si="3"/>
        <v>0</v>
      </c>
      <c r="I93" s="170">
        <f t="shared" si="3"/>
        <v>0</v>
      </c>
      <c r="J93" s="170">
        <f t="shared" si="3"/>
        <v>0</v>
      </c>
      <c r="K93" s="170">
        <f t="shared" si="3"/>
        <v>0.14400000000000002</v>
      </c>
      <c r="L93" s="170">
        <f t="shared" si="3"/>
        <v>0.14400000000000002</v>
      </c>
      <c r="M93" s="170">
        <f t="shared" si="3"/>
        <v>0</v>
      </c>
    </row>
    <row r="94" spans="1:14" x14ac:dyDescent="0.2">
      <c r="A94" s="170" t="s">
        <v>15</v>
      </c>
      <c r="B94" s="170">
        <f t="shared" si="3"/>
        <v>0</v>
      </c>
      <c r="C94" s="170">
        <f t="shared" si="3"/>
        <v>0</v>
      </c>
      <c r="D94" s="170">
        <f t="shared" si="3"/>
        <v>0</v>
      </c>
      <c r="E94" s="170">
        <f t="shared" si="3"/>
        <v>3.6000000000000004E-2</v>
      </c>
      <c r="F94" s="170">
        <f t="shared" si="3"/>
        <v>3.6000000000000004E-2</v>
      </c>
      <c r="G94" s="170">
        <f t="shared" si="3"/>
        <v>0</v>
      </c>
      <c r="H94" s="170">
        <f t="shared" si="3"/>
        <v>0</v>
      </c>
      <c r="I94" s="170">
        <f t="shared" si="3"/>
        <v>0</v>
      </c>
      <c r="J94" s="170">
        <f t="shared" si="3"/>
        <v>0</v>
      </c>
      <c r="K94" s="170">
        <f t="shared" si="3"/>
        <v>0.14400000000000002</v>
      </c>
      <c r="L94" s="170">
        <f t="shared" si="3"/>
        <v>0.14400000000000002</v>
      </c>
      <c r="M94" s="170">
        <f t="shared" si="3"/>
        <v>0</v>
      </c>
    </row>
    <row r="95" spans="1:14" x14ac:dyDescent="0.2">
      <c r="A95" s="170" t="s">
        <v>16</v>
      </c>
      <c r="B95" s="170">
        <f t="shared" si="3"/>
        <v>0</v>
      </c>
      <c r="C95" s="170">
        <f t="shared" si="3"/>
        <v>0</v>
      </c>
      <c r="D95" s="170">
        <f t="shared" si="3"/>
        <v>0</v>
      </c>
      <c r="E95" s="170">
        <f t="shared" si="3"/>
        <v>3.6000000000000004E-2</v>
      </c>
      <c r="F95" s="170">
        <f t="shared" si="3"/>
        <v>3.6000000000000004E-2</v>
      </c>
      <c r="G95" s="170">
        <f t="shared" si="3"/>
        <v>0</v>
      </c>
      <c r="H95" s="170">
        <f t="shared" si="3"/>
        <v>0</v>
      </c>
      <c r="I95" s="170">
        <f t="shared" si="3"/>
        <v>0</v>
      </c>
      <c r="J95" s="170">
        <f t="shared" si="3"/>
        <v>0</v>
      </c>
      <c r="K95" s="170">
        <f t="shared" si="3"/>
        <v>0.14400000000000002</v>
      </c>
      <c r="L95" s="170">
        <f t="shared" si="3"/>
        <v>0.14400000000000002</v>
      </c>
      <c r="M95" s="170">
        <f t="shared" si="3"/>
        <v>0</v>
      </c>
    </row>
    <row r="96" spans="1:14" x14ac:dyDescent="0.2">
      <c r="A96" s="170" t="s">
        <v>17</v>
      </c>
      <c r="B96" s="170">
        <f t="shared" si="3"/>
        <v>0</v>
      </c>
      <c r="C96" s="170">
        <f t="shared" si="3"/>
        <v>0</v>
      </c>
      <c r="D96" s="170">
        <f t="shared" si="3"/>
        <v>0</v>
      </c>
      <c r="E96" s="170">
        <f t="shared" si="3"/>
        <v>3.6000000000000004E-2</v>
      </c>
      <c r="F96" s="170">
        <f t="shared" si="3"/>
        <v>3.6000000000000004E-2</v>
      </c>
      <c r="G96" s="170">
        <f t="shared" si="3"/>
        <v>0</v>
      </c>
      <c r="H96" s="170">
        <f t="shared" si="3"/>
        <v>0</v>
      </c>
      <c r="I96" s="170">
        <f t="shared" si="3"/>
        <v>0</v>
      </c>
      <c r="J96" s="170">
        <f t="shared" si="3"/>
        <v>0</v>
      </c>
      <c r="K96" s="170">
        <f t="shared" si="3"/>
        <v>0.14400000000000002</v>
      </c>
      <c r="L96" s="170">
        <f t="shared" si="3"/>
        <v>0.14400000000000002</v>
      </c>
      <c r="M96" s="170">
        <f t="shared" si="3"/>
        <v>0</v>
      </c>
    </row>
    <row r="97" spans="1:13" x14ac:dyDescent="0.2">
      <c r="A97" s="170" t="s">
        <v>18</v>
      </c>
      <c r="B97" s="170">
        <f t="shared" si="3"/>
        <v>0</v>
      </c>
      <c r="C97" s="170">
        <f t="shared" si="3"/>
        <v>0</v>
      </c>
      <c r="D97" s="170">
        <f t="shared" si="3"/>
        <v>0</v>
      </c>
      <c r="E97" s="170">
        <f t="shared" si="3"/>
        <v>3.6000000000000004E-2</v>
      </c>
      <c r="F97" s="170">
        <f t="shared" si="3"/>
        <v>3.6000000000000004E-2</v>
      </c>
      <c r="G97" s="170">
        <f t="shared" si="3"/>
        <v>0</v>
      </c>
      <c r="H97" s="170">
        <f t="shared" si="3"/>
        <v>0</v>
      </c>
      <c r="I97" s="170">
        <f t="shared" si="3"/>
        <v>0</v>
      </c>
      <c r="J97" s="170">
        <f t="shared" si="3"/>
        <v>0</v>
      </c>
      <c r="K97" s="170">
        <f t="shared" si="3"/>
        <v>0.14400000000000002</v>
      </c>
      <c r="L97" s="170">
        <f t="shared" si="3"/>
        <v>0.14400000000000002</v>
      </c>
      <c r="M97" s="170">
        <f t="shared" si="3"/>
        <v>0</v>
      </c>
    </row>
    <row r="98" spans="1:13" x14ac:dyDescent="0.2">
      <c r="A98" s="170" t="s">
        <v>19</v>
      </c>
      <c r="B98" s="170">
        <f t="shared" si="3"/>
        <v>0</v>
      </c>
      <c r="C98" s="170">
        <f t="shared" si="3"/>
        <v>0</v>
      </c>
      <c r="D98" s="170">
        <f t="shared" si="3"/>
        <v>0</v>
      </c>
      <c r="E98" s="170">
        <f t="shared" si="3"/>
        <v>3.6000000000000004E-2</v>
      </c>
      <c r="F98" s="170">
        <f t="shared" si="3"/>
        <v>3.6000000000000004E-2</v>
      </c>
      <c r="G98" s="170">
        <f t="shared" si="3"/>
        <v>0</v>
      </c>
      <c r="H98" s="170">
        <f t="shared" si="3"/>
        <v>0</v>
      </c>
      <c r="I98" s="170">
        <f t="shared" si="3"/>
        <v>0</v>
      </c>
      <c r="J98" s="170">
        <f t="shared" si="3"/>
        <v>0</v>
      </c>
      <c r="K98" s="170">
        <f t="shared" si="3"/>
        <v>0.14400000000000002</v>
      </c>
      <c r="L98" s="170">
        <f t="shared" si="3"/>
        <v>0.14400000000000002</v>
      </c>
      <c r="M98" s="170">
        <f t="shared" si="3"/>
        <v>0</v>
      </c>
    </row>
    <row r="99" spans="1:13" x14ac:dyDescent="0.2">
      <c r="A99" s="170" t="s">
        <v>20</v>
      </c>
      <c r="B99" s="170">
        <f t="shared" si="3"/>
        <v>0</v>
      </c>
      <c r="C99" s="170">
        <f t="shared" si="3"/>
        <v>0</v>
      </c>
      <c r="D99" s="170">
        <f t="shared" si="3"/>
        <v>0</v>
      </c>
      <c r="E99" s="170">
        <f t="shared" si="3"/>
        <v>3.6000000000000004E-2</v>
      </c>
      <c r="F99" s="170">
        <f t="shared" si="3"/>
        <v>3.6000000000000004E-2</v>
      </c>
      <c r="G99" s="170">
        <f t="shared" si="3"/>
        <v>0</v>
      </c>
      <c r="H99" s="170">
        <f t="shared" si="3"/>
        <v>0</v>
      </c>
      <c r="I99" s="170">
        <f t="shared" si="3"/>
        <v>0</v>
      </c>
      <c r="J99" s="170">
        <f t="shared" si="3"/>
        <v>0</v>
      </c>
      <c r="K99" s="170">
        <f t="shared" si="3"/>
        <v>0.14400000000000002</v>
      </c>
      <c r="L99" s="170">
        <f t="shared" si="3"/>
        <v>0.14400000000000002</v>
      </c>
      <c r="M99" s="170">
        <f t="shared" si="3"/>
        <v>0</v>
      </c>
    </row>
    <row r="100" spans="1:13" x14ac:dyDescent="0.2">
      <c r="A100" s="170" t="s">
        <v>21</v>
      </c>
      <c r="B100" s="170">
        <f t="shared" si="3"/>
        <v>0</v>
      </c>
      <c r="C100" s="170">
        <f t="shared" si="3"/>
        <v>0</v>
      </c>
      <c r="D100" s="170">
        <f t="shared" si="3"/>
        <v>0</v>
      </c>
      <c r="E100" s="170">
        <f t="shared" si="3"/>
        <v>3.6000000000000004E-2</v>
      </c>
      <c r="F100" s="170">
        <f t="shared" si="3"/>
        <v>3.6000000000000004E-2</v>
      </c>
      <c r="G100" s="170">
        <f t="shared" si="3"/>
        <v>0</v>
      </c>
      <c r="H100" s="170">
        <f t="shared" si="3"/>
        <v>0</v>
      </c>
      <c r="I100" s="170">
        <f t="shared" si="3"/>
        <v>0</v>
      </c>
      <c r="J100" s="170">
        <f t="shared" si="3"/>
        <v>0</v>
      </c>
      <c r="K100" s="170">
        <f t="shared" si="3"/>
        <v>0.14400000000000002</v>
      </c>
      <c r="L100" s="170">
        <f t="shared" si="3"/>
        <v>0.14400000000000002</v>
      </c>
      <c r="M100" s="170">
        <f t="shared" si="3"/>
        <v>0</v>
      </c>
    </row>
  </sheetData>
  <sheetProtection sheet="1" objects="1" scenarios="1" selectLockedCells="1"/>
  <pageMargins left="0.75" right="0.75" top="1" bottom="1" header="0.5" footer="0.5"/>
  <pageSetup orientation="portrait" horizontalDpi="4294967292"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E161"/>
  <sheetViews>
    <sheetView workbookViewId="0">
      <selection activeCell="B136" sqref="B136"/>
    </sheetView>
  </sheetViews>
  <sheetFormatPr defaultRowHeight="12.75" x14ac:dyDescent="0.2"/>
  <cols>
    <col min="1" max="1" width="22" customWidth="1"/>
    <col min="2" max="2" width="24" customWidth="1"/>
    <col min="3" max="3" width="22.42578125" customWidth="1"/>
    <col min="4" max="4" width="28.85546875" customWidth="1"/>
    <col min="5" max="5" width="29.42578125" customWidth="1"/>
  </cols>
  <sheetData>
    <row r="1" spans="1:5" x14ac:dyDescent="0.2">
      <c r="A1" s="38" t="s">
        <v>285</v>
      </c>
    </row>
    <row r="2" spans="1:5" x14ac:dyDescent="0.2">
      <c r="A2" s="38"/>
    </row>
    <row r="3" spans="1:5" x14ac:dyDescent="0.2">
      <c r="A3" s="102" t="s">
        <v>286</v>
      </c>
    </row>
    <row r="4" spans="1:5" x14ac:dyDescent="0.2">
      <c r="A4" s="42" t="s">
        <v>287</v>
      </c>
    </row>
    <row r="5" spans="1:5" x14ac:dyDescent="0.2">
      <c r="A5" s="45" t="s">
        <v>288</v>
      </c>
    </row>
    <row r="6" spans="1:5" x14ac:dyDescent="0.2">
      <c r="A6" s="45"/>
    </row>
    <row r="7" spans="1:5" x14ac:dyDescent="0.2">
      <c r="A7" s="44" t="s">
        <v>289</v>
      </c>
    </row>
    <row r="8" spans="1:5" x14ac:dyDescent="0.2">
      <c r="A8" s="45" t="s">
        <v>290</v>
      </c>
    </row>
    <row r="9" spans="1:5" x14ac:dyDescent="0.2">
      <c r="A9" s="45" t="s">
        <v>772</v>
      </c>
    </row>
    <row r="10" spans="1:5" x14ac:dyDescent="0.2">
      <c r="A10" s="42"/>
    </row>
    <row r="11" spans="1:5" x14ac:dyDescent="0.2">
      <c r="B11" s="71" t="s">
        <v>291</v>
      </c>
      <c r="C11" s="71" t="s">
        <v>292</v>
      </c>
      <c r="D11" s="71" t="s">
        <v>293</v>
      </c>
      <c r="E11" s="71" t="s">
        <v>294</v>
      </c>
    </row>
    <row r="13" spans="1:5" x14ac:dyDescent="0.2">
      <c r="A13" s="147" t="s">
        <v>295</v>
      </c>
      <c r="B13" s="155" t="s">
        <v>296</v>
      </c>
      <c r="C13" s="155" t="s">
        <v>297</v>
      </c>
      <c r="D13" s="155" t="s">
        <v>298</v>
      </c>
      <c r="E13" s="155" t="s">
        <v>299</v>
      </c>
    </row>
    <row r="14" spans="1:5" ht="13.5" thickBot="1" x14ac:dyDescent="0.25">
      <c r="A14" s="147"/>
      <c r="B14" s="155" t="s">
        <v>300</v>
      </c>
      <c r="C14" s="155" t="s">
        <v>300</v>
      </c>
      <c r="D14" s="155" t="s">
        <v>301</v>
      </c>
      <c r="E14" s="155" t="s">
        <v>301</v>
      </c>
    </row>
    <row r="15" spans="1:5" x14ac:dyDescent="0.2">
      <c r="A15" s="188" t="s">
        <v>258</v>
      </c>
      <c r="B15" s="399">
        <v>1</v>
      </c>
      <c r="C15" s="189">
        <f>1-B15</f>
        <v>0</v>
      </c>
      <c r="D15" s="281">
        <v>0</v>
      </c>
      <c r="E15" s="190">
        <f>IF(B15=1,0,(1-D15))</f>
        <v>0</v>
      </c>
    </row>
    <row r="16" spans="1:5" x14ac:dyDescent="0.2">
      <c r="A16" s="191" t="s">
        <v>259</v>
      </c>
      <c r="B16" s="400">
        <v>1</v>
      </c>
      <c r="C16" s="187">
        <f t="shared" ref="C16:C26" si="0">1-B16</f>
        <v>0</v>
      </c>
      <c r="D16" s="282">
        <v>0</v>
      </c>
      <c r="E16" s="192">
        <f t="shared" ref="E16:E26" si="1">IF(B16=1,0,(1-D16))</f>
        <v>0</v>
      </c>
    </row>
    <row r="17" spans="1:5" x14ac:dyDescent="0.2">
      <c r="A17" s="191" t="s">
        <v>260</v>
      </c>
      <c r="B17" s="400">
        <v>1</v>
      </c>
      <c r="C17" s="187">
        <f t="shared" si="0"/>
        <v>0</v>
      </c>
      <c r="D17" s="282">
        <v>0</v>
      </c>
      <c r="E17" s="192">
        <f t="shared" si="1"/>
        <v>0</v>
      </c>
    </row>
    <row r="18" spans="1:5" x14ac:dyDescent="0.2">
      <c r="A18" s="191" t="s">
        <v>302</v>
      </c>
      <c r="B18" s="400">
        <v>0.8</v>
      </c>
      <c r="C18" s="187">
        <f t="shared" si="0"/>
        <v>0.19999999999999996</v>
      </c>
      <c r="D18" s="282">
        <v>0</v>
      </c>
      <c r="E18" s="192">
        <f t="shared" si="1"/>
        <v>1</v>
      </c>
    </row>
    <row r="19" spans="1:5" x14ac:dyDescent="0.2">
      <c r="A19" s="191" t="s">
        <v>262</v>
      </c>
      <c r="B19" s="400">
        <v>0.5</v>
      </c>
      <c r="C19" s="187">
        <f t="shared" si="0"/>
        <v>0.5</v>
      </c>
      <c r="D19" s="282">
        <f>0.88/24</f>
        <v>3.6666666666666667E-2</v>
      </c>
      <c r="E19" s="192">
        <f t="shared" si="1"/>
        <v>0.96333333333333337</v>
      </c>
    </row>
    <row r="20" spans="1:5" x14ac:dyDescent="0.2">
      <c r="A20" s="191" t="s">
        <v>303</v>
      </c>
      <c r="B20" s="400">
        <v>0</v>
      </c>
      <c r="C20" s="187">
        <f t="shared" si="0"/>
        <v>1</v>
      </c>
      <c r="D20" s="282">
        <f>0.7/24</f>
        <v>2.9166666666666664E-2</v>
      </c>
      <c r="E20" s="192">
        <f t="shared" si="1"/>
        <v>0.97083333333333333</v>
      </c>
    </row>
    <row r="21" spans="1:5" x14ac:dyDescent="0.2">
      <c r="A21" s="191" t="s">
        <v>264</v>
      </c>
      <c r="B21" s="400">
        <v>0</v>
      </c>
      <c r="C21" s="187">
        <f t="shared" si="0"/>
        <v>1</v>
      </c>
      <c r="D21" s="282">
        <f>0.99/24</f>
        <v>4.1250000000000002E-2</v>
      </c>
      <c r="E21" s="192">
        <f t="shared" si="1"/>
        <v>0.95874999999999999</v>
      </c>
    </row>
    <row r="22" spans="1:5" x14ac:dyDescent="0.2">
      <c r="A22" s="191" t="s">
        <v>265</v>
      </c>
      <c r="B22" s="400">
        <v>0</v>
      </c>
      <c r="C22" s="187">
        <f t="shared" si="0"/>
        <v>1</v>
      </c>
      <c r="D22" s="282">
        <f>0.85/24</f>
        <v>3.5416666666666666E-2</v>
      </c>
      <c r="E22" s="192">
        <f t="shared" si="1"/>
        <v>0.96458333333333335</v>
      </c>
    </row>
    <row r="23" spans="1:5" x14ac:dyDescent="0.2">
      <c r="A23" s="191" t="s">
        <v>266</v>
      </c>
      <c r="B23" s="400">
        <v>0</v>
      </c>
      <c r="C23" s="187">
        <f t="shared" si="0"/>
        <v>1</v>
      </c>
      <c r="D23" s="282">
        <f>0.5/24</f>
        <v>2.0833333333333332E-2</v>
      </c>
      <c r="E23" s="192">
        <f t="shared" si="1"/>
        <v>0.97916666666666663</v>
      </c>
    </row>
    <row r="24" spans="1:5" x14ac:dyDescent="0.2">
      <c r="A24" s="191" t="s">
        <v>267</v>
      </c>
      <c r="B24" s="400">
        <v>0</v>
      </c>
      <c r="C24" s="187">
        <f t="shared" si="0"/>
        <v>1</v>
      </c>
      <c r="D24" s="282">
        <f>0.57/24</f>
        <v>2.3749999999999997E-2</v>
      </c>
      <c r="E24" s="192">
        <f t="shared" si="1"/>
        <v>0.97624999999999995</v>
      </c>
    </row>
    <row r="25" spans="1:5" x14ac:dyDescent="0.2">
      <c r="A25" s="191" t="s">
        <v>268</v>
      </c>
      <c r="B25" s="400">
        <v>0.5</v>
      </c>
      <c r="C25" s="187">
        <f t="shared" si="0"/>
        <v>0.5</v>
      </c>
      <c r="D25" s="282">
        <f>0.17/24</f>
        <v>7.0833333333333338E-3</v>
      </c>
      <c r="E25" s="192">
        <f t="shared" si="1"/>
        <v>0.99291666666666667</v>
      </c>
    </row>
    <row r="26" spans="1:5" ht="13.5" thickBot="1" x14ac:dyDescent="0.25">
      <c r="A26" s="193" t="s">
        <v>269</v>
      </c>
      <c r="B26" s="401">
        <v>1</v>
      </c>
      <c r="C26" s="194">
        <f t="shared" si="0"/>
        <v>0</v>
      </c>
      <c r="D26" s="283">
        <v>0</v>
      </c>
      <c r="E26" s="195">
        <f t="shared" si="1"/>
        <v>0</v>
      </c>
    </row>
    <row r="29" spans="1:5" ht="13.5" thickBot="1" x14ac:dyDescent="0.25">
      <c r="A29" s="147" t="s">
        <v>295</v>
      </c>
      <c r="B29" s="147" t="s">
        <v>304</v>
      </c>
    </row>
    <row r="30" spans="1:5" x14ac:dyDescent="0.2">
      <c r="A30" s="188" t="s">
        <v>258</v>
      </c>
      <c r="B30" s="180">
        <f>+C15*31</f>
        <v>0</v>
      </c>
    </row>
    <row r="31" spans="1:5" x14ac:dyDescent="0.2">
      <c r="A31" s="191" t="s">
        <v>259</v>
      </c>
      <c r="B31" s="182">
        <f>+C16*28</f>
        <v>0</v>
      </c>
    </row>
    <row r="32" spans="1:5" x14ac:dyDescent="0.2">
      <c r="A32" s="191" t="s">
        <v>260</v>
      </c>
      <c r="B32" s="182">
        <f>+C17*31</f>
        <v>0</v>
      </c>
    </row>
    <row r="33" spans="1:2" x14ac:dyDescent="0.2">
      <c r="A33" s="191" t="s">
        <v>302</v>
      </c>
      <c r="B33" s="182">
        <f>+C18*30</f>
        <v>5.9999999999999982</v>
      </c>
    </row>
    <row r="34" spans="1:2" x14ac:dyDescent="0.2">
      <c r="A34" s="191" t="s">
        <v>262</v>
      </c>
      <c r="B34" s="182">
        <f>+C19*31</f>
        <v>15.5</v>
      </c>
    </row>
    <row r="35" spans="1:2" x14ac:dyDescent="0.2">
      <c r="A35" s="191" t="s">
        <v>303</v>
      </c>
      <c r="B35" s="182">
        <f>+C20*30</f>
        <v>30</v>
      </c>
    </row>
    <row r="36" spans="1:2" x14ac:dyDescent="0.2">
      <c r="A36" s="191" t="s">
        <v>264</v>
      </c>
      <c r="B36" s="182">
        <f>+C21*31</f>
        <v>31</v>
      </c>
    </row>
    <row r="37" spans="1:2" x14ac:dyDescent="0.2">
      <c r="A37" s="191" t="s">
        <v>265</v>
      </c>
      <c r="B37" s="182">
        <f>+C22*31</f>
        <v>31</v>
      </c>
    </row>
    <row r="38" spans="1:2" x14ac:dyDescent="0.2">
      <c r="A38" s="191" t="s">
        <v>266</v>
      </c>
      <c r="B38" s="182">
        <f>+C23*30</f>
        <v>30</v>
      </c>
    </row>
    <row r="39" spans="1:2" x14ac:dyDescent="0.2">
      <c r="A39" s="191" t="s">
        <v>267</v>
      </c>
      <c r="B39" s="182">
        <f>+C24*31</f>
        <v>31</v>
      </c>
    </row>
    <row r="40" spans="1:2" x14ac:dyDescent="0.2">
      <c r="A40" s="191" t="s">
        <v>268</v>
      </c>
      <c r="B40" s="182">
        <f>+C25*30</f>
        <v>15</v>
      </c>
    </row>
    <row r="41" spans="1:2" x14ac:dyDescent="0.2">
      <c r="A41" s="191" t="s">
        <v>269</v>
      </c>
      <c r="B41" s="182">
        <f>+C26*31</f>
        <v>0</v>
      </c>
    </row>
    <row r="42" spans="1:2" ht="13.5" thickBot="1" x14ac:dyDescent="0.25">
      <c r="A42" s="163" t="s">
        <v>305</v>
      </c>
      <c r="B42" s="185">
        <f>SUM(B30:B41)</f>
        <v>189.5</v>
      </c>
    </row>
    <row r="45" spans="1:2" x14ac:dyDescent="0.2">
      <c r="A45" s="7" t="s">
        <v>239</v>
      </c>
    </row>
    <row r="47" spans="1:2" x14ac:dyDescent="0.2">
      <c r="A47" s="45" t="s">
        <v>306</v>
      </c>
    </row>
    <row r="48" spans="1:2" x14ac:dyDescent="0.2">
      <c r="A48" s="45" t="s">
        <v>307</v>
      </c>
    </row>
    <row r="49" spans="1:3" x14ac:dyDescent="0.2">
      <c r="A49" s="45"/>
    </row>
    <row r="50" spans="1:3" x14ac:dyDescent="0.2">
      <c r="A50" s="42"/>
    </row>
    <row r="51" spans="1:3" x14ac:dyDescent="0.2">
      <c r="B51" s="71" t="s">
        <v>308</v>
      </c>
      <c r="C51" s="71" t="s">
        <v>309</v>
      </c>
    </row>
    <row r="53" spans="1:3" x14ac:dyDescent="0.2">
      <c r="A53" s="147" t="s">
        <v>295</v>
      </c>
      <c r="B53" s="155" t="s">
        <v>296</v>
      </c>
      <c r="C53" s="155" t="s">
        <v>297</v>
      </c>
    </row>
    <row r="54" spans="1:3" ht="13.5" thickBot="1" x14ac:dyDescent="0.25">
      <c r="A54" s="147"/>
      <c r="B54" s="155" t="s">
        <v>300</v>
      </c>
      <c r="C54" s="155" t="s">
        <v>300</v>
      </c>
    </row>
    <row r="55" spans="1:3" x14ac:dyDescent="0.2">
      <c r="A55" s="188" t="s">
        <v>258</v>
      </c>
      <c r="B55" s="399">
        <v>0.9</v>
      </c>
      <c r="C55" s="190">
        <f t="shared" ref="C55:C66" si="2">1-B55</f>
        <v>9.9999999999999978E-2</v>
      </c>
    </row>
    <row r="56" spans="1:3" x14ac:dyDescent="0.2">
      <c r="A56" s="191" t="s">
        <v>259</v>
      </c>
      <c r="B56" s="400">
        <v>0.9</v>
      </c>
      <c r="C56" s="192">
        <f t="shared" si="2"/>
        <v>9.9999999999999978E-2</v>
      </c>
    </row>
    <row r="57" spans="1:3" x14ac:dyDescent="0.2">
      <c r="A57" s="191" t="s">
        <v>260</v>
      </c>
      <c r="B57" s="400">
        <v>0.9</v>
      </c>
      <c r="C57" s="192">
        <f t="shared" si="2"/>
        <v>9.9999999999999978E-2</v>
      </c>
    </row>
    <row r="58" spans="1:3" x14ac:dyDescent="0.2">
      <c r="A58" s="191" t="s">
        <v>302</v>
      </c>
      <c r="B58" s="400">
        <v>0.1</v>
      </c>
      <c r="C58" s="192">
        <f t="shared" si="2"/>
        <v>0.9</v>
      </c>
    </row>
    <row r="59" spans="1:3" x14ac:dyDescent="0.2">
      <c r="A59" s="191" t="s">
        <v>262</v>
      </c>
      <c r="B59" s="400">
        <v>0.1</v>
      </c>
      <c r="C59" s="192">
        <f t="shared" si="2"/>
        <v>0.9</v>
      </c>
    </row>
    <row r="60" spans="1:3" x14ac:dyDescent="0.2">
      <c r="A60" s="191" t="s">
        <v>303</v>
      </c>
      <c r="B60" s="400">
        <v>0.1</v>
      </c>
      <c r="C60" s="192">
        <f t="shared" si="2"/>
        <v>0.9</v>
      </c>
    </row>
    <row r="61" spans="1:3" x14ac:dyDescent="0.2">
      <c r="A61" s="191" t="s">
        <v>264</v>
      </c>
      <c r="B61" s="400">
        <v>0.1</v>
      </c>
      <c r="C61" s="192">
        <f t="shared" si="2"/>
        <v>0.9</v>
      </c>
    </row>
    <row r="62" spans="1:3" x14ac:dyDescent="0.2">
      <c r="A62" s="191" t="s">
        <v>265</v>
      </c>
      <c r="B62" s="400">
        <v>0.1</v>
      </c>
      <c r="C62" s="192">
        <f t="shared" si="2"/>
        <v>0.9</v>
      </c>
    </row>
    <row r="63" spans="1:3" x14ac:dyDescent="0.2">
      <c r="A63" s="191" t="s">
        <v>266</v>
      </c>
      <c r="B63" s="400">
        <v>0.1</v>
      </c>
      <c r="C63" s="192">
        <f t="shared" si="2"/>
        <v>0.9</v>
      </c>
    </row>
    <row r="64" spans="1:3" x14ac:dyDescent="0.2">
      <c r="A64" s="191" t="s">
        <v>267</v>
      </c>
      <c r="B64" s="400">
        <v>0.1</v>
      </c>
      <c r="C64" s="192">
        <f t="shared" si="2"/>
        <v>0.9</v>
      </c>
    </row>
    <row r="65" spans="1:3" x14ac:dyDescent="0.2">
      <c r="A65" s="191" t="s">
        <v>268</v>
      </c>
      <c r="B65" s="400">
        <v>0.1</v>
      </c>
      <c r="C65" s="192">
        <f t="shared" si="2"/>
        <v>0.9</v>
      </c>
    </row>
    <row r="66" spans="1:3" ht="13.5" thickBot="1" x14ac:dyDescent="0.25">
      <c r="A66" s="193" t="s">
        <v>269</v>
      </c>
      <c r="B66" s="401">
        <v>0.9</v>
      </c>
      <c r="C66" s="195">
        <f t="shared" si="2"/>
        <v>9.9999999999999978E-2</v>
      </c>
    </row>
    <row r="69" spans="1:3" ht="13.5" thickBot="1" x14ac:dyDescent="0.25">
      <c r="A69" s="147" t="s">
        <v>295</v>
      </c>
      <c r="B69" s="147" t="s">
        <v>310</v>
      </c>
    </row>
    <row r="70" spans="1:3" x14ac:dyDescent="0.2">
      <c r="A70" s="188" t="s">
        <v>258</v>
      </c>
      <c r="B70" s="196">
        <f>+C55*31</f>
        <v>3.0999999999999992</v>
      </c>
    </row>
    <row r="71" spans="1:3" x14ac:dyDescent="0.2">
      <c r="A71" s="191" t="s">
        <v>259</v>
      </c>
      <c r="B71" s="197">
        <f>+C56*28</f>
        <v>2.7999999999999994</v>
      </c>
    </row>
    <row r="72" spans="1:3" x14ac:dyDescent="0.2">
      <c r="A72" s="191" t="s">
        <v>260</v>
      </c>
      <c r="B72" s="197">
        <f>+C57*31</f>
        <v>3.0999999999999992</v>
      </c>
    </row>
    <row r="73" spans="1:3" x14ac:dyDescent="0.2">
      <c r="A73" s="191" t="s">
        <v>302</v>
      </c>
      <c r="B73" s="197">
        <f>+C58*30</f>
        <v>27</v>
      </c>
    </row>
    <row r="74" spans="1:3" x14ac:dyDescent="0.2">
      <c r="A74" s="191" t="s">
        <v>262</v>
      </c>
      <c r="B74" s="197">
        <f>+C59*31</f>
        <v>27.900000000000002</v>
      </c>
    </row>
    <row r="75" spans="1:3" x14ac:dyDescent="0.2">
      <c r="A75" s="191" t="s">
        <v>303</v>
      </c>
      <c r="B75" s="197">
        <f>+C60*30</f>
        <v>27</v>
      </c>
    </row>
    <row r="76" spans="1:3" x14ac:dyDescent="0.2">
      <c r="A76" s="191" t="s">
        <v>264</v>
      </c>
      <c r="B76" s="197">
        <f>+C61*31</f>
        <v>27.900000000000002</v>
      </c>
    </row>
    <row r="77" spans="1:3" x14ac:dyDescent="0.2">
      <c r="A77" s="191" t="s">
        <v>265</v>
      </c>
      <c r="B77" s="197">
        <f>+C62*31</f>
        <v>27.900000000000002</v>
      </c>
    </row>
    <row r="78" spans="1:3" x14ac:dyDescent="0.2">
      <c r="A78" s="191" t="s">
        <v>266</v>
      </c>
      <c r="B78" s="197">
        <f>+C63*30</f>
        <v>27</v>
      </c>
    </row>
    <row r="79" spans="1:3" x14ac:dyDescent="0.2">
      <c r="A79" s="191" t="s">
        <v>267</v>
      </c>
      <c r="B79" s="197">
        <f>+C64*31</f>
        <v>27.900000000000002</v>
      </c>
    </row>
    <row r="80" spans="1:3" x14ac:dyDescent="0.2">
      <c r="A80" s="191" t="s">
        <v>268</v>
      </c>
      <c r="B80" s="197">
        <f>+C65*30</f>
        <v>27</v>
      </c>
    </row>
    <row r="81" spans="1:3" x14ac:dyDescent="0.2">
      <c r="A81" s="191" t="s">
        <v>269</v>
      </c>
      <c r="B81" s="197">
        <f>+C66*31</f>
        <v>3.0999999999999992</v>
      </c>
    </row>
    <row r="82" spans="1:3" ht="13.5" thickBot="1" x14ac:dyDescent="0.25">
      <c r="A82" s="163" t="s">
        <v>305</v>
      </c>
      <c r="B82" s="177">
        <f>SUM(B70:B81)</f>
        <v>231.70000000000002</v>
      </c>
    </row>
    <row r="85" spans="1:3" x14ac:dyDescent="0.2">
      <c r="A85" s="7" t="s">
        <v>240</v>
      </c>
    </row>
    <row r="87" spans="1:3" x14ac:dyDescent="0.2">
      <c r="A87" s="45" t="s">
        <v>311</v>
      </c>
    </row>
    <row r="88" spans="1:3" x14ac:dyDescent="0.2">
      <c r="A88" s="45" t="s">
        <v>312</v>
      </c>
    </row>
    <row r="89" spans="1:3" x14ac:dyDescent="0.2">
      <c r="A89" s="45"/>
    </row>
    <row r="90" spans="1:3" x14ac:dyDescent="0.2">
      <c r="A90" s="42"/>
    </row>
    <row r="91" spans="1:3" x14ac:dyDescent="0.2">
      <c r="B91" s="71" t="s">
        <v>313</v>
      </c>
      <c r="C91" s="71" t="s">
        <v>314</v>
      </c>
    </row>
    <row r="93" spans="1:3" x14ac:dyDescent="0.2">
      <c r="A93" s="147" t="s">
        <v>295</v>
      </c>
      <c r="B93" s="155" t="s">
        <v>296</v>
      </c>
      <c r="C93" s="155" t="s">
        <v>297</v>
      </c>
    </row>
    <row r="94" spans="1:3" ht="13.5" thickBot="1" x14ac:dyDescent="0.25">
      <c r="A94" s="147"/>
      <c r="B94" s="155" t="s">
        <v>300</v>
      </c>
      <c r="C94" s="155" t="s">
        <v>300</v>
      </c>
    </row>
    <row r="95" spans="1:3" x14ac:dyDescent="0.2">
      <c r="A95" s="188" t="s">
        <v>258</v>
      </c>
      <c r="B95" s="399">
        <v>0</v>
      </c>
      <c r="C95" s="190">
        <f t="shared" ref="C95:C106" si="3">1-B95</f>
        <v>1</v>
      </c>
    </row>
    <row r="96" spans="1:3" x14ac:dyDescent="0.2">
      <c r="A96" s="191" t="s">
        <v>259</v>
      </c>
      <c r="B96" s="400">
        <v>0</v>
      </c>
      <c r="C96" s="192">
        <f t="shared" si="3"/>
        <v>1</v>
      </c>
    </row>
    <row r="97" spans="1:3" x14ac:dyDescent="0.2">
      <c r="A97" s="191" t="s">
        <v>260</v>
      </c>
      <c r="B97" s="400">
        <v>0</v>
      </c>
      <c r="C97" s="192">
        <f t="shared" si="3"/>
        <v>1</v>
      </c>
    </row>
    <row r="98" spans="1:3" x14ac:dyDescent="0.2">
      <c r="A98" s="191" t="s">
        <v>302</v>
      </c>
      <c r="B98" s="400">
        <v>0</v>
      </c>
      <c r="C98" s="192">
        <f t="shared" si="3"/>
        <v>1</v>
      </c>
    </row>
    <row r="99" spans="1:3" x14ac:dyDescent="0.2">
      <c r="A99" s="191" t="s">
        <v>262</v>
      </c>
      <c r="B99" s="400">
        <v>0</v>
      </c>
      <c r="C99" s="192">
        <f t="shared" si="3"/>
        <v>1</v>
      </c>
    </row>
    <row r="100" spans="1:3" x14ac:dyDescent="0.2">
      <c r="A100" s="191" t="s">
        <v>303</v>
      </c>
      <c r="B100" s="400">
        <v>0</v>
      </c>
      <c r="C100" s="192">
        <f t="shared" si="3"/>
        <v>1</v>
      </c>
    </row>
    <row r="101" spans="1:3" x14ac:dyDescent="0.2">
      <c r="A101" s="191" t="s">
        <v>264</v>
      </c>
      <c r="B101" s="400">
        <v>0</v>
      </c>
      <c r="C101" s="192">
        <f t="shared" si="3"/>
        <v>1</v>
      </c>
    </row>
    <row r="102" spans="1:3" x14ac:dyDescent="0.2">
      <c r="A102" s="191" t="s">
        <v>265</v>
      </c>
      <c r="B102" s="400">
        <v>0</v>
      </c>
      <c r="C102" s="192">
        <f t="shared" si="3"/>
        <v>1</v>
      </c>
    </row>
    <row r="103" spans="1:3" x14ac:dyDescent="0.2">
      <c r="A103" s="191" t="s">
        <v>266</v>
      </c>
      <c r="B103" s="400">
        <v>0</v>
      </c>
      <c r="C103" s="192">
        <f t="shared" si="3"/>
        <v>1</v>
      </c>
    </row>
    <row r="104" spans="1:3" x14ac:dyDescent="0.2">
      <c r="A104" s="191" t="s">
        <v>267</v>
      </c>
      <c r="B104" s="400">
        <v>0</v>
      </c>
      <c r="C104" s="192">
        <f t="shared" si="3"/>
        <v>1</v>
      </c>
    </row>
    <row r="105" spans="1:3" x14ac:dyDescent="0.2">
      <c r="A105" s="191" t="s">
        <v>268</v>
      </c>
      <c r="B105" s="400">
        <v>0</v>
      </c>
      <c r="C105" s="192">
        <f t="shared" si="3"/>
        <v>1</v>
      </c>
    </row>
    <row r="106" spans="1:3" ht="13.5" thickBot="1" x14ac:dyDescent="0.25">
      <c r="A106" s="193" t="s">
        <v>269</v>
      </c>
      <c r="B106" s="401">
        <v>0</v>
      </c>
      <c r="C106" s="195">
        <f t="shared" si="3"/>
        <v>1</v>
      </c>
    </row>
    <row r="109" spans="1:3" ht="13.5" thickBot="1" x14ac:dyDescent="0.25">
      <c r="A109" s="147" t="s">
        <v>295</v>
      </c>
      <c r="B109" s="147" t="s">
        <v>315</v>
      </c>
    </row>
    <row r="110" spans="1:3" x14ac:dyDescent="0.2">
      <c r="A110" s="188" t="s">
        <v>258</v>
      </c>
      <c r="B110" s="196">
        <f>+C95*31</f>
        <v>31</v>
      </c>
    </row>
    <row r="111" spans="1:3" x14ac:dyDescent="0.2">
      <c r="A111" s="191" t="s">
        <v>259</v>
      </c>
      <c r="B111" s="197">
        <f>+C96*28</f>
        <v>28</v>
      </c>
    </row>
    <row r="112" spans="1:3" x14ac:dyDescent="0.2">
      <c r="A112" s="191" t="s">
        <v>260</v>
      </c>
      <c r="B112" s="197">
        <f>+C97*31</f>
        <v>31</v>
      </c>
    </row>
    <row r="113" spans="1:2" x14ac:dyDescent="0.2">
      <c r="A113" s="191" t="s">
        <v>302</v>
      </c>
      <c r="B113" s="197">
        <f>+C98*30</f>
        <v>30</v>
      </c>
    </row>
    <row r="114" spans="1:2" x14ac:dyDescent="0.2">
      <c r="A114" s="191" t="s">
        <v>262</v>
      </c>
      <c r="B114" s="197">
        <f>+C99*31</f>
        <v>31</v>
      </c>
    </row>
    <row r="115" spans="1:2" x14ac:dyDescent="0.2">
      <c r="A115" s="191" t="s">
        <v>303</v>
      </c>
      <c r="B115" s="197">
        <f>+C100*30</f>
        <v>30</v>
      </c>
    </row>
    <row r="116" spans="1:2" x14ac:dyDescent="0.2">
      <c r="A116" s="191" t="s">
        <v>264</v>
      </c>
      <c r="B116" s="197">
        <f>+C101*31</f>
        <v>31</v>
      </c>
    </row>
    <row r="117" spans="1:2" x14ac:dyDescent="0.2">
      <c r="A117" s="191" t="s">
        <v>265</v>
      </c>
      <c r="B117" s="197">
        <f>+C102*31</f>
        <v>31</v>
      </c>
    </row>
    <row r="118" spans="1:2" x14ac:dyDescent="0.2">
      <c r="A118" s="191" t="s">
        <v>266</v>
      </c>
      <c r="B118" s="197">
        <f>+C103*30</f>
        <v>30</v>
      </c>
    </row>
    <row r="119" spans="1:2" x14ac:dyDescent="0.2">
      <c r="A119" s="191" t="s">
        <v>267</v>
      </c>
      <c r="B119" s="197">
        <f>+C104*31</f>
        <v>31</v>
      </c>
    </row>
    <row r="120" spans="1:2" x14ac:dyDescent="0.2">
      <c r="A120" s="191" t="s">
        <v>268</v>
      </c>
      <c r="B120" s="197">
        <f>+C105*30</f>
        <v>30</v>
      </c>
    </row>
    <row r="121" spans="1:2" x14ac:dyDescent="0.2">
      <c r="A121" s="191" t="s">
        <v>269</v>
      </c>
      <c r="B121" s="197">
        <f>+C106*31</f>
        <v>31</v>
      </c>
    </row>
    <row r="122" spans="1:2" ht="13.5" thickBot="1" x14ac:dyDescent="0.25">
      <c r="A122" s="163" t="s">
        <v>305</v>
      </c>
      <c r="B122" s="177">
        <f>SUM(B110:B121)</f>
        <v>365</v>
      </c>
    </row>
    <row r="125" spans="1:2" x14ac:dyDescent="0.2">
      <c r="A125" s="7" t="s">
        <v>316</v>
      </c>
      <c r="B125" s="103"/>
    </row>
    <row r="127" spans="1:2" x14ac:dyDescent="0.2">
      <c r="A127" s="45" t="s">
        <v>317</v>
      </c>
    </row>
    <row r="128" spans="1:2" x14ac:dyDescent="0.2">
      <c r="A128" s="45"/>
    </row>
    <row r="129" spans="1:3" x14ac:dyDescent="0.2">
      <c r="A129" s="42"/>
    </row>
    <row r="130" spans="1:3" x14ac:dyDescent="0.2">
      <c r="B130" s="71" t="s">
        <v>318</v>
      </c>
      <c r="C130" s="71" t="s">
        <v>319</v>
      </c>
    </row>
    <row r="132" spans="1:3" x14ac:dyDescent="0.2">
      <c r="A132" s="147" t="s">
        <v>295</v>
      </c>
      <c r="B132" s="155" t="s">
        <v>296</v>
      </c>
      <c r="C132" s="155" t="s">
        <v>297</v>
      </c>
    </row>
    <row r="133" spans="1:3" ht="13.5" thickBot="1" x14ac:dyDescent="0.25">
      <c r="A133" s="147"/>
      <c r="B133" s="155" t="s">
        <v>300</v>
      </c>
      <c r="C133" s="155" t="s">
        <v>300</v>
      </c>
    </row>
    <row r="134" spans="1:3" x14ac:dyDescent="0.2">
      <c r="A134" s="188" t="s">
        <v>258</v>
      </c>
      <c r="B134" s="399">
        <v>0.5</v>
      </c>
      <c r="C134" s="190">
        <f t="shared" ref="C134:C145" si="4">1-B134</f>
        <v>0.5</v>
      </c>
    </row>
    <row r="135" spans="1:3" x14ac:dyDescent="0.2">
      <c r="A135" s="191" t="s">
        <v>259</v>
      </c>
      <c r="B135" s="400">
        <v>0.5</v>
      </c>
      <c r="C135" s="192">
        <f t="shared" si="4"/>
        <v>0.5</v>
      </c>
    </row>
    <row r="136" spans="1:3" x14ac:dyDescent="0.2">
      <c r="A136" s="191" t="s">
        <v>260</v>
      </c>
      <c r="B136" s="400">
        <v>0.5</v>
      </c>
      <c r="C136" s="192">
        <f t="shared" si="4"/>
        <v>0.5</v>
      </c>
    </row>
    <row r="137" spans="1:3" x14ac:dyDescent="0.2">
      <c r="A137" s="191" t="s">
        <v>302</v>
      </c>
      <c r="B137" s="400">
        <v>0.5</v>
      </c>
      <c r="C137" s="192">
        <f t="shared" si="4"/>
        <v>0.5</v>
      </c>
    </row>
    <row r="138" spans="1:3" x14ac:dyDescent="0.2">
      <c r="A138" s="191" t="s">
        <v>262</v>
      </c>
      <c r="B138" s="400">
        <v>0.5</v>
      </c>
      <c r="C138" s="192">
        <f t="shared" si="4"/>
        <v>0.5</v>
      </c>
    </row>
    <row r="139" spans="1:3" x14ac:dyDescent="0.2">
      <c r="A139" s="191" t="s">
        <v>303</v>
      </c>
      <c r="B139" s="400">
        <v>0.5</v>
      </c>
      <c r="C139" s="192">
        <f t="shared" si="4"/>
        <v>0.5</v>
      </c>
    </row>
    <row r="140" spans="1:3" x14ac:dyDescent="0.2">
      <c r="A140" s="191" t="s">
        <v>264</v>
      </c>
      <c r="B140" s="400">
        <v>0.5</v>
      </c>
      <c r="C140" s="192">
        <f t="shared" si="4"/>
        <v>0.5</v>
      </c>
    </row>
    <row r="141" spans="1:3" x14ac:dyDescent="0.2">
      <c r="A141" s="191" t="s">
        <v>265</v>
      </c>
      <c r="B141" s="400">
        <v>0.5</v>
      </c>
      <c r="C141" s="192">
        <f t="shared" si="4"/>
        <v>0.5</v>
      </c>
    </row>
    <row r="142" spans="1:3" x14ac:dyDescent="0.2">
      <c r="A142" s="191" t="s">
        <v>266</v>
      </c>
      <c r="B142" s="400">
        <v>0.5</v>
      </c>
      <c r="C142" s="192">
        <f t="shared" si="4"/>
        <v>0.5</v>
      </c>
    </row>
    <row r="143" spans="1:3" x14ac:dyDescent="0.2">
      <c r="A143" s="191" t="s">
        <v>267</v>
      </c>
      <c r="B143" s="400">
        <v>0.5</v>
      </c>
      <c r="C143" s="192">
        <f t="shared" si="4"/>
        <v>0.5</v>
      </c>
    </row>
    <row r="144" spans="1:3" x14ac:dyDescent="0.2">
      <c r="A144" s="191" t="s">
        <v>268</v>
      </c>
      <c r="B144" s="400">
        <v>0.5</v>
      </c>
      <c r="C144" s="192">
        <f t="shared" si="4"/>
        <v>0.5</v>
      </c>
    </row>
    <row r="145" spans="1:3" ht="13.5" thickBot="1" x14ac:dyDescent="0.25">
      <c r="A145" s="193" t="s">
        <v>269</v>
      </c>
      <c r="B145" s="401">
        <v>0.5</v>
      </c>
      <c r="C145" s="195">
        <f t="shared" si="4"/>
        <v>0.5</v>
      </c>
    </row>
    <row r="148" spans="1:3" ht="13.5" thickBot="1" x14ac:dyDescent="0.25">
      <c r="A148" s="147" t="s">
        <v>295</v>
      </c>
      <c r="B148" s="147" t="s">
        <v>320</v>
      </c>
    </row>
    <row r="149" spans="1:3" x14ac:dyDescent="0.2">
      <c r="A149" s="188" t="s">
        <v>258</v>
      </c>
      <c r="B149" s="196">
        <f>+C134*31</f>
        <v>15.5</v>
      </c>
    </row>
    <row r="150" spans="1:3" x14ac:dyDescent="0.2">
      <c r="A150" s="191" t="s">
        <v>259</v>
      </c>
      <c r="B150" s="197">
        <f>+C135*28</f>
        <v>14</v>
      </c>
    </row>
    <row r="151" spans="1:3" x14ac:dyDescent="0.2">
      <c r="A151" s="191" t="s">
        <v>260</v>
      </c>
      <c r="B151" s="197">
        <f>+C136*31</f>
        <v>15.5</v>
      </c>
    </row>
    <row r="152" spans="1:3" x14ac:dyDescent="0.2">
      <c r="A152" s="191" t="s">
        <v>302</v>
      </c>
      <c r="B152" s="197">
        <f>+C137*30</f>
        <v>15</v>
      </c>
    </row>
    <row r="153" spans="1:3" x14ac:dyDescent="0.2">
      <c r="A153" s="191" t="s">
        <v>262</v>
      </c>
      <c r="B153" s="197">
        <f>+C138*31</f>
        <v>15.5</v>
      </c>
    </row>
    <row r="154" spans="1:3" x14ac:dyDescent="0.2">
      <c r="A154" s="191" t="s">
        <v>303</v>
      </c>
      <c r="B154" s="197">
        <f>+C139*30</f>
        <v>15</v>
      </c>
    </row>
    <row r="155" spans="1:3" x14ac:dyDescent="0.2">
      <c r="A155" s="191" t="s">
        <v>264</v>
      </c>
      <c r="B155" s="197">
        <f>+C140*31</f>
        <v>15.5</v>
      </c>
    </row>
    <row r="156" spans="1:3" x14ac:dyDescent="0.2">
      <c r="A156" s="191" t="s">
        <v>265</v>
      </c>
      <c r="B156" s="197">
        <f>+C141*31</f>
        <v>15.5</v>
      </c>
    </row>
    <row r="157" spans="1:3" x14ac:dyDescent="0.2">
      <c r="A157" s="191" t="s">
        <v>266</v>
      </c>
      <c r="B157" s="197">
        <f>+C142*30</f>
        <v>15</v>
      </c>
    </row>
    <row r="158" spans="1:3" x14ac:dyDescent="0.2">
      <c r="A158" s="191" t="s">
        <v>267</v>
      </c>
      <c r="B158" s="197">
        <f>+C143*31</f>
        <v>15.5</v>
      </c>
    </row>
    <row r="159" spans="1:3" x14ac:dyDescent="0.2">
      <c r="A159" s="191" t="s">
        <v>268</v>
      </c>
      <c r="B159" s="197">
        <f>+C144*30</f>
        <v>15</v>
      </c>
    </row>
    <row r="160" spans="1:3" x14ac:dyDescent="0.2">
      <c r="A160" s="191" t="s">
        <v>269</v>
      </c>
      <c r="B160" s="197">
        <f>+C145*31</f>
        <v>15.5</v>
      </c>
    </row>
    <row r="161" spans="1:2" ht="13.5" thickBot="1" x14ac:dyDescent="0.25">
      <c r="A161" s="163" t="s">
        <v>305</v>
      </c>
      <c r="B161" s="177">
        <f>SUM(B149:B160)</f>
        <v>182.5</v>
      </c>
    </row>
  </sheetData>
  <sheetProtection sheet="1" objects="1" scenarios="1" selectLockedCells="1"/>
  <pageMargins left="0.75" right="0.75" top="1" bottom="1" header="0.5" footer="0.5"/>
  <pageSetup orientation="portrait" horizontalDpi="4294967292"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13"/>
  <sheetViews>
    <sheetView workbookViewId="0">
      <selection activeCell="J23" sqref="J23"/>
    </sheetView>
  </sheetViews>
  <sheetFormatPr defaultRowHeight="12.75" x14ac:dyDescent="0.2"/>
  <cols>
    <col min="1" max="1" width="9.28515625" bestFit="1" customWidth="1"/>
    <col min="2" max="7" width="15.7109375" customWidth="1"/>
    <col min="8" max="8" width="13.7109375" bestFit="1" customWidth="1"/>
  </cols>
  <sheetData>
    <row r="1" spans="1:8" x14ac:dyDescent="0.2">
      <c r="A1" s="38" t="s">
        <v>321</v>
      </c>
    </row>
    <row r="3" spans="1:8" x14ac:dyDescent="0.2">
      <c r="A3" s="7" t="s">
        <v>242</v>
      </c>
    </row>
    <row r="4" spans="1:8" s="30" customFormat="1" x14ac:dyDescent="0.2">
      <c r="B4" s="155" t="s">
        <v>8</v>
      </c>
      <c r="C4" s="155" t="s">
        <v>8</v>
      </c>
      <c r="D4" s="155" t="s">
        <v>9</v>
      </c>
      <c r="E4" s="155" t="s">
        <v>9</v>
      </c>
      <c r="F4" s="155" t="s">
        <v>10</v>
      </c>
      <c r="G4" s="155" t="s">
        <v>10</v>
      </c>
      <c r="H4" s="155" t="s">
        <v>10</v>
      </c>
    </row>
    <row r="5" spans="1:8" s="30" customFormat="1" ht="13.5" thickBot="1" x14ac:dyDescent="0.25">
      <c r="B5" s="155" t="s">
        <v>322</v>
      </c>
      <c r="C5" s="155" t="s">
        <v>323</v>
      </c>
      <c r="D5" s="155" t="s">
        <v>322</v>
      </c>
      <c r="E5" s="155" t="s">
        <v>323</v>
      </c>
      <c r="F5" s="155" t="s">
        <v>322</v>
      </c>
      <c r="G5" s="155" t="s">
        <v>323</v>
      </c>
      <c r="H5" s="155" t="s">
        <v>700</v>
      </c>
    </row>
    <row r="6" spans="1:8" x14ac:dyDescent="0.2">
      <c r="A6" s="147" t="s">
        <v>246</v>
      </c>
      <c r="B6" s="324">
        <f>Animals!C26</f>
        <v>2.34375E-2</v>
      </c>
      <c r="C6" s="237">
        <f>B6*References!$B$16</f>
        <v>56953125</v>
      </c>
      <c r="D6" s="324">
        <f>Animals!E26</f>
        <v>0</v>
      </c>
      <c r="E6" s="237">
        <f>D6*References!$B$16</f>
        <v>0</v>
      </c>
      <c r="F6" s="324">
        <f>Animals!G26</f>
        <v>2.1410937500000003E-4</v>
      </c>
      <c r="G6" s="237">
        <f>F6*References!$B$16</f>
        <v>520285.78125000006</v>
      </c>
      <c r="H6" s="238">
        <f>0.403*(G6)^1.028</f>
        <v>303111.0564923705</v>
      </c>
    </row>
    <row r="7" spans="1:8" x14ac:dyDescent="0.2">
      <c r="A7" s="147" t="s">
        <v>247</v>
      </c>
      <c r="B7" s="325">
        <f>Animals!C27</f>
        <v>4.11875E-3</v>
      </c>
      <c r="C7" s="236">
        <f>B7*References!$B$17</f>
        <v>201818750</v>
      </c>
      <c r="D7" s="325">
        <f>Animals!E27</f>
        <v>4.11875E-3</v>
      </c>
      <c r="E7" s="236">
        <f>D7*References!$B$17</f>
        <v>201818750</v>
      </c>
      <c r="F7" s="325">
        <f>Animals!G27</f>
        <v>4.11875E-3</v>
      </c>
      <c r="G7" s="236">
        <f>F7*References!$B$17</f>
        <v>201818750</v>
      </c>
      <c r="H7" s="239">
        <f t="shared" ref="H7:H11" si="0">0.403*(G7)^1.028</f>
        <v>138933021.38422844</v>
      </c>
    </row>
    <row r="8" spans="1:8" x14ac:dyDescent="0.2">
      <c r="A8" s="147" t="s">
        <v>248</v>
      </c>
      <c r="B8" s="325">
        <f>Animals!C28</f>
        <v>3.0156250000000002E-4</v>
      </c>
      <c r="C8" s="236">
        <f>B8*References!$B$18</f>
        <v>150781.25</v>
      </c>
      <c r="D8" s="325">
        <f>Animals!E28</f>
        <v>1.5625E-5</v>
      </c>
      <c r="E8" s="236">
        <f>D8*References!$B$18</f>
        <v>7812.5</v>
      </c>
      <c r="F8" s="325">
        <f>Animals!G28</f>
        <v>3.0156250000000002E-4</v>
      </c>
      <c r="G8" s="236">
        <f>F8*References!$B$18</f>
        <v>150781.25</v>
      </c>
      <c r="H8" s="239">
        <f t="shared" si="0"/>
        <v>84848.87940841938</v>
      </c>
    </row>
    <row r="9" spans="1:8" x14ac:dyDescent="0.2">
      <c r="A9" s="147" t="s">
        <v>249</v>
      </c>
      <c r="B9" s="325">
        <f>Animals!C29</f>
        <v>0</v>
      </c>
      <c r="C9" s="236">
        <f>B9*References!$B$19</f>
        <v>0</v>
      </c>
      <c r="D9" s="325">
        <f>Animals!E29</f>
        <v>0</v>
      </c>
      <c r="E9" s="236">
        <f>D9*References!$B$19</f>
        <v>0</v>
      </c>
      <c r="F9" s="325">
        <f>Animals!G29</f>
        <v>1.5625E-4</v>
      </c>
      <c r="G9" s="236">
        <f>F9*References!$B$19</f>
        <v>39062.5</v>
      </c>
      <c r="H9" s="239">
        <f t="shared" si="0"/>
        <v>21165.784098821761</v>
      </c>
    </row>
    <row r="10" spans="1:8" x14ac:dyDescent="0.2">
      <c r="A10" s="147" t="s">
        <v>250</v>
      </c>
      <c r="B10" s="325">
        <f>Animals!C30</f>
        <v>0</v>
      </c>
      <c r="C10" s="236">
        <f>B10*References!$B$20</f>
        <v>0</v>
      </c>
      <c r="D10" s="325">
        <f>Animals!E30</f>
        <v>0</v>
      </c>
      <c r="E10" s="236">
        <f>D10*References!$B$20</f>
        <v>0</v>
      </c>
      <c r="F10" s="325">
        <f>Animals!G30</f>
        <v>4.6874999999999998E-3</v>
      </c>
      <c r="G10" s="236">
        <f>F10*References!$B$20</f>
        <v>585937.5</v>
      </c>
      <c r="H10" s="239">
        <f t="shared" si="0"/>
        <v>342496.53024370305</v>
      </c>
    </row>
    <row r="11" spans="1:8" ht="13.5" thickBot="1" x14ac:dyDescent="0.25">
      <c r="A11" s="147" t="s">
        <v>251</v>
      </c>
      <c r="B11" s="326">
        <f>Animals!C31</f>
        <v>0</v>
      </c>
      <c r="C11" s="240">
        <f>B11*References!$B$26</f>
        <v>0</v>
      </c>
      <c r="D11" s="326">
        <f>Animals!E31</f>
        <v>0</v>
      </c>
      <c r="E11" s="240">
        <f>D11*References!$B$26</f>
        <v>0</v>
      </c>
      <c r="F11" s="326">
        <f>Animals!G31</f>
        <v>0</v>
      </c>
      <c r="G11" s="240">
        <f>F11*References!$B$26</f>
        <v>0</v>
      </c>
      <c r="H11" s="241">
        <f t="shared" si="0"/>
        <v>0</v>
      </c>
    </row>
    <row r="12" spans="1:8" ht="13.5" thickBot="1" x14ac:dyDescent="0.25">
      <c r="A12" s="6"/>
      <c r="B12" s="94"/>
      <c r="C12" s="15"/>
      <c r="D12" s="81"/>
      <c r="E12" s="15"/>
      <c r="F12" s="94"/>
      <c r="G12" s="15"/>
    </row>
    <row r="13" spans="1:8" ht="13.5" thickBot="1" x14ac:dyDescent="0.25">
      <c r="A13" s="147" t="s">
        <v>324</v>
      </c>
      <c r="B13" s="242">
        <f t="shared" ref="B13:H13" si="1">SUM(B6:B11)</f>
        <v>2.7857812500000002E-2</v>
      </c>
      <c r="C13" s="242">
        <f t="shared" si="1"/>
        <v>258922656.25</v>
      </c>
      <c r="D13" s="242">
        <f t="shared" si="1"/>
        <v>4.134375E-3</v>
      </c>
      <c r="E13" s="242">
        <f t="shared" si="1"/>
        <v>201826562.5</v>
      </c>
      <c r="F13" s="242">
        <f t="shared" si="1"/>
        <v>9.4781718750000001E-3</v>
      </c>
      <c r="G13" s="242">
        <f t="shared" si="1"/>
        <v>203114817.03125</v>
      </c>
      <c r="H13" s="242">
        <f t="shared" si="1"/>
        <v>139684643.63447174</v>
      </c>
    </row>
  </sheetData>
  <pageMargins left="0.75" right="0.75" top="1" bottom="1" header="0.5" footer="0.5"/>
  <pageSetup orientation="portrait" horizontalDpi="4294967292"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A182"/>
  <sheetViews>
    <sheetView workbookViewId="0">
      <selection activeCell="D17" sqref="D17"/>
    </sheetView>
  </sheetViews>
  <sheetFormatPr defaultRowHeight="12.75" x14ac:dyDescent="0.2"/>
  <cols>
    <col min="1" max="1" width="11.140625" customWidth="1"/>
    <col min="2" max="2" width="11.85546875" style="96" customWidth="1"/>
    <col min="3" max="3" width="9.140625" style="3"/>
    <col min="4" max="4" width="9.7109375" customWidth="1"/>
    <col min="5" max="5" width="13.5703125" customWidth="1"/>
    <col min="7" max="7" width="9.7109375" bestFit="1" customWidth="1"/>
    <col min="8" max="8" width="10.42578125" bestFit="1" customWidth="1"/>
    <col min="9" max="9" width="10.7109375" bestFit="1" customWidth="1"/>
    <col min="11" max="11" width="13.5703125" customWidth="1"/>
    <col min="12" max="12" width="10.85546875" bestFit="1" customWidth="1"/>
    <col min="13" max="13" width="10.5703125" bestFit="1" customWidth="1"/>
    <col min="14" max="14" width="11.85546875" bestFit="1" customWidth="1"/>
    <col min="15" max="15" width="11.5703125" bestFit="1" customWidth="1"/>
    <col min="16" max="16" width="10.42578125" bestFit="1" customWidth="1"/>
    <col min="17" max="17" width="10.7109375" bestFit="1" customWidth="1"/>
    <col min="19" max="19" width="13.5703125" bestFit="1" customWidth="1"/>
    <col min="20" max="20" width="9.42578125" customWidth="1"/>
    <col min="21" max="21" width="14.140625" bestFit="1" customWidth="1"/>
    <col min="22" max="22" width="13.7109375" bestFit="1" customWidth="1"/>
    <col min="23" max="23" width="11.140625" customWidth="1"/>
    <col min="25" max="26" width="13.5703125" bestFit="1" customWidth="1"/>
    <col min="27" max="27" width="13.7109375" bestFit="1" customWidth="1"/>
  </cols>
  <sheetData>
    <row r="1" spans="1:27" x14ac:dyDescent="0.2">
      <c r="A1" s="41" t="s">
        <v>325</v>
      </c>
    </row>
    <row r="2" spans="1:27" x14ac:dyDescent="0.2">
      <c r="A2" s="41"/>
    </row>
    <row r="3" spans="1:27" x14ac:dyDescent="0.2">
      <c r="A3" s="44" t="s">
        <v>326</v>
      </c>
    </row>
    <row r="4" spans="1:27" x14ac:dyDescent="0.2">
      <c r="A4" s="44"/>
      <c r="S4" s="15"/>
    </row>
    <row r="5" spans="1:27" x14ac:dyDescent="0.2">
      <c r="A5" s="44" t="s">
        <v>327</v>
      </c>
      <c r="S5" s="15"/>
    </row>
    <row r="6" spans="1:27" x14ac:dyDescent="0.2">
      <c r="A6" s="45" t="s">
        <v>288</v>
      </c>
      <c r="S6" s="15"/>
    </row>
    <row r="7" spans="1:27" x14ac:dyDescent="0.2">
      <c r="A7" s="45" t="s">
        <v>290</v>
      </c>
      <c r="S7" s="15"/>
    </row>
    <row r="8" spans="1:27" x14ac:dyDescent="0.2">
      <c r="A8" s="45" t="s">
        <v>328</v>
      </c>
      <c r="S8" s="15"/>
    </row>
    <row r="9" spans="1:27" x14ac:dyDescent="0.2">
      <c r="A9" s="45" t="s">
        <v>329</v>
      </c>
      <c r="S9" s="15"/>
    </row>
    <row r="10" spans="1:27" x14ac:dyDescent="0.2">
      <c r="A10" s="45"/>
      <c r="S10" s="15"/>
    </row>
    <row r="11" spans="1:27" x14ac:dyDescent="0.2">
      <c r="A11" s="44" t="s">
        <v>330</v>
      </c>
      <c r="S11" s="15"/>
    </row>
    <row r="12" spans="1:27" x14ac:dyDescent="0.2">
      <c r="A12" s="24"/>
      <c r="S12" s="15"/>
    </row>
    <row r="13" spans="1:27" x14ac:dyDescent="0.2">
      <c r="A13" s="7" t="s">
        <v>8</v>
      </c>
    </row>
    <row r="14" spans="1:27" x14ac:dyDescent="0.2">
      <c r="C14" s="76" t="s">
        <v>242</v>
      </c>
      <c r="D14" s="17"/>
      <c r="E14" s="20"/>
      <c r="F14" s="19" t="s">
        <v>331</v>
      </c>
      <c r="G14" s="17"/>
      <c r="H14" s="17"/>
      <c r="I14" s="17"/>
      <c r="J14" s="17"/>
      <c r="K14" s="18"/>
      <c r="L14" s="19" t="s">
        <v>332</v>
      </c>
      <c r="M14" s="19"/>
      <c r="N14" s="17"/>
      <c r="O14" s="17"/>
      <c r="P14" s="17"/>
      <c r="Q14" s="17"/>
      <c r="R14" s="17"/>
      <c r="S14" s="18"/>
      <c r="T14" s="19" t="s">
        <v>333</v>
      </c>
      <c r="U14" s="17"/>
      <c r="V14" s="17"/>
      <c r="W14" s="17"/>
      <c r="Y14" s="16"/>
      <c r="Z14" s="60" t="s">
        <v>11</v>
      </c>
      <c r="AA14" s="60" t="s">
        <v>11</v>
      </c>
    </row>
    <row r="15" spans="1:27" x14ac:dyDescent="0.2">
      <c r="C15" s="77"/>
      <c r="D15" s="10" t="s">
        <v>334</v>
      </c>
      <c r="E15" s="11" t="s">
        <v>335</v>
      </c>
      <c r="F15" s="10"/>
      <c r="G15" s="10" t="s">
        <v>334</v>
      </c>
      <c r="H15" s="10" t="s">
        <v>336</v>
      </c>
      <c r="I15" s="10" t="s">
        <v>337</v>
      </c>
      <c r="J15" s="10" t="s">
        <v>338</v>
      </c>
      <c r="K15" s="11" t="s">
        <v>335</v>
      </c>
      <c r="L15" s="10"/>
      <c r="M15" s="10"/>
      <c r="N15" s="10" t="s">
        <v>339</v>
      </c>
      <c r="O15" s="10" t="s">
        <v>340</v>
      </c>
      <c r="P15" s="10" t="s">
        <v>341</v>
      </c>
      <c r="Q15" s="10" t="s">
        <v>337</v>
      </c>
      <c r="R15" s="10" t="s">
        <v>338</v>
      </c>
      <c r="S15" s="11" t="s">
        <v>335</v>
      </c>
      <c r="T15" s="25" t="s">
        <v>342</v>
      </c>
      <c r="U15" s="10" t="s">
        <v>343</v>
      </c>
      <c r="V15" s="10" t="s">
        <v>344</v>
      </c>
      <c r="W15" s="10" t="s">
        <v>345</v>
      </c>
      <c r="X15" s="10" t="s">
        <v>338</v>
      </c>
      <c r="Y15" s="11" t="s">
        <v>335</v>
      </c>
      <c r="Z15" s="61" t="s">
        <v>335</v>
      </c>
      <c r="AA15" s="61" t="s">
        <v>701</v>
      </c>
    </row>
    <row r="16" spans="1:27" x14ac:dyDescent="0.2">
      <c r="A16" s="21" t="s">
        <v>258</v>
      </c>
      <c r="B16" s="97" t="s">
        <v>346</v>
      </c>
      <c r="C16" s="78" t="s">
        <v>347</v>
      </c>
      <c r="D16" s="13" t="s">
        <v>348</v>
      </c>
      <c r="E16" s="14" t="s">
        <v>349</v>
      </c>
      <c r="F16" s="12" t="s">
        <v>350</v>
      </c>
      <c r="G16" s="13" t="s">
        <v>348</v>
      </c>
      <c r="H16" s="13" t="s">
        <v>351</v>
      </c>
      <c r="I16" s="13" t="s">
        <v>352</v>
      </c>
      <c r="J16" s="13" t="s">
        <v>353</v>
      </c>
      <c r="K16" s="14" t="s">
        <v>349</v>
      </c>
      <c r="L16" s="12" t="s">
        <v>354</v>
      </c>
      <c r="M16" s="13" t="s">
        <v>355</v>
      </c>
      <c r="N16" s="13" t="s">
        <v>348</v>
      </c>
      <c r="O16" s="13" t="s">
        <v>348</v>
      </c>
      <c r="P16" s="13" t="s">
        <v>351</v>
      </c>
      <c r="Q16" s="13" t="s">
        <v>352</v>
      </c>
      <c r="R16" s="13" t="s">
        <v>353</v>
      </c>
      <c r="S16" s="14" t="s">
        <v>349</v>
      </c>
      <c r="T16" s="95"/>
      <c r="U16" s="13" t="s">
        <v>348</v>
      </c>
      <c r="V16" s="13" t="s">
        <v>351</v>
      </c>
      <c r="W16" s="13" t="s">
        <v>352</v>
      </c>
      <c r="X16" s="13" t="s">
        <v>353</v>
      </c>
      <c r="Y16" s="14" t="s">
        <v>349</v>
      </c>
      <c r="Z16" s="61" t="s">
        <v>349</v>
      </c>
      <c r="AA16" s="61" t="s">
        <v>349</v>
      </c>
    </row>
    <row r="17" spans="1:27" x14ac:dyDescent="0.2">
      <c r="A17" t="s">
        <v>12</v>
      </c>
      <c r="B17" s="96">
        <f>+Input!$C$21</f>
        <v>0</v>
      </c>
      <c r="C17" s="79">
        <f>B17*Wildlife!$B$13</f>
        <v>0</v>
      </c>
      <c r="D17" s="22">
        <f>B17*Wildlife!$C$13</f>
        <v>0</v>
      </c>
      <c r="E17" s="23">
        <f>IF(B17=0,0,D17/B17)</f>
        <v>0</v>
      </c>
      <c r="F17" s="3">
        <f>Animals!$C$10</f>
        <v>0</v>
      </c>
      <c r="G17" s="15">
        <f>F17*References!$B$11</f>
        <v>0</v>
      </c>
      <c r="H17" s="15">
        <f>G17*365</f>
        <v>0</v>
      </c>
      <c r="I17" s="15">
        <f>H17*'Manure Application'!B19</f>
        <v>0</v>
      </c>
      <c r="J17" s="15">
        <f>I17/31</f>
        <v>0</v>
      </c>
      <c r="K17" s="27">
        <f>IF(B17=0,0,J17/B17)</f>
        <v>0</v>
      </c>
      <c r="L17" s="3">
        <f>Animals!$D$10</f>
        <v>0</v>
      </c>
      <c r="M17" s="3">
        <f>Animals!$B$10</f>
        <v>0</v>
      </c>
      <c r="N17" s="15">
        <f>L17*References!$B$9</f>
        <v>0</v>
      </c>
      <c r="O17" s="15">
        <f>M17*References!$B$10</f>
        <v>0</v>
      </c>
      <c r="P17" s="15">
        <f>(N17*365)+(O17*(365-Grazing!$B$42))</f>
        <v>0</v>
      </c>
      <c r="Q17" s="15">
        <f>P17*'Manure Application'!B43</f>
        <v>0</v>
      </c>
      <c r="R17" s="15">
        <f>Q17/31</f>
        <v>0</v>
      </c>
      <c r="S17" s="27">
        <f>IF(B17=0,0,R17*(B17/(B17+Input!$D$21))/B17)</f>
        <v>0</v>
      </c>
      <c r="T17" s="26">
        <f>Animals!$E$10</f>
        <v>0</v>
      </c>
      <c r="U17" s="15">
        <f>T17*References!$B$14</f>
        <v>0</v>
      </c>
      <c r="V17" s="15">
        <f>U17*365</f>
        <v>0</v>
      </c>
      <c r="W17" s="15">
        <f>V17*'Manure Application'!B91</f>
        <v>0</v>
      </c>
      <c r="X17" s="15">
        <f>W17/31</f>
        <v>0</v>
      </c>
      <c r="Y17" s="27">
        <f>IF(B17=0,0,X17/B17)</f>
        <v>0</v>
      </c>
      <c r="Z17" s="62">
        <f>E17+K17+S17+Y17</f>
        <v>0</v>
      </c>
      <c r="AA17" s="62">
        <f>0.403*(Z17)^1.028</f>
        <v>0</v>
      </c>
    </row>
    <row r="18" spans="1:27" x14ac:dyDescent="0.2">
      <c r="A18" t="s">
        <v>13</v>
      </c>
      <c r="B18" s="96">
        <f>+Input!$C$22</f>
        <v>0</v>
      </c>
      <c r="C18" s="80">
        <f>B18*Wildlife!$B$13</f>
        <v>0</v>
      </c>
      <c r="D18" s="22">
        <f>B18*Wildlife!$C$13</f>
        <v>0</v>
      </c>
      <c r="E18" s="23">
        <f t="shared" ref="E18:E26" si="0">IF(B18=0,0,D18/B18)</f>
        <v>0</v>
      </c>
      <c r="F18" s="3">
        <f>Animals!$C$11</f>
        <v>0</v>
      </c>
      <c r="G18" s="15">
        <f>F18*References!$B$11</f>
        <v>0</v>
      </c>
      <c r="H18" s="15">
        <f t="shared" ref="H18:H26" si="1">G18*365</f>
        <v>0</v>
      </c>
      <c r="I18" s="15">
        <f>H18*'Manure Application'!B20</f>
        <v>0</v>
      </c>
      <c r="J18" s="15">
        <f t="shared" ref="J18:J26" si="2">I18/31</f>
        <v>0</v>
      </c>
      <c r="K18" s="27">
        <f t="shared" ref="K18:K26" si="3">IF(B18=0,0,J18/B18)</f>
        <v>0</v>
      </c>
      <c r="L18" s="3">
        <f>Animals!$D$11</f>
        <v>0</v>
      </c>
      <c r="M18" s="3">
        <f>Animals!$B$11</f>
        <v>0</v>
      </c>
      <c r="N18" s="15">
        <f>L18*References!$B$9</f>
        <v>0</v>
      </c>
      <c r="O18" s="15">
        <f>M18*References!$B$10</f>
        <v>0</v>
      </c>
      <c r="P18" s="15">
        <f>(N18*365)+(O18*(365-Grazing!$B$42))</f>
        <v>0</v>
      </c>
      <c r="Q18" s="15">
        <f>P18*'Manure Application'!B44</f>
        <v>0</v>
      </c>
      <c r="R18" s="15">
        <f t="shared" ref="R18:R26" si="4">Q18/31</f>
        <v>0</v>
      </c>
      <c r="S18" s="27">
        <f>IF(B18=0,0,R18*(B18/(B18+Input!$D$22))/B18)</f>
        <v>0</v>
      </c>
      <c r="T18" s="26">
        <f>Animals!$E$11</f>
        <v>0</v>
      </c>
      <c r="U18" s="15">
        <f>T18*References!$B$14</f>
        <v>0</v>
      </c>
      <c r="V18" s="15">
        <f t="shared" ref="V18:V26" si="5">U18*365</f>
        <v>0</v>
      </c>
      <c r="W18" s="15">
        <f>V18*'Manure Application'!B92</f>
        <v>0</v>
      </c>
      <c r="X18" s="15">
        <f t="shared" ref="X18:X26" si="6">W18/31</f>
        <v>0</v>
      </c>
      <c r="Y18" s="27">
        <f t="shared" ref="Y18:Y26" si="7">IF(B18=0,0,X18/B18)</f>
        <v>0</v>
      </c>
      <c r="Z18" s="62">
        <f t="shared" ref="Z18:Z25" si="8">E18+K18+S18+Y18</f>
        <v>0</v>
      </c>
      <c r="AA18" s="62">
        <f t="shared" ref="AA18:AA26" si="9">0.403*(Z18)^1.028</f>
        <v>0</v>
      </c>
    </row>
    <row r="19" spans="1:27" x14ac:dyDescent="0.2">
      <c r="A19" t="s">
        <v>14</v>
      </c>
      <c r="B19" s="96">
        <f>+Input!$C$23</f>
        <v>0</v>
      </c>
      <c r="C19" s="80">
        <f>B19*Wildlife!$B$13</f>
        <v>0</v>
      </c>
      <c r="D19" s="22">
        <f>B19*Wildlife!$C$13</f>
        <v>0</v>
      </c>
      <c r="E19" s="23">
        <f t="shared" si="0"/>
        <v>0</v>
      </c>
      <c r="F19" s="3">
        <f>Animals!$C$12</f>
        <v>0</v>
      </c>
      <c r="G19" s="15">
        <f>F19*References!$B$11</f>
        <v>0</v>
      </c>
      <c r="H19" s="15">
        <f t="shared" si="1"/>
        <v>0</v>
      </c>
      <c r="I19" s="15">
        <f>H19*'Manure Application'!B21</f>
        <v>0</v>
      </c>
      <c r="J19" s="15">
        <f t="shared" si="2"/>
        <v>0</v>
      </c>
      <c r="K19" s="27">
        <f t="shared" si="3"/>
        <v>0</v>
      </c>
      <c r="L19" s="3">
        <f>Animals!$D$12</f>
        <v>0</v>
      </c>
      <c r="M19" s="3">
        <f>Animals!$B$12</f>
        <v>0</v>
      </c>
      <c r="N19" s="15">
        <f>L19*References!$B$9</f>
        <v>0</v>
      </c>
      <c r="O19" s="15">
        <f>M19*References!$B$10</f>
        <v>0</v>
      </c>
      <c r="P19" s="15">
        <f>(N19*365)+(O19*(365-Grazing!$B$42))</f>
        <v>0</v>
      </c>
      <c r="Q19" s="15">
        <f>P19*'Manure Application'!B45</f>
        <v>0</v>
      </c>
      <c r="R19" s="15">
        <f t="shared" si="4"/>
        <v>0</v>
      </c>
      <c r="S19" s="27">
        <f>IF(B19=0,0,R19*(B19/(B19+Input!$D$23))/B19)</f>
        <v>0</v>
      </c>
      <c r="T19" s="26">
        <f>Animals!$E$12</f>
        <v>0</v>
      </c>
      <c r="U19" s="15">
        <f>T19*References!$B$14</f>
        <v>0</v>
      </c>
      <c r="V19" s="15">
        <f t="shared" si="5"/>
        <v>0</v>
      </c>
      <c r="W19" s="15">
        <f>V19*'Manure Application'!B93</f>
        <v>0</v>
      </c>
      <c r="X19" s="15">
        <f t="shared" si="6"/>
        <v>0</v>
      </c>
      <c r="Y19" s="27">
        <f t="shared" si="7"/>
        <v>0</v>
      </c>
      <c r="Z19" s="62">
        <f t="shared" si="8"/>
        <v>0</v>
      </c>
      <c r="AA19" s="62">
        <f t="shared" si="9"/>
        <v>0</v>
      </c>
    </row>
    <row r="20" spans="1:27" x14ac:dyDescent="0.2">
      <c r="A20" t="s">
        <v>15</v>
      </c>
      <c r="B20" s="96">
        <f>+Input!$C$24</f>
        <v>0</v>
      </c>
      <c r="C20" s="80">
        <f>B20*Wildlife!$B$13</f>
        <v>0</v>
      </c>
      <c r="D20" s="22">
        <f>B20*Wildlife!$C$13</f>
        <v>0</v>
      </c>
      <c r="E20" s="23">
        <f t="shared" si="0"/>
        <v>0</v>
      </c>
      <c r="F20" s="3">
        <f>Animals!$C$13</f>
        <v>0</v>
      </c>
      <c r="G20" s="15">
        <f>F20*References!$B$11</f>
        <v>0</v>
      </c>
      <c r="H20" s="15">
        <f t="shared" si="1"/>
        <v>0</v>
      </c>
      <c r="I20" s="15">
        <f>H20*'Manure Application'!B22</f>
        <v>0</v>
      </c>
      <c r="J20" s="15">
        <f t="shared" si="2"/>
        <v>0</v>
      </c>
      <c r="K20" s="27">
        <f t="shared" si="3"/>
        <v>0</v>
      </c>
      <c r="L20" s="3">
        <f>Animals!$D$13</f>
        <v>0</v>
      </c>
      <c r="M20" s="3">
        <f>Animals!$B$13</f>
        <v>0</v>
      </c>
      <c r="N20" s="15">
        <f>L20*References!$B$9</f>
        <v>0</v>
      </c>
      <c r="O20" s="15">
        <f>M20*References!$B$10</f>
        <v>0</v>
      </c>
      <c r="P20" s="15">
        <f>(N20*365)+(O20*(365-Grazing!$B$42))</f>
        <v>0</v>
      </c>
      <c r="Q20" s="15">
        <f>P20*'Manure Application'!B46</f>
        <v>0</v>
      </c>
      <c r="R20" s="15">
        <f t="shared" si="4"/>
        <v>0</v>
      </c>
      <c r="S20" s="27">
        <f>IF(B20=0,0,R20*(B20/(B20+Input!$D$24))/B20)</f>
        <v>0</v>
      </c>
      <c r="T20" s="26">
        <f>Animals!$E$13</f>
        <v>0</v>
      </c>
      <c r="U20" s="15">
        <f>T20*References!$B$14</f>
        <v>0</v>
      </c>
      <c r="V20" s="15">
        <f t="shared" si="5"/>
        <v>0</v>
      </c>
      <c r="W20" s="15">
        <f>V20*'Manure Application'!B94</f>
        <v>0</v>
      </c>
      <c r="X20" s="15">
        <f t="shared" si="6"/>
        <v>0</v>
      </c>
      <c r="Y20" s="27">
        <f t="shared" si="7"/>
        <v>0</v>
      </c>
      <c r="Z20" s="62">
        <f t="shared" si="8"/>
        <v>0</v>
      </c>
      <c r="AA20" s="62">
        <f t="shared" si="9"/>
        <v>0</v>
      </c>
    </row>
    <row r="21" spans="1:27" x14ac:dyDescent="0.2">
      <c r="A21" t="s">
        <v>16</v>
      </c>
      <c r="B21" s="96">
        <f>+Input!$C$25</f>
        <v>0</v>
      </c>
      <c r="C21" s="80">
        <f>B21*Wildlife!$B$13</f>
        <v>0</v>
      </c>
      <c r="D21" s="22">
        <f>B21*Wildlife!$C$13</f>
        <v>0</v>
      </c>
      <c r="E21" s="23">
        <f t="shared" si="0"/>
        <v>0</v>
      </c>
      <c r="F21" s="3">
        <f>Animals!$C$14</f>
        <v>0</v>
      </c>
      <c r="G21" s="15">
        <f>F21*References!$B$11</f>
        <v>0</v>
      </c>
      <c r="H21" s="15">
        <f t="shared" si="1"/>
        <v>0</v>
      </c>
      <c r="I21" s="15">
        <f>H21*'Manure Application'!B23</f>
        <v>0</v>
      </c>
      <c r="J21" s="15">
        <f t="shared" si="2"/>
        <v>0</v>
      </c>
      <c r="K21" s="27">
        <f t="shared" si="3"/>
        <v>0</v>
      </c>
      <c r="L21" s="3">
        <f>Animals!$D$14</f>
        <v>0</v>
      </c>
      <c r="M21" s="3">
        <f>Animals!$B$14</f>
        <v>0</v>
      </c>
      <c r="N21" s="15">
        <f>L21*References!$B$9</f>
        <v>0</v>
      </c>
      <c r="O21" s="15">
        <f>M21*References!$B$10</f>
        <v>0</v>
      </c>
      <c r="P21" s="15">
        <f>(N21*365)+(O21*(365-Grazing!$B$42))</f>
        <v>0</v>
      </c>
      <c r="Q21" s="15">
        <f>P21*'Manure Application'!B47</f>
        <v>0</v>
      </c>
      <c r="R21" s="15">
        <f t="shared" si="4"/>
        <v>0</v>
      </c>
      <c r="S21" s="27">
        <f>IF(B21=0,0,R21*(B21/(B21+Input!$D$25))/B21)</f>
        <v>0</v>
      </c>
      <c r="T21" s="26">
        <f>Animals!$E$14</f>
        <v>0</v>
      </c>
      <c r="U21" s="15">
        <f>T21*References!$B$14</f>
        <v>0</v>
      </c>
      <c r="V21" s="15">
        <f t="shared" si="5"/>
        <v>0</v>
      </c>
      <c r="W21" s="15">
        <f>V21*'Manure Application'!B95</f>
        <v>0</v>
      </c>
      <c r="X21" s="15">
        <f t="shared" si="6"/>
        <v>0</v>
      </c>
      <c r="Y21" s="27">
        <f t="shared" si="7"/>
        <v>0</v>
      </c>
      <c r="Z21" s="62">
        <f t="shared" si="8"/>
        <v>0</v>
      </c>
      <c r="AA21" s="62">
        <f t="shared" si="9"/>
        <v>0</v>
      </c>
    </row>
    <row r="22" spans="1:27" x14ac:dyDescent="0.2">
      <c r="A22" t="s">
        <v>17</v>
      </c>
      <c r="B22" s="96">
        <f>+Input!$C$26</f>
        <v>0</v>
      </c>
      <c r="C22" s="80">
        <f>B22*Wildlife!$B$13</f>
        <v>0</v>
      </c>
      <c r="D22" s="22">
        <f>B22*Wildlife!$C$13</f>
        <v>0</v>
      </c>
      <c r="E22" s="23">
        <f t="shared" si="0"/>
        <v>0</v>
      </c>
      <c r="F22" s="3">
        <f>Animals!$C$15</f>
        <v>0</v>
      </c>
      <c r="G22" s="15">
        <f>F22*References!$B$11</f>
        <v>0</v>
      </c>
      <c r="H22" s="15">
        <f t="shared" si="1"/>
        <v>0</v>
      </c>
      <c r="I22" s="15">
        <f>H22*'Manure Application'!B24</f>
        <v>0</v>
      </c>
      <c r="J22" s="15">
        <f t="shared" si="2"/>
        <v>0</v>
      </c>
      <c r="K22" s="27">
        <f t="shared" si="3"/>
        <v>0</v>
      </c>
      <c r="L22" s="3">
        <f>Animals!$D$15</f>
        <v>0</v>
      </c>
      <c r="M22" s="3">
        <f>Animals!$B$15</f>
        <v>0</v>
      </c>
      <c r="N22" s="15">
        <f>L22*References!$B$9</f>
        <v>0</v>
      </c>
      <c r="O22" s="15">
        <f>M22*References!$B$10</f>
        <v>0</v>
      </c>
      <c r="P22" s="15">
        <f>(N22*365)+(O22*(365-Grazing!$B$42))</f>
        <v>0</v>
      </c>
      <c r="Q22" s="15">
        <f>P22*'Manure Application'!B48</f>
        <v>0</v>
      </c>
      <c r="R22" s="15">
        <f t="shared" si="4"/>
        <v>0</v>
      </c>
      <c r="S22" s="27">
        <f>IF(B22=0,0,R22*(B22/(B22+Input!$D$26))/B22)</f>
        <v>0</v>
      </c>
      <c r="T22" s="26">
        <f>Animals!$E$15</f>
        <v>0</v>
      </c>
      <c r="U22" s="15">
        <f>T22*References!$B$14</f>
        <v>0</v>
      </c>
      <c r="V22" s="15">
        <f t="shared" si="5"/>
        <v>0</v>
      </c>
      <c r="W22" s="15">
        <f>V22*'Manure Application'!B96</f>
        <v>0</v>
      </c>
      <c r="X22" s="15">
        <f t="shared" si="6"/>
        <v>0</v>
      </c>
      <c r="Y22" s="27">
        <f t="shared" si="7"/>
        <v>0</v>
      </c>
      <c r="Z22" s="62">
        <f t="shared" si="8"/>
        <v>0</v>
      </c>
      <c r="AA22" s="62">
        <f t="shared" si="9"/>
        <v>0</v>
      </c>
    </row>
    <row r="23" spans="1:27" x14ac:dyDescent="0.2">
      <c r="A23" t="s">
        <v>18</v>
      </c>
      <c r="B23" s="96">
        <f>+Input!$C$27</f>
        <v>0</v>
      </c>
      <c r="C23" s="80">
        <f>B23*Wildlife!$B$13</f>
        <v>0</v>
      </c>
      <c r="D23" s="22">
        <f>B23*Wildlife!$C$13</f>
        <v>0</v>
      </c>
      <c r="E23" s="23">
        <f t="shared" si="0"/>
        <v>0</v>
      </c>
      <c r="F23" s="3">
        <f>Animals!$C$16</f>
        <v>0</v>
      </c>
      <c r="G23" s="15">
        <f>F23*References!$B$11</f>
        <v>0</v>
      </c>
      <c r="H23" s="15">
        <f t="shared" si="1"/>
        <v>0</v>
      </c>
      <c r="I23" s="15">
        <f>H23*'Manure Application'!B25</f>
        <v>0</v>
      </c>
      <c r="J23" s="15">
        <f t="shared" si="2"/>
        <v>0</v>
      </c>
      <c r="K23" s="27">
        <f t="shared" si="3"/>
        <v>0</v>
      </c>
      <c r="L23" s="3">
        <f>Animals!$D$16</f>
        <v>0</v>
      </c>
      <c r="M23" s="3">
        <f>Animals!$B$16</f>
        <v>0</v>
      </c>
      <c r="N23" s="15">
        <f>L23*References!$B$9</f>
        <v>0</v>
      </c>
      <c r="O23" s="15">
        <f>M23*References!$B$10</f>
        <v>0</v>
      </c>
      <c r="P23" s="15">
        <f>(N23*365)+(O23*(365-Grazing!$B$42))</f>
        <v>0</v>
      </c>
      <c r="Q23" s="15">
        <f>P23*'Manure Application'!B49</f>
        <v>0</v>
      </c>
      <c r="R23" s="15">
        <f t="shared" si="4"/>
        <v>0</v>
      </c>
      <c r="S23" s="27">
        <f>IF(B23=0,0,R23*(B23/(B23+Input!$D$27))/B23)</f>
        <v>0</v>
      </c>
      <c r="T23" s="26">
        <f>Animals!$E$16</f>
        <v>0</v>
      </c>
      <c r="U23" s="15">
        <f>T23*References!$B$14</f>
        <v>0</v>
      </c>
      <c r="V23" s="15">
        <f t="shared" si="5"/>
        <v>0</v>
      </c>
      <c r="W23" s="15">
        <f>V23*'Manure Application'!B97</f>
        <v>0</v>
      </c>
      <c r="X23" s="15">
        <f t="shared" si="6"/>
        <v>0</v>
      </c>
      <c r="Y23" s="27">
        <f t="shared" si="7"/>
        <v>0</v>
      </c>
      <c r="Z23" s="62">
        <f t="shared" si="8"/>
        <v>0</v>
      </c>
      <c r="AA23" s="62">
        <f t="shared" si="9"/>
        <v>0</v>
      </c>
    </row>
    <row r="24" spans="1:27" x14ac:dyDescent="0.2">
      <c r="A24" t="s">
        <v>19</v>
      </c>
      <c r="B24" s="96">
        <f>+Input!$C$28</f>
        <v>0</v>
      </c>
      <c r="C24" s="80">
        <f>B24*Wildlife!$B$13</f>
        <v>0</v>
      </c>
      <c r="D24" s="22">
        <f>B24*Wildlife!$C$13</f>
        <v>0</v>
      </c>
      <c r="E24" s="23">
        <f t="shared" si="0"/>
        <v>0</v>
      </c>
      <c r="F24" s="3">
        <f>Animals!$C$17</f>
        <v>0</v>
      </c>
      <c r="G24" s="15">
        <f>F24*References!$B$11</f>
        <v>0</v>
      </c>
      <c r="H24" s="15">
        <f t="shared" si="1"/>
        <v>0</v>
      </c>
      <c r="I24" s="15">
        <f>H24*'Manure Application'!B26</f>
        <v>0</v>
      </c>
      <c r="J24" s="15">
        <f t="shared" si="2"/>
        <v>0</v>
      </c>
      <c r="K24" s="27">
        <f t="shared" si="3"/>
        <v>0</v>
      </c>
      <c r="L24" s="3">
        <f>Animals!$D$17</f>
        <v>0</v>
      </c>
      <c r="M24" s="3">
        <f>Animals!$B$17</f>
        <v>0</v>
      </c>
      <c r="N24" s="15">
        <f>L24*References!$B$9</f>
        <v>0</v>
      </c>
      <c r="O24" s="15">
        <f>M24*References!$B$10</f>
        <v>0</v>
      </c>
      <c r="P24" s="15">
        <f>(N24*365)+(O24*(365-Grazing!$B$42))</f>
        <v>0</v>
      </c>
      <c r="Q24" s="15">
        <f>P24*'Manure Application'!B50</f>
        <v>0</v>
      </c>
      <c r="R24" s="15">
        <f t="shared" si="4"/>
        <v>0</v>
      </c>
      <c r="S24" s="27">
        <f>IF(B24=0,0,R24*(B24/(B24+Input!$D$28))/B24)</f>
        <v>0</v>
      </c>
      <c r="T24" s="26">
        <f>Animals!$E$17</f>
        <v>0</v>
      </c>
      <c r="U24" s="15">
        <f>T24*References!$B$14</f>
        <v>0</v>
      </c>
      <c r="V24" s="15">
        <f t="shared" si="5"/>
        <v>0</v>
      </c>
      <c r="W24" s="15">
        <f>V24*'Manure Application'!B98</f>
        <v>0</v>
      </c>
      <c r="X24" s="15">
        <f t="shared" si="6"/>
        <v>0</v>
      </c>
      <c r="Y24" s="27">
        <f t="shared" si="7"/>
        <v>0</v>
      </c>
      <c r="Z24" s="62">
        <f t="shared" si="8"/>
        <v>0</v>
      </c>
      <c r="AA24" s="62">
        <f t="shared" si="9"/>
        <v>0</v>
      </c>
    </row>
    <row r="25" spans="1:27" x14ac:dyDescent="0.2">
      <c r="A25" t="s">
        <v>20</v>
      </c>
      <c r="B25" s="96">
        <f>+Input!$C$29</f>
        <v>0</v>
      </c>
      <c r="C25" s="80">
        <f>B25*Wildlife!$B$13</f>
        <v>0</v>
      </c>
      <c r="D25" s="22">
        <f>B25*Wildlife!$C$13</f>
        <v>0</v>
      </c>
      <c r="E25" s="23">
        <f t="shared" si="0"/>
        <v>0</v>
      </c>
      <c r="F25" s="3">
        <f>Animals!$C$18</f>
        <v>0</v>
      </c>
      <c r="G25" s="15">
        <f>F25*References!$B$11</f>
        <v>0</v>
      </c>
      <c r="H25" s="15">
        <f t="shared" si="1"/>
        <v>0</v>
      </c>
      <c r="I25" s="15">
        <f>H25*'Manure Application'!B27</f>
        <v>0</v>
      </c>
      <c r="J25" s="15">
        <f t="shared" si="2"/>
        <v>0</v>
      </c>
      <c r="K25" s="27">
        <f t="shared" si="3"/>
        <v>0</v>
      </c>
      <c r="L25" s="3">
        <f>Animals!$D$18</f>
        <v>0</v>
      </c>
      <c r="M25" s="3">
        <f>Animals!$B$18</f>
        <v>0</v>
      </c>
      <c r="N25" s="15">
        <f>L25*References!$B$9</f>
        <v>0</v>
      </c>
      <c r="O25" s="15">
        <f>M25*References!$B$10</f>
        <v>0</v>
      </c>
      <c r="P25" s="15">
        <f>(N25*365)+(O25*(365-Grazing!$B$42))</f>
        <v>0</v>
      </c>
      <c r="Q25" s="15">
        <f>P25*'Manure Application'!B51</f>
        <v>0</v>
      </c>
      <c r="R25" s="15">
        <f t="shared" si="4"/>
        <v>0</v>
      </c>
      <c r="S25" s="27">
        <f>IF(B25=0,0,R25*(B25/(B25+Input!$D$29))/B25)</f>
        <v>0</v>
      </c>
      <c r="T25" s="26">
        <f>Animals!$E$18</f>
        <v>0</v>
      </c>
      <c r="U25" s="15">
        <f>T25*References!$B$14</f>
        <v>0</v>
      </c>
      <c r="V25" s="15">
        <f t="shared" si="5"/>
        <v>0</v>
      </c>
      <c r="W25" s="15">
        <f>V25*'Manure Application'!B99</f>
        <v>0</v>
      </c>
      <c r="X25" s="15">
        <f t="shared" si="6"/>
        <v>0</v>
      </c>
      <c r="Y25" s="27">
        <f t="shared" si="7"/>
        <v>0</v>
      </c>
      <c r="Z25" s="62">
        <f t="shared" si="8"/>
        <v>0</v>
      </c>
      <c r="AA25" s="62">
        <f t="shared" si="9"/>
        <v>0</v>
      </c>
    </row>
    <row r="26" spans="1:27" x14ac:dyDescent="0.2">
      <c r="A26" t="s">
        <v>21</v>
      </c>
      <c r="B26" s="96">
        <f>+Input!$C$30</f>
        <v>0</v>
      </c>
      <c r="C26" s="80">
        <f>B26*Wildlife!$B$13</f>
        <v>0</v>
      </c>
      <c r="D26" s="22">
        <f>B26*Wildlife!$C$13</f>
        <v>0</v>
      </c>
      <c r="E26" s="23">
        <f t="shared" si="0"/>
        <v>0</v>
      </c>
      <c r="F26" s="3">
        <f>Animals!$C$19</f>
        <v>0</v>
      </c>
      <c r="G26" s="15">
        <f>F26*References!$B$11</f>
        <v>0</v>
      </c>
      <c r="H26" s="15">
        <f t="shared" si="1"/>
        <v>0</v>
      </c>
      <c r="I26" s="15">
        <f>H26*'Manure Application'!B28</f>
        <v>0</v>
      </c>
      <c r="J26" s="15">
        <f t="shared" si="2"/>
        <v>0</v>
      </c>
      <c r="K26" s="27">
        <f t="shared" si="3"/>
        <v>0</v>
      </c>
      <c r="L26" s="3">
        <f>Animals!$D$19</f>
        <v>0</v>
      </c>
      <c r="M26" s="3">
        <f>Animals!$B$19</f>
        <v>0</v>
      </c>
      <c r="N26" s="15">
        <f>L26*References!$B$9</f>
        <v>0</v>
      </c>
      <c r="O26" s="15">
        <f>M26*References!$B$10</f>
        <v>0</v>
      </c>
      <c r="P26" s="15">
        <f>(N26*365)+(O26*(365-Grazing!$B$42))</f>
        <v>0</v>
      </c>
      <c r="Q26" s="15">
        <f>P26*'Manure Application'!B52</f>
        <v>0</v>
      </c>
      <c r="R26" s="15">
        <f t="shared" si="4"/>
        <v>0</v>
      </c>
      <c r="S26" s="27">
        <f>IF(B26=0,0,R26*(B26/(B26+Input!$D$30))/B26)</f>
        <v>0</v>
      </c>
      <c r="T26" s="26">
        <f>Animals!$E$19</f>
        <v>0</v>
      </c>
      <c r="U26" s="15">
        <f>T26*References!$B$14</f>
        <v>0</v>
      </c>
      <c r="V26" s="15">
        <f t="shared" si="5"/>
        <v>0</v>
      </c>
      <c r="W26" s="15">
        <f>V26*'Manure Application'!B100</f>
        <v>0</v>
      </c>
      <c r="X26" s="15">
        <f t="shared" si="6"/>
        <v>0</v>
      </c>
      <c r="Y26" s="27">
        <f t="shared" si="7"/>
        <v>0</v>
      </c>
      <c r="Z26" s="62">
        <f>E26+K26+S26+Y26</f>
        <v>0</v>
      </c>
      <c r="AA26" s="62">
        <f t="shared" si="9"/>
        <v>0</v>
      </c>
    </row>
    <row r="28" spans="1:27" x14ac:dyDescent="0.2">
      <c r="C28" s="76" t="s">
        <v>242</v>
      </c>
      <c r="D28" s="17"/>
      <c r="E28" s="20"/>
      <c r="F28" s="19" t="s">
        <v>331</v>
      </c>
      <c r="G28" s="17"/>
      <c r="H28" s="17"/>
      <c r="I28" s="17"/>
      <c r="J28" s="17"/>
      <c r="K28" s="18"/>
      <c r="L28" s="19" t="s">
        <v>332</v>
      </c>
      <c r="M28" s="19"/>
      <c r="N28" s="17"/>
      <c r="O28" s="17"/>
      <c r="P28" s="17"/>
      <c r="Q28" s="17"/>
      <c r="R28" s="17"/>
      <c r="S28" s="18"/>
      <c r="T28" s="19" t="s">
        <v>333</v>
      </c>
      <c r="U28" s="17"/>
      <c r="V28" s="17"/>
      <c r="W28" s="17"/>
      <c r="Y28" s="16"/>
      <c r="Z28" s="60" t="s">
        <v>11</v>
      </c>
      <c r="AA28" s="60" t="s">
        <v>11</v>
      </c>
    </row>
    <row r="29" spans="1:27" x14ac:dyDescent="0.2">
      <c r="C29" s="77"/>
      <c r="D29" s="10" t="s">
        <v>334</v>
      </c>
      <c r="E29" s="11" t="s">
        <v>335</v>
      </c>
      <c r="F29" s="10"/>
      <c r="G29" s="10" t="s">
        <v>334</v>
      </c>
      <c r="H29" s="10" t="s">
        <v>336</v>
      </c>
      <c r="I29" s="10" t="s">
        <v>337</v>
      </c>
      <c r="J29" s="10" t="s">
        <v>338</v>
      </c>
      <c r="K29" s="11" t="s">
        <v>335</v>
      </c>
      <c r="L29" s="10"/>
      <c r="M29" s="10"/>
      <c r="N29" s="10" t="s">
        <v>339</v>
      </c>
      <c r="O29" s="10" t="s">
        <v>340</v>
      </c>
      <c r="P29" s="10" t="s">
        <v>336</v>
      </c>
      <c r="Q29" s="10" t="s">
        <v>337</v>
      </c>
      <c r="R29" s="10" t="s">
        <v>338</v>
      </c>
      <c r="S29" s="11" t="s">
        <v>335</v>
      </c>
      <c r="T29" s="25" t="s">
        <v>342</v>
      </c>
      <c r="U29" s="10" t="s">
        <v>343</v>
      </c>
      <c r="V29" s="10" t="s">
        <v>344</v>
      </c>
      <c r="W29" s="10" t="s">
        <v>337</v>
      </c>
      <c r="X29" s="10" t="s">
        <v>338</v>
      </c>
      <c r="Y29" s="11" t="s">
        <v>335</v>
      </c>
      <c r="Z29" s="61" t="s">
        <v>335</v>
      </c>
      <c r="AA29" s="61" t="s">
        <v>701</v>
      </c>
    </row>
    <row r="30" spans="1:27" x14ac:dyDescent="0.2">
      <c r="A30" s="21" t="s">
        <v>259</v>
      </c>
      <c r="B30" s="97" t="s">
        <v>346</v>
      </c>
      <c r="C30" s="78" t="s">
        <v>347</v>
      </c>
      <c r="D30" s="13" t="s">
        <v>348</v>
      </c>
      <c r="E30" s="14" t="s">
        <v>349</v>
      </c>
      <c r="F30" s="12" t="s">
        <v>350</v>
      </c>
      <c r="G30" s="13" t="s">
        <v>348</v>
      </c>
      <c r="H30" s="13" t="s">
        <v>351</v>
      </c>
      <c r="I30" s="13" t="s">
        <v>352</v>
      </c>
      <c r="J30" s="13" t="s">
        <v>353</v>
      </c>
      <c r="K30" s="14" t="s">
        <v>349</v>
      </c>
      <c r="L30" s="12" t="s">
        <v>354</v>
      </c>
      <c r="M30" s="13" t="s">
        <v>355</v>
      </c>
      <c r="N30" s="13" t="s">
        <v>348</v>
      </c>
      <c r="O30" s="13" t="s">
        <v>348</v>
      </c>
      <c r="P30" s="13" t="s">
        <v>351</v>
      </c>
      <c r="Q30" s="13" t="s">
        <v>352</v>
      </c>
      <c r="R30" s="13" t="s">
        <v>353</v>
      </c>
      <c r="S30" s="14" t="s">
        <v>349</v>
      </c>
      <c r="T30" s="13"/>
      <c r="U30" s="13" t="s">
        <v>348</v>
      </c>
      <c r="V30" s="13" t="s">
        <v>351</v>
      </c>
      <c r="W30" s="13" t="s">
        <v>352</v>
      </c>
      <c r="X30" s="13" t="s">
        <v>353</v>
      </c>
      <c r="Y30" s="14" t="s">
        <v>349</v>
      </c>
      <c r="Z30" s="61" t="s">
        <v>349</v>
      </c>
      <c r="AA30" s="61" t="s">
        <v>349</v>
      </c>
    </row>
    <row r="31" spans="1:27" x14ac:dyDescent="0.2">
      <c r="A31" t="s">
        <v>12</v>
      </c>
      <c r="B31" s="96">
        <f>+Input!$C$21</f>
        <v>0</v>
      </c>
      <c r="C31" s="79">
        <f>B31*Wildlife!$B$13</f>
        <v>0</v>
      </c>
      <c r="D31" s="22">
        <f>B31*Wildlife!$C$13</f>
        <v>0</v>
      </c>
      <c r="E31" s="23">
        <f>IF(B31=0,0,D31/B31)</f>
        <v>0</v>
      </c>
      <c r="F31" s="3">
        <f>Animals!$C$10</f>
        <v>0</v>
      </c>
      <c r="G31" s="15">
        <f>F31*References!$B$11</f>
        <v>0</v>
      </c>
      <c r="H31" s="15">
        <f>G31*365</f>
        <v>0</v>
      </c>
      <c r="I31" s="15">
        <f>H31*'Manure Application'!C19</f>
        <v>0</v>
      </c>
      <c r="J31" s="15">
        <f>I31/28</f>
        <v>0</v>
      </c>
      <c r="K31" s="27">
        <f t="shared" ref="K31:K40" si="10">IF(B31=0,0,J31/B31)</f>
        <v>0</v>
      </c>
      <c r="L31" s="3">
        <f>Animals!$D$10</f>
        <v>0</v>
      </c>
      <c r="M31" s="3">
        <f>Animals!$B$10</f>
        <v>0</v>
      </c>
      <c r="N31" s="15">
        <f>L31*References!$B$9</f>
        <v>0</v>
      </c>
      <c r="O31" s="15">
        <f>M31*References!$B$10</f>
        <v>0</v>
      </c>
      <c r="P31" s="15">
        <f>(N31*365)+(O31*(365-Grazing!$B$42))</f>
        <v>0</v>
      </c>
      <c r="Q31" s="15">
        <f>P31*'Manure Application'!C43</f>
        <v>0</v>
      </c>
      <c r="R31" s="15">
        <f>Q31/28</f>
        <v>0</v>
      </c>
      <c r="S31" s="27">
        <f>IF(B31=0,0,R31*(B31/(B31+Input!$D$21))/B31)</f>
        <v>0</v>
      </c>
      <c r="T31" s="26">
        <f>Animals!$E$10</f>
        <v>0</v>
      </c>
      <c r="U31" s="15">
        <f>T31*References!$B$14</f>
        <v>0</v>
      </c>
      <c r="V31" s="15">
        <f>U31*365</f>
        <v>0</v>
      </c>
      <c r="W31" s="15">
        <f>V31*'Manure Application'!C91</f>
        <v>0</v>
      </c>
      <c r="X31" s="15">
        <f>W31/28</f>
        <v>0</v>
      </c>
      <c r="Y31" s="27">
        <f>IF(B31=0,0,X31/B31)</f>
        <v>0</v>
      </c>
      <c r="Z31" s="62">
        <f>E31+K31+S31+Y31</f>
        <v>0</v>
      </c>
      <c r="AA31" s="62">
        <f>0.403*(Z31)^1.028</f>
        <v>0</v>
      </c>
    </row>
    <row r="32" spans="1:27" x14ac:dyDescent="0.2">
      <c r="A32" t="s">
        <v>13</v>
      </c>
      <c r="B32" s="96">
        <f>+Input!$C$22</f>
        <v>0</v>
      </c>
      <c r="C32" s="80">
        <f>B32*Wildlife!$B$13</f>
        <v>0</v>
      </c>
      <c r="D32" s="22">
        <f>B32*Wildlife!$C$13</f>
        <v>0</v>
      </c>
      <c r="E32" s="23">
        <f t="shared" ref="E32:E40" si="11">IF(B32=0,0,D32/B32)</f>
        <v>0</v>
      </c>
      <c r="F32" s="3">
        <f>Animals!$C$11</f>
        <v>0</v>
      </c>
      <c r="G32" s="15">
        <f>F32*References!$B$11</f>
        <v>0</v>
      </c>
      <c r="H32" s="15">
        <f t="shared" ref="H32:H40" si="12">G32*365</f>
        <v>0</v>
      </c>
      <c r="I32" s="15">
        <f>H32*'Manure Application'!C20</f>
        <v>0</v>
      </c>
      <c r="J32" s="15">
        <f t="shared" ref="J32:J40" si="13">I32/28</f>
        <v>0</v>
      </c>
      <c r="K32" s="27">
        <f t="shared" si="10"/>
        <v>0</v>
      </c>
      <c r="L32" s="3">
        <f>Animals!$D$11</f>
        <v>0</v>
      </c>
      <c r="M32" s="3">
        <f>Animals!$B$11</f>
        <v>0</v>
      </c>
      <c r="N32" s="15">
        <f>L32*References!$B$9</f>
        <v>0</v>
      </c>
      <c r="O32" s="15">
        <f>M32*References!$B$10</f>
        <v>0</v>
      </c>
      <c r="P32" s="15">
        <f>(N32*365)+(O32*(365-Grazing!$B$42))</f>
        <v>0</v>
      </c>
      <c r="Q32" s="15">
        <f>P32*'Manure Application'!C44</f>
        <v>0</v>
      </c>
      <c r="R32" s="15">
        <f t="shared" ref="R32:R40" si="14">Q32/28</f>
        <v>0</v>
      </c>
      <c r="S32" s="27">
        <f>IF(B32=0,0,R32*(B32/(B32+Input!$D$22))/B32)</f>
        <v>0</v>
      </c>
      <c r="T32" s="26">
        <f>Animals!$E$11</f>
        <v>0</v>
      </c>
      <c r="U32" s="15">
        <f>T32*References!$B$14</f>
        <v>0</v>
      </c>
      <c r="V32" s="15">
        <f t="shared" ref="V32:V40" si="15">U32*365</f>
        <v>0</v>
      </c>
      <c r="W32" s="15">
        <f>V32*'Manure Application'!C92</f>
        <v>0</v>
      </c>
      <c r="X32" s="15">
        <f t="shared" ref="X32:X40" si="16">W32/28</f>
        <v>0</v>
      </c>
      <c r="Y32" s="27">
        <f t="shared" ref="Y32:Y40" si="17">IF(B32=0,0,X32/B32)</f>
        <v>0</v>
      </c>
      <c r="Z32" s="62">
        <f t="shared" ref="Z32:Z39" si="18">E32+K32+S32+Y32</f>
        <v>0</v>
      </c>
      <c r="AA32" s="62">
        <f t="shared" ref="AA32:AA40" si="19">0.403*(Z32)^1.028</f>
        <v>0</v>
      </c>
    </row>
    <row r="33" spans="1:27" x14ac:dyDescent="0.2">
      <c r="A33" t="s">
        <v>14</v>
      </c>
      <c r="B33" s="96">
        <f>+Input!$C$23</f>
        <v>0</v>
      </c>
      <c r="C33" s="80">
        <f>B33*Wildlife!$B$13</f>
        <v>0</v>
      </c>
      <c r="D33" s="22">
        <f>B33*Wildlife!$C$13</f>
        <v>0</v>
      </c>
      <c r="E33" s="23">
        <f t="shared" si="11"/>
        <v>0</v>
      </c>
      <c r="F33" s="3">
        <f>Animals!$C$12</f>
        <v>0</v>
      </c>
      <c r="G33" s="15">
        <f>F33*References!$B$11</f>
        <v>0</v>
      </c>
      <c r="H33" s="15">
        <f t="shared" si="12"/>
        <v>0</v>
      </c>
      <c r="I33" s="15">
        <f>H33*'Manure Application'!C21</f>
        <v>0</v>
      </c>
      <c r="J33" s="15">
        <f t="shared" si="13"/>
        <v>0</v>
      </c>
      <c r="K33" s="27">
        <f t="shared" si="10"/>
        <v>0</v>
      </c>
      <c r="L33" s="3">
        <f>Animals!$D$12</f>
        <v>0</v>
      </c>
      <c r="M33" s="3">
        <f>Animals!$B$12</f>
        <v>0</v>
      </c>
      <c r="N33" s="15">
        <f>L33*References!$B$9</f>
        <v>0</v>
      </c>
      <c r="O33" s="15">
        <f>M33*References!$B$10</f>
        <v>0</v>
      </c>
      <c r="P33" s="15">
        <f>(N33*365)+(O33*(365-Grazing!$B$42))</f>
        <v>0</v>
      </c>
      <c r="Q33" s="15">
        <f>P33*'Manure Application'!C45</f>
        <v>0</v>
      </c>
      <c r="R33" s="15">
        <f t="shared" si="14"/>
        <v>0</v>
      </c>
      <c r="S33" s="27">
        <f>IF(B33=0,0,R33*(B33/(B33+Input!$D$23))/B33)</f>
        <v>0</v>
      </c>
      <c r="T33" s="26">
        <f>Animals!$E$12</f>
        <v>0</v>
      </c>
      <c r="U33" s="15">
        <f>T33*References!$B$14</f>
        <v>0</v>
      </c>
      <c r="V33" s="15">
        <f t="shared" si="15"/>
        <v>0</v>
      </c>
      <c r="W33" s="15">
        <f>V33*'Manure Application'!C93</f>
        <v>0</v>
      </c>
      <c r="X33" s="15">
        <f t="shared" si="16"/>
        <v>0</v>
      </c>
      <c r="Y33" s="27">
        <f t="shared" si="17"/>
        <v>0</v>
      </c>
      <c r="Z33" s="62">
        <f t="shared" si="18"/>
        <v>0</v>
      </c>
      <c r="AA33" s="62">
        <f t="shared" si="19"/>
        <v>0</v>
      </c>
    </row>
    <row r="34" spans="1:27" x14ac:dyDescent="0.2">
      <c r="A34" t="s">
        <v>15</v>
      </c>
      <c r="B34" s="96">
        <f>+Input!$C$24</f>
        <v>0</v>
      </c>
      <c r="C34" s="80">
        <f>B34*Wildlife!$B$13</f>
        <v>0</v>
      </c>
      <c r="D34" s="22">
        <f>B34*Wildlife!$C$13</f>
        <v>0</v>
      </c>
      <c r="E34" s="23">
        <f t="shared" si="11"/>
        <v>0</v>
      </c>
      <c r="F34" s="3">
        <f>Animals!$C$13</f>
        <v>0</v>
      </c>
      <c r="G34" s="15">
        <f>F34*References!$B$11</f>
        <v>0</v>
      </c>
      <c r="H34" s="15">
        <f t="shared" si="12"/>
        <v>0</v>
      </c>
      <c r="I34" s="15">
        <f>H34*'Manure Application'!C22</f>
        <v>0</v>
      </c>
      <c r="J34" s="15">
        <f t="shared" si="13"/>
        <v>0</v>
      </c>
      <c r="K34" s="27">
        <f t="shared" si="10"/>
        <v>0</v>
      </c>
      <c r="L34" s="3">
        <f>Animals!$D$13</f>
        <v>0</v>
      </c>
      <c r="M34" s="3">
        <f>Animals!$B$13</f>
        <v>0</v>
      </c>
      <c r="N34" s="15">
        <f>L34*References!$B$9</f>
        <v>0</v>
      </c>
      <c r="O34" s="15">
        <f>M34*References!$B$10</f>
        <v>0</v>
      </c>
      <c r="P34" s="15">
        <f>(N34*365)+(O34*(365-Grazing!$B$42))</f>
        <v>0</v>
      </c>
      <c r="Q34" s="15">
        <f>P34*'Manure Application'!C46</f>
        <v>0</v>
      </c>
      <c r="R34" s="15">
        <f t="shared" si="14"/>
        <v>0</v>
      </c>
      <c r="S34" s="27">
        <f>IF(B34=0,0,R34*(B34/(B34+Input!$D$24))/B34)</f>
        <v>0</v>
      </c>
      <c r="T34" s="26">
        <f>Animals!$E$13</f>
        <v>0</v>
      </c>
      <c r="U34" s="15">
        <f>T34*References!$B$14</f>
        <v>0</v>
      </c>
      <c r="V34" s="15">
        <f t="shared" si="15"/>
        <v>0</v>
      </c>
      <c r="W34" s="15">
        <f>V34*'Manure Application'!C94</f>
        <v>0</v>
      </c>
      <c r="X34" s="15">
        <f t="shared" si="16"/>
        <v>0</v>
      </c>
      <c r="Y34" s="27">
        <f t="shared" si="17"/>
        <v>0</v>
      </c>
      <c r="Z34" s="62">
        <f t="shared" si="18"/>
        <v>0</v>
      </c>
      <c r="AA34" s="62">
        <f t="shared" si="19"/>
        <v>0</v>
      </c>
    </row>
    <row r="35" spans="1:27" x14ac:dyDescent="0.2">
      <c r="A35" t="s">
        <v>16</v>
      </c>
      <c r="B35" s="96">
        <f>+Input!$C$25</f>
        <v>0</v>
      </c>
      <c r="C35" s="80">
        <f>B35*Wildlife!$B$13</f>
        <v>0</v>
      </c>
      <c r="D35" s="22">
        <f>B35*Wildlife!$C$13</f>
        <v>0</v>
      </c>
      <c r="E35" s="23">
        <f t="shared" si="11"/>
        <v>0</v>
      </c>
      <c r="F35" s="3">
        <f>Animals!$C$14</f>
        <v>0</v>
      </c>
      <c r="G35" s="15">
        <f>F35*References!$B$11</f>
        <v>0</v>
      </c>
      <c r="H35" s="15">
        <f t="shared" si="12"/>
        <v>0</v>
      </c>
      <c r="I35" s="15">
        <f>H35*'Manure Application'!C23</f>
        <v>0</v>
      </c>
      <c r="J35" s="15">
        <f t="shared" si="13"/>
        <v>0</v>
      </c>
      <c r="K35" s="27">
        <f t="shared" si="10"/>
        <v>0</v>
      </c>
      <c r="L35" s="3">
        <f>Animals!$D$14</f>
        <v>0</v>
      </c>
      <c r="M35" s="3">
        <f>Animals!$B$14</f>
        <v>0</v>
      </c>
      <c r="N35" s="15">
        <f>L35*References!$B$9</f>
        <v>0</v>
      </c>
      <c r="O35" s="15">
        <f>M35*References!$B$10</f>
        <v>0</v>
      </c>
      <c r="P35" s="15">
        <f>(N35*365)+(O35*(365-Grazing!$B$42))</f>
        <v>0</v>
      </c>
      <c r="Q35" s="15">
        <f>P35*'Manure Application'!C47</f>
        <v>0</v>
      </c>
      <c r="R35" s="15">
        <f t="shared" si="14"/>
        <v>0</v>
      </c>
      <c r="S35" s="27">
        <f>IF(B35=0,0,R35*(B35/(B35+Input!$D$25))/B35)</f>
        <v>0</v>
      </c>
      <c r="T35" s="26">
        <f>Animals!$E$14</f>
        <v>0</v>
      </c>
      <c r="U35" s="15">
        <f>T35*References!$B$14</f>
        <v>0</v>
      </c>
      <c r="V35" s="15">
        <f t="shared" si="15"/>
        <v>0</v>
      </c>
      <c r="W35" s="15">
        <f>V35*'Manure Application'!C95</f>
        <v>0</v>
      </c>
      <c r="X35" s="15">
        <f t="shared" si="16"/>
        <v>0</v>
      </c>
      <c r="Y35" s="27">
        <f t="shared" si="17"/>
        <v>0</v>
      </c>
      <c r="Z35" s="62">
        <f t="shared" si="18"/>
        <v>0</v>
      </c>
      <c r="AA35" s="62">
        <f t="shared" si="19"/>
        <v>0</v>
      </c>
    </row>
    <row r="36" spans="1:27" x14ac:dyDescent="0.2">
      <c r="A36" t="s">
        <v>17</v>
      </c>
      <c r="B36" s="96">
        <f>+Input!$C$26</f>
        <v>0</v>
      </c>
      <c r="C36" s="80">
        <f>B36*Wildlife!$B$13</f>
        <v>0</v>
      </c>
      <c r="D36" s="22">
        <f>B36*Wildlife!$C$13</f>
        <v>0</v>
      </c>
      <c r="E36" s="23">
        <f t="shared" si="11"/>
        <v>0</v>
      </c>
      <c r="F36" s="3">
        <f>Animals!$C$15</f>
        <v>0</v>
      </c>
      <c r="G36" s="15">
        <f>F36*References!$B$11</f>
        <v>0</v>
      </c>
      <c r="H36" s="15">
        <f t="shared" si="12"/>
        <v>0</v>
      </c>
      <c r="I36" s="15">
        <f>H36*'Manure Application'!C24</f>
        <v>0</v>
      </c>
      <c r="J36" s="15">
        <f t="shared" si="13"/>
        <v>0</v>
      </c>
      <c r="K36" s="27">
        <f t="shared" si="10"/>
        <v>0</v>
      </c>
      <c r="L36" s="3">
        <f>Animals!$D$15</f>
        <v>0</v>
      </c>
      <c r="M36" s="3">
        <f>Animals!$B$15</f>
        <v>0</v>
      </c>
      <c r="N36" s="15">
        <f>L36*References!$B$9</f>
        <v>0</v>
      </c>
      <c r="O36" s="15">
        <f>M36*References!$B$10</f>
        <v>0</v>
      </c>
      <c r="P36" s="15">
        <f>(N36*365)+(O36*(365-Grazing!$B$42))</f>
        <v>0</v>
      </c>
      <c r="Q36" s="15">
        <f>P36*'Manure Application'!C48</f>
        <v>0</v>
      </c>
      <c r="R36" s="15">
        <f t="shared" si="14"/>
        <v>0</v>
      </c>
      <c r="S36" s="27">
        <f>IF(B36=0,0,R36*(B36/(B36+Input!$D$26))/B36)</f>
        <v>0</v>
      </c>
      <c r="T36" s="26">
        <f>Animals!$E$15</f>
        <v>0</v>
      </c>
      <c r="U36" s="15">
        <f>T36*References!$B$14</f>
        <v>0</v>
      </c>
      <c r="V36" s="15">
        <f t="shared" si="15"/>
        <v>0</v>
      </c>
      <c r="W36" s="15">
        <f>V36*'Manure Application'!C96</f>
        <v>0</v>
      </c>
      <c r="X36" s="15">
        <f t="shared" si="16"/>
        <v>0</v>
      </c>
      <c r="Y36" s="27">
        <f t="shared" si="17"/>
        <v>0</v>
      </c>
      <c r="Z36" s="62">
        <f t="shared" si="18"/>
        <v>0</v>
      </c>
      <c r="AA36" s="62">
        <f t="shared" si="19"/>
        <v>0</v>
      </c>
    </row>
    <row r="37" spans="1:27" x14ac:dyDescent="0.2">
      <c r="A37" t="s">
        <v>18</v>
      </c>
      <c r="B37" s="96">
        <f>+Input!$C$27</f>
        <v>0</v>
      </c>
      <c r="C37" s="80">
        <f>B37*Wildlife!$B$13</f>
        <v>0</v>
      </c>
      <c r="D37" s="22">
        <f>B37*Wildlife!$C$13</f>
        <v>0</v>
      </c>
      <c r="E37" s="23">
        <f t="shared" si="11"/>
        <v>0</v>
      </c>
      <c r="F37" s="3">
        <f>Animals!$C$16</f>
        <v>0</v>
      </c>
      <c r="G37" s="15">
        <f>F37*References!$B$11</f>
        <v>0</v>
      </c>
      <c r="H37" s="15">
        <f t="shared" si="12"/>
        <v>0</v>
      </c>
      <c r="I37" s="15">
        <f>H37*'Manure Application'!C25</f>
        <v>0</v>
      </c>
      <c r="J37" s="15">
        <f t="shared" si="13"/>
        <v>0</v>
      </c>
      <c r="K37" s="27">
        <f t="shared" si="10"/>
        <v>0</v>
      </c>
      <c r="L37" s="3">
        <f>Animals!$D$16</f>
        <v>0</v>
      </c>
      <c r="M37" s="3">
        <f>Animals!$B$16</f>
        <v>0</v>
      </c>
      <c r="N37" s="15">
        <f>L37*References!$B$9</f>
        <v>0</v>
      </c>
      <c r="O37" s="15">
        <f>M37*References!$B$10</f>
        <v>0</v>
      </c>
      <c r="P37" s="15">
        <f>(N37*365)+(O37*(365-Grazing!$B$42))</f>
        <v>0</v>
      </c>
      <c r="Q37" s="15">
        <f>P37*'Manure Application'!C49</f>
        <v>0</v>
      </c>
      <c r="R37" s="15">
        <f t="shared" si="14"/>
        <v>0</v>
      </c>
      <c r="S37" s="27">
        <f>IF(B37=0,0,R37*(B37/(B37+Input!$D$27))/B37)</f>
        <v>0</v>
      </c>
      <c r="T37" s="26">
        <f>Animals!$E$16</f>
        <v>0</v>
      </c>
      <c r="U37" s="15">
        <f>T37*References!$B$14</f>
        <v>0</v>
      </c>
      <c r="V37" s="15">
        <f t="shared" si="15"/>
        <v>0</v>
      </c>
      <c r="W37" s="15">
        <f>V37*'Manure Application'!C97</f>
        <v>0</v>
      </c>
      <c r="X37" s="15">
        <f t="shared" si="16"/>
        <v>0</v>
      </c>
      <c r="Y37" s="27">
        <f t="shared" si="17"/>
        <v>0</v>
      </c>
      <c r="Z37" s="62">
        <f t="shared" si="18"/>
        <v>0</v>
      </c>
      <c r="AA37" s="62">
        <f t="shared" si="19"/>
        <v>0</v>
      </c>
    </row>
    <row r="38" spans="1:27" x14ac:dyDescent="0.2">
      <c r="A38" t="s">
        <v>19</v>
      </c>
      <c r="B38" s="96">
        <f>+Input!$C$28</f>
        <v>0</v>
      </c>
      <c r="C38" s="80">
        <f>B38*Wildlife!$B$13</f>
        <v>0</v>
      </c>
      <c r="D38" s="22">
        <f>B38*Wildlife!$C$13</f>
        <v>0</v>
      </c>
      <c r="E38" s="23">
        <f t="shared" si="11"/>
        <v>0</v>
      </c>
      <c r="F38" s="3">
        <f>Animals!$C$17</f>
        <v>0</v>
      </c>
      <c r="G38" s="15">
        <f>F38*References!$B$11</f>
        <v>0</v>
      </c>
      <c r="H38" s="15">
        <f t="shared" si="12"/>
        <v>0</v>
      </c>
      <c r="I38" s="15">
        <f>H38*'Manure Application'!C26</f>
        <v>0</v>
      </c>
      <c r="J38" s="15">
        <f t="shared" si="13"/>
        <v>0</v>
      </c>
      <c r="K38" s="27">
        <f t="shared" si="10"/>
        <v>0</v>
      </c>
      <c r="L38" s="3">
        <f>Animals!$D$17</f>
        <v>0</v>
      </c>
      <c r="M38" s="3">
        <f>Animals!$B$17</f>
        <v>0</v>
      </c>
      <c r="N38" s="15">
        <f>L38*References!$B$9</f>
        <v>0</v>
      </c>
      <c r="O38" s="15">
        <f>M38*References!$B$10</f>
        <v>0</v>
      </c>
      <c r="P38" s="15">
        <f>(N38*365)+(O38*(365-Grazing!$B$42))</f>
        <v>0</v>
      </c>
      <c r="Q38" s="15">
        <f>P38*'Manure Application'!C50</f>
        <v>0</v>
      </c>
      <c r="R38" s="15">
        <f t="shared" si="14"/>
        <v>0</v>
      </c>
      <c r="S38" s="27">
        <f>IF(B38=0,0,R38*(B38/(B38+Input!$D$28))/B38)</f>
        <v>0</v>
      </c>
      <c r="T38" s="26">
        <f>Animals!$E$17</f>
        <v>0</v>
      </c>
      <c r="U38" s="15">
        <f>T38*References!$B$14</f>
        <v>0</v>
      </c>
      <c r="V38" s="15">
        <f t="shared" si="15"/>
        <v>0</v>
      </c>
      <c r="W38" s="15">
        <f>V38*'Manure Application'!C98</f>
        <v>0</v>
      </c>
      <c r="X38" s="15">
        <f t="shared" si="16"/>
        <v>0</v>
      </c>
      <c r="Y38" s="27">
        <f t="shared" si="17"/>
        <v>0</v>
      </c>
      <c r="Z38" s="62">
        <f t="shared" si="18"/>
        <v>0</v>
      </c>
      <c r="AA38" s="62">
        <f t="shared" si="19"/>
        <v>0</v>
      </c>
    </row>
    <row r="39" spans="1:27" x14ac:dyDescent="0.2">
      <c r="A39" t="s">
        <v>20</v>
      </c>
      <c r="B39" s="96">
        <f>+Input!$C$29</f>
        <v>0</v>
      </c>
      <c r="C39" s="80">
        <f>B39*Wildlife!$B$13</f>
        <v>0</v>
      </c>
      <c r="D39" s="22">
        <f>B39*Wildlife!$C$13</f>
        <v>0</v>
      </c>
      <c r="E39" s="23">
        <f t="shared" si="11"/>
        <v>0</v>
      </c>
      <c r="F39" s="3">
        <f>Animals!$C$18</f>
        <v>0</v>
      </c>
      <c r="G39" s="15">
        <f>F39*References!$B$11</f>
        <v>0</v>
      </c>
      <c r="H39" s="15">
        <f t="shared" si="12"/>
        <v>0</v>
      </c>
      <c r="I39" s="15">
        <f>H39*'Manure Application'!C27</f>
        <v>0</v>
      </c>
      <c r="J39" s="15">
        <f t="shared" si="13"/>
        <v>0</v>
      </c>
      <c r="K39" s="27">
        <f t="shared" si="10"/>
        <v>0</v>
      </c>
      <c r="L39" s="3">
        <f>Animals!$D$18</f>
        <v>0</v>
      </c>
      <c r="M39" s="3">
        <f>Animals!$B$18</f>
        <v>0</v>
      </c>
      <c r="N39" s="15">
        <f>L39*References!$B$9</f>
        <v>0</v>
      </c>
      <c r="O39" s="15">
        <f>M39*References!$B$10</f>
        <v>0</v>
      </c>
      <c r="P39" s="15">
        <f>(N39*365)+(O39*(365-Grazing!$B$42))</f>
        <v>0</v>
      </c>
      <c r="Q39" s="15">
        <f>P39*'Manure Application'!C51</f>
        <v>0</v>
      </c>
      <c r="R39" s="15">
        <f t="shared" si="14"/>
        <v>0</v>
      </c>
      <c r="S39" s="27">
        <f>IF(B39=0,0,R39*(B39/(B39+Input!$D$29))/B39)</f>
        <v>0</v>
      </c>
      <c r="T39" s="26">
        <f>Animals!$E$18</f>
        <v>0</v>
      </c>
      <c r="U39" s="15">
        <f>T39*References!$B$14</f>
        <v>0</v>
      </c>
      <c r="V39" s="15">
        <f t="shared" si="15"/>
        <v>0</v>
      </c>
      <c r="W39" s="15">
        <f>V39*'Manure Application'!C99</f>
        <v>0</v>
      </c>
      <c r="X39" s="15">
        <f t="shared" si="16"/>
        <v>0</v>
      </c>
      <c r="Y39" s="27">
        <f t="shared" si="17"/>
        <v>0</v>
      </c>
      <c r="Z39" s="62">
        <f t="shared" si="18"/>
        <v>0</v>
      </c>
      <c r="AA39" s="62">
        <f t="shared" si="19"/>
        <v>0</v>
      </c>
    </row>
    <row r="40" spans="1:27" x14ac:dyDescent="0.2">
      <c r="A40" t="s">
        <v>21</v>
      </c>
      <c r="B40" s="96">
        <f>+Input!$C$30</f>
        <v>0</v>
      </c>
      <c r="C40" s="80">
        <f>B40*Wildlife!$B$13</f>
        <v>0</v>
      </c>
      <c r="D40" s="22">
        <f>B40*Wildlife!$C$13</f>
        <v>0</v>
      </c>
      <c r="E40" s="23">
        <f t="shared" si="11"/>
        <v>0</v>
      </c>
      <c r="F40" s="3">
        <f>Animals!$C$19</f>
        <v>0</v>
      </c>
      <c r="G40" s="15">
        <f>F40*References!$B$11</f>
        <v>0</v>
      </c>
      <c r="H40" s="15">
        <f t="shared" si="12"/>
        <v>0</v>
      </c>
      <c r="I40" s="15">
        <f>H40*'Manure Application'!C28</f>
        <v>0</v>
      </c>
      <c r="J40" s="15">
        <f t="shared" si="13"/>
        <v>0</v>
      </c>
      <c r="K40" s="27">
        <f t="shared" si="10"/>
        <v>0</v>
      </c>
      <c r="L40" s="3">
        <f>Animals!$D$19</f>
        <v>0</v>
      </c>
      <c r="M40" s="3">
        <f>Animals!$B$19</f>
        <v>0</v>
      </c>
      <c r="N40" s="15">
        <f>L40*References!$B$9</f>
        <v>0</v>
      </c>
      <c r="O40" s="15">
        <f>M40*References!$B$10</f>
        <v>0</v>
      </c>
      <c r="P40" s="15">
        <f>(N40*365)+(O40*(365-Grazing!$B$42))</f>
        <v>0</v>
      </c>
      <c r="Q40" s="15">
        <f>P40*'Manure Application'!C52</f>
        <v>0</v>
      </c>
      <c r="R40" s="15">
        <f t="shared" si="14"/>
        <v>0</v>
      </c>
      <c r="S40" s="27">
        <f>IF(B40=0,0,R40*(B40/(B40+Input!$D$30))/B40)</f>
        <v>0</v>
      </c>
      <c r="T40" s="26">
        <f>Animals!$E$19</f>
        <v>0</v>
      </c>
      <c r="U40" s="15">
        <f>T40*References!$B$14</f>
        <v>0</v>
      </c>
      <c r="V40" s="15">
        <f t="shared" si="15"/>
        <v>0</v>
      </c>
      <c r="W40" s="15">
        <f>V40*'Manure Application'!C100</f>
        <v>0</v>
      </c>
      <c r="X40" s="15">
        <f t="shared" si="16"/>
        <v>0</v>
      </c>
      <c r="Y40" s="27">
        <f t="shared" si="17"/>
        <v>0</v>
      </c>
      <c r="Z40" s="62">
        <f>E40+K40+S40+Y40</f>
        <v>0</v>
      </c>
      <c r="AA40" s="62">
        <f t="shared" si="19"/>
        <v>0</v>
      </c>
    </row>
    <row r="41" spans="1:27" x14ac:dyDescent="0.2">
      <c r="B41" s="98"/>
      <c r="C41" s="26"/>
      <c r="D41" s="24"/>
      <c r="E41" s="24"/>
      <c r="F41" s="24"/>
      <c r="G41" s="24"/>
      <c r="H41" s="24"/>
      <c r="I41" s="24"/>
      <c r="J41" s="24"/>
      <c r="K41" s="24"/>
      <c r="L41" s="24"/>
    </row>
    <row r="42" spans="1:27" x14ac:dyDescent="0.2">
      <c r="C42" s="76" t="s">
        <v>242</v>
      </c>
      <c r="D42" s="17"/>
      <c r="E42" s="20"/>
      <c r="F42" s="19" t="s">
        <v>331</v>
      </c>
      <c r="G42" s="17"/>
      <c r="H42" s="17"/>
      <c r="I42" s="17"/>
      <c r="J42" s="17"/>
      <c r="K42" s="18"/>
      <c r="L42" s="19" t="s">
        <v>332</v>
      </c>
      <c r="M42" s="19"/>
      <c r="N42" s="17"/>
      <c r="O42" s="17"/>
      <c r="P42" s="17"/>
      <c r="Q42" s="17"/>
      <c r="R42" s="17"/>
      <c r="S42" s="18"/>
      <c r="T42" s="19" t="s">
        <v>333</v>
      </c>
      <c r="U42" s="17"/>
      <c r="V42" s="17"/>
      <c r="W42" s="17"/>
      <c r="Y42" s="16"/>
      <c r="Z42" s="60" t="s">
        <v>11</v>
      </c>
      <c r="AA42" s="60" t="s">
        <v>11</v>
      </c>
    </row>
    <row r="43" spans="1:27" x14ac:dyDescent="0.2">
      <c r="C43" s="77"/>
      <c r="D43" s="10" t="s">
        <v>334</v>
      </c>
      <c r="E43" s="11" t="s">
        <v>335</v>
      </c>
      <c r="F43" s="10"/>
      <c r="G43" s="10" t="s">
        <v>334</v>
      </c>
      <c r="H43" s="10" t="s">
        <v>336</v>
      </c>
      <c r="I43" s="10" t="s">
        <v>337</v>
      </c>
      <c r="J43" s="10" t="s">
        <v>338</v>
      </c>
      <c r="K43" s="11" t="s">
        <v>335</v>
      </c>
      <c r="L43" s="10"/>
      <c r="M43" s="10"/>
      <c r="N43" s="10" t="s">
        <v>339</v>
      </c>
      <c r="O43" s="10" t="s">
        <v>340</v>
      </c>
      <c r="P43" s="10" t="s">
        <v>336</v>
      </c>
      <c r="Q43" s="10" t="s">
        <v>337</v>
      </c>
      <c r="R43" s="10" t="s">
        <v>338</v>
      </c>
      <c r="S43" s="11" t="s">
        <v>335</v>
      </c>
      <c r="T43" s="25" t="s">
        <v>342</v>
      </c>
      <c r="U43" s="10" t="s">
        <v>343</v>
      </c>
      <c r="V43" s="10" t="s">
        <v>344</v>
      </c>
      <c r="W43" s="10" t="s">
        <v>337</v>
      </c>
      <c r="X43" s="10" t="s">
        <v>338</v>
      </c>
      <c r="Y43" s="11" t="s">
        <v>335</v>
      </c>
      <c r="Z43" s="61" t="s">
        <v>335</v>
      </c>
      <c r="AA43" s="61" t="s">
        <v>701</v>
      </c>
    </row>
    <row r="44" spans="1:27" x14ac:dyDescent="0.2">
      <c r="A44" s="21" t="s">
        <v>260</v>
      </c>
      <c r="B44" s="97" t="s">
        <v>346</v>
      </c>
      <c r="C44" s="78" t="s">
        <v>347</v>
      </c>
      <c r="D44" s="13" t="s">
        <v>348</v>
      </c>
      <c r="E44" s="14" t="s">
        <v>349</v>
      </c>
      <c r="F44" s="12" t="s">
        <v>350</v>
      </c>
      <c r="G44" s="13" t="s">
        <v>348</v>
      </c>
      <c r="H44" s="13" t="s">
        <v>351</v>
      </c>
      <c r="I44" s="13" t="s">
        <v>352</v>
      </c>
      <c r="J44" s="13" t="s">
        <v>353</v>
      </c>
      <c r="K44" s="14" t="s">
        <v>349</v>
      </c>
      <c r="L44" s="12" t="s">
        <v>354</v>
      </c>
      <c r="M44" s="13" t="s">
        <v>355</v>
      </c>
      <c r="N44" s="13" t="s">
        <v>348</v>
      </c>
      <c r="O44" s="13" t="s">
        <v>348</v>
      </c>
      <c r="P44" s="13" t="s">
        <v>351</v>
      </c>
      <c r="Q44" s="13" t="s">
        <v>352</v>
      </c>
      <c r="R44" s="13" t="s">
        <v>353</v>
      </c>
      <c r="S44" s="14" t="s">
        <v>349</v>
      </c>
      <c r="T44" s="13"/>
      <c r="U44" s="13" t="s">
        <v>348</v>
      </c>
      <c r="V44" s="13" t="s">
        <v>351</v>
      </c>
      <c r="W44" s="13" t="s">
        <v>352</v>
      </c>
      <c r="X44" s="13" t="s">
        <v>353</v>
      </c>
      <c r="Y44" s="14" t="s">
        <v>349</v>
      </c>
      <c r="Z44" s="61" t="s">
        <v>349</v>
      </c>
      <c r="AA44" s="61" t="s">
        <v>349</v>
      </c>
    </row>
    <row r="45" spans="1:27" x14ac:dyDescent="0.2">
      <c r="A45" t="s">
        <v>12</v>
      </c>
      <c r="B45" s="96">
        <f>+Input!$C$21</f>
        <v>0</v>
      </c>
      <c r="C45" s="79">
        <f>B45*Wildlife!$B$13</f>
        <v>0</v>
      </c>
      <c r="D45" s="22">
        <f>B45*Wildlife!$C$13</f>
        <v>0</v>
      </c>
      <c r="E45" s="23">
        <f>IF(B45=0,0,D45/B45)</f>
        <v>0</v>
      </c>
      <c r="F45" s="3">
        <f>Animals!$C$10</f>
        <v>0</v>
      </c>
      <c r="G45" s="15">
        <f>F45*References!$B$11</f>
        <v>0</v>
      </c>
      <c r="H45" s="15">
        <f>G45*365</f>
        <v>0</v>
      </c>
      <c r="I45" s="15">
        <f>H45*'Manure Application'!D19</f>
        <v>0</v>
      </c>
      <c r="J45" s="15">
        <f>I45/31</f>
        <v>0</v>
      </c>
      <c r="K45" s="27">
        <f t="shared" ref="K45:K54" si="20">IF(B45=0,0,J45/B45)</f>
        <v>0</v>
      </c>
      <c r="L45" s="3">
        <f>Animals!$D$10</f>
        <v>0</v>
      </c>
      <c r="M45" s="3">
        <f>Animals!$B$10</f>
        <v>0</v>
      </c>
      <c r="N45" s="15">
        <f>L45*References!$B$9</f>
        <v>0</v>
      </c>
      <c r="O45" s="15">
        <f>M45*References!$B$10</f>
        <v>0</v>
      </c>
      <c r="P45" s="15">
        <f>(N45*365)+(O45*(365-Grazing!$B$42))</f>
        <v>0</v>
      </c>
      <c r="Q45" s="15">
        <f>P45*'Manure Application'!D43</f>
        <v>0</v>
      </c>
      <c r="R45" s="15">
        <f>Q45/31</f>
        <v>0</v>
      </c>
      <c r="S45" s="27">
        <f>IF(B45=0,0,R45*(B45/(B45+Input!$D$21))/B45)</f>
        <v>0</v>
      </c>
      <c r="T45" s="26">
        <f>Animals!$E$10</f>
        <v>0</v>
      </c>
      <c r="U45" s="15">
        <f>T45*References!$B$14</f>
        <v>0</v>
      </c>
      <c r="V45" s="15">
        <f>U45*365</f>
        <v>0</v>
      </c>
      <c r="W45" s="15">
        <f>V45*'Manure Application'!D91</f>
        <v>0</v>
      </c>
      <c r="X45" s="15">
        <f>W45/31</f>
        <v>0</v>
      </c>
      <c r="Y45" s="27">
        <f>IF(B45=0,0,X45/B45)</f>
        <v>0</v>
      </c>
      <c r="Z45" s="62">
        <f>E45+K45+S45+Y45</f>
        <v>0</v>
      </c>
      <c r="AA45" s="62">
        <f>0.403*(Z45)^1.028</f>
        <v>0</v>
      </c>
    </row>
    <row r="46" spans="1:27" x14ac:dyDescent="0.2">
      <c r="A46" t="s">
        <v>13</v>
      </c>
      <c r="B46" s="96">
        <f>+Input!$C$22</f>
        <v>0</v>
      </c>
      <c r="C46" s="80">
        <f>B46*Wildlife!$B$13</f>
        <v>0</v>
      </c>
      <c r="D46" s="22">
        <f>B46*Wildlife!$C$13</f>
        <v>0</v>
      </c>
      <c r="E46" s="23">
        <f t="shared" ref="E46:E54" si="21">IF(B46=0,0,D46/B46)</f>
        <v>0</v>
      </c>
      <c r="F46" s="3">
        <f>Animals!$C$11</f>
        <v>0</v>
      </c>
      <c r="G46" s="15">
        <f>F46*References!$B$11</f>
        <v>0</v>
      </c>
      <c r="H46" s="15">
        <f t="shared" ref="H46:H54" si="22">G46*365</f>
        <v>0</v>
      </c>
      <c r="I46" s="15">
        <f>H46*'Manure Application'!D20</f>
        <v>0</v>
      </c>
      <c r="J46" s="15">
        <f t="shared" ref="J46:J54" si="23">I46/31</f>
        <v>0</v>
      </c>
      <c r="K46" s="27">
        <f t="shared" si="20"/>
        <v>0</v>
      </c>
      <c r="L46" s="3">
        <f>Animals!$D$11</f>
        <v>0</v>
      </c>
      <c r="M46" s="3">
        <f>Animals!$B$11</f>
        <v>0</v>
      </c>
      <c r="N46" s="15">
        <f>L46*References!$B$9</f>
        <v>0</v>
      </c>
      <c r="O46" s="15">
        <f>M46*References!$B$10</f>
        <v>0</v>
      </c>
      <c r="P46" s="15">
        <f>(N46*365)+(O46*(365-Grazing!$B$42))</f>
        <v>0</v>
      </c>
      <c r="Q46" s="15">
        <f>P46*'Manure Application'!D44</f>
        <v>0</v>
      </c>
      <c r="R46" s="15">
        <f t="shared" ref="R46:R54" si="24">Q46/31</f>
        <v>0</v>
      </c>
      <c r="S46" s="27">
        <f>IF(B46=0,0,R46*(B46/(B46+Input!$D$22))/B46)</f>
        <v>0</v>
      </c>
      <c r="T46" s="26">
        <f>Animals!$E$11</f>
        <v>0</v>
      </c>
      <c r="U46" s="15">
        <f>T46*References!$B$14</f>
        <v>0</v>
      </c>
      <c r="V46" s="15">
        <f t="shared" ref="V46:V54" si="25">U46*365</f>
        <v>0</v>
      </c>
      <c r="W46" s="15">
        <f>V46*'Manure Application'!D92</f>
        <v>0</v>
      </c>
      <c r="X46" s="15">
        <f t="shared" ref="X46:X54" si="26">W46/31</f>
        <v>0</v>
      </c>
      <c r="Y46" s="27">
        <f t="shared" ref="Y46:Y54" si="27">IF(B46=0,0,X46/B46)</f>
        <v>0</v>
      </c>
      <c r="Z46" s="62">
        <f t="shared" ref="Z46:Z53" si="28">E46+K46+S46+Y46</f>
        <v>0</v>
      </c>
      <c r="AA46" s="62">
        <f t="shared" ref="AA46:AA54" si="29">0.403*(Z46)^1.028</f>
        <v>0</v>
      </c>
    </row>
    <row r="47" spans="1:27" x14ac:dyDescent="0.2">
      <c r="A47" t="s">
        <v>14</v>
      </c>
      <c r="B47" s="96">
        <f>+Input!$C$23</f>
        <v>0</v>
      </c>
      <c r="C47" s="80">
        <f>B47*Wildlife!$B$13</f>
        <v>0</v>
      </c>
      <c r="D47" s="22">
        <f>B47*Wildlife!$C$13</f>
        <v>0</v>
      </c>
      <c r="E47" s="23">
        <f t="shared" si="21"/>
        <v>0</v>
      </c>
      <c r="F47" s="3">
        <f>Animals!$C$12</f>
        <v>0</v>
      </c>
      <c r="G47" s="15">
        <f>F47*References!$B$11</f>
        <v>0</v>
      </c>
      <c r="H47" s="15">
        <f t="shared" si="22"/>
        <v>0</v>
      </c>
      <c r="I47" s="15">
        <f>H47*'Manure Application'!D21</f>
        <v>0</v>
      </c>
      <c r="J47" s="15">
        <f t="shared" si="23"/>
        <v>0</v>
      </c>
      <c r="K47" s="27">
        <f t="shared" si="20"/>
        <v>0</v>
      </c>
      <c r="L47" s="3">
        <f>Animals!$D$12</f>
        <v>0</v>
      </c>
      <c r="M47" s="3">
        <f>Animals!$B$12</f>
        <v>0</v>
      </c>
      <c r="N47" s="15">
        <f>L47*References!$B$9</f>
        <v>0</v>
      </c>
      <c r="O47" s="15">
        <f>M47*References!$B$10</f>
        <v>0</v>
      </c>
      <c r="P47" s="15">
        <f>(N47*365)+(O47*(365-Grazing!$B$42))</f>
        <v>0</v>
      </c>
      <c r="Q47" s="15">
        <f>P47*'Manure Application'!D45</f>
        <v>0</v>
      </c>
      <c r="R47" s="15">
        <f t="shared" si="24"/>
        <v>0</v>
      </c>
      <c r="S47" s="27">
        <f>IF(B47=0,0,R47*(B47/(B47+Input!$D$23))/B47)</f>
        <v>0</v>
      </c>
      <c r="T47" s="26">
        <f>Animals!$E$12</f>
        <v>0</v>
      </c>
      <c r="U47" s="15">
        <f>T47*References!$B$14</f>
        <v>0</v>
      </c>
      <c r="V47" s="15">
        <f t="shared" si="25"/>
        <v>0</v>
      </c>
      <c r="W47" s="15">
        <f>V47*'Manure Application'!D93</f>
        <v>0</v>
      </c>
      <c r="X47" s="15">
        <f t="shared" si="26"/>
        <v>0</v>
      </c>
      <c r="Y47" s="27">
        <f t="shared" si="27"/>
        <v>0</v>
      </c>
      <c r="Z47" s="62">
        <f t="shared" si="28"/>
        <v>0</v>
      </c>
      <c r="AA47" s="62">
        <f t="shared" si="29"/>
        <v>0</v>
      </c>
    </row>
    <row r="48" spans="1:27" x14ac:dyDescent="0.2">
      <c r="A48" t="s">
        <v>15</v>
      </c>
      <c r="B48" s="96">
        <f>+Input!$C$24</f>
        <v>0</v>
      </c>
      <c r="C48" s="80">
        <f>B48*Wildlife!$B$13</f>
        <v>0</v>
      </c>
      <c r="D48" s="22">
        <f>B48*Wildlife!$C$13</f>
        <v>0</v>
      </c>
      <c r="E48" s="23">
        <f t="shared" si="21"/>
        <v>0</v>
      </c>
      <c r="F48" s="3">
        <f>Animals!$C$13</f>
        <v>0</v>
      </c>
      <c r="G48" s="15">
        <f>F48*References!$B$11</f>
        <v>0</v>
      </c>
      <c r="H48" s="15">
        <f t="shared" si="22"/>
        <v>0</v>
      </c>
      <c r="I48" s="15">
        <f>H48*'Manure Application'!D22</f>
        <v>0</v>
      </c>
      <c r="J48" s="15">
        <f t="shared" si="23"/>
        <v>0</v>
      </c>
      <c r="K48" s="27">
        <f t="shared" si="20"/>
        <v>0</v>
      </c>
      <c r="L48" s="3">
        <f>Animals!$D$13</f>
        <v>0</v>
      </c>
      <c r="M48" s="3">
        <f>Animals!$B$13</f>
        <v>0</v>
      </c>
      <c r="N48" s="15">
        <f>L48*References!$B$9</f>
        <v>0</v>
      </c>
      <c r="O48" s="15">
        <f>M48*References!$B$10</f>
        <v>0</v>
      </c>
      <c r="P48" s="15">
        <f>(N48*365)+(O48*(365-Grazing!$B$42))</f>
        <v>0</v>
      </c>
      <c r="Q48" s="15">
        <f>P48*'Manure Application'!D46</f>
        <v>0</v>
      </c>
      <c r="R48" s="15">
        <f t="shared" si="24"/>
        <v>0</v>
      </c>
      <c r="S48" s="27">
        <f>IF(B48=0,0,R48*(B48/(B48+Input!$D$24))/B48)</f>
        <v>0</v>
      </c>
      <c r="T48" s="26">
        <f>Animals!$E$13</f>
        <v>0</v>
      </c>
      <c r="U48" s="15">
        <f>T48*References!$B$14</f>
        <v>0</v>
      </c>
      <c r="V48" s="15">
        <f t="shared" si="25"/>
        <v>0</v>
      </c>
      <c r="W48" s="15">
        <f>V48*'Manure Application'!D94</f>
        <v>0</v>
      </c>
      <c r="X48" s="15">
        <f t="shared" si="26"/>
        <v>0</v>
      </c>
      <c r="Y48" s="27">
        <f t="shared" si="27"/>
        <v>0</v>
      </c>
      <c r="Z48" s="62">
        <f t="shared" si="28"/>
        <v>0</v>
      </c>
      <c r="AA48" s="62">
        <f t="shared" si="29"/>
        <v>0</v>
      </c>
    </row>
    <row r="49" spans="1:27" x14ac:dyDescent="0.2">
      <c r="A49" t="s">
        <v>16</v>
      </c>
      <c r="B49" s="96">
        <f>+Input!$C$25</f>
        <v>0</v>
      </c>
      <c r="C49" s="80">
        <f>B49*Wildlife!$B$13</f>
        <v>0</v>
      </c>
      <c r="D49" s="22">
        <f>B49*Wildlife!$C$13</f>
        <v>0</v>
      </c>
      <c r="E49" s="23">
        <f t="shared" si="21"/>
        <v>0</v>
      </c>
      <c r="F49" s="3">
        <f>Animals!$C$14</f>
        <v>0</v>
      </c>
      <c r="G49" s="15">
        <f>F49*References!$B$11</f>
        <v>0</v>
      </c>
      <c r="H49" s="15">
        <f t="shared" si="22"/>
        <v>0</v>
      </c>
      <c r="I49" s="15">
        <f>H49*'Manure Application'!D23</f>
        <v>0</v>
      </c>
      <c r="J49" s="15">
        <f t="shared" si="23"/>
        <v>0</v>
      </c>
      <c r="K49" s="27">
        <f t="shared" si="20"/>
        <v>0</v>
      </c>
      <c r="L49" s="3">
        <f>Animals!$D$14</f>
        <v>0</v>
      </c>
      <c r="M49" s="3">
        <f>Animals!$B$14</f>
        <v>0</v>
      </c>
      <c r="N49" s="15">
        <f>L49*References!$B$9</f>
        <v>0</v>
      </c>
      <c r="O49" s="15">
        <f>M49*References!$B$10</f>
        <v>0</v>
      </c>
      <c r="P49" s="15">
        <f>(N49*365)+(O49*(365-Grazing!$B$42))</f>
        <v>0</v>
      </c>
      <c r="Q49" s="15">
        <f>P49*'Manure Application'!D47</f>
        <v>0</v>
      </c>
      <c r="R49" s="15">
        <f t="shared" si="24"/>
        <v>0</v>
      </c>
      <c r="S49" s="27">
        <f>IF(B49=0,0,R49*(B49/(B49+Input!$D$25))/B49)</f>
        <v>0</v>
      </c>
      <c r="T49" s="26">
        <f>Animals!$E$14</f>
        <v>0</v>
      </c>
      <c r="U49" s="15">
        <f>T49*References!$B$14</f>
        <v>0</v>
      </c>
      <c r="V49" s="15">
        <f t="shared" si="25"/>
        <v>0</v>
      </c>
      <c r="W49" s="15">
        <f>V49*'Manure Application'!D95</f>
        <v>0</v>
      </c>
      <c r="X49" s="15">
        <f t="shared" si="26"/>
        <v>0</v>
      </c>
      <c r="Y49" s="27">
        <f t="shared" si="27"/>
        <v>0</v>
      </c>
      <c r="Z49" s="62">
        <f t="shared" si="28"/>
        <v>0</v>
      </c>
      <c r="AA49" s="62">
        <f t="shared" si="29"/>
        <v>0</v>
      </c>
    </row>
    <row r="50" spans="1:27" x14ac:dyDescent="0.2">
      <c r="A50" t="s">
        <v>17</v>
      </c>
      <c r="B50" s="96">
        <f>+Input!$C$26</f>
        <v>0</v>
      </c>
      <c r="C50" s="80">
        <f>B50*Wildlife!$B$13</f>
        <v>0</v>
      </c>
      <c r="D50" s="22">
        <f>B50*Wildlife!$C$13</f>
        <v>0</v>
      </c>
      <c r="E50" s="23">
        <f t="shared" si="21"/>
        <v>0</v>
      </c>
      <c r="F50" s="3">
        <f>Animals!$C$15</f>
        <v>0</v>
      </c>
      <c r="G50" s="15">
        <f>F50*References!$B$11</f>
        <v>0</v>
      </c>
      <c r="H50" s="15">
        <f t="shared" si="22"/>
        <v>0</v>
      </c>
      <c r="I50" s="15">
        <f>H50*'Manure Application'!D24</f>
        <v>0</v>
      </c>
      <c r="J50" s="15">
        <f t="shared" si="23"/>
        <v>0</v>
      </c>
      <c r="K50" s="27">
        <f t="shared" si="20"/>
        <v>0</v>
      </c>
      <c r="L50" s="3">
        <f>Animals!$D$15</f>
        <v>0</v>
      </c>
      <c r="M50" s="3">
        <f>Animals!$B$15</f>
        <v>0</v>
      </c>
      <c r="N50" s="15">
        <f>L50*References!$B$9</f>
        <v>0</v>
      </c>
      <c r="O50" s="15">
        <f>M50*References!$B$10</f>
        <v>0</v>
      </c>
      <c r="P50" s="15">
        <f>(N50*365)+(O50*(365-Grazing!$B$42))</f>
        <v>0</v>
      </c>
      <c r="Q50" s="15">
        <f>P50*'Manure Application'!D48</f>
        <v>0</v>
      </c>
      <c r="R50" s="15">
        <f t="shared" si="24"/>
        <v>0</v>
      </c>
      <c r="S50" s="27">
        <f>IF(B50=0,0,R50*(B50/(B50+Input!$D$26))/B50)</f>
        <v>0</v>
      </c>
      <c r="T50" s="26">
        <f>Animals!$E$15</f>
        <v>0</v>
      </c>
      <c r="U50" s="15">
        <f>T50*References!$B$14</f>
        <v>0</v>
      </c>
      <c r="V50" s="15">
        <f t="shared" si="25"/>
        <v>0</v>
      </c>
      <c r="W50" s="15">
        <f>V50*'Manure Application'!D96</f>
        <v>0</v>
      </c>
      <c r="X50" s="15">
        <f t="shared" si="26"/>
        <v>0</v>
      </c>
      <c r="Y50" s="27">
        <f t="shared" si="27"/>
        <v>0</v>
      </c>
      <c r="Z50" s="62">
        <f t="shared" si="28"/>
        <v>0</v>
      </c>
      <c r="AA50" s="62">
        <f t="shared" si="29"/>
        <v>0</v>
      </c>
    </row>
    <row r="51" spans="1:27" x14ac:dyDescent="0.2">
      <c r="A51" t="s">
        <v>18</v>
      </c>
      <c r="B51" s="96">
        <f>+Input!$C$27</f>
        <v>0</v>
      </c>
      <c r="C51" s="80">
        <f>B51*Wildlife!$B$13</f>
        <v>0</v>
      </c>
      <c r="D51" s="22">
        <f>B51*Wildlife!$C$13</f>
        <v>0</v>
      </c>
      <c r="E51" s="23">
        <f t="shared" si="21"/>
        <v>0</v>
      </c>
      <c r="F51" s="3">
        <f>Animals!$C$16</f>
        <v>0</v>
      </c>
      <c r="G51" s="15">
        <f>F51*References!$B$11</f>
        <v>0</v>
      </c>
      <c r="H51" s="15">
        <f t="shared" si="22"/>
        <v>0</v>
      </c>
      <c r="I51" s="15">
        <f>H51*'Manure Application'!D25</f>
        <v>0</v>
      </c>
      <c r="J51" s="15">
        <f t="shared" si="23"/>
        <v>0</v>
      </c>
      <c r="K51" s="27">
        <f t="shared" si="20"/>
        <v>0</v>
      </c>
      <c r="L51" s="3">
        <f>Animals!$D$16</f>
        <v>0</v>
      </c>
      <c r="M51" s="3">
        <f>Animals!$B$16</f>
        <v>0</v>
      </c>
      <c r="N51" s="15">
        <f>L51*References!$B$9</f>
        <v>0</v>
      </c>
      <c r="O51" s="15">
        <f>M51*References!$B$10</f>
        <v>0</v>
      </c>
      <c r="P51" s="15">
        <f>(N51*365)+(O51*(365-Grazing!$B$42))</f>
        <v>0</v>
      </c>
      <c r="Q51" s="15">
        <f>P51*'Manure Application'!D49</f>
        <v>0</v>
      </c>
      <c r="R51" s="15">
        <f t="shared" si="24"/>
        <v>0</v>
      </c>
      <c r="S51" s="27">
        <f>IF(B51=0,0,R51*(B51/(B51+Input!$D$27))/B51)</f>
        <v>0</v>
      </c>
      <c r="T51" s="26">
        <f>Animals!$E$16</f>
        <v>0</v>
      </c>
      <c r="U51" s="15">
        <f>T51*References!$B$14</f>
        <v>0</v>
      </c>
      <c r="V51" s="15">
        <f t="shared" si="25"/>
        <v>0</v>
      </c>
      <c r="W51" s="15">
        <f>V51*'Manure Application'!D97</f>
        <v>0</v>
      </c>
      <c r="X51" s="15">
        <f t="shared" si="26"/>
        <v>0</v>
      </c>
      <c r="Y51" s="27">
        <f t="shared" si="27"/>
        <v>0</v>
      </c>
      <c r="Z51" s="62">
        <f t="shared" si="28"/>
        <v>0</v>
      </c>
      <c r="AA51" s="62">
        <f t="shared" si="29"/>
        <v>0</v>
      </c>
    </row>
    <row r="52" spans="1:27" x14ac:dyDescent="0.2">
      <c r="A52" t="s">
        <v>19</v>
      </c>
      <c r="B52" s="96">
        <f>+Input!$C$28</f>
        <v>0</v>
      </c>
      <c r="C52" s="80">
        <f>B52*Wildlife!$B$13</f>
        <v>0</v>
      </c>
      <c r="D52" s="22">
        <f>B52*Wildlife!$C$13</f>
        <v>0</v>
      </c>
      <c r="E52" s="23">
        <f t="shared" si="21"/>
        <v>0</v>
      </c>
      <c r="F52" s="3">
        <f>Animals!$C$17</f>
        <v>0</v>
      </c>
      <c r="G52" s="15">
        <f>F52*References!$B$11</f>
        <v>0</v>
      </c>
      <c r="H52" s="15">
        <f t="shared" si="22"/>
        <v>0</v>
      </c>
      <c r="I52" s="15">
        <f>H52*'Manure Application'!D26</f>
        <v>0</v>
      </c>
      <c r="J52" s="15">
        <f t="shared" si="23"/>
        <v>0</v>
      </c>
      <c r="K52" s="27">
        <f t="shared" si="20"/>
        <v>0</v>
      </c>
      <c r="L52" s="3">
        <f>Animals!$D$17</f>
        <v>0</v>
      </c>
      <c r="M52" s="3">
        <f>Animals!$B$17</f>
        <v>0</v>
      </c>
      <c r="N52" s="15">
        <f>L52*References!$B$9</f>
        <v>0</v>
      </c>
      <c r="O52" s="15">
        <f>M52*References!$B$10</f>
        <v>0</v>
      </c>
      <c r="P52" s="15">
        <f>(N52*365)+(O52*(365-Grazing!$B$42))</f>
        <v>0</v>
      </c>
      <c r="Q52" s="15">
        <f>P52*'Manure Application'!D50</f>
        <v>0</v>
      </c>
      <c r="R52" s="15">
        <f t="shared" si="24"/>
        <v>0</v>
      </c>
      <c r="S52" s="27">
        <f>IF(B52=0,0,R52*(B52/(B52+Input!$D$28))/B52)</f>
        <v>0</v>
      </c>
      <c r="T52" s="26">
        <f>Animals!$E$17</f>
        <v>0</v>
      </c>
      <c r="U52" s="15">
        <f>T52*References!$B$14</f>
        <v>0</v>
      </c>
      <c r="V52" s="15">
        <f t="shared" si="25"/>
        <v>0</v>
      </c>
      <c r="W52" s="15">
        <f>V52*'Manure Application'!D98</f>
        <v>0</v>
      </c>
      <c r="X52" s="15">
        <f t="shared" si="26"/>
        <v>0</v>
      </c>
      <c r="Y52" s="27">
        <f t="shared" si="27"/>
        <v>0</v>
      </c>
      <c r="Z52" s="62">
        <f t="shared" si="28"/>
        <v>0</v>
      </c>
      <c r="AA52" s="62">
        <f t="shared" si="29"/>
        <v>0</v>
      </c>
    </row>
    <row r="53" spans="1:27" x14ac:dyDescent="0.2">
      <c r="A53" t="s">
        <v>20</v>
      </c>
      <c r="B53" s="96">
        <f>+Input!$C$29</f>
        <v>0</v>
      </c>
      <c r="C53" s="80">
        <f>B53*Wildlife!$B$13</f>
        <v>0</v>
      </c>
      <c r="D53" s="22">
        <f>B53*Wildlife!$C$13</f>
        <v>0</v>
      </c>
      <c r="E53" s="23">
        <f t="shared" si="21"/>
        <v>0</v>
      </c>
      <c r="F53" s="3">
        <f>Animals!$C$18</f>
        <v>0</v>
      </c>
      <c r="G53" s="15">
        <f>F53*References!$B$11</f>
        <v>0</v>
      </c>
      <c r="H53" s="15">
        <f t="shared" si="22"/>
        <v>0</v>
      </c>
      <c r="I53" s="15">
        <f>H53*'Manure Application'!D27</f>
        <v>0</v>
      </c>
      <c r="J53" s="15">
        <f t="shared" si="23"/>
        <v>0</v>
      </c>
      <c r="K53" s="27">
        <f t="shared" si="20"/>
        <v>0</v>
      </c>
      <c r="L53" s="3">
        <f>Animals!$D$18</f>
        <v>0</v>
      </c>
      <c r="M53" s="3">
        <f>Animals!$B$18</f>
        <v>0</v>
      </c>
      <c r="N53" s="15">
        <f>L53*References!$B$9</f>
        <v>0</v>
      </c>
      <c r="O53" s="15">
        <f>M53*References!$B$10</f>
        <v>0</v>
      </c>
      <c r="P53" s="15">
        <f>(N53*365)+(O53*(365-Grazing!$B$42))</f>
        <v>0</v>
      </c>
      <c r="Q53" s="15">
        <f>P53*'Manure Application'!D51</f>
        <v>0</v>
      </c>
      <c r="R53" s="15">
        <f t="shared" si="24"/>
        <v>0</v>
      </c>
      <c r="S53" s="27">
        <f>IF(B53=0,0,R53*(B53/(B53+Input!$D$29))/B53)</f>
        <v>0</v>
      </c>
      <c r="T53" s="26">
        <f>Animals!$E$18</f>
        <v>0</v>
      </c>
      <c r="U53" s="15">
        <f>T53*References!$B$14</f>
        <v>0</v>
      </c>
      <c r="V53" s="15">
        <f t="shared" si="25"/>
        <v>0</v>
      </c>
      <c r="W53" s="15">
        <f>V53*'Manure Application'!D99</f>
        <v>0</v>
      </c>
      <c r="X53" s="15">
        <f t="shared" si="26"/>
        <v>0</v>
      </c>
      <c r="Y53" s="27">
        <f t="shared" si="27"/>
        <v>0</v>
      </c>
      <c r="Z53" s="62">
        <f t="shared" si="28"/>
        <v>0</v>
      </c>
      <c r="AA53" s="62">
        <f t="shared" si="29"/>
        <v>0</v>
      </c>
    </row>
    <row r="54" spans="1:27" x14ac:dyDescent="0.2">
      <c r="A54" t="s">
        <v>21</v>
      </c>
      <c r="B54" s="96">
        <f>+Input!$C$30</f>
        <v>0</v>
      </c>
      <c r="C54" s="80">
        <f>B54*Wildlife!$B$13</f>
        <v>0</v>
      </c>
      <c r="D54" s="22">
        <f>B54*Wildlife!$C$13</f>
        <v>0</v>
      </c>
      <c r="E54" s="23">
        <f t="shared" si="21"/>
        <v>0</v>
      </c>
      <c r="F54" s="3">
        <f>Animals!$C$19</f>
        <v>0</v>
      </c>
      <c r="G54" s="15">
        <f>F54*References!$B$11</f>
        <v>0</v>
      </c>
      <c r="H54" s="15">
        <f t="shared" si="22"/>
        <v>0</v>
      </c>
      <c r="I54" s="15">
        <f>H54*'Manure Application'!D28</f>
        <v>0</v>
      </c>
      <c r="J54" s="15">
        <f t="shared" si="23"/>
        <v>0</v>
      </c>
      <c r="K54" s="27">
        <f t="shared" si="20"/>
        <v>0</v>
      </c>
      <c r="L54" s="3">
        <f>Animals!$D$19</f>
        <v>0</v>
      </c>
      <c r="M54" s="3">
        <f>Animals!$B$19</f>
        <v>0</v>
      </c>
      <c r="N54" s="15">
        <f>L54*References!$B$9</f>
        <v>0</v>
      </c>
      <c r="O54" s="15">
        <f>M54*References!$B$10</f>
        <v>0</v>
      </c>
      <c r="P54" s="15">
        <f>(N54*365)+(O54*(365-Grazing!$B$42))</f>
        <v>0</v>
      </c>
      <c r="Q54" s="15">
        <f>P54*'Manure Application'!D52</f>
        <v>0</v>
      </c>
      <c r="R54" s="15">
        <f t="shared" si="24"/>
        <v>0</v>
      </c>
      <c r="S54" s="27">
        <f>IF(B54=0,0,R54*(B54/(B54+Input!$D$30))/B54)</f>
        <v>0</v>
      </c>
      <c r="T54" s="26">
        <f>Animals!$E$19</f>
        <v>0</v>
      </c>
      <c r="U54" s="15">
        <f>T54*References!$B$14</f>
        <v>0</v>
      </c>
      <c r="V54" s="15">
        <f t="shared" si="25"/>
        <v>0</v>
      </c>
      <c r="W54" s="15">
        <f>V54*'Manure Application'!D100</f>
        <v>0</v>
      </c>
      <c r="X54" s="15">
        <f t="shared" si="26"/>
        <v>0</v>
      </c>
      <c r="Y54" s="27">
        <f t="shared" si="27"/>
        <v>0</v>
      </c>
      <c r="Z54" s="62">
        <f>E54+K54+S54+Y54</f>
        <v>0</v>
      </c>
      <c r="AA54" s="62">
        <f t="shared" si="29"/>
        <v>0</v>
      </c>
    </row>
    <row r="55" spans="1:27" x14ac:dyDescent="0.2">
      <c r="B55" s="98"/>
      <c r="C55" s="26"/>
      <c r="D55" s="24"/>
      <c r="E55" s="24"/>
      <c r="F55" s="24"/>
      <c r="G55" s="24"/>
      <c r="H55" s="24"/>
      <c r="I55" s="24"/>
      <c r="J55" s="24"/>
      <c r="K55" s="24"/>
      <c r="L55" s="24"/>
    </row>
    <row r="56" spans="1:27" x14ac:dyDescent="0.2">
      <c r="C56" s="76" t="s">
        <v>242</v>
      </c>
      <c r="D56" s="17"/>
      <c r="E56" s="20"/>
      <c r="F56" s="19" t="s">
        <v>331</v>
      </c>
      <c r="G56" s="17"/>
      <c r="H56" s="17"/>
      <c r="I56" s="17"/>
      <c r="J56" s="17"/>
      <c r="K56" s="18"/>
      <c r="L56" s="19" t="s">
        <v>332</v>
      </c>
      <c r="M56" s="19"/>
      <c r="N56" s="17"/>
      <c r="O56" s="17"/>
      <c r="P56" s="17"/>
      <c r="Q56" s="17"/>
      <c r="R56" s="17"/>
      <c r="S56" s="18"/>
      <c r="T56" s="19" t="s">
        <v>333</v>
      </c>
      <c r="U56" s="17"/>
      <c r="V56" s="17"/>
      <c r="W56" s="17"/>
      <c r="Y56" s="16"/>
      <c r="Z56" s="60" t="s">
        <v>11</v>
      </c>
      <c r="AA56" s="60" t="s">
        <v>11</v>
      </c>
    </row>
    <row r="57" spans="1:27" x14ac:dyDescent="0.2">
      <c r="C57" s="77"/>
      <c r="D57" s="10" t="s">
        <v>334</v>
      </c>
      <c r="E57" s="11" t="s">
        <v>335</v>
      </c>
      <c r="F57" s="10"/>
      <c r="G57" s="10" t="s">
        <v>334</v>
      </c>
      <c r="H57" s="10" t="s">
        <v>336</v>
      </c>
      <c r="I57" s="10" t="s">
        <v>337</v>
      </c>
      <c r="J57" s="10" t="s">
        <v>338</v>
      </c>
      <c r="K57" s="11" t="s">
        <v>335</v>
      </c>
      <c r="L57" s="10"/>
      <c r="M57" s="10"/>
      <c r="N57" s="10" t="s">
        <v>339</v>
      </c>
      <c r="O57" s="10" t="s">
        <v>340</v>
      </c>
      <c r="P57" s="10" t="s">
        <v>336</v>
      </c>
      <c r="Q57" s="10" t="s">
        <v>337</v>
      </c>
      <c r="R57" s="10" t="s">
        <v>338</v>
      </c>
      <c r="S57" s="11" t="s">
        <v>335</v>
      </c>
      <c r="T57" s="25" t="s">
        <v>342</v>
      </c>
      <c r="U57" s="10" t="s">
        <v>343</v>
      </c>
      <c r="V57" s="10" t="s">
        <v>344</v>
      </c>
      <c r="W57" s="10" t="s">
        <v>337</v>
      </c>
      <c r="X57" s="10" t="s">
        <v>338</v>
      </c>
      <c r="Y57" s="11" t="s">
        <v>335</v>
      </c>
      <c r="Z57" s="61" t="s">
        <v>335</v>
      </c>
      <c r="AA57" s="61" t="s">
        <v>701</v>
      </c>
    </row>
    <row r="58" spans="1:27" x14ac:dyDescent="0.2">
      <c r="A58" s="21" t="s">
        <v>261</v>
      </c>
      <c r="B58" s="97" t="s">
        <v>346</v>
      </c>
      <c r="C58" s="78" t="s">
        <v>347</v>
      </c>
      <c r="D58" s="13" t="s">
        <v>348</v>
      </c>
      <c r="E58" s="14" t="s">
        <v>349</v>
      </c>
      <c r="F58" s="12" t="s">
        <v>350</v>
      </c>
      <c r="G58" s="13" t="s">
        <v>348</v>
      </c>
      <c r="H58" s="13" t="s">
        <v>351</v>
      </c>
      <c r="I58" s="13" t="s">
        <v>352</v>
      </c>
      <c r="J58" s="13" t="s">
        <v>353</v>
      </c>
      <c r="K58" s="14" t="s">
        <v>349</v>
      </c>
      <c r="L58" s="12" t="s">
        <v>354</v>
      </c>
      <c r="M58" s="13" t="s">
        <v>355</v>
      </c>
      <c r="N58" s="13" t="s">
        <v>348</v>
      </c>
      <c r="O58" s="13" t="s">
        <v>348</v>
      </c>
      <c r="P58" s="13" t="s">
        <v>351</v>
      </c>
      <c r="Q58" s="13" t="s">
        <v>352</v>
      </c>
      <c r="R58" s="13" t="s">
        <v>353</v>
      </c>
      <c r="S58" s="14" t="s">
        <v>349</v>
      </c>
      <c r="T58" s="13"/>
      <c r="U58" s="13" t="s">
        <v>348</v>
      </c>
      <c r="V58" s="13" t="s">
        <v>351</v>
      </c>
      <c r="W58" s="13" t="s">
        <v>352</v>
      </c>
      <c r="X58" s="13" t="s">
        <v>353</v>
      </c>
      <c r="Y58" s="14" t="s">
        <v>349</v>
      </c>
      <c r="Z58" s="61" t="s">
        <v>349</v>
      </c>
      <c r="AA58" s="61" t="s">
        <v>349</v>
      </c>
    </row>
    <row r="59" spans="1:27" x14ac:dyDescent="0.2">
      <c r="A59" t="s">
        <v>12</v>
      </c>
      <c r="B59" s="96">
        <f>+Input!$C$21</f>
        <v>0</v>
      </c>
      <c r="C59" s="79">
        <f>B59*Wildlife!$B$13</f>
        <v>0</v>
      </c>
      <c r="D59" s="22">
        <f>B59*Wildlife!$C$13</f>
        <v>0</v>
      </c>
      <c r="E59" s="23">
        <f>IF(B59=0,0,D59/B59)</f>
        <v>0</v>
      </c>
      <c r="F59" s="3">
        <f>Animals!$C$10</f>
        <v>0</v>
      </c>
      <c r="G59" s="15">
        <f>F59*References!$B$11</f>
        <v>0</v>
      </c>
      <c r="H59" s="15">
        <f>G59*365</f>
        <v>0</v>
      </c>
      <c r="I59" s="15">
        <f>H59*'Manure Application'!E19</f>
        <v>0</v>
      </c>
      <c r="J59" s="15">
        <f>I59/30</f>
        <v>0</v>
      </c>
      <c r="K59" s="27">
        <f>IF(B59=0,0,J59/B59)</f>
        <v>0</v>
      </c>
      <c r="L59" s="3">
        <f>Animals!$D$10</f>
        <v>0</v>
      </c>
      <c r="M59" s="3">
        <f>Animals!$B$10</f>
        <v>0</v>
      </c>
      <c r="N59" s="15">
        <f>L59*References!$B$9</f>
        <v>0</v>
      </c>
      <c r="O59" s="15">
        <f>M59*References!$B$10</f>
        <v>0</v>
      </c>
      <c r="P59" s="15">
        <f>(N59*365)+(O59*(365-Grazing!$B$42))</f>
        <v>0</v>
      </c>
      <c r="Q59" s="15">
        <f>P59*'Manure Application'!E43</f>
        <v>0</v>
      </c>
      <c r="R59" s="15">
        <f>Q59/30</f>
        <v>0</v>
      </c>
      <c r="S59" s="27">
        <f>IF(B59=0,0,R59*(B59/(B59+Input!$D$21))/B59)</f>
        <v>0</v>
      </c>
      <c r="T59" s="26">
        <f>Animals!$E$10</f>
        <v>0</v>
      </c>
      <c r="U59" s="15">
        <f>T59*References!$B$14</f>
        <v>0</v>
      </c>
      <c r="V59" s="15">
        <f>U59*365</f>
        <v>0</v>
      </c>
      <c r="W59" s="15">
        <f>V59*'Manure Application'!E91</f>
        <v>0</v>
      </c>
      <c r="X59" s="15">
        <f>W59/30</f>
        <v>0</v>
      </c>
      <c r="Y59" s="27">
        <f>IF(B59=0,0,X59/B59)</f>
        <v>0</v>
      </c>
      <c r="Z59" s="62">
        <f>E59+K59+S59+Y59</f>
        <v>0</v>
      </c>
      <c r="AA59" s="62">
        <f>0.403*(Z59)^1.028</f>
        <v>0</v>
      </c>
    </row>
    <row r="60" spans="1:27" x14ac:dyDescent="0.2">
      <c r="A60" t="s">
        <v>13</v>
      </c>
      <c r="B60" s="96">
        <f>+Input!$C$22</f>
        <v>0</v>
      </c>
      <c r="C60" s="80">
        <f>B60*Wildlife!$B$13</f>
        <v>0</v>
      </c>
      <c r="D60" s="22">
        <f>B60*Wildlife!$C$13</f>
        <v>0</v>
      </c>
      <c r="E60" s="23">
        <f t="shared" ref="E60:E68" si="30">IF(B60=0,0,D60/B60)</f>
        <v>0</v>
      </c>
      <c r="F60" s="3">
        <f>Animals!$C$11</f>
        <v>0</v>
      </c>
      <c r="G60" s="15">
        <f>F60*References!$B$11</f>
        <v>0</v>
      </c>
      <c r="H60" s="15">
        <f t="shared" ref="H60:H68" si="31">G60*365</f>
        <v>0</v>
      </c>
      <c r="I60" s="15">
        <f>H60*'Manure Application'!E20</f>
        <v>0</v>
      </c>
      <c r="J60" s="15">
        <f t="shared" ref="J60:J68" si="32">I60/30</f>
        <v>0</v>
      </c>
      <c r="K60" s="27">
        <f t="shared" ref="K60:K68" si="33">IF(B60=0,0,J60/B60)</f>
        <v>0</v>
      </c>
      <c r="L60" s="3">
        <f>Animals!$D$11</f>
        <v>0</v>
      </c>
      <c r="M60" s="3">
        <f>Animals!$B$11</f>
        <v>0</v>
      </c>
      <c r="N60" s="15">
        <f>L60*References!$B$9</f>
        <v>0</v>
      </c>
      <c r="O60" s="15">
        <f>M60*References!$B$10</f>
        <v>0</v>
      </c>
      <c r="P60" s="15">
        <f>(N60*365)+(O60*(365-Grazing!$B$42))</f>
        <v>0</v>
      </c>
      <c r="Q60" s="15">
        <f>P60*'Manure Application'!E44</f>
        <v>0</v>
      </c>
      <c r="R60" s="15">
        <f t="shared" ref="R60:R68" si="34">Q60/30</f>
        <v>0</v>
      </c>
      <c r="S60" s="27">
        <f>IF(B60=0,0,R60*(B60/(B60+Input!$D$22))/B60)</f>
        <v>0</v>
      </c>
      <c r="T60" s="26">
        <f>Animals!$E$11</f>
        <v>0</v>
      </c>
      <c r="U60" s="15">
        <f>T60*References!$B$14</f>
        <v>0</v>
      </c>
      <c r="V60" s="15">
        <f t="shared" ref="V60:V68" si="35">U60*365</f>
        <v>0</v>
      </c>
      <c r="W60" s="15">
        <f>V60*'Manure Application'!E92</f>
        <v>0</v>
      </c>
      <c r="X60" s="15">
        <f t="shared" ref="X60:X68" si="36">W60/30</f>
        <v>0</v>
      </c>
      <c r="Y60" s="27">
        <f t="shared" ref="Y60:Y68" si="37">IF(B60=0,0,X60/B60)</f>
        <v>0</v>
      </c>
      <c r="Z60" s="62">
        <f t="shared" ref="Z60:Z67" si="38">E60+K60+S60+Y60</f>
        <v>0</v>
      </c>
      <c r="AA60" s="62">
        <f t="shared" ref="AA60:AA68" si="39">0.403*(Z60)^1.028</f>
        <v>0</v>
      </c>
    </row>
    <row r="61" spans="1:27" x14ac:dyDescent="0.2">
      <c r="A61" t="s">
        <v>14</v>
      </c>
      <c r="B61" s="96">
        <f>+Input!$C$23</f>
        <v>0</v>
      </c>
      <c r="C61" s="80">
        <f>B61*Wildlife!$B$13</f>
        <v>0</v>
      </c>
      <c r="D61" s="22">
        <f>B61*Wildlife!$C$13</f>
        <v>0</v>
      </c>
      <c r="E61" s="23">
        <f t="shared" si="30"/>
        <v>0</v>
      </c>
      <c r="F61" s="3">
        <f>Animals!$C$12</f>
        <v>0</v>
      </c>
      <c r="G61" s="15">
        <f>F61*References!$B$11</f>
        <v>0</v>
      </c>
      <c r="H61" s="15">
        <f t="shared" si="31"/>
        <v>0</v>
      </c>
      <c r="I61" s="15">
        <f>H61*'Manure Application'!E21</f>
        <v>0</v>
      </c>
      <c r="J61" s="15">
        <f t="shared" si="32"/>
        <v>0</v>
      </c>
      <c r="K61" s="27">
        <f t="shared" si="33"/>
        <v>0</v>
      </c>
      <c r="L61" s="3">
        <f>Animals!$D$12</f>
        <v>0</v>
      </c>
      <c r="M61" s="3">
        <f>Animals!$B$12</f>
        <v>0</v>
      </c>
      <c r="N61" s="15">
        <f>L61*References!$B$9</f>
        <v>0</v>
      </c>
      <c r="O61" s="15">
        <f>M61*References!$B$10</f>
        <v>0</v>
      </c>
      <c r="P61" s="15">
        <f>(N61*365)+(O61*(365-Grazing!$B$42))</f>
        <v>0</v>
      </c>
      <c r="Q61" s="15">
        <f>P61*'Manure Application'!E45</f>
        <v>0</v>
      </c>
      <c r="R61" s="15">
        <f t="shared" si="34"/>
        <v>0</v>
      </c>
      <c r="S61" s="27">
        <f>IF(B61=0,0,R61*(B61/(B61+Input!$D$23))/B61)</f>
        <v>0</v>
      </c>
      <c r="T61" s="26">
        <f>Animals!$E$12</f>
        <v>0</v>
      </c>
      <c r="U61" s="15">
        <f>T61*References!$B$14</f>
        <v>0</v>
      </c>
      <c r="V61" s="15">
        <f t="shared" si="35"/>
        <v>0</v>
      </c>
      <c r="W61" s="15">
        <f>V61*'Manure Application'!E93</f>
        <v>0</v>
      </c>
      <c r="X61" s="15">
        <f t="shared" si="36"/>
        <v>0</v>
      </c>
      <c r="Y61" s="27">
        <f t="shared" si="37"/>
        <v>0</v>
      </c>
      <c r="Z61" s="62">
        <f t="shared" si="38"/>
        <v>0</v>
      </c>
      <c r="AA61" s="62">
        <f t="shared" si="39"/>
        <v>0</v>
      </c>
    </row>
    <row r="62" spans="1:27" x14ac:dyDescent="0.2">
      <c r="A62" t="s">
        <v>15</v>
      </c>
      <c r="B62" s="96">
        <f>+Input!$C$24</f>
        <v>0</v>
      </c>
      <c r="C62" s="80">
        <f>B62*Wildlife!$B$13</f>
        <v>0</v>
      </c>
      <c r="D62" s="22">
        <f>B62*Wildlife!$C$13</f>
        <v>0</v>
      </c>
      <c r="E62" s="23">
        <f t="shared" si="30"/>
        <v>0</v>
      </c>
      <c r="F62" s="3">
        <f>Animals!$C$13</f>
        <v>0</v>
      </c>
      <c r="G62" s="15">
        <f>F62*References!$B$11</f>
        <v>0</v>
      </c>
      <c r="H62" s="15">
        <f t="shared" si="31"/>
        <v>0</v>
      </c>
      <c r="I62" s="15">
        <f>H62*'Manure Application'!E22</f>
        <v>0</v>
      </c>
      <c r="J62" s="15">
        <f t="shared" si="32"/>
        <v>0</v>
      </c>
      <c r="K62" s="27">
        <f t="shared" si="33"/>
        <v>0</v>
      </c>
      <c r="L62" s="3">
        <f>Animals!$D$13</f>
        <v>0</v>
      </c>
      <c r="M62" s="3">
        <f>Animals!$B$13</f>
        <v>0</v>
      </c>
      <c r="N62" s="15">
        <f>L62*References!$B$9</f>
        <v>0</v>
      </c>
      <c r="O62" s="15">
        <f>M62*References!$B$10</f>
        <v>0</v>
      </c>
      <c r="P62" s="15">
        <f>(N62*365)+(O62*(365-Grazing!$B$42))</f>
        <v>0</v>
      </c>
      <c r="Q62" s="15">
        <f>P62*'Manure Application'!E46</f>
        <v>0</v>
      </c>
      <c r="R62" s="15">
        <f t="shared" si="34"/>
        <v>0</v>
      </c>
      <c r="S62" s="27">
        <f>IF(B62=0,0,R62*(B62/(B62+Input!$D$24))/B62)</f>
        <v>0</v>
      </c>
      <c r="T62" s="26">
        <f>Animals!$E$13</f>
        <v>0</v>
      </c>
      <c r="U62" s="15">
        <f>T62*References!$B$14</f>
        <v>0</v>
      </c>
      <c r="V62" s="15">
        <f t="shared" si="35"/>
        <v>0</v>
      </c>
      <c r="W62" s="15">
        <f>V62*'Manure Application'!E94</f>
        <v>0</v>
      </c>
      <c r="X62" s="15">
        <f t="shared" si="36"/>
        <v>0</v>
      </c>
      <c r="Y62" s="27">
        <f t="shared" si="37"/>
        <v>0</v>
      </c>
      <c r="Z62" s="62">
        <f>E62+K62+S62+Y62</f>
        <v>0</v>
      </c>
      <c r="AA62" s="62">
        <f t="shared" si="39"/>
        <v>0</v>
      </c>
    </row>
    <row r="63" spans="1:27" x14ac:dyDescent="0.2">
      <c r="A63" t="s">
        <v>16</v>
      </c>
      <c r="B63" s="96">
        <f>+Input!$C$25</f>
        <v>0</v>
      </c>
      <c r="C63" s="80">
        <f>B63*Wildlife!$B$13</f>
        <v>0</v>
      </c>
      <c r="D63" s="22">
        <f>B63*Wildlife!$C$13</f>
        <v>0</v>
      </c>
      <c r="E63" s="23">
        <f t="shared" si="30"/>
        <v>0</v>
      </c>
      <c r="F63" s="3">
        <f>Animals!$C$14</f>
        <v>0</v>
      </c>
      <c r="G63" s="15">
        <f>F63*References!$B$11</f>
        <v>0</v>
      </c>
      <c r="H63" s="15">
        <f t="shared" si="31"/>
        <v>0</v>
      </c>
      <c r="I63" s="15">
        <f>H63*'Manure Application'!E23</f>
        <v>0</v>
      </c>
      <c r="J63" s="15">
        <f t="shared" si="32"/>
        <v>0</v>
      </c>
      <c r="K63" s="27">
        <f t="shared" si="33"/>
        <v>0</v>
      </c>
      <c r="L63" s="3">
        <f>Animals!$D$14</f>
        <v>0</v>
      </c>
      <c r="M63" s="3">
        <f>Animals!$B$14</f>
        <v>0</v>
      </c>
      <c r="N63" s="15">
        <f>L63*References!$B$9</f>
        <v>0</v>
      </c>
      <c r="O63" s="15">
        <f>M63*References!$B$10</f>
        <v>0</v>
      </c>
      <c r="P63" s="15">
        <f>(N63*365)+(O63*(365-Grazing!$B$42))</f>
        <v>0</v>
      </c>
      <c r="Q63" s="15">
        <f>P63*'Manure Application'!E47</f>
        <v>0</v>
      </c>
      <c r="R63" s="15">
        <f t="shared" si="34"/>
        <v>0</v>
      </c>
      <c r="S63" s="27">
        <f>IF(B63=0,0,R63*(B63/(B63+Input!$D$25))/B63)</f>
        <v>0</v>
      </c>
      <c r="T63" s="26">
        <f>Animals!$E$14</f>
        <v>0</v>
      </c>
      <c r="U63" s="15">
        <f>T63*References!$B$14</f>
        <v>0</v>
      </c>
      <c r="V63" s="15">
        <f t="shared" si="35"/>
        <v>0</v>
      </c>
      <c r="W63" s="15">
        <f>V63*'Manure Application'!E95</f>
        <v>0</v>
      </c>
      <c r="X63" s="15">
        <f t="shared" si="36"/>
        <v>0</v>
      </c>
      <c r="Y63" s="27">
        <f t="shared" si="37"/>
        <v>0</v>
      </c>
      <c r="Z63" s="62">
        <f t="shared" si="38"/>
        <v>0</v>
      </c>
      <c r="AA63" s="62">
        <f t="shared" si="39"/>
        <v>0</v>
      </c>
    </row>
    <row r="64" spans="1:27" x14ac:dyDescent="0.2">
      <c r="A64" t="s">
        <v>17</v>
      </c>
      <c r="B64" s="96">
        <f>+Input!$C$26</f>
        <v>0</v>
      </c>
      <c r="C64" s="80">
        <f>B64*Wildlife!$B$13</f>
        <v>0</v>
      </c>
      <c r="D64" s="22">
        <f>B64*Wildlife!$C$13</f>
        <v>0</v>
      </c>
      <c r="E64" s="23">
        <f t="shared" si="30"/>
        <v>0</v>
      </c>
      <c r="F64" s="3">
        <f>Animals!$C$15</f>
        <v>0</v>
      </c>
      <c r="G64" s="15">
        <f>F64*References!$B$11</f>
        <v>0</v>
      </c>
      <c r="H64" s="15">
        <f t="shared" si="31"/>
        <v>0</v>
      </c>
      <c r="I64" s="15">
        <f>H64*'Manure Application'!E24</f>
        <v>0</v>
      </c>
      <c r="J64" s="15">
        <f t="shared" si="32"/>
        <v>0</v>
      </c>
      <c r="K64" s="27">
        <f t="shared" si="33"/>
        <v>0</v>
      </c>
      <c r="L64" s="3">
        <f>Animals!$D$15</f>
        <v>0</v>
      </c>
      <c r="M64" s="3">
        <f>Animals!$B$15</f>
        <v>0</v>
      </c>
      <c r="N64" s="15">
        <f>L64*References!$B$9</f>
        <v>0</v>
      </c>
      <c r="O64" s="15">
        <f>M64*References!$B$10</f>
        <v>0</v>
      </c>
      <c r="P64" s="15">
        <f>(N64*365)+(O64*(365-Grazing!$B$42))</f>
        <v>0</v>
      </c>
      <c r="Q64" s="15">
        <f>P64*'Manure Application'!E48</f>
        <v>0</v>
      </c>
      <c r="R64" s="15">
        <f t="shared" si="34"/>
        <v>0</v>
      </c>
      <c r="S64" s="27">
        <f>IF(B64=0,0,R64*(B64/(B64+Input!$D$26))/B64)</f>
        <v>0</v>
      </c>
      <c r="T64" s="26">
        <f>Animals!$E$15</f>
        <v>0</v>
      </c>
      <c r="U64" s="15">
        <f>T64*References!$B$14</f>
        <v>0</v>
      </c>
      <c r="V64" s="15">
        <f t="shared" si="35"/>
        <v>0</v>
      </c>
      <c r="W64" s="15">
        <f>V64*'Manure Application'!E96</f>
        <v>0</v>
      </c>
      <c r="X64" s="15">
        <f t="shared" si="36"/>
        <v>0</v>
      </c>
      <c r="Y64" s="27">
        <f t="shared" si="37"/>
        <v>0</v>
      </c>
      <c r="Z64" s="62">
        <f t="shared" si="38"/>
        <v>0</v>
      </c>
      <c r="AA64" s="62">
        <f t="shared" si="39"/>
        <v>0</v>
      </c>
    </row>
    <row r="65" spans="1:27" x14ac:dyDescent="0.2">
      <c r="A65" t="s">
        <v>18</v>
      </c>
      <c r="B65" s="96">
        <f>+Input!$C$27</f>
        <v>0</v>
      </c>
      <c r="C65" s="80">
        <f>B65*Wildlife!$B$13</f>
        <v>0</v>
      </c>
      <c r="D65" s="22">
        <f>B65*Wildlife!$C$13</f>
        <v>0</v>
      </c>
      <c r="E65" s="23">
        <f t="shared" si="30"/>
        <v>0</v>
      </c>
      <c r="F65" s="3">
        <f>Animals!$C$16</f>
        <v>0</v>
      </c>
      <c r="G65" s="15">
        <f>F65*References!$B$11</f>
        <v>0</v>
      </c>
      <c r="H65" s="15">
        <f t="shared" si="31"/>
        <v>0</v>
      </c>
      <c r="I65" s="15">
        <f>H65*'Manure Application'!E25</f>
        <v>0</v>
      </c>
      <c r="J65" s="15">
        <f t="shared" si="32"/>
        <v>0</v>
      </c>
      <c r="K65" s="27">
        <f t="shared" si="33"/>
        <v>0</v>
      </c>
      <c r="L65" s="3">
        <f>Animals!$D$16</f>
        <v>0</v>
      </c>
      <c r="M65" s="3">
        <f>Animals!$B$16</f>
        <v>0</v>
      </c>
      <c r="N65" s="15">
        <f>L65*References!$B$9</f>
        <v>0</v>
      </c>
      <c r="O65" s="15">
        <f>M65*References!$B$10</f>
        <v>0</v>
      </c>
      <c r="P65" s="15">
        <f>(N65*365)+(O65*(365-Grazing!$B$42))</f>
        <v>0</v>
      </c>
      <c r="Q65" s="15">
        <f>P65*'Manure Application'!E49</f>
        <v>0</v>
      </c>
      <c r="R65" s="15">
        <f t="shared" si="34"/>
        <v>0</v>
      </c>
      <c r="S65" s="27">
        <f>IF(B65=0,0,R65*(B65/(B65+Input!$D$27))/B65)</f>
        <v>0</v>
      </c>
      <c r="T65" s="26">
        <f>Animals!$E$16</f>
        <v>0</v>
      </c>
      <c r="U65" s="15">
        <f>T65*References!$B$14</f>
        <v>0</v>
      </c>
      <c r="V65" s="15">
        <f t="shared" si="35"/>
        <v>0</v>
      </c>
      <c r="W65" s="15">
        <f>V65*'Manure Application'!E97</f>
        <v>0</v>
      </c>
      <c r="X65" s="15">
        <f t="shared" si="36"/>
        <v>0</v>
      </c>
      <c r="Y65" s="27">
        <f t="shared" si="37"/>
        <v>0</v>
      </c>
      <c r="Z65" s="62">
        <f t="shared" si="38"/>
        <v>0</v>
      </c>
      <c r="AA65" s="62">
        <f t="shared" si="39"/>
        <v>0</v>
      </c>
    </row>
    <row r="66" spans="1:27" x14ac:dyDescent="0.2">
      <c r="A66" t="s">
        <v>19</v>
      </c>
      <c r="B66" s="96">
        <f>+Input!$C$28</f>
        <v>0</v>
      </c>
      <c r="C66" s="80">
        <f>B66*Wildlife!$B$13</f>
        <v>0</v>
      </c>
      <c r="D66" s="22">
        <f>B66*Wildlife!$C$13</f>
        <v>0</v>
      </c>
      <c r="E66" s="23">
        <f t="shared" si="30"/>
        <v>0</v>
      </c>
      <c r="F66" s="3">
        <f>Animals!$C$17</f>
        <v>0</v>
      </c>
      <c r="G66" s="15">
        <f>F66*References!$B$11</f>
        <v>0</v>
      </c>
      <c r="H66" s="15">
        <f t="shared" si="31"/>
        <v>0</v>
      </c>
      <c r="I66" s="15">
        <f>H66*'Manure Application'!E26</f>
        <v>0</v>
      </c>
      <c r="J66" s="15">
        <f t="shared" si="32"/>
        <v>0</v>
      </c>
      <c r="K66" s="27">
        <f t="shared" si="33"/>
        <v>0</v>
      </c>
      <c r="L66" s="3">
        <f>Animals!$D$17</f>
        <v>0</v>
      </c>
      <c r="M66" s="3">
        <f>Animals!$B$17</f>
        <v>0</v>
      </c>
      <c r="N66" s="15">
        <f>L66*References!$B$9</f>
        <v>0</v>
      </c>
      <c r="O66" s="15">
        <f>M66*References!$B$10</f>
        <v>0</v>
      </c>
      <c r="P66" s="15">
        <f>(N66*365)+(O66*(365-Grazing!$B$42))</f>
        <v>0</v>
      </c>
      <c r="Q66" s="15">
        <f>P66*'Manure Application'!E50</f>
        <v>0</v>
      </c>
      <c r="R66" s="15">
        <f t="shared" si="34"/>
        <v>0</v>
      </c>
      <c r="S66" s="27">
        <f>IF(B66=0,0,R66*(B66/(B66+Input!$D$28))/B66)</f>
        <v>0</v>
      </c>
      <c r="T66" s="26">
        <f>Animals!$E$17</f>
        <v>0</v>
      </c>
      <c r="U66" s="15">
        <f>T66*References!$B$14</f>
        <v>0</v>
      </c>
      <c r="V66" s="15">
        <f t="shared" si="35"/>
        <v>0</v>
      </c>
      <c r="W66" s="15">
        <f>V66*'Manure Application'!E98</f>
        <v>0</v>
      </c>
      <c r="X66" s="15">
        <f t="shared" si="36"/>
        <v>0</v>
      </c>
      <c r="Y66" s="27">
        <f t="shared" si="37"/>
        <v>0</v>
      </c>
      <c r="Z66" s="62">
        <f t="shared" si="38"/>
        <v>0</v>
      </c>
      <c r="AA66" s="62">
        <f t="shared" si="39"/>
        <v>0</v>
      </c>
    </row>
    <row r="67" spans="1:27" x14ac:dyDescent="0.2">
      <c r="A67" t="s">
        <v>20</v>
      </c>
      <c r="B67" s="96">
        <f>+Input!$C$29</f>
        <v>0</v>
      </c>
      <c r="C67" s="80">
        <f>B67*Wildlife!$B$13</f>
        <v>0</v>
      </c>
      <c r="D67" s="22">
        <f>B67*Wildlife!$C$13</f>
        <v>0</v>
      </c>
      <c r="E67" s="23">
        <f t="shared" si="30"/>
        <v>0</v>
      </c>
      <c r="F67" s="3">
        <f>Animals!$C$18</f>
        <v>0</v>
      </c>
      <c r="G67" s="15">
        <f>F67*References!$B$11</f>
        <v>0</v>
      </c>
      <c r="H67" s="15">
        <f t="shared" si="31"/>
        <v>0</v>
      </c>
      <c r="I67" s="15">
        <f>H67*'Manure Application'!E27</f>
        <v>0</v>
      </c>
      <c r="J67" s="15">
        <f t="shared" si="32"/>
        <v>0</v>
      </c>
      <c r="K67" s="27">
        <f t="shared" si="33"/>
        <v>0</v>
      </c>
      <c r="L67" s="3">
        <f>Animals!$D$18</f>
        <v>0</v>
      </c>
      <c r="M67" s="3">
        <f>Animals!$B$18</f>
        <v>0</v>
      </c>
      <c r="N67" s="15">
        <f>L67*References!$B$9</f>
        <v>0</v>
      </c>
      <c r="O67" s="15">
        <f>M67*References!$B$10</f>
        <v>0</v>
      </c>
      <c r="P67" s="15">
        <f>(N67*365)+(O67*(365-Grazing!$B$42))</f>
        <v>0</v>
      </c>
      <c r="Q67" s="15">
        <f>P67*'Manure Application'!E51</f>
        <v>0</v>
      </c>
      <c r="R67" s="15">
        <f t="shared" si="34"/>
        <v>0</v>
      </c>
      <c r="S67" s="27">
        <f>IF(B67=0,0,R67*(B67/(B67+Input!$D$29))/B67)</f>
        <v>0</v>
      </c>
      <c r="T67" s="26">
        <f>Animals!$E$18</f>
        <v>0</v>
      </c>
      <c r="U67" s="15">
        <f>T67*References!$B$14</f>
        <v>0</v>
      </c>
      <c r="V67" s="15">
        <f t="shared" si="35"/>
        <v>0</v>
      </c>
      <c r="W67" s="15">
        <f>V67*'Manure Application'!E99</f>
        <v>0</v>
      </c>
      <c r="X67" s="15">
        <f t="shared" si="36"/>
        <v>0</v>
      </c>
      <c r="Y67" s="27">
        <f t="shared" si="37"/>
        <v>0</v>
      </c>
      <c r="Z67" s="62">
        <f t="shared" si="38"/>
        <v>0</v>
      </c>
      <c r="AA67" s="62">
        <f t="shared" si="39"/>
        <v>0</v>
      </c>
    </row>
    <row r="68" spans="1:27" x14ac:dyDescent="0.2">
      <c r="A68" t="s">
        <v>21</v>
      </c>
      <c r="B68" s="96">
        <f>+Input!$C$30</f>
        <v>0</v>
      </c>
      <c r="C68" s="80">
        <f>B68*Wildlife!$B$13</f>
        <v>0</v>
      </c>
      <c r="D68" s="22">
        <f>B68*Wildlife!$C$13</f>
        <v>0</v>
      </c>
      <c r="E68" s="23">
        <f t="shared" si="30"/>
        <v>0</v>
      </c>
      <c r="F68" s="3">
        <f>Animals!$C$19</f>
        <v>0</v>
      </c>
      <c r="G68" s="15">
        <f>F68*References!$B$11</f>
        <v>0</v>
      </c>
      <c r="H68" s="15">
        <f t="shared" si="31"/>
        <v>0</v>
      </c>
      <c r="I68" s="15">
        <f>H68*'Manure Application'!E28</f>
        <v>0</v>
      </c>
      <c r="J68" s="15">
        <f t="shared" si="32"/>
        <v>0</v>
      </c>
      <c r="K68" s="27">
        <f t="shared" si="33"/>
        <v>0</v>
      </c>
      <c r="L68" s="3">
        <f>Animals!$D$19</f>
        <v>0</v>
      </c>
      <c r="M68" s="3">
        <f>Animals!$B$19</f>
        <v>0</v>
      </c>
      <c r="N68" s="15">
        <f>L68*References!$B$9</f>
        <v>0</v>
      </c>
      <c r="O68" s="15">
        <f>M68*References!$B$10</f>
        <v>0</v>
      </c>
      <c r="P68" s="15">
        <f>(N68*365)+(O68*(365-Grazing!$B$42))</f>
        <v>0</v>
      </c>
      <c r="Q68" s="15">
        <f>P68*'Manure Application'!E52</f>
        <v>0</v>
      </c>
      <c r="R68" s="15">
        <f t="shared" si="34"/>
        <v>0</v>
      </c>
      <c r="S68" s="27">
        <f>IF(B68=0,0,R68*(B68/(B68+Input!$D$30))/B68)</f>
        <v>0</v>
      </c>
      <c r="T68" s="26">
        <f>Animals!$E$19</f>
        <v>0</v>
      </c>
      <c r="U68" s="15">
        <f>T68*References!$B$14</f>
        <v>0</v>
      </c>
      <c r="V68" s="15">
        <f t="shared" si="35"/>
        <v>0</v>
      </c>
      <c r="W68" s="15">
        <f>V68*'Manure Application'!E100</f>
        <v>0</v>
      </c>
      <c r="X68" s="15">
        <f t="shared" si="36"/>
        <v>0</v>
      </c>
      <c r="Y68" s="27">
        <f t="shared" si="37"/>
        <v>0</v>
      </c>
      <c r="Z68" s="62">
        <f>E68+K68+S68+Y68</f>
        <v>0</v>
      </c>
      <c r="AA68" s="62">
        <f t="shared" si="39"/>
        <v>0</v>
      </c>
    </row>
    <row r="70" spans="1:27" x14ac:dyDescent="0.2">
      <c r="C70" s="76" t="s">
        <v>242</v>
      </c>
      <c r="D70" s="17"/>
      <c r="E70" s="20"/>
      <c r="F70" s="19" t="s">
        <v>331</v>
      </c>
      <c r="G70" s="17"/>
      <c r="H70" s="17"/>
      <c r="I70" s="17"/>
      <c r="J70" s="17"/>
      <c r="K70" s="18"/>
      <c r="L70" s="19" t="s">
        <v>332</v>
      </c>
      <c r="M70" s="19"/>
      <c r="N70" s="17"/>
      <c r="O70" s="17"/>
      <c r="P70" s="17"/>
      <c r="Q70" s="17"/>
      <c r="R70" s="17"/>
      <c r="S70" s="18"/>
      <c r="T70" s="19" t="s">
        <v>333</v>
      </c>
      <c r="U70" s="17"/>
      <c r="V70" s="17"/>
      <c r="W70" s="17"/>
      <c r="Y70" s="16"/>
      <c r="Z70" s="60" t="s">
        <v>11</v>
      </c>
      <c r="AA70" s="60" t="s">
        <v>11</v>
      </c>
    </row>
    <row r="71" spans="1:27" x14ac:dyDescent="0.2">
      <c r="C71" s="77"/>
      <c r="D71" s="10" t="s">
        <v>334</v>
      </c>
      <c r="E71" s="11" t="s">
        <v>335</v>
      </c>
      <c r="F71" s="10"/>
      <c r="G71" s="10" t="s">
        <v>334</v>
      </c>
      <c r="H71" s="10" t="s">
        <v>336</v>
      </c>
      <c r="I71" s="10" t="s">
        <v>337</v>
      </c>
      <c r="J71" s="10" t="s">
        <v>338</v>
      </c>
      <c r="K71" s="11" t="s">
        <v>335</v>
      </c>
      <c r="L71" s="10"/>
      <c r="M71" s="10"/>
      <c r="N71" s="10" t="s">
        <v>339</v>
      </c>
      <c r="O71" s="10" t="s">
        <v>340</v>
      </c>
      <c r="P71" s="10" t="s">
        <v>336</v>
      </c>
      <c r="Q71" s="10" t="s">
        <v>337</v>
      </c>
      <c r="R71" s="10" t="s">
        <v>338</v>
      </c>
      <c r="S71" s="11" t="s">
        <v>335</v>
      </c>
      <c r="T71" s="25" t="s">
        <v>342</v>
      </c>
      <c r="U71" s="10" t="s">
        <v>343</v>
      </c>
      <c r="V71" s="10" t="s">
        <v>344</v>
      </c>
      <c r="W71" s="10" t="s">
        <v>337</v>
      </c>
      <c r="X71" s="10" t="s">
        <v>338</v>
      </c>
      <c r="Y71" s="11" t="s">
        <v>335</v>
      </c>
      <c r="Z71" s="61" t="s">
        <v>335</v>
      </c>
      <c r="AA71" s="61" t="s">
        <v>701</v>
      </c>
    </row>
    <row r="72" spans="1:27" x14ac:dyDescent="0.2">
      <c r="A72" s="21" t="s">
        <v>262</v>
      </c>
      <c r="B72" s="97" t="s">
        <v>346</v>
      </c>
      <c r="C72" s="78" t="s">
        <v>347</v>
      </c>
      <c r="D72" s="13" t="s">
        <v>348</v>
      </c>
      <c r="E72" s="14" t="s">
        <v>349</v>
      </c>
      <c r="F72" s="12" t="s">
        <v>350</v>
      </c>
      <c r="G72" s="13" t="s">
        <v>348</v>
      </c>
      <c r="H72" s="13" t="s">
        <v>351</v>
      </c>
      <c r="I72" s="13" t="s">
        <v>352</v>
      </c>
      <c r="J72" s="13" t="s">
        <v>353</v>
      </c>
      <c r="K72" s="14" t="s">
        <v>349</v>
      </c>
      <c r="L72" s="12" t="s">
        <v>354</v>
      </c>
      <c r="M72" s="13" t="s">
        <v>355</v>
      </c>
      <c r="N72" s="13" t="s">
        <v>348</v>
      </c>
      <c r="O72" s="13" t="s">
        <v>348</v>
      </c>
      <c r="P72" s="13" t="s">
        <v>351</v>
      </c>
      <c r="Q72" s="13" t="s">
        <v>352</v>
      </c>
      <c r="R72" s="13" t="s">
        <v>353</v>
      </c>
      <c r="S72" s="14" t="s">
        <v>349</v>
      </c>
      <c r="T72" s="13"/>
      <c r="U72" s="13" t="s">
        <v>348</v>
      </c>
      <c r="V72" s="13" t="s">
        <v>351</v>
      </c>
      <c r="W72" s="13" t="s">
        <v>352</v>
      </c>
      <c r="X72" s="13" t="s">
        <v>353</v>
      </c>
      <c r="Y72" s="14" t="s">
        <v>349</v>
      </c>
      <c r="Z72" s="61" t="s">
        <v>349</v>
      </c>
      <c r="AA72" s="61" t="s">
        <v>349</v>
      </c>
    </row>
    <row r="73" spans="1:27" x14ac:dyDescent="0.2">
      <c r="A73" t="s">
        <v>12</v>
      </c>
      <c r="B73" s="96">
        <f>+Input!$C$21</f>
        <v>0</v>
      </c>
      <c r="C73" s="79">
        <f>B73*Wildlife!$B$13</f>
        <v>0</v>
      </c>
      <c r="D73" s="22">
        <f>B73*Wildlife!$C$13</f>
        <v>0</v>
      </c>
      <c r="E73" s="23">
        <f>IF(B73=0,0,D73/B73)</f>
        <v>0</v>
      </c>
      <c r="F73" s="3">
        <f>Animals!$C$10</f>
        <v>0</v>
      </c>
      <c r="G73" s="15">
        <f>F73*References!$B$11</f>
        <v>0</v>
      </c>
      <c r="H73" s="15">
        <f>G73*365</f>
        <v>0</v>
      </c>
      <c r="I73" s="15">
        <f>H73*'Manure Application'!F19</f>
        <v>0</v>
      </c>
      <c r="J73" s="15">
        <f>I73/31</f>
        <v>0</v>
      </c>
      <c r="K73" s="27">
        <f t="shared" ref="K73:K82" si="40">IF(B73=0,0,J73/B73)</f>
        <v>0</v>
      </c>
      <c r="L73" s="3">
        <f>Animals!$D$10</f>
        <v>0</v>
      </c>
      <c r="M73" s="3">
        <f>Animals!$B$10</f>
        <v>0</v>
      </c>
      <c r="N73" s="15">
        <f>L73*References!$B$9</f>
        <v>0</v>
      </c>
      <c r="O73" s="15">
        <f>M73*References!$B$10</f>
        <v>0</v>
      </c>
      <c r="P73" s="15">
        <f>(N73*365)+(O73*(365-Grazing!$B$42))</f>
        <v>0</v>
      </c>
      <c r="Q73" s="15">
        <f>P73*'Manure Application'!F43</f>
        <v>0</v>
      </c>
      <c r="R73" s="15">
        <f>Q73/31</f>
        <v>0</v>
      </c>
      <c r="S73" s="27">
        <f>IF(B73=0,0,R73*(B73/(B73+Input!$D$21))/B73)</f>
        <v>0</v>
      </c>
      <c r="T73" s="26">
        <f>Animals!$E$10</f>
        <v>0</v>
      </c>
      <c r="U73" s="15">
        <f>T73*References!$B$14</f>
        <v>0</v>
      </c>
      <c r="V73" s="15">
        <f>U73*365</f>
        <v>0</v>
      </c>
      <c r="W73" s="15">
        <f>V73*'Manure Application'!F91</f>
        <v>0</v>
      </c>
      <c r="X73" s="15">
        <f>W73/31</f>
        <v>0</v>
      </c>
      <c r="Y73" s="27">
        <f>IF(B73=0,0,X73/B73)</f>
        <v>0</v>
      </c>
      <c r="Z73" s="62">
        <f>E73+K73+S73+Y73</f>
        <v>0</v>
      </c>
      <c r="AA73" s="62">
        <f>0.403*(Z73)^1.028</f>
        <v>0</v>
      </c>
    </row>
    <row r="74" spans="1:27" x14ac:dyDescent="0.2">
      <c r="A74" t="s">
        <v>13</v>
      </c>
      <c r="B74" s="96">
        <f>+Input!$C$22</f>
        <v>0</v>
      </c>
      <c r="C74" s="80">
        <f>B74*Wildlife!$B$13</f>
        <v>0</v>
      </c>
      <c r="D74" s="22">
        <f>B74*Wildlife!$C$13</f>
        <v>0</v>
      </c>
      <c r="E74" s="23">
        <f t="shared" ref="E74:E82" si="41">IF(B74=0,0,D74/B74)</f>
        <v>0</v>
      </c>
      <c r="F74" s="3">
        <f>Animals!$C$11</f>
        <v>0</v>
      </c>
      <c r="G74" s="15">
        <f>F74*References!$B$11</f>
        <v>0</v>
      </c>
      <c r="H74" s="15">
        <f t="shared" ref="H74:H82" si="42">G74*365</f>
        <v>0</v>
      </c>
      <c r="I74" s="15">
        <f>H74*'Manure Application'!F20</f>
        <v>0</v>
      </c>
      <c r="J74" s="15">
        <f t="shared" ref="J74:J82" si="43">I74/31</f>
        <v>0</v>
      </c>
      <c r="K74" s="27">
        <f t="shared" si="40"/>
        <v>0</v>
      </c>
      <c r="L74" s="3">
        <f>Animals!$D$11</f>
        <v>0</v>
      </c>
      <c r="M74" s="3">
        <f>Animals!$B$11</f>
        <v>0</v>
      </c>
      <c r="N74" s="15">
        <f>L74*References!$B$9</f>
        <v>0</v>
      </c>
      <c r="O74" s="15">
        <f>M74*References!$B$10</f>
        <v>0</v>
      </c>
      <c r="P74" s="15">
        <f>(N74*365)+(O74*(365-Grazing!$B$42))</f>
        <v>0</v>
      </c>
      <c r="Q74" s="15">
        <f>P74*'Manure Application'!F44</f>
        <v>0</v>
      </c>
      <c r="R74" s="15">
        <f t="shared" ref="R74:R82" si="44">Q74/31</f>
        <v>0</v>
      </c>
      <c r="S74" s="27">
        <f>IF(B74=0,0,R74*(B74/(B74+Input!$D$22))/B74)</f>
        <v>0</v>
      </c>
      <c r="T74" s="26">
        <f>Animals!$E$11</f>
        <v>0</v>
      </c>
      <c r="U74" s="15">
        <f>T74*References!$B$14</f>
        <v>0</v>
      </c>
      <c r="V74" s="15">
        <f t="shared" ref="V74:V82" si="45">U74*365</f>
        <v>0</v>
      </c>
      <c r="W74" s="15">
        <f>V74*'Manure Application'!F92</f>
        <v>0</v>
      </c>
      <c r="X74" s="15">
        <f t="shared" ref="X74:X82" si="46">W74/31</f>
        <v>0</v>
      </c>
      <c r="Y74" s="27">
        <f t="shared" ref="Y74:Y82" si="47">IF(B74=0,0,X74/B74)</f>
        <v>0</v>
      </c>
      <c r="Z74" s="62">
        <f t="shared" ref="Z74:Z81" si="48">E74+K74+S74+Y74</f>
        <v>0</v>
      </c>
      <c r="AA74" s="62">
        <f t="shared" ref="AA74:AA82" si="49">0.403*(Z74)^1.028</f>
        <v>0</v>
      </c>
    </row>
    <row r="75" spans="1:27" x14ac:dyDescent="0.2">
      <c r="A75" t="s">
        <v>14</v>
      </c>
      <c r="B75" s="96">
        <f>+Input!$C$23</f>
        <v>0</v>
      </c>
      <c r="C75" s="80">
        <f>B75*Wildlife!$B$13</f>
        <v>0</v>
      </c>
      <c r="D75" s="22">
        <f>B75*Wildlife!$C$13</f>
        <v>0</v>
      </c>
      <c r="E75" s="23">
        <f t="shared" si="41"/>
        <v>0</v>
      </c>
      <c r="F75" s="3">
        <f>Animals!$C$12</f>
        <v>0</v>
      </c>
      <c r="G75" s="15">
        <f>F75*References!$B$11</f>
        <v>0</v>
      </c>
      <c r="H75" s="15">
        <f t="shared" si="42"/>
        <v>0</v>
      </c>
      <c r="I75" s="15">
        <f>H75*'Manure Application'!F21</f>
        <v>0</v>
      </c>
      <c r="J75" s="15">
        <f t="shared" si="43"/>
        <v>0</v>
      </c>
      <c r="K75" s="27">
        <f t="shared" si="40"/>
        <v>0</v>
      </c>
      <c r="L75" s="3">
        <f>Animals!$D$12</f>
        <v>0</v>
      </c>
      <c r="M75" s="3">
        <f>Animals!$B$12</f>
        <v>0</v>
      </c>
      <c r="N75" s="15">
        <f>L75*References!$B$9</f>
        <v>0</v>
      </c>
      <c r="O75" s="15">
        <f>M75*References!$B$10</f>
        <v>0</v>
      </c>
      <c r="P75" s="15">
        <f>(N75*365)+(O75*(365-Grazing!$B$42))</f>
        <v>0</v>
      </c>
      <c r="Q75" s="15">
        <f>P75*'Manure Application'!F45</f>
        <v>0</v>
      </c>
      <c r="R75" s="15">
        <f t="shared" si="44"/>
        <v>0</v>
      </c>
      <c r="S75" s="27">
        <f>IF(B75=0,0,R75*(B75/(B75+Input!$D$23))/B75)</f>
        <v>0</v>
      </c>
      <c r="T75" s="26">
        <f>Animals!$E$12</f>
        <v>0</v>
      </c>
      <c r="U75" s="15">
        <f>T75*References!$B$14</f>
        <v>0</v>
      </c>
      <c r="V75" s="15">
        <f t="shared" si="45"/>
        <v>0</v>
      </c>
      <c r="W75" s="15">
        <f>V75*'Manure Application'!F93</f>
        <v>0</v>
      </c>
      <c r="X75" s="15">
        <f t="shared" si="46"/>
        <v>0</v>
      </c>
      <c r="Y75" s="27">
        <f t="shared" si="47"/>
        <v>0</v>
      </c>
      <c r="Z75" s="62">
        <f t="shared" si="48"/>
        <v>0</v>
      </c>
      <c r="AA75" s="62">
        <f t="shared" si="49"/>
        <v>0</v>
      </c>
    </row>
    <row r="76" spans="1:27" x14ac:dyDescent="0.2">
      <c r="A76" t="s">
        <v>15</v>
      </c>
      <c r="B76" s="96">
        <f>+Input!$C$24</f>
        <v>0</v>
      </c>
      <c r="C76" s="80">
        <f>B76*Wildlife!$B$13</f>
        <v>0</v>
      </c>
      <c r="D76" s="22">
        <f>B76*Wildlife!$C$13</f>
        <v>0</v>
      </c>
      <c r="E76" s="23">
        <f t="shared" si="41"/>
        <v>0</v>
      </c>
      <c r="F76" s="3">
        <f>Animals!$C$13</f>
        <v>0</v>
      </c>
      <c r="G76" s="15">
        <f>F76*References!$B$11</f>
        <v>0</v>
      </c>
      <c r="H76" s="15">
        <f t="shared" si="42"/>
        <v>0</v>
      </c>
      <c r="I76" s="15">
        <f>H76*'Manure Application'!F22</f>
        <v>0</v>
      </c>
      <c r="J76" s="15">
        <f t="shared" si="43"/>
        <v>0</v>
      </c>
      <c r="K76" s="27">
        <f t="shared" si="40"/>
        <v>0</v>
      </c>
      <c r="L76" s="3">
        <f>Animals!$D$13</f>
        <v>0</v>
      </c>
      <c r="M76" s="3">
        <f>Animals!$B$13</f>
        <v>0</v>
      </c>
      <c r="N76" s="15">
        <f>L76*References!$B$9</f>
        <v>0</v>
      </c>
      <c r="O76" s="15">
        <f>M76*References!$B$10</f>
        <v>0</v>
      </c>
      <c r="P76" s="15">
        <f>(N76*365)+(O76*(365-Grazing!$B$42))</f>
        <v>0</v>
      </c>
      <c r="Q76" s="15">
        <f>P76*'Manure Application'!F46</f>
        <v>0</v>
      </c>
      <c r="R76" s="15">
        <f t="shared" si="44"/>
        <v>0</v>
      </c>
      <c r="S76" s="27">
        <f>IF(B76=0,0,R76*(B76/(B76+Input!$D$24))/B76)</f>
        <v>0</v>
      </c>
      <c r="T76" s="26">
        <f>Animals!$E$13</f>
        <v>0</v>
      </c>
      <c r="U76" s="15">
        <f>T76*References!$B$14</f>
        <v>0</v>
      </c>
      <c r="V76" s="15">
        <f t="shared" si="45"/>
        <v>0</v>
      </c>
      <c r="W76" s="15">
        <f>V76*'Manure Application'!F94</f>
        <v>0</v>
      </c>
      <c r="X76" s="15">
        <f t="shared" si="46"/>
        <v>0</v>
      </c>
      <c r="Y76" s="27">
        <f t="shared" si="47"/>
        <v>0</v>
      </c>
      <c r="Z76" s="62">
        <f t="shared" si="48"/>
        <v>0</v>
      </c>
      <c r="AA76" s="62">
        <f t="shared" si="49"/>
        <v>0</v>
      </c>
    </row>
    <row r="77" spans="1:27" x14ac:dyDescent="0.2">
      <c r="A77" t="s">
        <v>16</v>
      </c>
      <c r="B77" s="96">
        <f>+Input!$C$25</f>
        <v>0</v>
      </c>
      <c r="C77" s="80">
        <f>B77*Wildlife!$B$13</f>
        <v>0</v>
      </c>
      <c r="D77" s="22">
        <f>B77*Wildlife!$C$13</f>
        <v>0</v>
      </c>
      <c r="E77" s="23">
        <f t="shared" si="41"/>
        <v>0</v>
      </c>
      <c r="F77" s="3">
        <f>Animals!$C$14</f>
        <v>0</v>
      </c>
      <c r="G77" s="15">
        <f>F77*References!$B$11</f>
        <v>0</v>
      </c>
      <c r="H77" s="15">
        <f t="shared" si="42"/>
        <v>0</v>
      </c>
      <c r="I77" s="15">
        <f>H77*'Manure Application'!F23</f>
        <v>0</v>
      </c>
      <c r="J77" s="15">
        <f t="shared" si="43"/>
        <v>0</v>
      </c>
      <c r="K77" s="27">
        <f t="shared" si="40"/>
        <v>0</v>
      </c>
      <c r="L77" s="3">
        <f>Animals!$D$14</f>
        <v>0</v>
      </c>
      <c r="M77" s="3">
        <f>Animals!$B$14</f>
        <v>0</v>
      </c>
      <c r="N77" s="15">
        <f>L77*References!$B$9</f>
        <v>0</v>
      </c>
      <c r="O77" s="15">
        <f>M77*References!$B$10</f>
        <v>0</v>
      </c>
      <c r="P77" s="15">
        <f>(N77*365)+(O77*(365-Grazing!$B$42))</f>
        <v>0</v>
      </c>
      <c r="Q77" s="15">
        <f>P77*'Manure Application'!F47</f>
        <v>0</v>
      </c>
      <c r="R77" s="15">
        <f t="shared" si="44"/>
        <v>0</v>
      </c>
      <c r="S77" s="27">
        <f>IF(B77=0,0,R77*(B77/(B77+Input!$D$25))/B77)</f>
        <v>0</v>
      </c>
      <c r="T77" s="26">
        <f>Animals!$E$14</f>
        <v>0</v>
      </c>
      <c r="U77" s="15">
        <f>T77*References!$B$14</f>
        <v>0</v>
      </c>
      <c r="V77" s="15">
        <f t="shared" si="45"/>
        <v>0</v>
      </c>
      <c r="W77" s="15">
        <f>V77*'Manure Application'!F95</f>
        <v>0</v>
      </c>
      <c r="X77" s="15">
        <f t="shared" si="46"/>
        <v>0</v>
      </c>
      <c r="Y77" s="27">
        <f t="shared" si="47"/>
        <v>0</v>
      </c>
      <c r="Z77" s="62">
        <f t="shared" si="48"/>
        <v>0</v>
      </c>
      <c r="AA77" s="62">
        <f t="shared" si="49"/>
        <v>0</v>
      </c>
    </row>
    <row r="78" spans="1:27" x14ac:dyDescent="0.2">
      <c r="A78" t="s">
        <v>17</v>
      </c>
      <c r="B78" s="96">
        <f>+Input!$C$26</f>
        <v>0</v>
      </c>
      <c r="C78" s="80">
        <f>B78*Wildlife!$B$13</f>
        <v>0</v>
      </c>
      <c r="D78" s="22">
        <f>B78*Wildlife!$C$13</f>
        <v>0</v>
      </c>
      <c r="E78" s="23">
        <f t="shared" si="41"/>
        <v>0</v>
      </c>
      <c r="F78" s="3">
        <f>Animals!$C$15</f>
        <v>0</v>
      </c>
      <c r="G78" s="15">
        <f>F78*References!$B$11</f>
        <v>0</v>
      </c>
      <c r="H78" s="15">
        <f t="shared" si="42"/>
        <v>0</v>
      </c>
      <c r="I78" s="15">
        <f>H78*'Manure Application'!F24</f>
        <v>0</v>
      </c>
      <c r="J78" s="15">
        <f t="shared" si="43"/>
        <v>0</v>
      </c>
      <c r="K78" s="27">
        <f t="shared" si="40"/>
        <v>0</v>
      </c>
      <c r="L78" s="3">
        <f>Animals!$D$15</f>
        <v>0</v>
      </c>
      <c r="M78" s="3">
        <f>Animals!$B$15</f>
        <v>0</v>
      </c>
      <c r="N78" s="15">
        <f>L78*References!$B$9</f>
        <v>0</v>
      </c>
      <c r="O78" s="15">
        <f>M78*References!$B$10</f>
        <v>0</v>
      </c>
      <c r="P78" s="15">
        <f>(N78*365)+(O78*(365-Grazing!$B$42))</f>
        <v>0</v>
      </c>
      <c r="Q78" s="15">
        <f>P78*'Manure Application'!F48</f>
        <v>0</v>
      </c>
      <c r="R78" s="15">
        <f t="shared" si="44"/>
        <v>0</v>
      </c>
      <c r="S78" s="27">
        <f>IF(B78=0,0,R78*(B78/(B78+Input!$D$26))/B78)</f>
        <v>0</v>
      </c>
      <c r="T78" s="26">
        <f>Animals!$E$15</f>
        <v>0</v>
      </c>
      <c r="U78" s="15">
        <f>T78*References!$B$14</f>
        <v>0</v>
      </c>
      <c r="V78" s="15">
        <f t="shared" si="45"/>
        <v>0</v>
      </c>
      <c r="W78" s="15">
        <f>V78*'Manure Application'!F96</f>
        <v>0</v>
      </c>
      <c r="X78" s="15">
        <f t="shared" si="46"/>
        <v>0</v>
      </c>
      <c r="Y78" s="27">
        <f t="shared" si="47"/>
        <v>0</v>
      </c>
      <c r="Z78" s="62">
        <f t="shared" si="48"/>
        <v>0</v>
      </c>
      <c r="AA78" s="62">
        <f t="shared" si="49"/>
        <v>0</v>
      </c>
    </row>
    <row r="79" spans="1:27" x14ac:dyDescent="0.2">
      <c r="A79" t="s">
        <v>18</v>
      </c>
      <c r="B79" s="96">
        <f>+Input!$C$27</f>
        <v>0</v>
      </c>
      <c r="C79" s="80">
        <f>B79*Wildlife!$B$13</f>
        <v>0</v>
      </c>
      <c r="D79" s="22">
        <f>B79*Wildlife!$C$13</f>
        <v>0</v>
      </c>
      <c r="E79" s="23">
        <f t="shared" si="41"/>
        <v>0</v>
      </c>
      <c r="F79" s="3">
        <f>Animals!$C$16</f>
        <v>0</v>
      </c>
      <c r="G79" s="15">
        <f>F79*References!$B$11</f>
        <v>0</v>
      </c>
      <c r="H79" s="15">
        <f t="shared" si="42"/>
        <v>0</v>
      </c>
      <c r="I79" s="15">
        <f>H79*'Manure Application'!F25</f>
        <v>0</v>
      </c>
      <c r="J79" s="15">
        <f t="shared" si="43"/>
        <v>0</v>
      </c>
      <c r="K79" s="27">
        <f t="shared" si="40"/>
        <v>0</v>
      </c>
      <c r="L79" s="3">
        <f>Animals!$D$16</f>
        <v>0</v>
      </c>
      <c r="M79" s="3">
        <f>Animals!$B$16</f>
        <v>0</v>
      </c>
      <c r="N79" s="15">
        <f>L79*References!$B$9</f>
        <v>0</v>
      </c>
      <c r="O79" s="15">
        <f>M79*References!$B$10</f>
        <v>0</v>
      </c>
      <c r="P79" s="15">
        <f>(N79*365)+(O79*(365-Grazing!$B$42))</f>
        <v>0</v>
      </c>
      <c r="Q79" s="15">
        <f>P79*'Manure Application'!F49</f>
        <v>0</v>
      </c>
      <c r="R79" s="15">
        <f t="shared" si="44"/>
        <v>0</v>
      </c>
      <c r="S79" s="27">
        <f>IF(B79=0,0,R79*(B79/(B79+Input!$D$27))/B79)</f>
        <v>0</v>
      </c>
      <c r="T79" s="26">
        <f>Animals!$E$16</f>
        <v>0</v>
      </c>
      <c r="U79" s="15">
        <f>T79*References!$B$14</f>
        <v>0</v>
      </c>
      <c r="V79" s="15">
        <f t="shared" si="45"/>
        <v>0</v>
      </c>
      <c r="W79" s="15">
        <f>V79*'Manure Application'!F97</f>
        <v>0</v>
      </c>
      <c r="X79" s="15">
        <f t="shared" si="46"/>
        <v>0</v>
      </c>
      <c r="Y79" s="27">
        <f t="shared" si="47"/>
        <v>0</v>
      </c>
      <c r="Z79" s="62">
        <f t="shared" si="48"/>
        <v>0</v>
      </c>
      <c r="AA79" s="62">
        <f t="shared" si="49"/>
        <v>0</v>
      </c>
    </row>
    <row r="80" spans="1:27" x14ac:dyDescent="0.2">
      <c r="A80" t="s">
        <v>19</v>
      </c>
      <c r="B80" s="96">
        <f>+Input!$C$28</f>
        <v>0</v>
      </c>
      <c r="C80" s="80">
        <f>B80*Wildlife!$B$13</f>
        <v>0</v>
      </c>
      <c r="D80" s="22">
        <f>B80*Wildlife!$C$13</f>
        <v>0</v>
      </c>
      <c r="E80" s="23">
        <f t="shared" si="41"/>
        <v>0</v>
      </c>
      <c r="F80" s="3">
        <f>Animals!$C$17</f>
        <v>0</v>
      </c>
      <c r="G80" s="15">
        <f>F80*References!$B$11</f>
        <v>0</v>
      </c>
      <c r="H80" s="15">
        <f t="shared" si="42"/>
        <v>0</v>
      </c>
      <c r="I80" s="15">
        <f>H80*'Manure Application'!F26</f>
        <v>0</v>
      </c>
      <c r="J80" s="15">
        <f t="shared" si="43"/>
        <v>0</v>
      </c>
      <c r="K80" s="27">
        <f t="shared" si="40"/>
        <v>0</v>
      </c>
      <c r="L80" s="3">
        <f>Animals!$D$17</f>
        <v>0</v>
      </c>
      <c r="M80" s="3">
        <f>Animals!$B$17</f>
        <v>0</v>
      </c>
      <c r="N80" s="15">
        <f>L80*References!$B$9</f>
        <v>0</v>
      </c>
      <c r="O80" s="15">
        <f>M80*References!$B$10</f>
        <v>0</v>
      </c>
      <c r="P80" s="15">
        <f>(N80*365)+(O80*(365-Grazing!$B$42))</f>
        <v>0</v>
      </c>
      <c r="Q80" s="15">
        <f>P80*'Manure Application'!F50</f>
        <v>0</v>
      </c>
      <c r="R80" s="15">
        <f t="shared" si="44"/>
        <v>0</v>
      </c>
      <c r="S80" s="27">
        <f>IF(B80=0,0,R80*(B80/(B80+Input!$D$28))/B80)</f>
        <v>0</v>
      </c>
      <c r="T80" s="26">
        <f>Animals!$E$17</f>
        <v>0</v>
      </c>
      <c r="U80" s="15">
        <f>T80*References!$B$14</f>
        <v>0</v>
      </c>
      <c r="V80" s="15">
        <f t="shared" si="45"/>
        <v>0</v>
      </c>
      <c r="W80" s="15">
        <f>V80*'Manure Application'!F98</f>
        <v>0</v>
      </c>
      <c r="X80" s="15">
        <f t="shared" si="46"/>
        <v>0</v>
      </c>
      <c r="Y80" s="27">
        <f t="shared" si="47"/>
        <v>0</v>
      </c>
      <c r="Z80" s="62">
        <f t="shared" si="48"/>
        <v>0</v>
      </c>
      <c r="AA80" s="62">
        <f t="shared" si="49"/>
        <v>0</v>
      </c>
    </row>
    <row r="81" spans="1:27" x14ac:dyDescent="0.2">
      <c r="A81" t="s">
        <v>20</v>
      </c>
      <c r="B81" s="96">
        <f>+Input!$C$29</f>
        <v>0</v>
      </c>
      <c r="C81" s="80">
        <f>B81*Wildlife!$B$13</f>
        <v>0</v>
      </c>
      <c r="D81" s="22">
        <f>B81*Wildlife!$C$13</f>
        <v>0</v>
      </c>
      <c r="E81" s="23">
        <f t="shared" si="41"/>
        <v>0</v>
      </c>
      <c r="F81" s="3">
        <f>Animals!$C$18</f>
        <v>0</v>
      </c>
      <c r="G81" s="15">
        <f>F81*References!$B$11</f>
        <v>0</v>
      </c>
      <c r="H81" s="15">
        <f t="shared" si="42"/>
        <v>0</v>
      </c>
      <c r="I81" s="15">
        <f>H81*'Manure Application'!F27</f>
        <v>0</v>
      </c>
      <c r="J81" s="15">
        <f t="shared" si="43"/>
        <v>0</v>
      </c>
      <c r="K81" s="27">
        <f t="shared" si="40"/>
        <v>0</v>
      </c>
      <c r="L81" s="3">
        <f>Animals!$D$18</f>
        <v>0</v>
      </c>
      <c r="M81" s="3">
        <f>Animals!$B$18</f>
        <v>0</v>
      </c>
      <c r="N81" s="15">
        <f>L81*References!$B$9</f>
        <v>0</v>
      </c>
      <c r="O81" s="15">
        <f>M81*References!$B$10</f>
        <v>0</v>
      </c>
      <c r="P81" s="15">
        <f>(N81*365)+(O81*(365-Grazing!$B$42))</f>
        <v>0</v>
      </c>
      <c r="Q81" s="15">
        <f>P81*'Manure Application'!F51</f>
        <v>0</v>
      </c>
      <c r="R81" s="15">
        <f t="shared" si="44"/>
        <v>0</v>
      </c>
      <c r="S81" s="27">
        <f>IF(B81=0,0,R81*(B81/(B81+Input!$D$29))/B81)</f>
        <v>0</v>
      </c>
      <c r="T81" s="26">
        <f>Animals!$E$18</f>
        <v>0</v>
      </c>
      <c r="U81" s="15">
        <f>T81*References!$B$14</f>
        <v>0</v>
      </c>
      <c r="V81" s="15">
        <f t="shared" si="45"/>
        <v>0</v>
      </c>
      <c r="W81" s="15">
        <f>V81*'Manure Application'!F99</f>
        <v>0</v>
      </c>
      <c r="X81" s="15">
        <f t="shared" si="46"/>
        <v>0</v>
      </c>
      <c r="Y81" s="27">
        <f t="shared" si="47"/>
        <v>0</v>
      </c>
      <c r="Z81" s="62">
        <f t="shared" si="48"/>
        <v>0</v>
      </c>
      <c r="AA81" s="62">
        <f t="shared" si="49"/>
        <v>0</v>
      </c>
    </row>
    <row r="82" spans="1:27" x14ac:dyDescent="0.2">
      <c r="A82" t="s">
        <v>21</v>
      </c>
      <c r="B82" s="96">
        <f>+Input!$C$30</f>
        <v>0</v>
      </c>
      <c r="C82" s="80">
        <f>B82*Wildlife!$B$13</f>
        <v>0</v>
      </c>
      <c r="D82" s="22">
        <f>B82*Wildlife!$C$13</f>
        <v>0</v>
      </c>
      <c r="E82" s="23">
        <f t="shared" si="41"/>
        <v>0</v>
      </c>
      <c r="F82" s="3">
        <f>Animals!$C$19</f>
        <v>0</v>
      </c>
      <c r="G82" s="15">
        <f>F82*References!$B$11</f>
        <v>0</v>
      </c>
      <c r="H82" s="15">
        <f t="shared" si="42"/>
        <v>0</v>
      </c>
      <c r="I82" s="15">
        <f>H82*'Manure Application'!F28</f>
        <v>0</v>
      </c>
      <c r="J82" s="15">
        <f t="shared" si="43"/>
        <v>0</v>
      </c>
      <c r="K82" s="27">
        <f t="shared" si="40"/>
        <v>0</v>
      </c>
      <c r="L82" s="3">
        <f>Animals!$D$19</f>
        <v>0</v>
      </c>
      <c r="M82" s="3">
        <f>Animals!$B$19</f>
        <v>0</v>
      </c>
      <c r="N82" s="15">
        <f>L82*References!$B$9</f>
        <v>0</v>
      </c>
      <c r="O82" s="15">
        <f>M82*References!$B$10</f>
        <v>0</v>
      </c>
      <c r="P82" s="15">
        <f>(N82*365)+(O82*(365-Grazing!$B$42))</f>
        <v>0</v>
      </c>
      <c r="Q82" s="15">
        <f>P82*'Manure Application'!F52</f>
        <v>0</v>
      </c>
      <c r="R82" s="15">
        <f t="shared" si="44"/>
        <v>0</v>
      </c>
      <c r="S82" s="27">
        <f>IF(B82=0,0,R82*(B82/(B82+Input!$D$30))/B82)</f>
        <v>0</v>
      </c>
      <c r="T82" s="26">
        <f>Animals!$E$19</f>
        <v>0</v>
      </c>
      <c r="U82" s="15">
        <f>T82*References!$B$14</f>
        <v>0</v>
      </c>
      <c r="V82" s="15">
        <f t="shared" si="45"/>
        <v>0</v>
      </c>
      <c r="W82" s="15">
        <f>V82*'Manure Application'!F100</f>
        <v>0</v>
      </c>
      <c r="X82" s="15">
        <f t="shared" si="46"/>
        <v>0</v>
      </c>
      <c r="Y82" s="27">
        <f t="shared" si="47"/>
        <v>0</v>
      </c>
      <c r="Z82" s="62">
        <f>E82+K82+S82+Y82</f>
        <v>0</v>
      </c>
      <c r="AA82" s="62">
        <f t="shared" si="49"/>
        <v>0</v>
      </c>
    </row>
    <row r="84" spans="1:27" x14ac:dyDescent="0.2">
      <c r="C84" s="76" t="s">
        <v>242</v>
      </c>
      <c r="D84" s="17"/>
      <c r="E84" s="20"/>
      <c r="F84" s="19" t="s">
        <v>331</v>
      </c>
      <c r="G84" s="17"/>
      <c r="H84" s="17"/>
      <c r="I84" s="17"/>
      <c r="J84" s="17"/>
      <c r="K84" s="18"/>
      <c r="L84" s="19" t="s">
        <v>332</v>
      </c>
      <c r="M84" s="19"/>
      <c r="N84" s="17"/>
      <c r="O84" s="17"/>
      <c r="P84" s="17"/>
      <c r="Q84" s="17"/>
      <c r="R84" s="17"/>
      <c r="S84" s="18"/>
      <c r="T84" s="19" t="s">
        <v>333</v>
      </c>
      <c r="U84" s="17"/>
      <c r="V84" s="17"/>
      <c r="W84" s="17"/>
      <c r="Y84" s="16"/>
      <c r="Z84" s="60" t="s">
        <v>11</v>
      </c>
      <c r="AA84" s="60" t="s">
        <v>11</v>
      </c>
    </row>
    <row r="85" spans="1:27" x14ac:dyDescent="0.2">
      <c r="C85" s="77"/>
      <c r="D85" s="10" t="s">
        <v>334</v>
      </c>
      <c r="E85" s="11" t="s">
        <v>335</v>
      </c>
      <c r="F85" s="10"/>
      <c r="G85" s="10" t="s">
        <v>334</v>
      </c>
      <c r="H85" s="10" t="s">
        <v>336</v>
      </c>
      <c r="I85" s="10" t="s">
        <v>337</v>
      </c>
      <c r="J85" s="10" t="s">
        <v>338</v>
      </c>
      <c r="K85" s="11" t="s">
        <v>335</v>
      </c>
      <c r="L85" s="10"/>
      <c r="M85" s="10"/>
      <c r="N85" s="10" t="s">
        <v>339</v>
      </c>
      <c r="O85" s="10" t="s">
        <v>340</v>
      </c>
      <c r="P85" s="10" t="s">
        <v>336</v>
      </c>
      <c r="Q85" s="10" t="s">
        <v>337</v>
      </c>
      <c r="R85" s="10" t="s">
        <v>338</v>
      </c>
      <c r="S85" s="11" t="s">
        <v>335</v>
      </c>
      <c r="T85" s="25" t="s">
        <v>342</v>
      </c>
      <c r="U85" s="10" t="s">
        <v>343</v>
      </c>
      <c r="V85" s="10" t="s">
        <v>344</v>
      </c>
      <c r="W85" s="10" t="s">
        <v>337</v>
      </c>
      <c r="X85" s="10" t="s">
        <v>338</v>
      </c>
      <c r="Y85" s="11" t="s">
        <v>335</v>
      </c>
      <c r="Z85" s="61" t="s">
        <v>335</v>
      </c>
      <c r="AA85" s="61" t="s">
        <v>701</v>
      </c>
    </row>
    <row r="86" spans="1:27" x14ac:dyDescent="0.2">
      <c r="A86" s="21" t="s">
        <v>263</v>
      </c>
      <c r="B86" s="97" t="s">
        <v>346</v>
      </c>
      <c r="C86" s="78" t="s">
        <v>347</v>
      </c>
      <c r="D86" s="13" t="s">
        <v>348</v>
      </c>
      <c r="E86" s="14" t="s">
        <v>349</v>
      </c>
      <c r="F86" s="12" t="s">
        <v>350</v>
      </c>
      <c r="G86" s="13" t="s">
        <v>348</v>
      </c>
      <c r="H86" s="13" t="s">
        <v>351</v>
      </c>
      <c r="I86" s="13" t="s">
        <v>352</v>
      </c>
      <c r="J86" s="13" t="s">
        <v>353</v>
      </c>
      <c r="K86" s="14" t="s">
        <v>349</v>
      </c>
      <c r="L86" s="12" t="s">
        <v>354</v>
      </c>
      <c r="M86" s="13" t="s">
        <v>355</v>
      </c>
      <c r="N86" s="13" t="s">
        <v>348</v>
      </c>
      <c r="O86" s="13" t="s">
        <v>348</v>
      </c>
      <c r="P86" s="13" t="s">
        <v>351</v>
      </c>
      <c r="Q86" s="13" t="s">
        <v>352</v>
      </c>
      <c r="R86" s="13" t="s">
        <v>353</v>
      </c>
      <c r="S86" s="14" t="s">
        <v>349</v>
      </c>
      <c r="T86" s="13"/>
      <c r="U86" s="13" t="s">
        <v>348</v>
      </c>
      <c r="V86" s="13" t="s">
        <v>351</v>
      </c>
      <c r="W86" s="13" t="s">
        <v>352</v>
      </c>
      <c r="X86" s="13" t="s">
        <v>353</v>
      </c>
      <c r="Y86" s="14" t="s">
        <v>349</v>
      </c>
      <c r="Z86" s="61" t="s">
        <v>349</v>
      </c>
      <c r="AA86" s="61" t="s">
        <v>349</v>
      </c>
    </row>
    <row r="87" spans="1:27" x14ac:dyDescent="0.2">
      <c r="A87" t="s">
        <v>12</v>
      </c>
      <c r="B87" s="96">
        <f>+Input!$C$21</f>
        <v>0</v>
      </c>
      <c r="C87" s="79">
        <f>B87*Wildlife!$B$13</f>
        <v>0</v>
      </c>
      <c r="D87" s="22">
        <f>B87*Wildlife!$C$13</f>
        <v>0</v>
      </c>
      <c r="E87" s="23">
        <f>IF(B87=0,0,D87/B87)</f>
        <v>0</v>
      </c>
      <c r="F87" s="3">
        <f>Animals!$C$10</f>
        <v>0</v>
      </c>
      <c r="G87" s="15">
        <f>F87*References!$B$11</f>
        <v>0</v>
      </c>
      <c r="H87" s="15">
        <f>G87*365</f>
        <v>0</v>
      </c>
      <c r="I87" s="15">
        <f>H87*'Manure Application'!G19</f>
        <v>0</v>
      </c>
      <c r="J87" s="15">
        <f>I87/30</f>
        <v>0</v>
      </c>
      <c r="K87" s="27">
        <f t="shared" ref="K87:K96" si="50">IF(B87=0,0,J87/B87)</f>
        <v>0</v>
      </c>
      <c r="L87" s="3">
        <f>Animals!$D$10</f>
        <v>0</v>
      </c>
      <c r="M87" s="3">
        <f>Animals!$B$10</f>
        <v>0</v>
      </c>
      <c r="N87" s="15">
        <f>L87*References!$B$9</f>
        <v>0</v>
      </c>
      <c r="O87" s="15">
        <f>M87*References!$B$10</f>
        <v>0</v>
      </c>
      <c r="P87" s="15">
        <f>(N87*365)+(O87*(365-Grazing!$B$42))</f>
        <v>0</v>
      </c>
      <c r="Q87" s="15">
        <f>P87*'Manure Application'!G43</f>
        <v>0</v>
      </c>
      <c r="R87" s="15">
        <f t="shared" ref="R87:R96" si="51">Q87/30</f>
        <v>0</v>
      </c>
      <c r="S87" s="27">
        <f>IF(B87=0,0,R87*(B87/(B87+Input!$D$21))/B87)</f>
        <v>0</v>
      </c>
      <c r="T87" s="26">
        <f>Animals!$E$10</f>
        <v>0</v>
      </c>
      <c r="U87" s="15">
        <f>T87*References!$B$14</f>
        <v>0</v>
      </c>
      <c r="V87" s="15">
        <f>U87*365</f>
        <v>0</v>
      </c>
      <c r="W87" s="15">
        <f>V87*'Manure Application'!G91</f>
        <v>0</v>
      </c>
      <c r="X87" s="15">
        <f>W87/30</f>
        <v>0</v>
      </c>
      <c r="Y87" s="27">
        <f>IF(B87=0,0,X87/B87)</f>
        <v>0</v>
      </c>
      <c r="Z87" s="62">
        <f>E87+K87+S87+Y87</f>
        <v>0</v>
      </c>
      <c r="AA87" s="62">
        <f>0.403*(Z87)^1.028</f>
        <v>0</v>
      </c>
    </row>
    <row r="88" spans="1:27" x14ac:dyDescent="0.2">
      <c r="A88" t="s">
        <v>13</v>
      </c>
      <c r="B88" s="96">
        <f>+Input!$C$22</f>
        <v>0</v>
      </c>
      <c r="C88" s="80">
        <f>B88*Wildlife!$B$13</f>
        <v>0</v>
      </c>
      <c r="D88" s="22">
        <f>B88*Wildlife!$C$13</f>
        <v>0</v>
      </c>
      <c r="E88" s="23">
        <f t="shared" ref="E88:E96" si="52">IF(B88=0,0,D88/B88)</f>
        <v>0</v>
      </c>
      <c r="F88" s="3">
        <f>Animals!$C$11</f>
        <v>0</v>
      </c>
      <c r="G88" s="15">
        <f>F88*References!$B$11</f>
        <v>0</v>
      </c>
      <c r="H88" s="15">
        <f t="shared" ref="H88:H96" si="53">G88*365</f>
        <v>0</v>
      </c>
      <c r="I88" s="15">
        <f>H88*'Manure Application'!G20</f>
        <v>0</v>
      </c>
      <c r="J88" s="15">
        <f t="shared" ref="J88:J96" si="54">I88/30</f>
        <v>0</v>
      </c>
      <c r="K88" s="27">
        <f t="shared" si="50"/>
        <v>0</v>
      </c>
      <c r="L88" s="3">
        <f>Animals!$D$11</f>
        <v>0</v>
      </c>
      <c r="M88" s="3">
        <f>Animals!$B$11</f>
        <v>0</v>
      </c>
      <c r="N88" s="15">
        <f>L88*References!$B$9</f>
        <v>0</v>
      </c>
      <c r="O88" s="15">
        <f>M88*References!$B$10</f>
        <v>0</v>
      </c>
      <c r="P88" s="15">
        <f>(N88*365)+(O88*(365-Grazing!$B$42))</f>
        <v>0</v>
      </c>
      <c r="Q88" s="15">
        <f>P88*'Manure Application'!G44</f>
        <v>0</v>
      </c>
      <c r="R88" s="15">
        <f t="shared" si="51"/>
        <v>0</v>
      </c>
      <c r="S88" s="27">
        <f>IF(B88=0,0,R88*(B88/(B88+Input!$D$22))/B88)</f>
        <v>0</v>
      </c>
      <c r="T88" s="26">
        <f>Animals!$E$11</f>
        <v>0</v>
      </c>
      <c r="U88" s="15">
        <f>T88*References!$B$14</f>
        <v>0</v>
      </c>
      <c r="V88" s="15">
        <f t="shared" ref="V88:V96" si="55">U88*365</f>
        <v>0</v>
      </c>
      <c r="W88" s="15">
        <f>V88*'Manure Application'!G92</f>
        <v>0</v>
      </c>
      <c r="X88" s="15">
        <f t="shared" ref="X88:X96" si="56">W88/30</f>
        <v>0</v>
      </c>
      <c r="Y88" s="27">
        <f t="shared" ref="Y88:Y96" si="57">IF(B88=0,0,X88/B88)</f>
        <v>0</v>
      </c>
      <c r="Z88" s="62">
        <f t="shared" ref="Z88:Z95" si="58">E88+K88+S88+Y88</f>
        <v>0</v>
      </c>
      <c r="AA88" s="62">
        <f t="shared" ref="AA88:AA96" si="59">0.403*(Z88)^1.028</f>
        <v>0</v>
      </c>
    </row>
    <row r="89" spans="1:27" x14ac:dyDescent="0.2">
      <c r="A89" t="s">
        <v>14</v>
      </c>
      <c r="B89" s="96">
        <f>+Input!$C$23</f>
        <v>0</v>
      </c>
      <c r="C89" s="80">
        <f>B89*Wildlife!$B$13</f>
        <v>0</v>
      </c>
      <c r="D89" s="22">
        <f>B89*Wildlife!$C$13</f>
        <v>0</v>
      </c>
      <c r="E89" s="23">
        <f t="shared" si="52"/>
        <v>0</v>
      </c>
      <c r="F89" s="3">
        <f>Animals!$C$12</f>
        <v>0</v>
      </c>
      <c r="G89" s="15">
        <f>F89*References!$B$11</f>
        <v>0</v>
      </c>
      <c r="H89" s="15">
        <f t="shared" si="53"/>
        <v>0</v>
      </c>
      <c r="I89" s="15">
        <f>H89*'Manure Application'!G21</f>
        <v>0</v>
      </c>
      <c r="J89" s="15">
        <f t="shared" si="54"/>
        <v>0</v>
      </c>
      <c r="K89" s="27">
        <f t="shared" si="50"/>
        <v>0</v>
      </c>
      <c r="L89" s="3">
        <f>Animals!$D$12</f>
        <v>0</v>
      </c>
      <c r="M89" s="3">
        <f>Animals!$B$12</f>
        <v>0</v>
      </c>
      <c r="N89" s="15">
        <f>L89*References!$B$9</f>
        <v>0</v>
      </c>
      <c r="O89" s="15">
        <f>M89*References!$B$10</f>
        <v>0</v>
      </c>
      <c r="P89" s="15">
        <f>(N89*365)+(O89*(365-Grazing!$B$42))</f>
        <v>0</v>
      </c>
      <c r="Q89" s="15">
        <f>P89*'Manure Application'!G45</f>
        <v>0</v>
      </c>
      <c r="R89" s="15">
        <f t="shared" si="51"/>
        <v>0</v>
      </c>
      <c r="S89" s="27">
        <f>IF(B89=0,0,R89*(B89/(B89+Input!$D$23))/B89)</f>
        <v>0</v>
      </c>
      <c r="T89" s="26">
        <f>Animals!$E$12</f>
        <v>0</v>
      </c>
      <c r="U89" s="15">
        <f>T89*References!$B$14</f>
        <v>0</v>
      </c>
      <c r="V89" s="15">
        <f t="shared" si="55"/>
        <v>0</v>
      </c>
      <c r="W89" s="15">
        <f>V89*'Manure Application'!G93</f>
        <v>0</v>
      </c>
      <c r="X89" s="15">
        <f t="shared" si="56"/>
        <v>0</v>
      </c>
      <c r="Y89" s="27">
        <f t="shared" si="57"/>
        <v>0</v>
      </c>
      <c r="Z89" s="62">
        <f t="shared" si="58"/>
        <v>0</v>
      </c>
      <c r="AA89" s="62">
        <f t="shared" si="59"/>
        <v>0</v>
      </c>
    </row>
    <row r="90" spans="1:27" x14ac:dyDescent="0.2">
      <c r="A90" t="s">
        <v>15</v>
      </c>
      <c r="B90" s="96">
        <f>+Input!$C$24</f>
        <v>0</v>
      </c>
      <c r="C90" s="80">
        <f>B90*Wildlife!$B$13</f>
        <v>0</v>
      </c>
      <c r="D90" s="22">
        <f>B90*Wildlife!$C$13</f>
        <v>0</v>
      </c>
      <c r="E90" s="23">
        <f t="shared" si="52"/>
        <v>0</v>
      </c>
      <c r="F90" s="3">
        <f>Animals!$C$13</f>
        <v>0</v>
      </c>
      <c r="G90" s="15">
        <f>F90*References!$B$11</f>
        <v>0</v>
      </c>
      <c r="H90" s="15">
        <f t="shared" si="53"/>
        <v>0</v>
      </c>
      <c r="I90" s="15">
        <f>H90*'Manure Application'!G22</f>
        <v>0</v>
      </c>
      <c r="J90" s="15">
        <f t="shared" si="54"/>
        <v>0</v>
      </c>
      <c r="K90" s="27">
        <f t="shared" si="50"/>
        <v>0</v>
      </c>
      <c r="L90" s="3">
        <f>Animals!$D$13</f>
        <v>0</v>
      </c>
      <c r="M90" s="3">
        <f>Animals!$B$13</f>
        <v>0</v>
      </c>
      <c r="N90" s="15">
        <f>L90*References!$B$9</f>
        <v>0</v>
      </c>
      <c r="O90" s="15">
        <f>M90*References!$B$10</f>
        <v>0</v>
      </c>
      <c r="P90" s="15">
        <f>(N90*365)+(O90*(365-Grazing!$B$42))</f>
        <v>0</v>
      </c>
      <c r="Q90" s="15">
        <f>P90*'Manure Application'!G46</f>
        <v>0</v>
      </c>
      <c r="R90" s="15">
        <f t="shared" si="51"/>
        <v>0</v>
      </c>
      <c r="S90" s="27">
        <f>IF(B90=0,0,R90*(B90/(B90+Input!$D$24))/B90)</f>
        <v>0</v>
      </c>
      <c r="T90" s="26">
        <f>Animals!$E$13</f>
        <v>0</v>
      </c>
      <c r="U90" s="15">
        <f>T90*References!$B$14</f>
        <v>0</v>
      </c>
      <c r="V90" s="15">
        <f t="shared" si="55"/>
        <v>0</v>
      </c>
      <c r="W90" s="15">
        <f>V90*'Manure Application'!G94</f>
        <v>0</v>
      </c>
      <c r="X90" s="15">
        <f t="shared" si="56"/>
        <v>0</v>
      </c>
      <c r="Y90" s="27">
        <f t="shared" si="57"/>
        <v>0</v>
      </c>
      <c r="Z90" s="62">
        <f t="shared" si="58"/>
        <v>0</v>
      </c>
      <c r="AA90" s="62">
        <f t="shared" si="59"/>
        <v>0</v>
      </c>
    </row>
    <row r="91" spans="1:27" x14ac:dyDescent="0.2">
      <c r="A91" t="s">
        <v>16</v>
      </c>
      <c r="B91" s="96">
        <f>+Input!$C$25</f>
        <v>0</v>
      </c>
      <c r="C91" s="80">
        <f>B91*Wildlife!$B$13</f>
        <v>0</v>
      </c>
      <c r="D91" s="22">
        <f>B91*Wildlife!$C$13</f>
        <v>0</v>
      </c>
      <c r="E91" s="23">
        <f t="shared" si="52"/>
        <v>0</v>
      </c>
      <c r="F91" s="3">
        <f>Animals!$C$14</f>
        <v>0</v>
      </c>
      <c r="G91" s="15">
        <f>F91*References!$B$11</f>
        <v>0</v>
      </c>
      <c r="H91" s="15">
        <f t="shared" si="53"/>
        <v>0</v>
      </c>
      <c r="I91" s="15">
        <f>H91*'Manure Application'!G23</f>
        <v>0</v>
      </c>
      <c r="J91" s="15">
        <f t="shared" si="54"/>
        <v>0</v>
      </c>
      <c r="K91" s="27">
        <f t="shared" si="50"/>
        <v>0</v>
      </c>
      <c r="L91" s="3">
        <f>Animals!$D$14</f>
        <v>0</v>
      </c>
      <c r="M91" s="3">
        <f>Animals!$B$14</f>
        <v>0</v>
      </c>
      <c r="N91" s="15">
        <f>L91*References!$B$9</f>
        <v>0</v>
      </c>
      <c r="O91" s="15">
        <f>M91*References!$B$10</f>
        <v>0</v>
      </c>
      <c r="P91" s="15">
        <f>(N91*365)+(O91*(365-Grazing!$B$42))</f>
        <v>0</v>
      </c>
      <c r="Q91" s="15">
        <f>P91*'Manure Application'!G47</f>
        <v>0</v>
      </c>
      <c r="R91" s="15">
        <f t="shared" si="51"/>
        <v>0</v>
      </c>
      <c r="S91" s="27">
        <f>IF(B91=0,0,R91*(B91/(B91+Input!$D$25))/B91)</f>
        <v>0</v>
      </c>
      <c r="T91" s="26">
        <f>Animals!$E$14</f>
        <v>0</v>
      </c>
      <c r="U91" s="15">
        <f>T91*References!$B$14</f>
        <v>0</v>
      </c>
      <c r="V91" s="15">
        <f t="shared" si="55"/>
        <v>0</v>
      </c>
      <c r="W91" s="15">
        <f>V91*'Manure Application'!G95</f>
        <v>0</v>
      </c>
      <c r="X91" s="15">
        <f t="shared" si="56"/>
        <v>0</v>
      </c>
      <c r="Y91" s="27">
        <f t="shared" si="57"/>
        <v>0</v>
      </c>
      <c r="Z91" s="62">
        <f t="shared" si="58"/>
        <v>0</v>
      </c>
      <c r="AA91" s="62">
        <f t="shared" si="59"/>
        <v>0</v>
      </c>
    </row>
    <row r="92" spans="1:27" x14ac:dyDescent="0.2">
      <c r="A92" t="s">
        <v>17</v>
      </c>
      <c r="B92" s="96">
        <f>+Input!$C$26</f>
        <v>0</v>
      </c>
      <c r="C92" s="80">
        <f>B92*Wildlife!$B$13</f>
        <v>0</v>
      </c>
      <c r="D92" s="22">
        <f>B92*Wildlife!$C$13</f>
        <v>0</v>
      </c>
      <c r="E92" s="23">
        <f t="shared" si="52"/>
        <v>0</v>
      </c>
      <c r="F92" s="3">
        <f>Animals!$C$15</f>
        <v>0</v>
      </c>
      <c r="G92" s="15">
        <f>F92*References!$B$11</f>
        <v>0</v>
      </c>
      <c r="H92" s="15">
        <f t="shared" si="53"/>
        <v>0</v>
      </c>
      <c r="I92" s="15">
        <f>H92*'Manure Application'!G24</f>
        <v>0</v>
      </c>
      <c r="J92" s="15">
        <f t="shared" si="54"/>
        <v>0</v>
      </c>
      <c r="K92" s="27">
        <f t="shared" si="50"/>
        <v>0</v>
      </c>
      <c r="L92" s="3">
        <f>Animals!$D$15</f>
        <v>0</v>
      </c>
      <c r="M92" s="3">
        <f>Animals!$B$15</f>
        <v>0</v>
      </c>
      <c r="N92" s="15">
        <f>L92*References!$B$9</f>
        <v>0</v>
      </c>
      <c r="O92" s="15">
        <f>M92*References!$B$10</f>
        <v>0</v>
      </c>
      <c r="P92" s="15">
        <f>(N92*365)+(O92*(365-Grazing!$B$42))</f>
        <v>0</v>
      </c>
      <c r="Q92" s="15">
        <f>P92*'Manure Application'!G48</f>
        <v>0</v>
      </c>
      <c r="R92" s="15">
        <f t="shared" si="51"/>
        <v>0</v>
      </c>
      <c r="S92" s="27">
        <f>IF(B92=0,0,R92*(B92/(B92+Input!$D$26))/B92)</f>
        <v>0</v>
      </c>
      <c r="T92" s="26">
        <f>Animals!$E$15</f>
        <v>0</v>
      </c>
      <c r="U92" s="15">
        <f>T92*References!$B$14</f>
        <v>0</v>
      </c>
      <c r="V92" s="15">
        <f t="shared" si="55"/>
        <v>0</v>
      </c>
      <c r="W92" s="15">
        <f>V92*'Manure Application'!G96</f>
        <v>0</v>
      </c>
      <c r="X92" s="15">
        <f t="shared" si="56"/>
        <v>0</v>
      </c>
      <c r="Y92" s="27">
        <f t="shared" si="57"/>
        <v>0</v>
      </c>
      <c r="Z92" s="62">
        <f t="shared" si="58"/>
        <v>0</v>
      </c>
      <c r="AA92" s="62">
        <f t="shared" si="59"/>
        <v>0</v>
      </c>
    </row>
    <row r="93" spans="1:27" x14ac:dyDescent="0.2">
      <c r="A93" t="s">
        <v>18</v>
      </c>
      <c r="B93" s="96">
        <f>+Input!$C$27</f>
        <v>0</v>
      </c>
      <c r="C93" s="80">
        <f>B93*Wildlife!$B$13</f>
        <v>0</v>
      </c>
      <c r="D93" s="22">
        <f>B93*Wildlife!$C$13</f>
        <v>0</v>
      </c>
      <c r="E93" s="23">
        <f t="shared" si="52"/>
        <v>0</v>
      </c>
      <c r="F93" s="3">
        <f>Animals!$C$16</f>
        <v>0</v>
      </c>
      <c r="G93" s="15">
        <f>F93*References!$B$11</f>
        <v>0</v>
      </c>
      <c r="H93" s="15">
        <f t="shared" si="53"/>
        <v>0</v>
      </c>
      <c r="I93" s="15">
        <f>H93*'Manure Application'!G25</f>
        <v>0</v>
      </c>
      <c r="J93" s="15">
        <f t="shared" si="54"/>
        <v>0</v>
      </c>
      <c r="K93" s="27">
        <f t="shared" si="50"/>
        <v>0</v>
      </c>
      <c r="L93" s="3">
        <f>Animals!$D$16</f>
        <v>0</v>
      </c>
      <c r="M93" s="3">
        <f>Animals!$B$16</f>
        <v>0</v>
      </c>
      <c r="N93" s="15">
        <f>L93*References!$B$9</f>
        <v>0</v>
      </c>
      <c r="O93" s="15">
        <f>M93*References!$B$10</f>
        <v>0</v>
      </c>
      <c r="P93" s="15">
        <f>(N93*365)+(O93*(365-Grazing!$B$42))</f>
        <v>0</v>
      </c>
      <c r="Q93" s="15">
        <f>P93*'Manure Application'!G49</f>
        <v>0</v>
      </c>
      <c r="R93" s="15">
        <f t="shared" si="51"/>
        <v>0</v>
      </c>
      <c r="S93" s="27">
        <f>IF(B93=0,0,R93*(B93/(B93+Input!$D$27))/B93)</f>
        <v>0</v>
      </c>
      <c r="T93" s="26">
        <f>Animals!$E$16</f>
        <v>0</v>
      </c>
      <c r="U93" s="15">
        <f>T93*References!$B$14</f>
        <v>0</v>
      </c>
      <c r="V93" s="15">
        <f t="shared" si="55"/>
        <v>0</v>
      </c>
      <c r="W93" s="15">
        <f>V93*'Manure Application'!G97</f>
        <v>0</v>
      </c>
      <c r="X93" s="15">
        <f t="shared" si="56"/>
        <v>0</v>
      </c>
      <c r="Y93" s="27">
        <f t="shared" si="57"/>
        <v>0</v>
      </c>
      <c r="Z93" s="62">
        <f t="shared" si="58"/>
        <v>0</v>
      </c>
      <c r="AA93" s="62">
        <f t="shared" si="59"/>
        <v>0</v>
      </c>
    </row>
    <row r="94" spans="1:27" x14ac:dyDescent="0.2">
      <c r="A94" t="s">
        <v>19</v>
      </c>
      <c r="B94" s="96">
        <f>+Input!$C$28</f>
        <v>0</v>
      </c>
      <c r="C94" s="80">
        <f>B94*Wildlife!$B$13</f>
        <v>0</v>
      </c>
      <c r="D94" s="22">
        <f>B94*Wildlife!$C$13</f>
        <v>0</v>
      </c>
      <c r="E94" s="23">
        <f t="shared" si="52"/>
        <v>0</v>
      </c>
      <c r="F94" s="3">
        <f>Animals!$C$17</f>
        <v>0</v>
      </c>
      <c r="G94" s="15">
        <f>F94*References!$B$11</f>
        <v>0</v>
      </c>
      <c r="H94" s="15">
        <f t="shared" si="53"/>
        <v>0</v>
      </c>
      <c r="I94" s="15">
        <f>H94*'Manure Application'!G26</f>
        <v>0</v>
      </c>
      <c r="J94" s="15">
        <f t="shared" si="54"/>
        <v>0</v>
      </c>
      <c r="K94" s="27">
        <f t="shared" si="50"/>
        <v>0</v>
      </c>
      <c r="L94" s="3">
        <f>Animals!$D$17</f>
        <v>0</v>
      </c>
      <c r="M94" s="3">
        <f>Animals!$B$17</f>
        <v>0</v>
      </c>
      <c r="N94" s="15">
        <f>L94*References!$B$9</f>
        <v>0</v>
      </c>
      <c r="O94" s="15">
        <f>M94*References!$B$10</f>
        <v>0</v>
      </c>
      <c r="P94" s="15">
        <f>(N94*365)+(O94*(365-Grazing!$B$42))</f>
        <v>0</v>
      </c>
      <c r="Q94" s="15">
        <f>P94*'Manure Application'!G50</f>
        <v>0</v>
      </c>
      <c r="R94" s="15">
        <f t="shared" si="51"/>
        <v>0</v>
      </c>
      <c r="S94" s="27">
        <f>IF(B94=0,0,R94*(B94/(B94+Input!$D$28))/B94)</f>
        <v>0</v>
      </c>
      <c r="T94" s="26">
        <f>Animals!$E$17</f>
        <v>0</v>
      </c>
      <c r="U94" s="15">
        <f>T94*References!$B$14</f>
        <v>0</v>
      </c>
      <c r="V94" s="15">
        <f t="shared" si="55"/>
        <v>0</v>
      </c>
      <c r="W94" s="15">
        <f>V94*'Manure Application'!G98</f>
        <v>0</v>
      </c>
      <c r="X94" s="15">
        <f t="shared" si="56"/>
        <v>0</v>
      </c>
      <c r="Y94" s="27">
        <f t="shared" si="57"/>
        <v>0</v>
      </c>
      <c r="Z94" s="62">
        <f t="shared" si="58"/>
        <v>0</v>
      </c>
      <c r="AA94" s="62">
        <f t="shared" si="59"/>
        <v>0</v>
      </c>
    </row>
    <row r="95" spans="1:27" x14ac:dyDescent="0.2">
      <c r="A95" t="s">
        <v>20</v>
      </c>
      <c r="B95" s="96">
        <f>+Input!$C$29</f>
        <v>0</v>
      </c>
      <c r="C95" s="80">
        <f>B95*Wildlife!$B$13</f>
        <v>0</v>
      </c>
      <c r="D95" s="22">
        <f>B95*Wildlife!$C$13</f>
        <v>0</v>
      </c>
      <c r="E95" s="23">
        <f t="shared" si="52"/>
        <v>0</v>
      </c>
      <c r="F95" s="3">
        <f>Animals!$C$18</f>
        <v>0</v>
      </c>
      <c r="G95" s="15">
        <f>F95*References!$B$11</f>
        <v>0</v>
      </c>
      <c r="H95" s="15">
        <f t="shared" si="53"/>
        <v>0</v>
      </c>
      <c r="I95" s="15">
        <f>H95*'Manure Application'!G27</f>
        <v>0</v>
      </c>
      <c r="J95" s="15">
        <f t="shared" si="54"/>
        <v>0</v>
      </c>
      <c r="K95" s="27">
        <f t="shared" si="50"/>
        <v>0</v>
      </c>
      <c r="L95" s="3">
        <f>Animals!$D$18</f>
        <v>0</v>
      </c>
      <c r="M95" s="3">
        <f>Animals!$B$18</f>
        <v>0</v>
      </c>
      <c r="N95" s="15">
        <f>L95*References!$B$9</f>
        <v>0</v>
      </c>
      <c r="O95" s="15">
        <f>M95*References!$B$10</f>
        <v>0</v>
      </c>
      <c r="P95" s="15">
        <f>(N95*365)+(O95*(365-Grazing!$B$42))</f>
        <v>0</v>
      </c>
      <c r="Q95" s="15">
        <f>P95*'Manure Application'!G51</f>
        <v>0</v>
      </c>
      <c r="R95" s="15">
        <f t="shared" si="51"/>
        <v>0</v>
      </c>
      <c r="S95" s="27">
        <f>IF(B95=0,0,R95*(B95/(B95+Input!$D$29))/B95)</f>
        <v>0</v>
      </c>
      <c r="T95" s="26">
        <f>Animals!$E$18</f>
        <v>0</v>
      </c>
      <c r="U95" s="15">
        <f>T95*References!$B$14</f>
        <v>0</v>
      </c>
      <c r="V95" s="15">
        <f t="shared" si="55"/>
        <v>0</v>
      </c>
      <c r="W95" s="15">
        <f>V95*'Manure Application'!G99</f>
        <v>0</v>
      </c>
      <c r="X95" s="15">
        <f t="shared" si="56"/>
        <v>0</v>
      </c>
      <c r="Y95" s="27">
        <f t="shared" si="57"/>
        <v>0</v>
      </c>
      <c r="Z95" s="62">
        <f t="shared" si="58"/>
        <v>0</v>
      </c>
      <c r="AA95" s="62">
        <f t="shared" si="59"/>
        <v>0</v>
      </c>
    </row>
    <row r="96" spans="1:27" x14ac:dyDescent="0.2">
      <c r="A96" t="s">
        <v>21</v>
      </c>
      <c r="B96" s="96">
        <f>+Input!$C$30</f>
        <v>0</v>
      </c>
      <c r="C96" s="80">
        <f>B96*Wildlife!$B$13</f>
        <v>0</v>
      </c>
      <c r="D96" s="22">
        <f>B96*Wildlife!$C$13</f>
        <v>0</v>
      </c>
      <c r="E96" s="23">
        <f t="shared" si="52"/>
        <v>0</v>
      </c>
      <c r="F96" s="3">
        <f>Animals!$C$19</f>
        <v>0</v>
      </c>
      <c r="G96" s="15">
        <f>F96*References!$B$11</f>
        <v>0</v>
      </c>
      <c r="H96" s="15">
        <f t="shared" si="53"/>
        <v>0</v>
      </c>
      <c r="I96" s="15">
        <f>H96*'Manure Application'!G28</f>
        <v>0</v>
      </c>
      <c r="J96" s="15">
        <f t="shared" si="54"/>
        <v>0</v>
      </c>
      <c r="K96" s="27">
        <f t="shared" si="50"/>
        <v>0</v>
      </c>
      <c r="L96" s="3">
        <f>Animals!$D$19</f>
        <v>0</v>
      </c>
      <c r="M96" s="3">
        <f>Animals!$B$19</f>
        <v>0</v>
      </c>
      <c r="N96" s="15">
        <f>L96*References!$B$9</f>
        <v>0</v>
      </c>
      <c r="O96" s="15">
        <f>M96*References!$B$10</f>
        <v>0</v>
      </c>
      <c r="P96" s="15">
        <f>(N96*365)+(O96*(365-Grazing!$B$42))</f>
        <v>0</v>
      </c>
      <c r="Q96" s="15">
        <f>P96*'Manure Application'!G52</f>
        <v>0</v>
      </c>
      <c r="R96" s="15">
        <f t="shared" si="51"/>
        <v>0</v>
      </c>
      <c r="S96" s="27">
        <f>IF(B96=0,0,R96*(B96/(B96+Input!$D$30))/B96)</f>
        <v>0</v>
      </c>
      <c r="T96" s="26">
        <f>Animals!$E$19</f>
        <v>0</v>
      </c>
      <c r="U96" s="15">
        <f>T96*References!$B$14</f>
        <v>0</v>
      </c>
      <c r="V96" s="15">
        <f t="shared" si="55"/>
        <v>0</v>
      </c>
      <c r="W96" s="15">
        <f>V96*'Manure Application'!G100</f>
        <v>0</v>
      </c>
      <c r="X96" s="15">
        <f t="shared" si="56"/>
        <v>0</v>
      </c>
      <c r="Y96" s="27">
        <f t="shared" si="57"/>
        <v>0</v>
      </c>
      <c r="Z96" s="62">
        <f>E96+K96+S96+Y96</f>
        <v>0</v>
      </c>
      <c r="AA96" s="62">
        <f t="shared" si="59"/>
        <v>0</v>
      </c>
    </row>
    <row r="98" spans="1:27" x14ac:dyDescent="0.2">
      <c r="C98" s="76" t="s">
        <v>242</v>
      </c>
      <c r="D98" s="17"/>
      <c r="E98" s="20"/>
      <c r="F98" s="19" t="s">
        <v>331</v>
      </c>
      <c r="G98" s="17"/>
      <c r="H98" s="17"/>
      <c r="I98" s="17"/>
      <c r="J98" s="17"/>
      <c r="K98" s="18"/>
      <c r="L98" s="19" t="s">
        <v>332</v>
      </c>
      <c r="M98" s="19"/>
      <c r="N98" s="17"/>
      <c r="O98" s="17"/>
      <c r="P98" s="17"/>
      <c r="Q98" s="17"/>
      <c r="R98" s="17"/>
      <c r="S98" s="18"/>
      <c r="T98" s="19" t="s">
        <v>333</v>
      </c>
      <c r="U98" s="17"/>
      <c r="V98" s="17"/>
      <c r="W98" s="17"/>
      <c r="Y98" s="16"/>
      <c r="Z98" s="60" t="s">
        <v>11</v>
      </c>
      <c r="AA98" s="60" t="s">
        <v>11</v>
      </c>
    </row>
    <row r="99" spans="1:27" x14ac:dyDescent="0.2">
      <c r="C99" s="77"/>
      <c r="D99" s="10" t="s">
        <v>334</v>
      </c>
      <c r="E99" s="11" t="s">
        <v>335</v>
      </c>
      <c r="F99" s="10"/>
      <c r="G99" s="10" t="s">
        <v>334</v>
      </c>
      <c r="H99" s="10" t="s">
        <v>336</v>
      </c>
      <c r="I99" s="10" t="s">
        <v>337</v>
      </c>
      <c r="J99" s="10" t="s">
        <v>338</v>
      </c>
      <c r="K99" s="11" t="s">
        <v>335</v>
      </c>
      <c r="L99" s="10"/>
      <c r="M99" s="10"/>
      <c r="N99" s="10" t="s">
        <v>339</v>
      </c>
      <c r="O99" s="10" t="s">
        <v>340</v>
      </c>
      <c r="P99" s="10" t="s">
        <v>336</v>
      </c>
      <c r="Q99" s="10" t="s">
        <v>337</v>
      </c>
      <c r="R99" s="10" t="s">
        <v>338</v>
      </c>
      <c r="S99" s="11" t="s">
        <v>335</v>
      </c>
      <c r="T99" s="25" t="s">
        <v>342</v>
      </c>
      <c r="U99" s="10" t="s">
        <v>343</v>
      </c>
      <c r="V99" s="10" t="s">
        <v>344</v>
      </c>
      <c r="W99" s="10" t="s">
        <v>337</v>
      </c>
      <c r="X99" s="10" t="s">
        <v>338</v>
      </c>
      <c r="Y99" s="11" t="s">
        <v>335</v>
      </c>
      <c r="Z99" s="61" t="s">
        <v>335</v>
      </c>
      <c r="AA99" s="61" t="s">
        <v>701</v>
      </c>
    </row>
    <row r="100" spans="1:27" x14ac:dyDescent="0.2">
      <c r="A100" s="21" t="s">
        <v>264</v>
      </c>
      <c r="B100" s="97" t="s">
        <v>346</v>
      </c>
      <c r="C100" s="78" t="s">
        <v>347</v>
      </c>
      <c r="D100" s="13" t="s">
        <v>348</v>
      </c>
      <c r="E100" s="14" t="s">
        <v>349</v>
      </c>
      <c r="F100" s="12" t="s">
        <v>350</v>
      </c>
      <c r="G100" s="13" t="s">
        <v>348</v>
      </c>
      <c r="H100" s="13" t="s">
        <v>351</v>
      </c>
      <c r="I100" s="13" t="s">
        <v>352</v>
      </c>
      <c r="J100" s="13" t="s">
        <v>353</v>
      </c>
      <c r="K100" s="14" t="s">
        <v>349</v>
      </c>
      <c r="L100" s="12" t="s">
        <v>354</v>
      </c>
      <c r="M100" s="13" t="s">
        <v>355</v>
      </c>
      <c r="N100" s="13" t="s">
        <v>348</v>
      </c>
      <c r="O100" s="13" t="s">
        <v>348</v>
      </c>
      <c r="P100" s="13" t="s">
        <v>351</v>
      </c>
      <c r="Q100" s="13" t="s">
        <v>352</v>
      </c>
      <c r="R100" s="13" t="s">
        <v>353</v>
      </c>
      <c r="S100" s="14" t="s">
        <v>349</v>
      </c>
      <c r="T100" s="13"/>
      <c r="U100" s="13" t="s">
        <v>348</v>
      </c>
      <c r="V100" s="13" t="s">
        <v>351</v>
      </c>
      <c r="W100" s="13" t="s">
        <v>352</v>
      </c>
      <c r="X100" s="13" t="s">
        <v>353</v>
      </c>
      <c r="Y100" s="14" t="s">
        <v>349</v>
      </c>
      <c r="Z100" s="61" t="s">
        <v>349</v>
      </c>
      <c r="AA100" s="61" t="s">
        <v>349</v>
      </c>
    </row>
    <row r="101" spans="1:27" x14ac:dyDescent="0.2">
      <c r="A101" t="s">
        <v>12</v>
      </c>
      <c r="B101" s="96">
        <f>+Input!$C$21</f>
        <v>0</v>
      </c>
      <c r="C101" s="79">
        <f>B101*Wildlife!$B$13</f>
        <v>0</v>
      </c>
      <c r="D101" s="22">
        <f>B101*Wildlife!$C$13</f>
        <v>0</v>
      </c>
      <c r="E101" s="23">
        <f>IF(B101=0,0,D101/B101)</f>
        <v>0</v>
      </c>
      <c r="F101" s="3">
        <f>Animals!$C$10</f>
        <v>0</v>
      </c>
      <c r="G101" s="15">
        <f>F101*References!$B$11</f>
        <v>0</v>
      </c>
      <c r="H101" s="15">
        <f>G101*365</f>
        <v>0</v>
      </c>
      <c r="I101" s="15">
        <f>H101*'Manure Application'!H19</f>
        <v>0</v>
      </c>
      <c r="J101" s="15">
        <f>I101/31</f>
        <v>0</v>
      </c>
      <c r="K101" s="27">
        <f t="shared" ref="K101:K110" si="60">IF(B101=0,0,J101/B101)</f>
        <v>0</v>
      </c>
      <c r="L101" s="3">
        <f>Animals!$D$10</f>
        <v>0</v>
      </c>
      <c r="M101" s="3">
        <f>Animals!$B$10</f>
        <v>0</v>
      </c>
      <c r="N101" s="15">
        <f>L101*References!$B$9</f>
        <v>0</v>
      </c>
      <c r="O101" s="15">
        <f>M101*References!$B$10</f>
        <v>0</v>
      </c>
      <c r="P101" s="15">
        <f>(N101*365)+(O101*(365-Grazing!$B$42))</f>
        <v>0</v>
      </c>
      <c r="Q101" s="15">
        <f>P101*'Manure Application'!H43</f>
        <v>0</v>
      </c>
      <c r="R101" s="15">
        <f>Q101/31</f>
        <v>0</v>
      </c>
      <c r="S101" s="27">
        <f>IF(B101=0,0,R101*(B101/(B101+Input!$D$21))/B101)</f>
        <v>0</v>
      </c>
      <c r="T101" s="26">
        <f>Animals!$E$10</f>
        <v>0</v>
      </c>
      <c r="U101" s="15">
        <f>T101*References!$B$14</f>
        <v>0</v>
      </c>
      <c r="V101" s="15">
        <f>U101*365</f>
        <v>0</v>
      </c>
      <c r="W101" s="15">
        <f>V101*'Manure Application'!H91</f>
        <v>0</v>
      </c>
      <c r="X101" s="15">
        <f>W101/31</f>
        <v>0</v>
      </c>
      <c r="Y101" s="27">
        <f>IF(B101=0,0,X101/B101)</f>
        <v>0</v>
      </c>
      <c r="Z101" s="62">
        <f>E101+K101+S101+Y101</f>
        <v>0</v>
      </c>
      <c r="AA101" s="62">
        <f>0.403*(Z101)^1.028</f>
        <v>0</v>
      </c>
    </row>
    <row r="102" spans="1:27" x14ac:dyDescent="0.2">
      <c r="A102" t="s">
        <v>13</v>
      </c>
      <c r="B102" s="96">
        <f>+Input!$C$22</f>
        <v>0</v>
      </c>
      <c r="C102" s="80">
        <f>B102*Wildlife!$B$13</f>
        <v>0</v>
      </c>
      <c r="D102" s="22">
        <f>B102*Wildlife!$C$13</f>
        <v>0</v>
      </c>
      <c r="E102" s="23">
        <f t="shared" ref="E102:E110" si="61">IF(B102=0,0,D102/B102)</f>
        <v>0</v>
      </c>
      <c r="F102" s="3">
        <f>Animals!$C$11</f>
        <v>0</v>
      </c>
      <c r="G102" s="15">
        <f>F102*References!$B$11</f>
        <v>0</v>
      </c>
      <c r="H102" s="15">
        <f t="shared" ref="H102:H110" si="62">G102*365</f>
        <v>0</v>
      </c>
      <c r="I102" s="15">
        <f>H102*'Manure Application'!H20</f>
        <v>0</v>
      </c>
      <c r="J102" s="15">
        <f t="shared" ref="J102:J110" si="63">I102/31</f>
        <v>0</v>
      </c>
      <c r="K102" s="27">
        <f t="shared" si="60"/>
        <v>0</v>
      </c>
      <c r="L102" s="3">
        <f>Animals!$D$11</f>
        <v>0</v>
      </c>
      <c r="M102" s="3">
        <f>Animals!$B$11</f>
        <v>0</v>
      </c>
      <c r="N102" s="15">
        <f>L102*References!$B$9</f>
        <v>0</v>
      </c>
      <c r="O102" s="15">
        <f>M102*References!$B$10</f>
        <v>0</v>
      </c>
      <c r="P102" s="15">
        <f>(N102*365)+(O102*(365-Grazing!$B$42))</f>
        <v>0</v>
      </c>
      <c r="Q102" s="15">
        <f>P102*'Manure Application'!H44</f>
        <v>0</v>
      </c>
      <c r="R102" s="15">
        <f t="shared" ref="R102:R110" si="64">Q102/31</f>
        <v>0</v>
      </c>
      <c r="S102" s="27">
        <f>IF(B102=0,0,R102*(B102/(B102+Input!$D$22))/B102)</f>
        <v>0</v>
      </c>
      <c r="T102" s="26">
        <f>Animals!$E$11</f>
        <v>0</v>
      </c>
      <c r="U102" s="15">
        <f>T102*References!$B$14</f>
        <v>0</v>
      </c>
      <c r="V102" s="15">
        <f t="shared" ref="V102:V110" si="65">U102*365</f>
        <v>0</v>
      </c>
      <c r="W102" s="15">
        <f>V102*'Manure Application'!H92</f>
        <v>0</v>
      </c>
      <c r="X102" s="15">
        <f t="shared" ref="X102:X110" si="66">W102/31</f>
        <v>0</v>
      </c>
      <c r="Y102" s="27">
        <f t="shared" ref="Y102:Y110" si="67">IF(B102=0,0,X102/B102)</f>
        <v>0</v>
      </c>
      <c r="Z102" s="62">
        <f t="shared" ref="Z102:Z109" si="68">E102+K102+S102+Y102</f>
        <v>0</v>
      </c>
      <c r="AA102" s="62">
        <f t="shared" ref="AA102:AA110" si="69">0.403*(Z102)^1.028</f>
        <v>0</v>
      </c>
    </row>
    <row r="103" spans="1:27" x14ac:dyDescent="0.2">
      <c r="A103" t="s">
        <v>14</v>
      </c>
      <c r="B103" s="96">
        <f>+Input!$C$23</f>
        <v>0</v>
      </c>
      <c r="C103" s="80">
        <f>B103*Wildlife!$B$13</f>
        <v>0</v>
      </c>
      <c r="D103" s="22">
        <f>B103*Wildlife!$C$13</f>
        <v>0</v>
      </c>
      <c r="E103" s="23">
        <f t="shared" si="61"/>
        <v>0</v>
      </c>
      <c r="F103" s="3">
        <f>Animals!$C$12</f>
        <v>0</v>
      </c>
      <c r="G103" s="15">
        <f>F103*References!$B$11</f>
        <v>0</v>
      </c>
      <c r="H103" s="15">
        <f t="shared" si="62"/>
        <v>0</v>
      </c>
      <c r="I103" s="15">
        <f>H103*'Manure Application'!H21</f>
        <v>0</v>
      </c>
      <c r="J103" s="15">
        <f t="shared" si="63"/>
        <v>0</v>
      </c>
      <c r="K103" s="27">
        <f t="shared" si="60"/>
        <v>0</v>
      </c>
      <c r="L103" s="3">
        <f>Animals!$D$12</f>
        <v>0</v>
      </c>
      <c r="M103" s="3">
        <f>Animals!$B$12</f>
        <v>0</v>
      </c>
      <c r="N103" s="15">
        <f>L103*References!$B$9</f>
        <v>0</v>
      </c>
      <c r="O103" s="15">
        <f>M103*References!$B$10</f>
        <v>0</v>
      </c>
      <c r="P103" s="15">
        <f>(N103*365)+(O103*(365-Grazing!$B$42))</f>
        <v>0</v>
      </c>
      <c r="Q103" s="15">
        <f>P103*'Manure Application'!H45</f>
        <v>0</v>
      </c>
      <c r="R103" s="15">
        <f t="shared" si="64"/>
        <v>0</v>
      </c>
      <c r="S103" s="27">
        <f>IF(B103=0,0,R103*(B103/(B103+Input!$D$23))/B103)</f>
        <v>0</v>
      </c>
      <c r="T103" s="26">
        <f>Animals!$E$12</f>
        <v>0</v>
      </c>
      <c r="U103" s="15">
        <f>T103*References!$B$14</f>
        <v>0</v>
      </c>
      <c r="V103" s="15">
        <f t="shared" si="65"/>
        <v>0</v>
      </c>
      <c r="W103" s="15">
        <f>V103*'Manure Application'!H93</f>
        <v>0</v>
      </c>
      <c r="X103" s="15">
        <f t="shared" si="66"/>
        <v>0</v>
      </c>
      <c r="Y103" s="27">
        <f t="shared" si="67"/>
        <v>0</v>
      </c>
      <c r="Z103" s="62">
        <f t="shared" si="68"/>
        <v>0</v>
      </c>
      <c r="AA103" s="62">
        <f t="shared" si="69"/>
        <v>0</v>
      </c>
    </row>
    <row r="104" spans="1:27" x14ac:dyDescent="0.2">
      <c r="A104" t="s">
        <v>15</v>
      </c>
      <c r="B104" s="96">
        <f>+Input!$C$24</f>
        <v>0</v>
      </c>
      <c r="C104" s="80">
        <f>B104*Wildlife!$B$13</f>
        <v>0</v>
      </c>
      <c r="D104" s="22">
        <f>B104*Wildlife!$C$13</f>
        <v>0</v>
      </c>
      <c r="E104" s="23">
        <f t="shared" si="61"/>
        <v>0</v>
      </c>
      <c r="F104" s="3">
        <f>Animals!$C$13</f>
        <v>0</v>
      </c>
      <c r="G104" s="15">
        <f>F104*References!$B$11</f>
        <v>0</v>
      </c>
      <c r="H104" s="15">
        <f t="shared" si="62"/>
        <v>0</v>
      </c>
      <c r="I104" s="15">
        <f>H104*'Manure Application'!H22</f>
        <v>0</v>
      </c>
      <c r="J104" s="15">
        <f t="shared" si="63"/>
        <v>0</v>
      </c>
      <c r="K104" s="27">
        <f t="shared" si="60"/>
        <v>0</v>
      </c>
      <c r="L104" s="3">
        <f>Animals!$D$13</f>
        <v>0</v>
      </c>
      <c r="M104" s="3">
        <f>Animals!$B$13</f>
        <v>0</v>
      </c>
      <c r="N104" s="15">
        <f>L104*References!$B$9</f>
        <v>0</v>
      </c>
      <c r="O104" s="15">
        <f>M104*References!$B$10</f>
        <v>0</v>
      </c>
      <c r="P104" s="15">
        <f>(N104*365)+(O104*(365-Grazing!$B$42))</f>
        <v>0</v>
      </c>
      <c r="Q104" s="15">
        <f>P104*'Manure Application'!H46</f>
        <v>0</v>
      </c>
      <c r="R104" s="15">
        <f t="shared" si="64"/>
        <v>0</v>
      </c>
      <c r="S104" s="27">
        <f>IF(B104=0,0,R104*(B104/(B104+Input!$D$24))/B104)</f>
        <v>0</v>
      </c>
      <c r="T104" s="26">
        <f>Animals!$E$13</f>
        <v>0</v>
      </c>
      <c r="U104" s="15">
        <f>T104*References!$B$14</f>
        <v>0</v>
      </c>
      <c r="V104" s="15">
        <f t="shared" si="65"/>
        <v>0</v>
      </c>
      <c r="W104" s="15">
        <f>V104*'Manure Application'!H94</f>
        <v>0</v>
      </c>
      <c r="X104" s="15">
        <f t="shared" si="66"/>
        <v>0</v>
      </c>
      <c r="Y104" s="27">
        <f t="shared" si="67"/>
        <v>0</v>
      </c>
      <c r="Z104" s="62">
        <f t="shared" si="68"/>
        <v>0</v>
      </c>
      <c r="AA104" s="62">
        <f t="shared" si="69"/>
        <v>0</v>
      </c>
    </row>
    <row r="105" spans="1:27" x14ac:dyDescent="0.2">
      <c r="A105" t="s">
        <v>16</v>
      </c>
      <c r="B105" s="96">
        <f>+Input!$C$25</f>
        <v>0</v>
      </c>
      <c r="C105" s="80">
        <f>B105*Wildlife!$B$13</f>
        <v>0</v>
      </c>
      <c r="D105" s="22">
        <f>B105*Wildlife!$C$13</f>
        <v>0</v>
      </c>
      <c r="E105" s="23">
        <f t="shared" si="61"/>
        <v>0</v>
      </c>
      <c r="F105" s="3">
        <f>Animals!$C$14</f>
        <v>0</v>
      </c>
      <c r="G105" s="15">
        <f>F105*References!$B$11</f>
        <v>0</v>
      </c>
      <c r="H105" s="15">
        <f t="shared" si="62"/>
        <v>0</v>
      </c>
      <c r="I105" s="15">
        <f>H105*'Manure Application'!H23</f>
        <v>0</v>
      </c>
      <c r="J105" s="15">
        <f t="shared" si="63"/>
        <v>0</v>
      </c>
      <c r="K105" s="27">
        <f t="shared" si="60"/>
        <v>0</v>
      </c>
      <c r="L105" s="3">
        <f>Animals!$D$14</f>
        <v>0</v>
      </c>
      <c r="M105" s="3">
        <f>Animals!$B$14</f>
        <v>0</v>
      </c>
      <c r="N105" s="15">
        <f>L105*References!$B$9</f>
        <v>0</v>
      </c>
      <c r="O105" s="15">
        <f>M105*References!$B$10</f>
        <v>0</v>
      </c>
      <c r="P105" s="15">
        <f>(N105*365)+(O105*(365-Grazing!$B$42))</f>
        <v>0</v>
      </c>
      <c r="Q105" s="15">
        <f>P105*'Manure Application'!H47</f>
        <v>0</v>
      </c>
      <c r="R105" s="15">
        <f t="shared" si="64"/>
        <v>0</v>
      </c>
      <c r="S105" s="27">
        <f>IF(B105=0,0,R105*(B105/(B105+Input!$D$25))/B105)</f>
        <v>0</v>
      </c>
      <c r="T105" s="26">
        <f>Animals!$E$14</f>
        <v>0</v>
      </c>
      <c r="U105" s="15">
        <f>T105*References!$B$14</f>
        <v>0</v>
      </c>
      <c r="V105" s="15">
        <f t="shared" si="65"/>
        <v>0</v>
      </c>
      <c r="W105" s="15">
        <f>V105*'Manure Application'!H95</f>
        <v>0</v>
      </c>
      <c r="X105" s="15">
        <f t="shared" si="66"/>
        <v>0</v>
      </c>
      <c r="Y105" s="27">
        <f t="shared" si="67"/>
        <v>0</v>
      </c>
      <c r="Z105" s="62">
        <f t="shared" si="68"/>
        <v>0</v>
      </c>
      <c r="AA105" s="62">
        <f t="shared" si="69"/>
        <v>0</v>
      </c>
    </row>
    <row r="106" spans="1:27" x14ac:dyDescent="0.2">
      <c r="A106" t="s">
        <v>17</v>
      </c>
      <c r="B106" s="96">
        <f>+Input!$C$26</f>
        <v>0</v>
      </c>
      <c r="C106" s="80">
        <f>B106*Wildlife!$B$13</f>
        <v>0</v>
      </c>
      <c r="D106" s="22">
        <f>B106*Wildlife!$C$13</f>
        <v>0</v>
      </c>
      <c r="E106" s="23">
        <f t="shared" si="61"/>
        <v>0</v>
      </c>
      <c r="F106" s="3">
        <f>Animals!$C$15</f>
        <v>0</v>
      </c>
      <c r="G106" s="15">
        <f>F106*References!$B$11</f>
        <v>0</v>
      </c>
      <c r="H106" s="15">
        <f t="shared" si="62"/>
        <v>0</v>
      </c>
      <c r="I106" s="15">
        <f>H106*'Manure Application'!H24</f>
        <v>0</v>
      </c>
      <c r="J106" s="15">
        <f t="shared" si="63"/>
        <v>0</v>
      </c>
      <c r="K106" s="27">
        <f t="shared" si="60"/>
        <v>0</v>
      </c>
      <c r="L106" s="3">
        <f>Animals!$D$15</f>
        <v>0</v>
      </c>
      <c r="M106" s="3">
        <f>Animals!$B$15</f>
        <v>0</v>
      </c>
      <c r="N106" s="15">
        <f>L106*References!$B$9</f>
        <v>0</v>
      </c>
      <c r="O106" s="15">
        <f>M106*References!$B$10</f>
        <v>0</v>
      </c>
      <c r="P106" s="15">
        <f>(N106*365)+(O106*(365-Grazing!$B$42))</f>
        <v>0</v>
      </c>
      <c r="Q106" s="15">
        <f>P106*'Manure Application'!H48</f>
        <v>0</v>
      </c>
      <c r="R106" s="15">
        <f t="shared" si="64"/>
        <v>0</v>
      </c>
      <c r="S106" s="27">
        <f>IF(B106=0,0,R106*(B106/(B106+Input!$D$26))/B106)</f>
        <v>0</v>
      </c>
      <c r="T106" s="26">
        <f>Animals!$E$15</f>
        <v>0</v>
      </c>
      <c r="U106" s="15">
        <f>T106*References!$B$14</f>
        <v>0</v>
      </c>
      <c r="V106" s="15">
        <f t="shared" si="65"/>
        <v>0</v>
      </c>
      <c r="W106" s="15">
        <f>V106*'Manure Application'!H96</f>
        <v>0</v>
      </c>
      <c r="X106" s="15">
        <f t="shared" si="66"/>
        <v>0</v>
      </c>
      <c r="Y106" s="27">
        <f t="shared" si="67"/>
        <v>0</v>
      </c>
      <c r="Z106" s="62">
        <f t="shared" si="68"/>
        <v>0</v>
      </c>
      <c r="AA106" s="62">
        <f t="shared" si="69"/>
        <v>0</v>
      </c>
    </row>
    <row r="107" spans="1:27" x14ac:dyDescent="0.2">
      <c r="A107" t="s">
        <v>18</v>
      </c>
      <c r="B107" s="96">
        <f>+Input!$C$27</f>
        <v>0</v>
      </c>
      <c r="C107" s="80">
        <f>B107*Wildlife!$B$13</f>
        <v>0</v>
      </c>
      <c r="D107" s="22">
        <f>B107*Wildlife!$C$13</f>
        <v>0</v>
      </c>
      <c r="E107" s="23">
        <f t="shared" si="61"/>
        <v>0</v>
      </c>
      <c r="F107" s="3">
        <f>Animals!$C$16</f>
        <v>0</v>
      </c>
      <c r="G107" s="15">
        <f>F107*References!$B$11</f>
        <v>0</v>
      </c>
      <c r="H107" s="15">
        <f t="shared" si="62"/>
        <v>0</v>
      </c>
      <c r="I107" s="15">
        <f>H107*'Manure Application'!H25</f>
        <v>0</v>
      </c>
      <c r="J107" s="15">
        <f t="shared" si="63"/>
        <v>0</v>
      </c>
      <c r="K107" s="27">
        <f t="shared" si="60"/>
        <v>0</v>
      </c>
      <c r="L107" s="3">
        <f>Animals!$D$16</f>
        <v>0</v>
      </c>
      <c r="M107" s="3">
        <f>Animals!$B$16</f>
        <v>0</v>
      </c>
      <c r="N107" s="15">
        <f>L107*References!$B$9</f>
        <v>0</v>
      </c>
      <c r="O107" s="15">
        <f>M107*References!$B$10</f>
        <v>0</v>
      </c>
      <c r="P107" s="15">
        <f>(N107*365)+(O107*(365-Grazing!$B$42))</f>
        <v>0</v>
      </c>
      <c r="Q107" s="15">
        <f>P107*'Manure Application'!H49</f>
        <v>0</v>
      </c>
      <c r="R107" s="15">
        <f t="shared" si="64"/>
        <v>0</v>
      </c>
      <c r="S107" s="27">
        <f>IF(B107=0,0,R107*(B107/(B107+Input!$D$27))/B107)</f>
        <v>0</v>
      </c>
      <c r="T107" s="26">
        <f>Animals!$E$16</f>
        <v>0</v>
      </c>
      <c r="U107" s="15">
        <f>T107*References!$B$14</f>
        <v>0</v>
      </c>
      <c r="V107" s="15">
        <f t="shared" si="65"/>
        <v>0</v>
      </c>
      <c r="W107" s="15">
        <f>V107*'Manure Application'!H97</f>
        <v>0</v>
      </c>
      <c r="X107" s="15">
        <f t="shared" si="66"/>
        <v>0</v>
      </c>
      <c r="Y107" s="27">
        <f t="shared" si="67"/>
        <v>0</v>
      </c>
      <c r="Z107" s="62">
        <f t="shared" si="68"/>
        <v>0</v>
      </c>
      <c r="AA107" s="62">
        <f t="shared" si="69"/>
        <v>0</v>
      </c>
    </row>
    <row r="108" spans="1:27" x14ac:dyDescent="0.2">
      <c r="A108" t="s">
        <v>19</v>
      </c>
      <c r="B108" s="96">
        <f>+Input!$C$28</f>
        <v>0</v>
      </c>
      <c r="C108" s="80">
        <f>B108*Wildlife!$B$13</f>
        <v>0</v>
      </c>
      <c r="D108" s="22">
        <f>B108*Wildlife!$C$13</f>
        <v>0</v>
      </c>
      <c r="E108" s="23">
        <f t="shared" si="61"/>
        <v>0</v>
      </c>
      <c r="F108" s="3">
        <f>Animals!$C$17</f>
        <v>0</v>
      </c>
      <c r="G108" s="15">
        <f>F108*References!$B$11</f>
        <v>0</v>
      </c>
      <c r="H108" s="15">
        <f t="shared" si="62"/>
        <v>0</v>
      </c>
      <c r="I108" s="15">
        <f>H108*'Manure Application'!H26</f>
        <v>0</v>
      </c>
      <c r="J108" s="15">
        <f t="shared" si="63"/>
        <v>0</v>
      </c>
      <c r="K108" s="27">
        <f t="shared" si="60"/>
        <v>0</v>
      </c>
      <c r="L108" s="3">
        <f>Animals!$D$17</f>
        <v>0</v>
      </c>
      <c r="M108" s="3">
        <f>Animals!$B$17</f>
        <v>0</v>
      </c>
      <c r="N108" s="15">
        <f>L108*References!$B$9</f>
        <v>0</v>
      </c>
      <c r="O108" s="15">
        <f>M108*References!$B$10</f>
        <v>0</v>
      </c>
      <c r="P108" s="15">
        <f>(N108*365)+(O108*(365-Grazing!$B$42))</f>
        <v>0</v>
      </c>
      <c r="Q108" s="15">
        <f>P108*'Manure Application'!H50</f>
        <v>0</v>
      </c>
      <c r="R108" s="15">
        <f t="shared" si="64"/>
        <v>0</v>
      </c>
      <c r="S108" s="27">
        <f>IF(B108=0,0,R108*(B108/(B108+Input!$D$28))/B108)</f>
        <v>0</v>
      </c>
      <c r="T108" s="26">
        <f>Animals!$E$17</f>
        <v>0</v>
      </c>
      <c r="U108" s="15">
        <f>T108*References!$B$14</f>
        <v>0</v>
      </c>
      <c r="V108" s="15">
        <f t="shared" si="65"/>
        <v>0</v>
      </c>
      <c r="W108" s="15">
        <f>V108*'Manure Application'!H98</f>
        <v>0</v>
      </c>
      <c r="X108" s="15">
        <f t="shared" si="66"/>
        <v>0</v>
      </c>
      <c r="Y108" s="27">
        <f t="shared" si="67"/>
        <v>0</v>
      </c>
      <c r="Z108" s="62">
        <f t="shared" si="68"/>
        <v>0</v>
      </c>
      <c r="AA108" s="62">
        <f t="shared" si="69"/>
        <v>0</v>
      </c>
    </row>
    <row r="109" spans="1:27" x14ac:dyDescent="0.2">
      <c r="A109" t="s">
        <v>20</v>
      </c>
      <c r="B109" s="96">
        <f>+Input!$C$29</f>
        <v>0</v>
      </c>
      <c r="C109" s="80">
        <f>B109*Wildlife!$B$13</f>
        <v>0</v>
      </c>
      <c r="D109" s="22">
        <f>B109*Wildlife!$C$13</f>
        <v>0</v>
      </c>
      <c r="E109" s="23">
        <f t="shared" si="61"/>
        <v>0</v>
      </c>
      <c r="F109" s="3">
        <f>Animals!$C$18</f>
        <v>0</v>
      </c>
      <c r="G109" s="15">
        <f>F109*References!$B$11</f>
        <v>0</v>
      </c>
      <c r="H109" s="15">
        <f t="shared" si="62"/>
        <v>0</v>
      </c>
      <c r="I109" s="15">
        <f>H109*'Manure Application'!H27</f>
        <v>0</v>
      </c>
      <c r="J109" s="15">
        <f t="shared" si="63"/>
        <v>0</v>
      </c>
      <c r="K109" s="27">
        <f t="shared" si="60"/>
        <v>0</v>
      </c>
      <c r="L109" s="3">
        <f>Animals!$D$18</f>
        <v>0</v>
      </c>
      <c r="M109" s="3">
        <f>Animals!$B$18</f>
        <v>0</v>
      </c>
      <c r="N109" s="15">
        <f>L109*References!$B$9</f>
        <v>0</v>
      </c>
      <c r="O109" s="15">
        <f>M109*References!$B$10</f>
        <v>0</v>
      </c>
      <c r="P109" s="15">
        <f>(N109*365)+(O109*(365-Grazing!$B$42))</f>
        <v>0</v>
      </c>
      <c r="Q109" s="15">
        <f>P109*'Manure Application'!H51</f>
        <v>0</v>
      </c>
      <c r="R109" s="15">
        <f t="shared" si="64"/>
        <v>0</v>
      </c>
      <c r="S109" s="27">
        <f>IF(B109=0,0,R109*(B109/(B109+Input!$D$29))/B109)</f>
        <v>0</v>
      </c>
      <c r="T109" s="26">
        <f>Animals!$E$18</f>
        <v>0</v>
      </c>
      <c r="U109" s="15">
        <f>T109*References!$B$14</f>
        <v>0</v>
      </c>
      <c r="V109" s="15">
        <f t="shared" si="65"/>
        <v>0</v>
      </c>
      <c r="W109" s="15">
        <f>V109*'Manure Application'!H99</f>
        <v>0</v>
      </c>
      <c r="X109" s="15">
        <f t="shared" si="66"/>
        <v>0</v>
      </c>
      <c r="Y109" s="27">
        <f t="shared" si="67"/>
        <v>0</v>
      </c>
      <c r="Z109" s="62">
        <f t="shared" si="68"/>
        <v>0</v>
      </c>
      <c r="AA109" s="62">
        <f t="shared" si="69"/>
        <v>0</v>
      </c>
    </row>
    <row r="110" spans="1:27" x14ac:dyDescent="0.2">
      <c r="A110" t="s">
        <v>21</v>
      </c>
      <c r="B110" s="96">
        <f>+Input!$C$30</f>
        <v>0</v>
      </c>
      <c r="C110" s="80">
        <f>B110*Wildlife!$B$13</f>
        <v>0</v>
      </c>
      <c r="D110" s="22">
        <f>B110*Wildlife!$C$13</f>
        <v>0</v>
      </c>
      <c r="E110" s="23">
        <f t="shared" si="61"/>
        <v>0</v>
      </c>
      <c r="F110" s="3">
        <f>Animals!$C$19</f>
        <v>0</v>
      </c>
      <c r="G110" s="15">
        <f>F110*References!$B$11</f>
        <v>0</v>
      </c>
      <c r="H110" s="15">
        <f t="shared" si="62"/>
        <v>0</v>
      </c>
      <c r="I110" s="15">
        <f>H110*'Manure Application'!H28</f>
        <v>0</v>
      </c>
      <c r="J110" s="15">
        <f t="shared" si="63"/>
        <v>0</v>
      </c>
      <c r="K110" s="27">
        <f t="shared" si="60"/>
        <v>0</v>
      </c>
      <c r="L110" s="3">
        <f>Animals!$D$19</f>
        <v>0</v>
      </c>
      <c r="M110" s="3">
        <f>Animals!$B$19</f>
        <v>0</v>
      </c>
      <c r="N110" s="15">
        <f>L110*References!$B$9</f>
        <v>0</v>
      </c>
      <c r="O110" s="15">
        <f>M110*References!$B$10</f>
        <v>0</v>
      </c>
      <c r="P110" s="15">
        <f>(N110*365)+(O110*(365-Grazing!$B$42))</f>
        <v>0</v>
      </c>
      <c r="Q110" s="15">
        <f>P110*'Manure Application'!H52</f>
        <v>0</v>
      </c>
      <c r="R110" s="15">
        <f t="shared" si="64"/>
        <v>0</v>
      </c>
      <c r="S110" s="27">
        <f>IF(B110=0,0,R110*(B110/(B110+Input!$D$30))/B110)</f>
        <v>0</v>
      </c>
      <c r="T110" s="26">
        <f>Animals!$E$19</f>
        <v>0</v>
      </c>
      <c r="U110" s="15">
        <f>T110*References!$B$14</f>
        <v>0</v>
      </c>
      <c r="V110" s="15">
        <f t="shared" si="65"/>
        <v>0</v>
      </c>
      <c r="W110" s="15">
        <f>V110*'Manure Application'!H100</f>
        <v>0</v>
      </c>
      <c r="X110" s="15">
        <f t="shared" si="66"/>
        <v>0</v>
      </c>
      <c r="Y110" s="27">
        <f t="shared" si="67"/>
        <v>0</v>
      </c>
      <c r="Z110" s="62">
        <f>E110+K110+S110+Y110</f>
        <v>0</v>
      </c>
      <c r="AA110" s="62">
        <f t="shared" si="69"/>
        <v>0</v>
      </c>
    </row>
    <row r="112" spans="1:27" x14ac:dyDescent="0.2">
      <c r="C112" s="76" t="s">
        <v>242</v>
      </c>
      <c r="D112" s="17"/>
      <c r="E112" s="20"/>
      <c r="F112" s="19" t="s">
        <v>331</v>
      </c>
      <c r="G112" s="17"/>
      <c r="H112" s="17"/>
      <c r="I112" s="17"/>
      <c r="J112" s="17"/>
      <c r="K112" s="18"/>
      <c r="L112" s="19" t="s">
        <v>332</v>
      </c>
      <c r="M112" s="19"/>
      <c r="N112" s="17"/>
      <c r="O112" s="17"/>
      <c r="P112" s="17"/>
      <c r="Q112" s="17"/>
      <c r="R112" s="17"/>
      <c r="S112" s="18"/>
      <c r="T112" s="19" t="s">
        <v>333</v>
      </c>
      <c r="U112" s="17"/>
      <c r="V112" s="17"/>
      <c r="W112" s="17"/>
      <c r="Y112" s="16"/>
      <c r="Z112" s="60" t="s">
        <v>11</v>
      </c>
      <c r="AA112" s="60" t="s">
        <v>11</v>
      </c>
    </row>
    <row r="113" spans="1:27" x14ac:dyDescent="0.2">
      <c r="C113" s="77"/>
      <c r="D113" s="10" t="s">
        <v>334</v>
      </c>
      <c r="E113" s="11" t="s">
        <v>335</v>
      </c>
      <c r="F113" s="10"/>
      <c r="G113" s="10" t="s">
        <v>334</v>
      </c>
      <c r="H113" s="10" t="s">
        <v>336</v>
      </c>
      <c r="I113" s="10" t="s">
        <v>337</v>
      </c>
      <c r="J113" s="10" t="s">
        <v>338</v>
      </c>
      <c r="K113" s="11" t="s">
        <v>335</v>
      </c>
      <c r="L113" s="10"/>
      <c r="M113" s="10"/>
      <c r="N113" s="10" t="s">
        <v>339</v>
      </c>
      <c r="O113" s="10" t="s">
        <v>340</v>
      </c>
      <c r="P113" s="10" t="s">
        <v>336</v>
      </c>
      <c r="Q113" s="10" t="s">
        <v>337</v>
      </c>
      <c r="R113" s="10" t="s">
        <v>338</v>
      </c>
      <c r="S113" s="11" t="s">
        <v>335</v>
      </c>
      <c r="T113" s="25" t="s">
        <v>342</v>
      </c>
      <c r="U113" s="10" t="s">
        <v>343</v>
      </c>
      <c r="V113" s="10" t="s">
        <v>344</v>
      </c>
      <c r="W113" s="10" t="s">
        <v>337</v>
      </c>
      <c r="X113" s="10" t="s">
        <v>338</v>
      </c>
      <c r="Y113" s="11" t="s">
        <v>335</v>
      </c>
      <c r="Z113" s="61" t="s">
        <v>335</v>
      </c>
      <c r="AA113" s="61" t="s">
        <v>701</v>
      </c>
    </row>
    <row r="114" spans="1:27" x14ac:dyDescent="0.2">
      <c r="A114" s="21" t="s">
        <v>265</v>
      </c>
      <c r="B114" s="97" t="s">
        <v>346</v>
      </c>
      <c r="C114" s="78" t="s">
        <v>347</v>
      </c>
      <c r="D114" s="13" t="s">
        <v>348</v>
      </c>
      <c r="E114" s="14" t="s">
        <v>349</v>
      </c>
      <c r="F114" s="12" t="s">
        <v>350</v>
      </c>
      <c r="G114" s="13" t="s">
        <v>348</v>
      </c>
      <c r="H114" s="13" t="s">
        <v>351</v>
      </c>
      <c r="I114" s="13" t="s">
        <v>352</v>
      </c>
      <c r="J114" s="13" t="s">
        <v>353</v>
      </c>
      <c r="K114" s="14" t="s">
        <v>349</v>
      </c>
      <c r="L114" s="12" t="s">
        <v>354</v>
      </c>
      <c r="M114" s="13" t="s">
        <v>355</v>
      </c>
      <c r="N114" s="13" t="s">
        <v>348</v>
      </c>
      <c r="O114" s="13" t="s">
        <v>348</v>
      </c>
      <c r="P114" s="13" t="s">
        <v>351</v>
      </c>
      <c r="Q114" s="13" t="s">
        <v>352</v>
      </c>
      <c r="R114" s="13" t="s">
        <v>353</v>
      </c>
      <c r="S114" s="14" t="s">
        <v>349</v>
      </c>
      <c r="T114" s="13"/>
      <c r="U114" s="13" t="s">
        <v>348</v>
      </c>
      <c r="V114" s="13" t="s">
        <v>351</v>
      </c>
      <c r="W114" s="13" t="s">
        <v>352</v>
      </c>
      <c r="X114" s="13" t="s">
        <v>353</v>
      </c>
      <c r="Y114" s="14" t="s">
        <v>349</v>
      </c>
      <c r="Z114" s="61" t="s">
        <v>349</v>
      </c>
      <c r="AA114" s="61" t="s">
        <v>349</v>
      </c>
    </row>
    <row r="115" spans="1:27" x14ac:dyDescent="0.2">
      <c r="A115" t="s">
        <v>12</v>
      </c>
      <c r="B115" s="96">
        <f>+Input!$C$21</f>
        <v>0</v>
      </c>
      <c r="C115" s="79">
        <f>B115*Wildlife!$B$13</f>
        <v>0</v>
      </c>
      <c r="D115" s="22">
        <f>B115*Wildlife!$C$13</f>
        <v>0</v>
      </c>
      <c r="E115" s="23">
        <f>IF(B115=0,0,D115/B115)</f>
        <v>0</v>
      </c>
      <c r="F115" s="3">
        <f>Animals!$C$10</f>
        <v>0</v>
      </c>
      <c r="G115" s="15">
        <f>F115*References!$B$11</f>
        <v>0</v>
      </c>
      <c r="H115" s="15">
        <f>G115*365</f>
        <v>0</v>
      </c>
      <c r="I115" s="15">
        <f>H115*'Manure Application'!I19</f>
        <v>0</v>
      </c>
      <c r="J115" s="15">
        <f>I115/31</f>
        <v>0</v>
      </c>
      <c r="K115" s="27">
        <f t="shared" ref="K115:K124" si="70">IF(B115=0,0,J115/B115)</f>
        <v>0</v>
      </c>
      <c r="L115" s="3">
        <f>Animals!$D$10</f>
        <v>0</v>
      </c>
      <c r="M115" s="3">
        <f>Animals!$B$10</f>
        <v>0</v>
      </c>
      <c r="N115" s="15">
        <f>L115*References!$B$9</f>
        <v>0</v>
      </c>
      <c r="O115" s="15">
        <f>M115*References!$B$10</f>
        <v>0</v>
      </c>
      <c r="P115" s="15">
        <f>(N115*365)+(O115*(365-Grazing!$B$42))</f>
        <v>0</v>
      </c>
      <c r="Q115" s="15">
        <f>P115*'Manure Application'!I43</f>
        <v>0</v>
      </c>
      <c r="R115" s="15">
        <f t="shared" ref="R115:R124" si="71">Q115/31</f>
        <v>0</v>
      </c>
      <c r="S115" s="27">
        <f>IF(B115=0,0,R115*(B115/(B115+Input!$D$21))/B115)</f>
        <v>0</v>
      </c>
      <c r="T115" s="26">
        <f>Animals!$E$10</f>
        <v>0</v>
      </c>
      <c r="U115" s="15">
        <f>T115*References!$B$14</f>
        <v>0</v>
      </c>
      <c r="V115" s="15">
        <f>U115*365</f>
        <v>0</v>
      </c>
      <c r="W115" s="15">
        <f>V115*'Manure Application'!I91</f>
        <v>0</v>
      </c>
      <c r="X115" s="15">
        <f>W115/31</f>
        <v>0</v>
      </c>
      <c r="Y115" s="27">
        <f>IF(B115=0,0,X115/B115)</f>
        <v>0</v>
      </c>
      <c r="Z115" s="62">
        <f>E115+K115+S115+Y115</f>
        <v>0</v>
      </c>
      <c r="AA115" s="62">
        <f>0.403*(Z115)^1.028</f>
        <v>0</v>
      </c>
    </row>
    <row r="116" spans="1:27" x14ac:dyDescent="0.2">
      <c r="A116" t="s">
        <v>13</v>
      </c>
      <c r="B116" s="96">
        <f>+Input!$C$22</f>
        <v>0</v>
      </c>
      <c r="C116" s="80">
        <f>B116*Wildlife!$B$13</f>
        <v>0</v>
      </c>
      <c r="D116" s="22">
        <f>B116*Wildlife!$C$13</f>
        <v>0</v>
      </c>
      <c r="E116" s="23">
        <f t="shared" ref="E116:E124" si="72">IF(B116=0,0,D116/B116)</f>
        <v>0</v>
      </c>
      <c r="F116" s="3">
        <f>Animals!$C$11</f>
        <v>0</v>
      </c>
      <c r="G116" s="15">
        <f>F116*References!$B$11</f>
        <v>0</v>
      </c>
      <c r="H116" s="15">
        <f t="shared" ref="H116:H124" si="73">G116*365</f>
        <v>0</v>
      </c>
      <c r="I116" s="15">
        <f>H116*'Manure Application'!I20</f>
        <v>0</v>
      </c>
      <c r="J116" s="15">
        <f t="shared" ref="J116:J124" si="74">I116/31</f>
        <v>0</v>
      </c>
      <c r="K116" s="27">
        <f t="shared" si="70"/>
        <v>0</v>
      </c>
      <c r="L116" s="3">
        <f>Animals!$D$11</f>
        <v>0</v>
      </c>
      <c r="M116" s="3">
        <f>Animals!$B$11</f>
        <v>0</v>
      </c>
      <c r="N116" s="15">
        <f>L116*References!$B$9</f>
        <v>0</v>
      </c>
      <c r="O116" s="15">
        <f>M116*References!$B$10</f>
        <v>0</v>
      </c>
      <c r="P116" s="15">
        <f>(N116*365)+(O116*(365-Grazing!$B$42))</f>
        <v>0</v>
      </c>
      <c r="Q116" s="15">
        <f>P116*'Manure Application'!I44</f>
        <v>0</v>
      </c>
      <c r="R116" s="15">
        <f t="shared" si="71"/>
        <v>0</v>
      </c>
      <c r="S116" s="27">
        <f>IF(B116=0,0,R116*(B116/(B116+Input!$D$22))/B116)</f>
        <v>0</v>
      </c>
      <c r="T116" s="26">
        <f>Animals!$E$11</f>
        <v>0</v>
      </c>
      <c r="U116" s="15">
        <f>T116*References!$B$14</f>
        <v>0</v>
      </c>
      <c r="V116" s="15">
        <f t="shared" ref="V116:V124" si="75">U116*365</f>
        <v>0</v>
      </c>
      <c r="W116" s="15">
        <f>V116*'Manure Application'!I92</f>
        <v>0</v>
      </c>
      <c r="X116" s="15">
        <f t="shared" ref="X116:X124" si="76">W116/31</f>
        <v>0</v>
      </c>
      <c r="Y116" s="27">
        <f t="shared" ref="Y116:Y124" si="77">IF(B116=0,0,X116/B116)</f>
        <v>0</v>
      </c>
      <c r="Z116" s="62">
        <f t="shared" ref="Z116:Z123" si="78">E116+K116+S116+Y116</f>
        <v>0</v>
      </c>
      <c r="AA116" s="62">
        <f t="shared" ref="AA116:AA124" si="79">0.403*(Z116)^1.028</f>
        <v>0</v>
      </c>
    </row>
    <row r="117" spans="1:27" x14ac:dyDescent="0.2">
      <c r="A117" t="s">
        <v>14</v>
      </c>
      <c r="B117" s="96">
        <f>+Input!$C$23</f>
        <v>0</v>
      </c>
      <c r="C117" s="80">
        <f>B117*Wildlife!$B$13</f>
        <v>0</v>
      </c>
      <c r="D117" s="22">
        <f>B117*Wildlife!$C$13</f>
        <v>0</v>
      </c>
      <c r="E117" s="23">
        <f t="shared" si="72"/>
        <v>0</v>
      </c>
      <c r="F117" s="3">
        <f>Animals!$C$12</f>
        <v>0</v>
      </c>
      <c r="G117" s="15">
        <f>F117*References!$B$11</f>
        <v>0</v>
      </c>
      <c r="H117" s="15">
        <f t="shared" si="73"/>
        <v>0</v>
      </c>
      <c r="I117" s="15">
        <f>H117*'Manure Application'!I21</f>
        <v>0</v>
      </c>
      <c r="J117" s="15">
        <f t="shared" si="74"/>
        <v>0</v>
      </c>
      <c r="K117" s="27">
        <f t="shared" si="70"/>
        <v>0</v>
      </c>
      <c r="L117" s="3">
        <f>Animals!$D$12</f>
        <v>0</v>
      </c>
      <c r="M117" s="3">
        <f>Animals!$B$12</f>
        <v>0</v>
      </c>
      <c r="N117" s="15">
        <f>L117*References!$B$9</f>
        <v>0</v>
      </c>
      <c r="O117" s="15">
        <f>M117*References!$B$10</f>
        <v>0</v>
      </c>
      <c r="P117" s="15">
        <f>(N117*365)+(O117*(365-Grazing!$B$42))</f>
        <v>0</v>
      </c>
      <c r="Q117" s="15">
        <f>P117*'Manure Application'!I45</f>
        <v>0</v>
      </c>
      <c r="R117" s="15">
        <f t="shared" si="71"/>
        <v>0</v>
      </c>
      <c r="S117" s="27">
        <f>IF(B117=0,0,R117*(B117/(B117+Input!$D$23))/B117)</f>
        <v>0</v>
      </c>
      <c r="T117" s="26">
        <f>Animals!$E$12</f>
        <v>0</v>
      </c>
      <c r="U117" s="15">
        <f>T117*References!$B$14</f>
        <v>0</v>
      </c>
      <c r="V117" s="15">
        <f t="shared" si="75"/>
        <v>0</v>
      </c>
      <c r="W117" s="15">
        <f>V117*'Manure Application'!I93</f>
        <v>0</v>
      </c>
      <c r="X117" s="15">
        <f t="shared" si="76"/>
        <v>0</v>
      </c>
      <c r="Y117" s="27">
        <f t="shared" si="77"/>
        <v>0</v>
      </c>
      <c r="Z117" s="62">
        <f t="shared" si="78"/>
        <v>0</v>
      </c>
      <c r="AA117" s="62">
        <f t="shared" si="79"/>
        <v>0</v>
      </c>
    </row>
    <row r="118" spans="1:27" x14ac:dyDescent="0.2">
      <c r="A118" t="s">
        <v>15</v>
      </c>
      <c r="B118" s="96">
        <f>+Input!$C$24</f>
        <v>0</v>
      </c>
      <c r="C118" s="80">
        <f>B118*Wildlife!$B$13</f>
        <v>0</v>
      </c>
      <c r="D118" s="22">
        <f>B118*Wildlife!$C$13</f>
        <v>0</v>
      </c>
      <c r="E118" s="23">
        <f t="shared" si="72"/>
        <v>0</v>
      </c>
      <c r="F118" s="3">
        <f>Animals!$C$13</f>
        <v>0</v>
      </c>
      <c r="G118" s="15">
        <f>F118*References!$B$11</f>
        <v>0</v>
      </c>
      <c r="H118" s="15">
        <f t="shared" si="73"/>
        <v>0</v>
      </c>
      <c r="I118" s="15">
        <f>H118*'Manure Application'!I22</f>
        <v>0</v>
      </c>
      <c r="J118" s="15">
        <f t="shared" si="74"/>
        <v>0</v>
      </c>
      <c r="K118" s="27">
        <f t="shared" si="70"/>
        <v>0</v>
      </c>
      <c r="L118" s="3">
        <f>Animals!$D$13</f>
        <v>0</v>
      </c>
      <c r="M118" s="3">
        <f>Animals!$B$13</f>
        <v>0</v>
      </c>
      <c r="N118" s="15">
        <f>L118*References!$B$9</f>
        <v>0</v>
      </c>
      <c r="O118" s="15">
        <f>M118*References!$B$10</f>
        <v>0</v>
      </c>
      <c r="P118" s="15">
        <f>(N118*365)+(O118*(365-Grazing!$B$42))</f>
        <v>0</v>
      </c>
      <c r="Q118" s="15">
        <f>P118*'Manure Application'!I46</f>
        <v>0</v>
      </c>
      <c r="R118" s="15">
        <f t="shared" si="71"/>
        <v>0</v>
      </c>
      <c r="S118" s="27">
        <f>IF(B118=0,0,R118*(B118/(B118+Input!$D$24))/B118)</f>
        <v>0</v>
      </c>
      <c r="T118" s="26">
        <f>Animals!$E$13</f>
        <v>0</v>
      </c>
      <c r="U118" s="15">
        <f>T118*References!$B$14</f>
        <v>0</v>
      </c>
      <c r="V118" s="15">
        <f t="shared" si="75"/>
        <v>0</v>
      </c>
      <c r="W118" s="15">
        <f>V118*'Manure Application'!I94</f>
        <v>0</v>
      </c>
      <c r="X118" s="15">
        <f t="shared" si="76"/>
        <v>0</v>
      </c>
      <c r="Y118" s="27">
        <f t="shared" si="77"/>
        <v>0</v>
      </c>
      <c r="Z118" s="62">
        <f t="shared" si="78"/>
        <v>0</v>
      </c>
      <c r="AA118" s="62">
        <f t="shared" si="79"/>
        <v>0</v>
      </c>
    </row>
    <row r="119" spans="1:27" x14ac:dyDescent="0.2">
      <c r="A119" t="s">
        <v>16</v>
      </c>
      <c r="B119" s="96">
        <f>+Input!$C$25</f>
        <v>0</v>
      </c>
      <c r="C119" s="80">
        <f>B119*Wildlife!$B$13</f>
        <v>0</v>
      </c>
      <c r="D119" s="22">
        <f>B119*Wildlife!$C$13</f>
        <v>0</v>
      </c>
      <c r="E119" s="23">
        <f t="shared" si="72"/>
        <v>0</v>
      </c>
      <c r="F119" s="3">
        <f>Animals!$C$14</f>
        <v>0</v>
      </c>
      <c r="G119" s="15">
        <f>F119*References!$B$11</f>
        <v>0</v>
      </c>
      <c r="H119" s="15">
        <f t="shared" si="73"/>
        <v>0</v>
      </c>
      <c r="I119" s="15">
        <f>H119*'Manure Application'!I23</f>
        <v>0</v>
      </c>
      <c r="J119" s="15">
        <f t="shared" si="74"/>
        <v>0</v>
      </c>
      <c r="K119" s="27">
        <f t="shared" si="70"/>
        <v>0</v>
      </c>
      <c r="L119" s="3">
        <f>Animals!$D$14</f>
        <v>0</v>
      </c>
      <c r="M119" s="3">
        <f>Animals!$B$14</f>
        <v>0</v>
      </c>
      <c r="N119" s="15">
        <f>L119*References!$B$9</f>
        <v>0</v>
      </c>
      <c r="O119" s="15">
        <f>M119*References!$B$10</f>
        <v>0</v>
      </c>
      <c r="P119" s="15">
        <f>(N119*365)+(O119*(365-Grazing!$B$42))</f>
        <v>0</v>
      </c>
      <c r="Q119" s="15">
        <f>P119*'Manure Application'!I47</f>
        <v>0</v>
      </c>
      <c r="R119" s="15">
        <f t="shared" si="71"/>
        <v>0</v>
      </c>
      <c r="S119" s="27">
        <f>IF(B119=0,0,R119*(B119/(B119+Input!$D$25))/B119)</f>
        <v>0</v>
      </c>
      <c r="T119" s="26">
        <f>Animals!$E$14</f>
        <v>0</v>
      </c>
      <c r="U119" s="15">
        <f>T119*References!$B$14</f>
        <v>0</v>
      </c>
      <c r="V119" s="15">
        <f t="shared" si="75"/>
        <v>0</v>
      </c>
      <c r="W119" s="15">
        <f>V119*'Manure Application'!I95</f>
        <v>0</v>
      </c>
      <c r="X119" s="15">
        <f t="shared" si="76"/>
        <v>0</v>
      </c>
      <c r="Y119" s="27">
        <f t="shared" si="77"/>
        <v>0</v>
      </c>
      <c r="Z119" s="62">
        <f t="shared" si="78"/>
        <v>0</v>
      </c>
      <c r="AA119" s="62">
        <f t="shared" si="79"/>
        <v>0</v>
      </c>
    </row>
    <row r="120" spans="1:27" x14ac:dyDescent="0.2">
      <c r="A120" t="s">
        <v>17</v>
      </c>
      <c r="B120" s="96">
        <f>+Input!$C$26</f>
        <v>0</v>
      </c>
      <c r="C120" s="80">
        <f>B120*Wildlife!$B$13</f>
        <v>0</v>
      </c>
      <c r="D120" s="22">
        <f>B120*Wildlife!$C$13</f>
        <v>0</v>
      </c>
      <c r="E120" s="23">
        <f t="shared" si="72"/>
        <v>0</v>
      </c>
      <c r="F120" s="3">
        <f>Animals!$C$15</f>
        <v>0</v>
      </c>
      <c r="G120" s="15">
        <f>F120*References!$B$11</f>
        <v>0</v>
      </c>
      <c r="H120" s="15">
        <f t="shared" si="73"/>
        <v>0</v>
      </c>
      <c r="I120" s="15">
        <f>H120*'Manure Application'!I24</f>
        <v>0</v>
      </c>
      <c r="J120" s="15">
        <f t="shared" si="74"/>
        <v>0</v>
      </c>
      <c r="K120" s="27">
        <f t="shared" si="70"/>
        <v>0</v>
      </c>
      <c r="L120" s="3">
        <f>Animals!$D$15</f>
        <v>0</v>
      </c>
      <c r="M120" s="3">
        <f>Animals!$B$15</f>
        <v>0</v>
      </c>
      <c r="N120" s="15">
        <f>L120*References!$B$9</f>
        <v>0</v>
      </c>
      <c r="O120" s="15">
        <f>M120*References!$B$10</f>
        <v>0</v>
      </c>
      <c r="P120" s="15">
        <f>(N120*365)+(O120*(365-Grazing!$B$42))</f>
        <v>0</v>
      </c>
      <c r="Q120" s="15">
        <f>P120*'Manure Application'!I48</f>
        <v>0</v>
      </c>
      <c r="R120" s="15">
        <f t="shared" si="71"/>
        <v>0</v>
      </c>
      <c r="S120" s="27">
        <f>IF(B120=0,0,R120*(B120/(B120+Input!$D$26))/B120)</f>
        <v>0</v>
      </c>
      <c r="T120" s="26">
        <f>Animals!$E$15</f>
        <v>0</v>
      </c>
      <c r="U120" s="15">
        <f>T120*References!$B$14</f>
        <v>0</v>
      </c>
      <c r="V120" s="15">
        <f t="shared" si="75"/>
        <v>0</v>
      </c>
      <c r="W120" s="15">
        <f>V120*'Manure Application'!I96</f>
        <v>0</v>
      </c>
      <c r="X120" s="15">
        <f t="shared" si="76"/>
        <v>0</v>
      </c>
      <c r="Y120" s="27">
        <f t="shared" si="77"/>
        <v>0</v>
      </c>
      <c r="Z120" s="62">
        <f t="shared" si="78"/>
        <v>0</v>
      </c>
      <c r="AA120" s="62">
        <f t="shared" si="79"/>
        <v>0</v>
      </c>
    </row>
    <row r="121" spans="1:27" x14ac:dyDescent="0.2">
      <c r="A121" t="s">
        <v>18</v>
      </c>
      <c r="B121" s="96">
        <f>+Input!$C$27</f>
        <v>0</v>
      </c>
      <c r="C121" s="80">
        <f>B121*Wildlife!$B$13</f>
        <v>0</v>
      </c>
      <c r="D121" s="22">
        <f>B121*Wildlife!$C$13</f>
        <v>0</v>
      </c>
      <c r="E121" s="23">
        <f t="shared" si="72"/>
        <v>0</v>
      </c>
      <c r="F121" s="3">
        <f>Animals!$C$16</f>
        <v>0</v>
      </c>
      <c r="G121" s="15">
        <f>F121*References!$B$11</f>
        <v>0</v>
      </c>
      <c r="H121" s="15">
        <f t="shared" si="73"/>
        <v>0</v>
      </c>
      <c r="I121" s="15">
        <f>H121*'Manure Application'!I25</f>
        <v>0</v>
      </c>
      <c r="J121" s="15">
        <f t="shared" si="74"/>
        <v>0</v>
      </c>
      <c r="K121" s="27">
        <f t="shared" si="70"/>
        <v>0</v>
      </c>
      <c r="L121" s="3">
        <f>Animals!$D$16</f>
        <v>0</v>
      </c>
      <c r="M121" s="3">
        <f>Animals!$B$16</f>
        <v>0</v>
      </c>
      <c r="N121" s="15">
        <f>L121*References!$B$9</f>
        <v>0</v>
      </c>
      <c r="O121" s="15">
        <f>M121*References!$B$10</f>
        <v>0</v>
      </c>
      <c r="P121" s="15">
        <f>(N121*365)+(O121*(365-Grazing!$B$42))</f>
        <v>0</v>
      </c>
      <c r="Q121" s="15">
        <f>P121*'Manure Application'!I49</f>
        <v>0</v>
      </c>
      <c r="R121" s="15">
        <f t="shared" si="71"/>
        <v>0</v>
      </c>
      <c r="S121" s="27">
        <f>IF(B121=0,0,R121*(B121/(B121+Input!$D$27))/B121)</f>
        <v>0</v>
      </c>
      <c r="T121" s="26">
        <f>Animals!$E$16</f>
        <v>0</v>
      </c>
      <c r="U121" s="15">
        <f>T121*References!$B$14</f>
        <v>0</v>
      </c>
      <c r="V121" s="15">
        <f t="shared" si="75"/>
        <v>0</v>
      </c>
      <c r="W121" s="15">
        <f>V121*'Manure Application'!I97</f>
        <v>0</v>
      </c>
      <c r="X121" s="15">
        <f t="shared" si="76"/>
        <v>0</v>
      </c>
      <c r="Y121" s="27">
        <f t="shared" si="77"/>
        <v>0</v>
      </c>
      <c r="Z121" s="62">
        <f t="shared" si="78"/>
        <v>0</v>
      </c>
      <c r="AA121" s="62">
        <f t="shared" si="79"/>
        <v>0</v>
      </c>
    </row>
    <row r="122" spans="1:27" x14ac:dyDescent="0.2">
      <c r="A122" t="s">
        <v>19</v>
      </c>
      <c r="B122" s="96">
        <f>+Input!$C$28</f>
        <v>0</v>
      </c>
      <c r="C122" s="80">
        <f>B122*Wildlife!$B$13</f>
        <v>0</v>
      </c>
      <c r="D122" s="22">
        <f>B122*Wildlife!$C$13</f>
        <v>0</v>
      </c>
      <c r="E122" s="23">
        <f t="shared" si="72"/>
        <v>0</v>
      </c>
      <c r="F122" s="3">
        <f>Animals!$C$17</f>
        <v>0</v>
      </c>
      <c r="G122" s="15">
        <f>F122*References!$B$11</f>
        <v>0</v>
      </c>
      <c r="H122" s="15">
        <f t="shared" si="73"/>
        <v>0</v>
      </c>
      <c r="I122" s="15">
        <f>H122*'Manure Application'!I26</f>
        <v>0</v>
      </c>
      <c r="J122" s="15">
        <f t="shared" si="74"/>
        <v>0</v>
      </c>
      <c r="K122" s="27">
        <f t="shared" si="70"/>
        <v>0</v>
      </c>
      <c r="L122" s="3">
        <f>Animals!$D$17</f>
        <v>0</v>
      </c>
      <c r="M122" s="3">
        <f>Animals!$B$17</f>
        <v>0</v>
      </c>
      <c r="N122" s="15">
        <f>L122*References!$B$9</f>
        <v>0</v>
      </c>
      <c r="O122" s="15">
        <f>M122*References!$B$10</f>
        <v>0</v>
      </c>
      <c r="P122" s="15">
        <f>(N122*365)+(O122*(365-Grazing!$B$42))</f>
        <v>0</v>
      </c>
      <c r="Q122" s="15">
        <f>P122*'Manure Application'!I50</f>
        <v>0</v>
      </c>
      <c r="R122" s="15">
        <f t="shared" si="71"/>
        <v>0</v>
      </c>
      <c r="S122" s="27">
        <f>IF(B122=0,0,R122*(B122/(B122+Input!$D$28))/B122)</f>
        <v>0</v>
      </c>
      <c r="T122" s="26">
        <f>Animals!$E$17</f>
        <v>0</v>
      </c>
      <c r="U122" s="15">
        <f>T122*References!$B$14</f>
        <v>0</v>
      </c>
      <c r="V122" s="15">
        <f t="shared" si="75"/>
        <v>0</v>
      </c>
      <c r="W122" s="15">
        <f>V122*'Manure Application'!I98</f>
        <v>0</v>
      </c>
      <c r="X122" s="15">
        <f t="shared" si="76"/>
        <v>0</v>
      </c>
      <c r="Y122" s="27">
        <f t="shared" si="77"/>
        <v>0</v>
      </c>
      <c r="Z122" s="62">
        <f t="shared" si="78"/>
        <v>0</v>
      </c>
      <c r="AA122" s="62">
        <f t="shared" si="79"/>
        <v>0</v>
      </c>
    </row>
    <row r="123" spans="1:27" x14ac:dyDescent="0.2">
      <c r="A123" t="s">
        <v>20</v>
      </c>
      <c r="B123" s="96">
        <f>+Input!$C$29</f>
        <v>0</v>
      </c>
      <c r="C123" s="80">
        <f>B123*Wildlife!$B$13</f>
        <v>0</v>
      </c>
      <c r="D123" s="22">
        <f>B123*Wildlife!$C$13</f>
        <v>0</v>
      </c>
      <c r="E123" s="23">
        <f t="shared" si="72"/>
        <v>0</v>
      </c>
      <c r="F123" s="3">
        <f>Animals!$C$18</f>
        <v>0</v>
      </c>
      <c r="G123" s="15">
        <f>F123*References!$B$11</f>
        <v>0</v>
      </c>
      <c r="H123" s="15">
        <f t="shared" si="73"/>
        <v>0</v>
      </c>
      <c r="I123" s="15">
        <f>H123*'Manure Application'!I27</f>
        <v>0</v>
      </c>
      <c r="J123" s="15">
        <f t="shared" si="74"/>
        <v>0</v>
      </c>
      <c r="K123" s="27">
        <f t="shared" si="70"/>
        <v>0</v>
      </c>
      <c r="L123" s="3">
        <f>Animals!$D$18</f>
        <v>0</v>
      </c>
      <c r="M123" s="3">
        <f>Animals!$B$18</f>
        <v>0</v>
      </c>
      <c r="N123" s="15">
        <f>L123*References!$B$9</f>
        <v>0</v>
      </c>
      <c r="O123" s="15">
        <f>M123*References!$B$10</f>
        <v>0</v>
      </c>
      <c r="P123" s="15">
        <f>(N123*365)+(O123*(365-Grazing!$B$42))</f>
        <v>0</v>
      </c>
      <c r="Q123" s="15">
        <f>P123*'Manure Application'!I51</f>
        <v>0</v>
      </c>
      <c r="R123" s="15">
        <f t="shared" si="71"/>
        <v>0</v>
      </c>
      <c r="S123" s="27">
        <f>IF(B123=0,0,R123*(B123/(B123+Input!$D$29))/B123)</f>
        <v>0</v>
      </c>
      <c r="T123" s="26">
        <f>Animals!$E$18</f>
        <v>0</v>
      </c>
      <c r="U123" s="15">
        <f>T123*References!$B$14</f>
        <v>0</v>
      </c>
      <c r="V123" s="15">
        <f t="shared" si="75"/>
        <v>0</v>
      </c>
      <c r="W123" s="15">
        <f>V123*'Manure Application'!I99</f>
        <v>0</v>
      </c>
      <c r="X123" s="15">
        <f t="shared" si="76"/>
        <v>0</v>
      </c>
      <c r="Y123" s="27">
        <f t="shared" si="77"/>
        <v>0</v>
      </c>
      <c r="Z123" s="62">
        <f t="shared" si="78"/>
        <v>0</v>
      </c>
      <c r="AA123" s="62">
        <f t="shared" si="79"/>
        <v>0</v>
      </c>
    </row>
    <row r="124" spans="1:27" x14ac:dyDescent="0.2">
      <c r="A124" t="s">
        <v>21</v>
      </c>
      <c r="B124" s="96">
        <f>+Input!$C$30</f>
        <v>0</v>
      </c>
      <c r="C124" s="80">
        <f>B124*Wildlife!$B$13</f>
        <v>0</v>
      </c>
      <c r="D124" s="22">
        <f>B124*Wildlife!$C$13</f>
        <v>0</v>
      </c>
      <c r="E124" s="23">
        <f t="shared" si="72"/>
        <v>0</v>
      </c>
      <c r="F124" s="3">
        <f>Animals!$C$19</f>
        <v>0</v>
      </c>
      <c r="G124" s="15">
        <f>F124*References!$B$11</f>
        <v>0</v>
      </c>
      <c r="H124" s="15">
        <f t="shared" si="73"/>
        <v>0</v>
      </c>
      <c r="I124" s="15">
        <f>H124*'Manure Application'!I28</f>
        <v>0</v>
      </c>
      <c r="J124" s="15">
        <f t="shared" si="74"/>
        <v>0</v>
      </c>
      <c r="K124" s="27">
        <f t="shared" si="70"/>
        <v>0</v>
      </c>
      <c r="L124" s="3">
        <f>Animals!$D$19</f>
        <v>0</v>
      </c>
      <c r="M124" s="3">
        <f>Animals!$B$19</f>
        <v>0</v>
      </c>
      <c r="N124" s="15">
        <f>L124*References!$B$9</f>
        <v>0</v>
      </c>
      <c r="O124" s="15">
        <f>M124*References!$B$10</f>
        <v>0</v>
      </c>
      <c r="P124" s="15">
        <f>(N124*365)+(O124*(365-Grazing!$B$42))</f>
        <v>0</v>
      </c>
      <c r="Q124" s="15">
        <f>P124*'Manure Application'!I52</f>
        <v>0</v>
      </c>
      <c r="R124" s="15">
        <f t="shared" si="71"/>
        <v>0</v>
      </c>
      <c r="S124" s="27">
        <f>IF(B124=0,0,R124*(B124/(B124+Input!$D$30))/B124)</f>
        <v>0</v>
      </c>
      <c r="T124" s="26">
        <f>Animals!$E$19</f>
        <v>0</v>
      </c>
      <c r="U124" s="15">
        <f>T124*References!$B$14</f>
        <v>0</v>
      </c>
      <c r="V124" s="15">
        <f t="shared" si="75"/>
        <v>0</v>
      </c>
      <c r="W124" s="15">
        <f>V124*'Manure Application'!I100</f>
        <v>0</v>
      </c>
      <c r="X124" s="15">
        <f t="shared" si="76"/>
        <v>0</v>
      </c>
      <c r="Y124" s="27">
        <f t="shared" si="77"/>
        <v>0</v>
      </c>
      <c r="Z124" s="62">
        <f>E124+K124+S124+Y124</f>
        <v>0</v>
      </c>
      <c r="AA124" s="62">
        <f t="shared" si="79"/>
        <v>0</v>
      </c>
    </row>
    <row r="126" spans="1:27" x14ac:dyDescent="0.2">
      <c r="C126" s="76" t="s">
        <v>242</v>
      </c>
      <c r="D126" s="17"/>
      <c r="E126" s="20"/>
      <c r="F126" s="19" t="s">
        <v>331</v>
      </c>
      <c r="G126" s="17"/>
      <c r="H126" s="17"/>
      <c r="I126" s="17"/>
      <c r="J126" s="17"/>
      <c r="K126" s="18"/>
      <c r="L126" s="19" t="s">
        <v>332</v>
      </c>
      <c r="M126" s="19"/>
      <c r="N126" s="17"/>
      <c r="O126" s="17"/>
      <c r="P126" s="17"/>
      <c r="Q126" s="17"/>
      <c r="R126" s="17"/>
      <c r="S126" s="18"/>
      <c r="T126" s="19" t="s">
        <v>333</v>
      </c>
      <c r="U126" s="17"/>
      <c r="V126" s="17"/>
      <c r="W126" s="17"/>
      <c r="Y126" s="16"/>
      <c r="Z126" s="60" t="s">
        <v>11</v>
      </c>
      <c r="AA126" s="60" t="s">
        <v>11</v>
      </c>
    </row>
    <row r="127" spans="1:27" x14ac:dyDescent="0.2">
      <c r="C127" s="77"/>
      <c r="D127" s="10" t="s">
        <v>334</v>
      </c>
      <c r="E127" s="11" t="s">
        <v>335</v>
      </c>
      <c r="F127" s="10"/>
      <c r="G127" s="10" t="s">
        <v>334</v>
      </c>
      <c r="H127" s="10" t="s">
        <v>336</v>
      </c>
      <c r="I127" s="10" t="s">
        <v>337</v>
      </c>
      <c r="J127" s="10" t="s">
        <v>338</v>
      </c>
      <c r="K127" s="11" t="s">
        <v>335</v>
      </c>
      <c r="L127" s="10"/>
      <c r="M127" s="10"/>
      <c r="N127" s="10" t="s">
        <v>339</v>
      </c>
      <c r="O127" s="10" t="s">
        <v>340</v>
      </c>
      <c r="P127" s="10" t="s">
        <v>336</v>
      </c>
      <c r="Q127" s="10" t="s">
        <v>337</v>
      </c>
      <c r="R127" s="10" t="s">
        <v>338</v>
      </c>
      <c r="S127" s="11" t="s">
        <v>335</v>
      </c>
      <c r="T127" s="25" t="s">
        <v>342</v>
      </c>
      <c r="U127" s="10" t="s">
        <v>343</v>
      </c>
      <c r="V127" s="10" t="s">
        <v>344</v>
      </c>
      <c r="W127" s="10" t="s">
        <v>337</v>
      </c>
      <c r="X127" s="10" t="s">
        <v>338</v>
      </c>
      <c r="Y127" s="11" t="s">
        <v>335</v>
      </c>
      <c r="Z127" s="61" t="s">
        <v>335</v>
      </c>
      <c r="AA127" s="61" t="s">
        <v>701</v>
      </c>
    </row>
    <row r="128" spans="1:27" x14ac:dyDescent="0.2">
      <c r="A128" s="21" t="s">
        <v>266</v>
      </c>
      <c r="B128" s="97" t="s">
        <v>346</v>
      </c>
      <c r="C128" s="78" t="s">
        <v>347</v>
      </c>
      <c r="D128" s="13" t="s">
        <v>348</v>
      </c>
      <c r="E128" s="14" t="s">
        <v>349</v>
      </c>
      <c r="F128" s="12" t="s">
        <v>350</v>
      </c>
      <c r="G128" s="13" t="s">
        <v>348</v>
      </c>
      <c r="H128" s="13" t="s">
        <v>351</v>
      </c>
      <c r="I128" s="13" t="s">
        <v>352</v>
      </c>
      <c r="J128" s="13" t="s">
        <v>353</v>
      </c>
      <c r="K128" s="14" t="s">
        <v>349</v>
      </c>
      <c r="L128" s="12" t="s">
        <v>354</v>
      </c>
      <c r="M128" s="13" t="s">
        <v>355</v>
      </c>
      <c r="N128" s="13" t="s">
        <v>348</v>
      </c>
      <c r="O128" s="13" t="s">
        <v>348</v>
      </c>
      <c r="P128" s="13" t="s">
        <v>351</v>
      </c>
      <c r="Q128" s="13" t="s">
        <v>352</v>
      </c>
      <c r="R128" s="13" t="s">
        <v>353</v>
      </c>
      <c r="S128" s="14" t="s">
        <v>349</v>
      </c>
      <c r="T128" s="13"/>
      <c r="U128" s="13" t="s">
        <v>348</v>
      </c>
      <c r="V128" s="13" t="s">
        <v>351</v>
      </c>
      <c r="W128" s="13" t="s">
        <v>352</v>
      </c>
      <c r="X128" s="13" t="s">
        <v>353</v>
      </c>
      <c r="Y128" s="14" t="s">
        <v>349</v>
      </c>
      <c r="Z128" s="61" t="s">
        <v>349</v>
      </c>
      <c r="AA128" s="61" t="s">
        <v>349</v>
      </c>
    </row>
    <row r="129" spans="1:27" x14ac:dyDescent="0.2">
      <c r="A129" t="s">
        <v>12</v>
      </c>
      <c r="B129" s="96">
        <f>+Input!$C$21</f>
        <v>0</v>
      </c>
      <c r="C129" s="79">
        <f>B129*Wildlife!$B$13</f>
        <v>0</v>
      </c>
      <c r="D129" s="22">
        <f>B129*Wildlife!$C$13</f>
        <v>0</v>
      </c>
      <c r="E129" s="23">
        <f>IF(B129=0,0,D129/B129)</f>
        <v>0</v>
      </c>
      <c r="F129" s="3">
        <f>Animals!$C$10</f>
        <v>0</v>
      </c>
      <c r="G129" s="15">
        <f>F129*References!$B$11</f>
        <v>0</v>
      </c>
      <c r="H129" s="15">
        <f>G129*365</f>
        <v>0</v>
      </c>
      <c r="I129" s="15">
        <f>H129*'Manure Application'!J19</f>
        <v>0</v>
      </c>
      <c r="J129" s="15">
        <f>I129/30</f>
        <v>0</v>
      </c>
      <c r="K129" s="27">
        <f t="shared" ref="K129:K138" si="80">IF(B129=0,0,J129/B129)</f>
        <v>0</v>
      </c>
      <c r="L129" s="3">
        <f>Animals!$D$10</f>
        <v>0</v>
      </c>
      <c r="M129" s="3">
        <f>Animals!$B$10</f>
        <v>0</v>
      </c>
      <c r="N129" s="15">
        <f>L129*References!$B$9</f>
        <v>0</v>
      </c>
      <c r="O129" s="15">
        <f>M129*References!$B$10</f>
        <v>0</v>
      </c>
      <c r="P129" s="15">
        <f>(N129*365)+(O129*(365-Grazing!$B$42))</f>
        <v>0</v>
      </c>
      <c r="Q129" s="15">
        <f>P129*'Manure Application'!J43</f>
        <v>0</v>
      </c>
      <c r="R129" s="15">
        <f t="shared" ref="R129:R138" si="81">Q129/30</f>
        <v>0</v>
      </c>
      <c r="S129" s="27">
        <f>IF(B129=0,0,R129*(B129/(B129+Input!$D$21))/B129)</f>
        <v>0</v>
      </c>
      <c r="T129" s="26">
        <f>Animals!$E$10</f>
        <v>0</v>
      </c>
      <c r="U129" s="15">
        <f>T129*References!$B$14</f>
        <v>0</v>
      </c>
      <c r="V129" s="15">
        <f>U129*365</f>
        <v>0</v>
      </c>
      <c r="W129" s="15">
        <f>V129*'Manure Application'!J91</f>
        <v>0</v>
      </c>
      <c r="X129" s="15">
        <f>W129/30</f>
        <v>0</v>
      </c>
      <c r="Y129" s="27">
        <f>IF(B129=0,0,X129/B129)</f>
        <v>0</v>
      </c>
      <c r="Z129" s="62">
        <f>E129+K129+S129+Y129</f>
        <v>0</v>
      </c>
      <c r="AA129" s="62">
        <f>0.403*(Z129)^1.028</f>
        <v>0</v>
      </c>
    </row>
    <row r="130" spans="1:27" x14ac:dyDescent="0.2">
      <c r="A130" t="s">
        <v>13</v>
      </c>
      <c r="B130" s="96">
        <f>+Input!$C$22</f>
        <v>0</v>
      </c>
      <c r="C130" s="80">
        <f>B130*Wildlife!$B$13</f>
        <v>0</v>
      </c>
      <c r="D130" s="22">
        <f>B130*Wildlife!$C$13</f>
        <v>0</v>
      </c>
      <c r="E130" s="23">
        <f t="shared" ref="E130:E138" si="82">IF(B130=0,0,D130/B130)</f>
        <v>0</v>
      </c>
      <c r="F130" s="3">
        <f>Animals!$C$11</f>
        <v>0</v>
      </c>
      <c r="G130" s="15">
        <f>F130*References!$B$11</f>
        <v>0</v>
      </c>
      <c r="H130" s="15">
        <f t="shared" ref="H130:H138" si="83">G130*365</f>
        <v>0</v>
      </c>
      <c r="I130" s="15">
        <f>H130*'Manure Application'!J20</f>
        <v>0</v>
      </c>
      <c r="J130" s="15">
        <f t="shared" ref="J130:J138" si="84">I130/30</f>
        <v>0</v>
      </c>
      <c r="K130" s="27">
        <f t="shared" si="80"/>
        <v>0</v>
      </c>
      <c r="L130" s="3">
        <f>Animals!$D$11</f>
        <v>0</v>
      </c>
      <c r="M130" s="3">
        <f>Animals!$B$11</f>
        <v>0</v>
      </c>
      <c r="N130" s="15">
        <f>L130*References!$B$9</f>
        <v>0</v>
      </c>
      <c r="O130" s="15">
        <f>M130*References!$B$10</f>
        <v>0</v>
      </c>
      <c r="P130" s="15">
        <f>(N130*365)+(O130*(365-Grazing!$B$42))</f>
        <v>0</v>
      </c>
      <c r="Q130" s="15">
        <f>P130*'Manure Application'!J44</f>
        <v>0</v>
      </c>
      <c r="R130" s="15">
        <f t="shared" si="81"/>
        <v>0</v>
      </c>
      <c r="S130" s="27">
        <f>IF(B130=0,0,R130*(B130/(B130+Input!$D$22))/B130)</f>
        <v>0</v>
      </c>
      <c r="T130" s="26">
        <f>Animals!$E$11</f>
        <v>0</v>
      </c>
      <c r="U130" s="15">
        <f>T130*References!$B$14</f>
        <v>0</v>
      </c>
      <c r="V130" s="15">
        <f t="shared" ref="V130:V138" si="85">U130*365</f>
        <v>0</v>
      </c>
      <c r="W130" s="15">
        <f>V130*'Manure Application'!J92</f>
        <v>0</v>
      </c>
      <c r="X130" s="15">
        <f t="shared" ref="X130:X138" si="86">W130/30</f>
        <v>0</v>
      </c>
      <c r="Y130" s="27">
        <f t="shared" ref="Y130:Y138" si="87">IF(B130=0,0,X130/B130)</f>
        <v>0</v>
      </c>
      <c r="Z130" s="62">
        <f t="shared" ref="Z130:Z137" si="88">E130+K130+S130+Y130</f>
        <v>0</v>
      </c>
      <c r="AA130" s="62">
        <f t="shared" ref="AA130:AA138" si="89">0.403*(Z130)^1.028</f>
        <v>0</v>
      </c>
    </row>
    <row r="131" spans="1:27" x14ac:dyDescent="0.2">
      <c r="A131" t="s">
        <v>14</v>
      </c>
      <c r="B131" s="96">
        <f>+Input!$C$23</f>
        <v>0</v>
      </c>
      <c r="C131" s="80">
        <f>B131*Wildlife!$B$13</f>
        <v>0</v>
      </c>
      <c r="D131" s="22">
        <f>B131*Wildlife!$C$13</f>
        <v>0</v>
      </c>
      <c r="E131" s="23">
        <f t="shared" si="82"/>
        <v>0</v>
      </c>
      <c r="F131" s="3">
        <f>Animals!$C$12</f>
        <v>0</v>
      </c>
      <c r="G131" s="15">
        <f>F131*References!$B$11</f>
        <v>0</v>
      </c>
      <c r="H131" s="15">
        <f t="shared" si="83"/>
        <v>0</v>
      </c>
      <c r="I131" s="15">
        <f>H131*'Manure Application'!J21</f>
        <v>0</v>
      </c>
      <c r="J131" s="15">
        <f t="shared" si="84"/>
        <v>0</v>
      </c>
      <c r="K131" s="27">
        <f t="shared" si="80"/>
        <v>0</v>
      </c>
      <c r="L131" s="3">
        <f>Animals!$D$12</f>
        <v>0</v>
      </c>
      <c r="M131" s="3">
        <f>Animals!$B$12</f>
        <v>0</v>
      </c>
      <c r="N131" s="15">
        <f>L131*References!$B$9</f>
        <v>0</v>
      </c>
      <c r="O131" s="15">
        <f>M131*References!$B$10</f>
        <v>0</v>
      </c>
      <c r="P131" s="15">
        <f>(N131*365)+(O131*(365-Grazing!$B$42))</f>
        <v>0</v>
      </c>
      <c r="Q131" s="15">
        <f>P131*'Manure Application'!J45</f>
        <v>0</v>
      </c>
      <c r="R131" s="15">
        <f t="shared" si="81"/>
        <v>0</v>
      </c>
      <c r="S131" s="27">
        <f>IF(B131=0,0,R131*(B131/(B131+Input!$D$23))/B131)</f>
        <v>0</v>
      </c>
      <c r="T131" s="26">
        <f>Animals!$E$12</f>
        <v>0</v>
      </c>
      <c r="U131" s="15">
        <f>T131*References!$B$14</f>
        <v>0</v>
      </c>
      <c r="V131" s="15">
        <f t="shared" si="85"/>
        <v>0</v>
      </c>
      <c r="W131" s="15">
        <f>V131*'Manure Application'!J93</f>
        <v>0</v>
      </c>
      <c r="X131" s="15">
        <f t="shared" si="86"/>
        <v>0</v>
      </c>
      <c r="Y131" s="27">
        <f t="shared" si="87"/>
        <v>0</v>
      </c>
      <c r="Z131" s="62">
        <f t="shared" si="88"/>
        <v>0</v>
      </c>
      <c r="AA131" s="62">
        <f t="shared" si="89"/>
        <v>0</v>
      </c>
    </row>
    <row r="132" spans="1:27" x14ac:dyDescent="0.2">
      <c r="A132" t="s">
        <v>15</v>
      </c>
      <c r="B132" s="96">
        <f>+Input!$C$24</f>
        <v>0</v>
      </c>
      <c r="C132" s="80">
        <f>B132*Wildlife!$B$13</f>
        <v>0</v>
      </c>
      <c r="D132" s="22">
        <f>B132*Wildlife!$C$13</f>
        <v>0</v>
      </c>
      <c r="E132" s="23">
        <f t="shared" si="82"/>
        <v>0</v>
      </c>
      <c r="F132" s="3">
        <f>Animals!$C$13</f>
        <v>0</v>
      </c>
      <c r="G132" s="15">
        <f>F132*References!$B$11</f>
        <v>0</v>
      </c>
      <c r="H132" s="15">
        <f t="shared" si="83"/>
        <v>0</v>
      </c>
      <c r="I132" s="15">
        <f>H132*'Manure Application'!J22</f>
        <v>0</v>
      </c>
      <c r="J132" s="15">
        <f t="shared" si="84"/>
        <v>0</v>
      </c>
      <c r="K132" s="27">
        <f t="shared" si="80"/>
        <v>0</v>
      </c>
      <c r="L132" s="3">
        <f>Animals!$D$13</f>
        <v>0</v>
      </c>
      <c r="M132" s="3">
        <f>Animals!$B$13</f>
        <v>0</v>
      </c>
      <c r="N132" s="15">
        <f>L132*References!$B$9</f>
        <v>0</v>
      </c>
      <c r="O132" s="15">
        <f>M132*References!$B$10</f>
        <v>0</v>
      </c>
      <c r="P132" s="15">
        <f>(N132*365)+(O132*(365-Grazing!$B$42))</f>
        <v>0</v>
      </c>
      <c r="Q132" s="15">
        <f>P132*'Manure Application'!J46</f>
        <v>0</v>
      </c>
      <c r="R132" s="15">
        <f t="shared" si="81"/>
        <v>0</v>
      </c>
      <c r="S132" s="27">
        <f>IF(B132=0,0,R132*(B132/(B132+Input!$D$24))/B132)</f>
        <v>0</v>
      </c>
      <c r="T132" s="26">
        <f>Animals!$E$13</f>
        <v>0</v>
      </c>
      <c r="U132" s="15">
        <f>T132*References!$B$14</f>
        <v>0</v>
      </c>
      <c r="V132" s="15">
        <f t="shared" si="85"/>
        <v>0</v>
      </c>
      <c r="W132" s="15">
        <f>V132*'Manure Application'!J94</f>
        <v>0</v>
      </c>
      <c r="X132" s="15">
        <f t="shared" si="86"/>
        <v>0</v>
      </c>
      <c r="Y132" s="27">
        <f t="shared" si="87"/>
        <v>0</v>
      </c>
      <c r="Z132" s="62">
        <f t="shared" si="88"/>
        <v>0</v>
      </c>
      <c r="AA132" s="62">
        <f t="shared" si="89"/>
        <v>0</v>
      </c>
    </row>
    <row r="133" spans="1:27" x14ac:dyDescent="0.2">
      <c r="A133" t="s">
        <v>16</v>
      </c>
      <c r="B133" s="96">
        <f>+Input!$C$25</f>
        <v>0</v>
      </c>
      <c r="C133" s="80">
        <f>B133*Wildlife!$B$13</f>
        <v>0</v>
      </c>
      <c r="D133" s="22">
        <f>B133*Wildlife!$C$13</f>
        <v>0</v>
      </c>
      <c r="E133" s="23">
        <f t="shared" si="82"/>
        <v>0</v>
      </c>
      <c r="F133" s="3">
        <f>Animals!$C$14</f>
        <v>0</v>
      </c>
      <c r="G133" s="15">
        <f>F133*References!$B$11</f>
        <v>0</v>
      </c>
      <c r="H133" s="15">
        <f t="shared" si="83"/>
        <v>0</v>
      </c>
      <c r="I133" s="15">
        <f>H133*'Manure Application'!J23</f>
        <v>0</v>
      </c>
      <c r="J133" s="15">
        <f t="shared" si="84"/>
        <v>0</v>
      </c>
      <c r="K133" s="27">
        <f t="shared" si="80"/>
        <v>0</v>
      </c>
      <c r="L133" s="3">
        <f>Animals!$D$14</f>
        <v>0</v>
      </c>
      <c r="M133" s="3">
        <f>Animals!$B$14</f>
        <v>0</v>
      </c>
      <c r="N133" s="15">
        <f>L133*References!$B$9</f>
        <v>0</v>
      </c>
      <c r="O133" s="15">
        <f>M133*References!$B$10</f>
        <v>0</v>
      </c>
      <c r="P133" s="15">
        <f>(N133*365)+(O133*(365-Grazing!$B$42))</f>
        <v>0</v>
      </c>
      <c r="Q133" s="15">
        <f>P133*'Manure Application'!J47</f>
        <v>0</v>
      </c>
      <c r="R133" s="15">
        <f t="shared" si="81"/>
        <v>0</v>
      </c>
      <c r="S133" s="27">
        <f>IF(B133=0,0,R133*(B133/(B133+Input!$D$25))/B133)</f>
        <v>0</v>
      </c>
      <c r="T133" s="26">
        <f>Animals!$E$14</f>
        <v>0</v>
      </c>
      <c r="U133" s="15">
        <f>T133*References!$B$14</f>
        <v>0</v>
      </c>
      <c r="V133" s="15">
        <f t="shared" si="85"/>
        <v>0</v>
      </c>
      <c r="W133" s="15">
        <f>V133*'Manure Application'!J95</f>
        <v>0</v>
      </c>
      <c r="X133" s="15">
        <f t="shared" si="86"/>
        <v>0</v>
      </c>
      <c r="Y133" s="27">
        <f t="shared" si="87"/>
        <v>0</v>
      </c>
      <c r="Z133" s="62">
        <f t="shared" si="88"/>
        <v>0</v>
      </c>
      <c r="AA133" s="62">
        <f t="shared" si="89"/>
        <v>0</v>
      </c>
    </row>
    <row r="134" spans="1:27" x14ac:dyDescent="0.2">
      <c r="A134" t="s">
        <v>17</v>
      </c>
      <c r="B134" s="96">
        <f>+Input!$C$26</f>
        <v>0</v>
      </c>
      <c r="C134" s="80">
        <f>B134*Wildlife!$B$13</f>
        <v>0</v>
      </c>
      <c r="D134" s="22">
        <f>B134*Wildlife!$C$13</f>
        <v>0</v>
      </c>
      <c r="E134" s="23">
        <f t="shared" si="82"/>
        <v>0</v>
      </c>
      <c r="F134" s="3">
        <f>Animals!$C$15</f>
        <v>0</v>
      </c>
      <c r="G134" s="15">
        <f>F134*References!$B$11</f>
        <v>0</v>
      </c>
      <c r="H134" s="15">
        <f t="shared" si="83"/>
        <v>0</v>
      </c>
      <c r="I134" s="15">
        <f>H134*'Manure Application'!J24</f>
        <v>0</v>
      </c>
      <c r="J134" s="15">
        <f t="shared" si="84"/>
        <v>0</v>
      </c>
      <c r="K134" s="27">
        <f t="shared" si="80"/>
        <v>0</v>
      </c>
      <c r="L134" s="3">
        <f>Animals!$D$15</f>
        <v>0</v>
      </c>
      <c r="M134" s="3">
        <f>Animals!$B$15</f>
        <v>0</v>
      </c>
      <c r="N134" s="15">
        <f>L134*References!$B$9</f>
        <v>0</v>
      </c>
      <c r="O134" s="15">
        <f>M134*References!$B$10</f>
        <v>0</v>
      </c>
      <c r="P134" s="15">
        <f>(N134*365)+(O134*(365-Grazing!$B$42))</f>
        <v>0</v>
      </c>
      <c r="Q134" s="15">
        <f>P134*'Manure Application'!J48</f>
        <v>0</v>
      </c>
      <c r="R134" s="15">
        <f t="shared" si="81"/>
        <v>0</v>
      </c>
      <c r="S134" s="27">
        <f>IF(B134=0,0,R134*(B134/(B134+Input!$D$26))/B134)</f>
        <v>0</v>
      </c>
      <c r="T134" s="26">
        <f>Animals!$E$15</f>
        <v>0</v>
      </c>
      <c r="U134" s="15">
        <f>T134*References!$B$14</f>
        <v>0</v>
      </c>
      <c r="V134" s="15">
        <f t="shared" si="85"/>
        <v>0</v>
      </c>
      <c r="W134" s="15">
        <f>V134*'Manure Application'!J96</f>
        <v>0</v>
      </c>
      <c r="X134" s="15">
        <f t="shared" si="86"/>
        <v>0</v>
      </c>
      <c r="Y134" s="27">
        <f t="shared" si="87"/>
        <v>0</v>
      </c>
      <c r="Z134" s="62">
        <f t="shared" si="88"/>
        <v>0</v>
      </c>
      <c r="AA134" s="62">
        <f t="shared" si="89"/>
        <v>0</v>
      </c>
    </row>
    <row r="135" spans="1:27" x14ac:dyDescent="0.2">
      <c r="A135" t="s">
        <v>18</v>
      </c>
      <c r="B135" s="96">
        <f>+Input!$C$27</f>
        <v>0</v>
      </c>
      <c r="C135" s="80">
        <f>B135*Wildlife!$B$13</f>
        <v>0</v>
      </c>
      <c r="D135" s="22">
        <f>B135*Wildlife!$C$13</f>
        <v>0</v>
      </c>
      <c r="E135" s="23">
        <f t="shared" si="82"/>
        <v>0</v>
      </c>
      <c r="F135" s="3">
        <f>Animals!$C$16</f>
        <v>0</v>
      </c>
      <c r="G135" s="15">
        <f>F135*References!$B$11</f>
        <v>0</v>
      </c>
      <c r="H135" s="15">
        <f t="shared" si="83"/>
        <v>0</v>
      </c>
      <c r="I135" s="15">
        <f>H135*'Manure Application'!J25</f>
        <v>0</v>
      </c>
      <c r="J135" s="15">
        <f t="shared" si="84"/>
        <v>0</v>
      </c>
      <c r="K135" s="27">
        <f t="shared" si="80"/>
        <v>0</v>
      </c>
      <c r="L135" s="3">
        <f>Animals!$D$16</f>
        <v>0</v>
      </c>
      <c r="M135" s="3">
        <f>Animals!$B$16</f>
        <v>0</v>
      </c>
      <c r="N135" s="15">
        <f>L135*References!$B$9</f>
        <v>0</v>
      </c>
      <c r="O135" s="15">
        <f>M135*References!$B$10</f>
        <v>0</v>
      </c>
      <c r="P135" s="15">
        <f>(N135*365)+(O135*(365-Grazing!$B$42))</f>
        <v>0</v>
      </c>
      <c r="Q135" s="15">
        <f>P135*'Manure Application'!J49</f>
        <v>0</v>
      </c>
      <c r="R135" s="15">
        <f t="shared" si="81"/>
        <v>0</v>
      </c>
      <c r="S135" s="27">
        <f>IF(B135=0,0,R135*(B135/(B135+Input!$D$27))/B135)</f>
        <v>0</v>
      </c>
      <c r="T135" s="26">
        <f>Animals!$E$16</f>
        <v>0</v>
      </c>
      <c r="U135" s="15">
        <f>T135*References!$B$14</f>
        <v>0</v>
      </c>
      <c r="V135" s="15">
        <f t="shared" si="85"/>
        <v>0</v>
      </c>
      <c r="W135" s="15">
        <f>V135*'Manure Application'!J97</f>
        <v>0</v>
      </c>
      <c r="X135" s="15">
        <f t="shared" si="86"/>
        <v>0</v>
      </c>
      <c r="Y135" s="27">
        <f t="shared" si="87"/>
        <v>0</v>
      </c>
      <c r="Z135" s="62">
        <f t="shared" si="88"/>
        <v>0</v>
      </c>
      <c r="AA135" s="62">
        <f t="shared" si="89"/>
        <v>0</v>
      </c>
    </row>
    <row r="136" spans="1:27" x14ac:dyDescent="0.2">
      <c r="A136" t="s">
        <v>19</v>
      </c>
      <c r="B136" s="96">
        <f>+Input!$C$28</f>
        <v>0</v>
      </c>
      <c r="C136" s="80">
        <f>B136*Wildlife!$B$13</f>
        <v>0</v>
      </c>
      <c r="D136" s="22">
        <f>B136*Wildlife!$C$13</f>
        <v>0</v>
      </c>
      <c r="E136" s="23">
        <f t="shared" si="82"/>
        <v>0</v>
      </c>
      <c r="F136" s="3">
        <f>Animals!$C$17</f>
        <v>0</v>
      </c>
      <c r="G136" s="15">
        <f>F136*References!$B$11</f>
        <v>0</v>
      </c>
      <c r="H136" s="15">
        <f t="shared" si="83"/>
        <v>0</v>
      </c>
      <c r="I136" s="15">
        <f>H136*'Manure Application'!J26</f>
        <v>0</v>
      </c>
      <c r="J136" s="15">
        <f t="shared" si="84"/>
        <v>0</v>
      </c>
      <c r="K136" s="27">
        <f t="shared" si="80"/>
        <v>0</v>
      </c>
      <c r="L136" s="3">
        <f>Animals!$D$17</f>
        <v>0</v>
      </c>
      <c r="M136" s="3">
        <f>Animals!$B$17</f>
        <v>0</v>
      </c>
      <c r="N136" s="15">
        <f>L136*References!$B$9</f>
        <v>0</v>
      </c>
      <c r="O136" s="15">
        <f>M136*References!$B$10</f>
        <v>0</v>
      </c>
      <c r="P136" s="15">
        <f>(N136*365)+(O136*(365-Grazing!$B$42))</f>
        <v>0</v>
      </c>
      <c r="Q136" s="15">
        <f>P136*'Manure Application'!J50</f>
        <v>0</v>
      </c>
      <c r="R136" s="15">
        <f t="shared" si="81"/>
        <v>0</v>
      </c>
      <c r="S136" s="27">
        <f>IF(B136=0,0,R136*(B136/(B136+Input!$D$28))/B136)</f>
        <v>0</v>
      </c>
      <c r="T136" s="26">
        <f>Animals!$E$17</f>
        <v>0</v>
      </c>
      <c r="U136" s="15">
        <f>T136*References!$B$14</f>
        <v>0</v>
      </c>
      <c r="V136" s="15">
        <f t="shared" si="85"/>
        <v>0</v>
      </c>
      <c r="W136" s="15">
        <f>V136*'Manure Application'!J98</f>
        <v>0</v>
      </c>
      <c r="X136" s="15">
        <f t="shared" si="86"/>
        <v>0</v>
      </c>
      <c r="Y136" s="27">
        <f t="shared" si="87"/>
        <v>0</v>
      </c>
      <c r="Z136" s="62">
        <f t="shared" si="88"/>
        <v>0</v>
      </c>
      <c r="AA136" s="62">
        <f t="shared" si="89"/>
        <v>0</v>
      </c>
    </row>
    <row r="137" spans="1:27" x14ac:dyDescent="0.2">
      <c r="A137" t="s">
        <v>20</v>
      </c>
      <c r="B137" s="96">
        <f>+Input!$C$29</f>
        <v>0</v>
      </c>
      <c r="C137" s="80">
        <f>B137*Wildlife!$B$13</f>
        <v>0</v>
      </c>
      <c r="D137" s="22">
        <f>B137*Wildlife!$C$13</f>
        <v>0</v>
      </c>
      <c r="E137" s="23">
        <f t="shared" si="82"/>
        <v>0</v>
      </c>
      <c r="F137" s="3">
        <f>Animals!$C$18</f>
        <v>0</v>
      </c>
      <c r="G137" s="15">
        <f>F137*References!$B$11</f>
        <v>0</v>
      </c>
      <c r="H137" s="15">
        <f t="shared" si="83"/>
        <v>0</v>
      </c>
      <c r="I137" s="15">
        <f>H137*'Manure Application'!J27</f>
        <v>0</v>
      </c>
      <c r="J137" s="15">
        <f t="shared" si="84"/>
        <v>0</v>
      </c>
      <c r="K137" s="27">
        <f t="shared" si="80"/>
        <v>0</v>
      </c>
      <c r="L137" s="3">
        <f>Animals!$D$18</f>
        <v>0</v>
      </c>
      <c r="M137" s="3">
        <f>Animals!$B$18</f>
        <v>0</v>
      </c>
      <c r="N137" s="15">
        <f>L137*References!$B$9</f>
        <v>0</v>
      </c>
      <c r="O137" s="15">
        <f>M137*References!$B$10</f>
        <v>0</v>
      </c>
      <c r="P137" s="15">
        <f>(N137*365)+(O137*(365-Grazing!$B$42))</f>
        <v>0</v>
      </c>
      <c r="Q137" s="15">
        <f>P137*'Manure Application'!J51</f>
        <v>0</v>
      </c>
      <c r="R137" s="15">
        <f t="shared" si="81"/>
        <v>0</v>
      </c>
      <c r="S137" s="27">
        <f>IF(B137=0,0,R137*(B137/(B137+Input!$D$29))/B137)</f>
        <v>0</v>
      </c>
      <c r="T137" s="26">
        <f>Animals!$E$18</f>
        <v>0</v>
      </c>
      <c r="U137" s="15">
        <f>T137*References!$B$14</f>
        <v>0</v>
      </c>
      <c r="V137" s="15">
        <f t="shared" si="85"/>
        <v>0</v>
      </c>
      <c r="W137" s="15">
        <f>V137*'Manure Application'!J99</f>
        <v>0</v>
      </c>
      <c r="X137" s="15">
        <f t="shared" si="86"/>
        <v>0</v>
      </c>
      <c r="Y137" s="27">
        <f t="shared" si="87"/>
        <v>0</v>
      </c>
      <c r="Z137" s="62">
        <f t="shared" si="88"/>
        <v>0</v>
      </c>
      <c r="AA137" s="62">
        <f t="shared" si="89"/>
        <v>0</v>
      </c>
    </row>
    <row r="138" spans="1:27" x14ac:dyDescent="0.2">
      <c r="A138" t="s">
        <v>21</v>
      </c>
      <c r="B138" s="96">
        <f>+Input!$C$30</f>
        <v>0</v>
      </c>
      <c r="C138" s="80">
        <f>B138*Wildlife!$B$13</f>
        <v>0</v>
      </c>
      <c r="D138" s="22">
        <f>B138*Wildlife!$C$13</f>
        <v>0</v>
      </c>
      <c r="E138" s="23">
        <f t="shared" si="82"/>
        <v>0</v>
      </c>
      <c r="F138" s="3">
        <f>Animals!$C$19</f>
        <v>0</v>
      </c>
      <c r="G138" s="15">
        <f>F138*References!$B$11</f>
        <v>0</v>
      </c>
      <c r="H138" s="15">
        <f t="shared" si="83"/>
        <v>0</v>
      </c>
      <c r="I138" s="15">
        <f>H138*'Manure Application'!J28</f>
        <v>0</v>
      </c>
      <c r="J138" s="15">
        <f t="shared" si="84"/>
        <v>0</v>
      </c>
      <c r="K138" s="27">
        <f t="shared" si="80"/>
        <v>0</v>
      </c>
      <c r="L138" s="3">
        <f>Animals!$D$19</f>
        <v>0</v>
      </c>
      <c r="M138" s="3">
        <f>Animals!$B$19</f>
        <v>0</v>
      </c>
      <c r="N138" s="15">
        <f>L138*References!$B$9</f>
        <v>0</v>
      </c>
      <c r="O138" s="15">
        <f>M138*References!$B$10</f>
        <v>0</v>
      </c>
      <c r="P138" s="15">
        <f>(N138*365)+(O138*(365-Grazing!$B$42))</f>
        <v>0</v>
      </c>
      <c r="Q138" s="15">
        <f>P138*'Manure Application'!J52</f>
        <v>0</v>
      </c>
      <c r="R138" s="15">
        <f t="shared" si="81"/>
        <v>0</v>
      </c>
      <c r="S138" s="27">
        <f>IF(B138=0,0,R138*(B138/(B138+Input!$D$30))/B138)</f>
        <v>0</v>
      </c>
      <c r="T138" s="26">
        <f>Animals!$E$19</f>
        <v>0</v>
      </c>
      <c r="U138" s="15">
        <f>T138*References!$B$14</f>
        <v>0</v>
      </c>
      <c r="V138" s="15">
        <f t="shared" si="85"/>
        <v>0</v>
      </c>
      <c r="W138" s="15">
        <f>V138*'Manure Application'!J100</f>
        <v>0</v>
      </c>
      <c r="X138" s="15">
        <f t="shared" si="86"/>
        <v>0</v>
      </c>
      <c r="Y138" s="27">
        <f t="shared" si="87"/>
        <v>0</v>
      </c>
      <c r="Z138" s="62">
        <f>E138+K138+S138+Y138</f>
        <v>0</v>
      </c>
      <c r="AA138" s="62">
        <f t="shared" si="89"/>
        <v>0</v>
      </c>
    </row>
    <row r="140" spans="1:27" x14ac:dyDescent="0.2">
      <c r="C140" s="76" t="s">
        <v>242</v>
      </c>
      <c r="D140" s="17"/>
      <c r="E140" s="20"/>
      <c r="F140" s="19" t="s">
        <v>331</v>
      </c>
      <c r="G140" s="17"/>
      <c r="H140" s="17"/>
      <c r="I140" s="17"/>
      <c r="J140" s="17"/>
      <c r="K140" s="18"/>
      <c r="L140" s="19" t="s">
        <v>332</v>
      </c>
      <c r="M140" s="19"/>
      <c r="N140" s="17"/>
      <c r="O140" s="17"/>
      <c r="P140" s="17"/>
      <c r="Q140" s="17"/>
      <c r="R140" s="17"/>
      <c r="S140" s="18"/>
      <c r="T140" s="19" t="s">
        <v>333</v>
      </c>
      <c r="U140" s="17"/>
      <c r="V140" s="17"/>
      <c r="W140" s="17"/>
      <c r="Y140" s="16"/>
      <c r="Z140" s="60" t="s">
        <v>11</v>
      </c>
      <c r="AA140" s="60" t="s">
        <v>11</v>
      </c>
    </row>
    <row r="141" spans="1:27" x14ac:dyDescent="0.2">
      <c r="C141" s="77"/>
      <c r="D141" s="10" t="s">
        <v>334</v>
      </c>
      <c r="E141" s="11" t="s">
        <v>335</v>
      </c>
      <c r="F141" s="10"/>
      <c r="G141" s="10" t="s">
        <v>334</v>
      </c>
      <c r="H141" s="10" t="s">
        <v>336</v>
      </c>
      <c r="I141" s="10" t="s">
        <v>337</v>
      </c>
      <c r="J141" s="10" t="s">
        <v>338</v>
      </c>
      <c r="K141" s="11" t="s">
        <v>335</v>
      </c>
      <c r="L141" s="10"/>
      <c r="M141" s="10"/>
      <c r="N141" s="10" t="s">
        <v>339</v>
      </c>
      <c r="O141" s="10" t="s">
        <v>340</v>
      </c>
      <c r="P141" s="10" t="s">
        <v>336</v>
      </c>
      <c r="Q141" s="10" t="s">
        <v>337</v>
      </c>
      <c r="R141" s="10" t="s">
        <v>338</v>
      </c>
      <c r="S141" s="11" t="s">
        <v>335</v>
      </c>
      <c r="T141" s="25" t="s">
        <v>342</v>
      </c>
      <c r="U141" s="10" t="s">
        <v>343</v>
      </c>
      <c r="V141" s="10" t="s">
        <v>344</v>
      </c>
      <c r="W141" s="10" t="s">
        <v>337</v>
      </c>
      <c r="X141" s="10" t="s">
        <v>338</v>
      </c>
      <c r="Y141" s="11" t="s">
        <v>335</v>
      </c>
      <c r="Z141" s="61" t="s">
        <v>335</v>
      </c>
      <c r="AA141" s="61" t="s">
        <v>701</v>
      </c>
    </row>
    <row r="142" spans="1:27" x14ac:dyDescent="0.2">
      <c r="A142" s="21" t="s">
        <v>267</v>
      </c>
      <c r="B142" s="97" t="s">
        <v>346</v>
      </c>
      <c r="C142" s="78" t="s">
        <v>347</v>
      </c>
      <c r="D142" s="13" t="s">
        <v>348</v>
      </c>
      <c r="E142" s="14" t="s">
        <v>349</v>
      </c>
      <c r="F142" s="12" t="s">
        <v>350</v>
      </c>
      <c r="G142" s="13" t="s">
        <v>348</v>
      </c>
      <c r="H142" s="13" t="s">
        <v>351</v>
      </c>
      <c r="I142" s="13" t="s">
        <v>352</v>
      </c>
      <c r="J142" s="13" t="s">
        <v>353</v>
      </c>
      <c r="K142" s="14" t="s">
        <v>349</v>
      </c>
      <c r="L142" s="12" t="s">
        <v>354</v>
      </c>
      <c r="M142" s="13" t="s">
        <v>355</v>
      </c>
      <c r="N142" s="13" t="s">
        <v>348</v>
      </c>
      <c r="O142" s="13" t="s">
        <v>348</v>
      </c>
      <c r="P142" s="13" t="s">
        <v>351</v>
      </c>
      <c r="Q142" s="13" t="s">
        <v>352</v>
      </c>
      <c r="R142" s="13" t="s">
        <v>353</v>
      </c>
      <c r="S142" s="14" t="s">
        <v>349</v>
      </c>
      <c r="T142" s="13"/>
      <c r="U142" s="13" t="s">
        <v>348</v>
      </c>
      <c r="V142" s="13" t="s">
        <v>351</v>
      </c>
      <c r="W142" s="13" t="s">
        <v>352</v>
      </c>
      <c r="X142" s="13" t="s">
        <v>353</v>
      </c>
      <c r="Y142" s="14" t="s">
        <v>349</v>
      </c>
      <c r="Z142" s="61" t="s">
        <v>349</v>
      </c>
      <c r="AA142" s="61" t="s">
        <v>349</v>
      </c>
    </row>
    <row r="143" spans="1:27" x14ac:dyDescent="0.2">
      <c r="A143" t="s">
        <v>12</v>
      </c>
      <c r="B143" s="96">
        <f>+Input!$C$21</f>
        <v>0</v>
      </c>
      <c r="C143" s="79">
        <f>B143*Wildlife!$B$13</f>
        <v>0</v>
      </c>
      <c r="D143" s="22">
        <f>B143*Wildlife!$C$13</f>
        <v>0</v>
      </c>
      <c r="E143" s="23">
        <f>IF(B143=0,0,D143/B143)</f>
        <v>0</v>
      </c>
      <c r="F143" s="3">
        <f>Animals!$C$10</f>
        <v>0</v>
      </c>
      <c r="G143" s="15">
        <f>F143*References!$B$11</f>
        <v>0</v>
      </c>
      <c r="H143" s="15">
        <f>G143*365</f>
        <v>0</v>
      </c>
      <c r="I143" s="15">
        <f>H143*'Manure Application'!K19</f>
        <v>0</v>
      </c>
      <c r="J143" s="15">
        <f>I143/31</f>
        <v>0</v>
      </c>
      <c r="K143" s="27">
        <f t="shared" ref="K143:K152" si="90">IF(B143=0,0,J143/B143)</f>
        <v>0</v>
      </c>
      <c r="L143" s="3">
        <f>Animals!$D$10</f>
        <v>0</v>
      </c>
      <c r="M143" s="3">
        <f>Animals!$B$10</f>
        <v>0</v>
      </c>
      <c r="N143" s="15">
        <f>L143*References!$B$9</f>
        <v>0</v>
      </c>
      <c r="O143" s="15">
        <f>M143*References!$B$10</f>
        <v>0</v>
      </c>
      <c r="P143" s="15">
        <f>(N143*365)+(O143*(365-Grazing!$B$42))</f>
        <v>0</v>
      </c>
      <c r="Q143" s="15">
        <f>P143*'Manure Application'!K43</f>
        <v>0</v>
      </c>
      <c r="R143" s="15">
        <f>Q143/31</f>
        <v>0</v>
      </c>
      <c r="S143" s="27">
        <f>IF(B143=0,0,R143*(B143/(B143+Input!$D$21))/B143)</f>
        <v>0</v>
      </c>
      <c r="T143" s="26">
        <f>Animals!$E$10</f>
        <v>0</v>
      </c>
      <c r="U143" s="15">
        <f>T143*References!$B$14</f>
        <v>0</v>
      </c>
      <c r="V143" s="15">
        <f>U143*365</f>
        <v>0</v>
      </c>
      <c r="W143" s="15">
        <f>V143*'Manure Application'!K91</f>
        <v>0</v>
      </c>
      <c r="X143" s="15">
        <f>W143/31</f>
        <v>0</v>
      </c>
      <c r="Y143" s="27">
        <f>IF(B143=0,0,X143/B143)</f>
        <v>0</v>
      </c>
      <c r="Z143" s="62">
        <f>E143+K143+S143+Y143</f>
        <v>0</v>
      </c>
      <c r="AA143" s="62">
        <f>0.403*(Z143)^1.028</f>
        <v>0</v>
      </c>
    </row>
    <row r="144" spans="1:27" x14ac:dyDescent="0.2">
      <c r="A144" t="s">
        <v>13</v>
      </c>
      <c r="B144" s="96">
        <f>+Input!$C$22</f>
        <v>0</v>
      </c>
      <c r="C144" s="80">
        <f>B144*Wildlife!$B$13</f>
        <v>0</v>
      </c>
      <c r="D144" s="22">
        <f>B144*Wildlife!$C$13</f>
        <v>0</v>
      </c>
      <c r="E144" s="23">
        <f t="shared" ref="E144:E152" si="91">IF(B144=0,0,D144/B144)</f>
        <v>0</v>
      </c>
      <c r="F144" s="3">
        <f>Animals!$C$11</f>
        <v>0</v>
      </c>
      <c r="G144" s="15">
        <f>F144*References!$B$11</f>
        <v>0</v>
      </c>
      <c r="H144" s="15">
        <f t="shared" ref="H144:H152" si="92">G144*365</f>
        <v>0</v>
      </c>
      <c r="I144" s="15">
        <f>H144*'Manure Application'!K20</f>
        <v>0</v>
      </c>
      <c r="J144" s="15">
        <f t="shared" ref="J144:J152" si="93">I144/31</f>
        <v>0</v>
      </c>
      <c r="K144" s="27">
        <f t="shared" si="90"/>
        <v>0</v>
      </c>
      <c r="L144" s="3">
        <f>Animals!$D$11</f>
        <v>0</v>
      </c>
      <c r="M144" s="3">
        <f>Animals!$B$11</f>
        <v>0</v>
      </c>
      <c r="N144" s="15">
        <f>L144*References!$B$9</f>
        <v>0</v>
      </c>
      <c r="O144" s="15">
        <f>M144*References!$B$10</f>
        <v>0</v>
      </c>
      <c r="P144" s="15">
        <f>(N144*365)+(O144*(365-Grazing!$B$42))</f>
        <v>0</v>
      </c>
      <c r="Q144" s="15">
        <f>P144*'Manure Application'!K44</f>
        <v>0</v>
      </c>
      <c r="R144" s="15">
        <f t="shared" ref="R144:R152" si="94">Q144/31</f>
        <v>0</v>
      </c>
      <c r="S144" s="27">
        <f>IF(B144=0,0,R144*(B144/(B144+Input!$D$22))/B144)</f>
        <v>0</v>
      </c>
      <c r="T144" s="26">
        <f>Animals!$E$11</f>
        <v>0</v>
      </c>
      <c r="U144" s="15">
        <f>T144*References!$B$14</f>
        <v>0</v>
      </c>
      <c r="V144" s="15">
        <f t="shared" ref="V144:V152" si="95">U144*365</f>
        <v>0</v>
      </c>
      <c r="W144" s="15">
        <f>V144*'Manure Application'!K92</f>
        <v>0</v>
      </c>
      <c r="X144" s="15">
        <f t="shared" ref="X144:X152" si="96">W144/31</f>
        <v>0</v>
      </c>
      <c r="Y144" s="27">
        <f t="shared" ref="Y144:Y152" si="97">IF(B144=0,0,X144/B144)</f>
        <v>0</v>
      </c>
      <c r="Z144" s="62">
        <f t="shared" ref="Z144:Z151" si="98">E144+K144+S144+Y144</f>
        <v>0</v>
      </c>
      <c r="AA144" s="62">
        <f t="shared" ref="AA144:AA152" si="99">0.403*(Z144)^1.028</f>
        <v>0</v>
      </c>
    </row>
    <row r="145" spans="1:27" x14ac:dyDescent="0.2">
      <c r="A145" t="s">
        <v>14</v>
      </c>
      <c r="B145" s="96">
        <f>+Input!$C$23</f>
        <v>0</v>
      </c>
      <c r="C145" s="80">
        <f>B145*Wildlife!$B$13</f>
        <v>0</v>
      </c>
      <c r="D145" s="22">
        <f>B145*Wildlife!$C$13</f>
        <v>0</v>
      </c>
      <c r="E145" s="23">
        <f t="shared" si="91"/>
        <v>0</v>
      </c>
      <c r="F145" s="3">
        <f>Animals!$C$12</f>
        <v>0</v>
      </c>
      <c r="G145" s="15">
        <f>F145*References!$B$11</f>
        <v>0</v>
      </c>
      <c r="H145" s="15">
        <f t="shared" si="92"/>
        <v>0</v>
      </c>
      <c r="I145" s="15">
        <f>H145*'Manure Application'!K21</f>
        <v>0</v>
      </c>
      <c r="J145" s="15">
        <f t="shared" si="93"/>
        <v>0</v>
      </c>
      <c r="K145" s="27">
        <f t="shared" si="90"/>
        <v>0</v>
      </c>
      <c r="L145" s="3">
        <f>Animals!$D$12</f>
        <v>0</v>
      </c>
      <c r="M145" s="3">
        <f>Animals!$B$12</f>
        <v>0</v>
      </c>
      <c r="N145" s="15">
        <f>L145*References!$B$9</f>
        <v>0</v>
      </c>
      <c r="O145" s="15">
        <f>M145*References!$B$10</f>
        <v>0</v>
      </c>
      <c r="P145" s="15">
        <f>(N145*365)+(O145*(365-Grazing!$B$42))</f>
        <v>0</v>
      </c>
      <c r="Q145" s="15">
        <f>P145*'Manure Application'!K45</f>
        <v>0</v>
      </c>
      <c r="R145" s="15">
        <f t="shared" si="94"/>
        <v>0</v>
      </c>
      <c r="S145" s="27">
        <f>IF(B145=0,0,R145*(B145/(B145+Input!$D$23))/B145)</f>
        <v>0</v>
      </c>
      <c r="T145" s="26">
        <f>Animals!$E$12</f>
        <v>0</v>
      </c>
      <c r="U145" s="15">
        <f>T145*References!$B$14</f>
        <v>0</v>
      </c>
      <c r="V145" s="15">
        <f t="shared" si="95"/>
        <v>0</v>
      </c>
      <c r="W145" s="15">
        <f>V145*'Manure Application'!K93</f>
        <v>0</v>
      </c>
      <c r="X145" s="15">
        <f t="shared" si="96"/>
        <v>0</v>
      </c>
      <c r="Y145" s="27">
        <f t="shared" si="97"/>
        <v>0</v>
      </c>
      <c r="Z145" s="62">
        <f t="shared" si="98"/>
        <v>0</v>
      </c>
      <c r="AA145" s="62">
        <f t="shared" si="99"/>
        <v>0</v>
      </c>
    </row>
    <row r="146" spans="1:27" x14ac:dyDescent="0.2">
      <c r="A146" t="s">
        <v>15</v>
      </c>
      <c r="B146" s="96">
        <f>+Input!$C$24</f>
        <v>0</v>
      </c>
      <c r="C146" s="80">
        <f>B146*Wildlife!$B$13</f>
        <v>0</v>
      </c>
      <c r="D146" s="22">
        <f>B146*Wildlife!$C$13</f>
        <v>0</v>
      </c>
      <c r="E146" s="23">
        <f t="shared" si="91"/>
        <v>0</v>
      </c>
      <c r="F146" s="3">
        <f>Animals!$C$13</f>
        <v>0</v>
      </c>
      <c r="G146" s="15">
        <f>F146*References!$B$11</f>
        <v>0</v>
      </c>
      <c r="H146" s="15">
        <f t="shared" si="92"/>
        <v>0</v>
      </c>
      <c r="I146" s="15">
        <f>H146*'Manure Application'!K22</f>
        <v>0</v>
      </c>
      <c r="J146" s="15">
        <f t="shared" si="93"/>
        <v>0</v>
      </c>
      <c r="K146" s="27">
        <f t="shared" si="90"/>
        <v>0</v>
      </c>
      <c r="L146" s="3">
        <f>Animals!$D$13</f>
        <v>0</v>
      </c>
      <c r="M146" s="3">
        <f>Animals!$B$13</f>
        <v>0</v>
      </c>
      <c r="N146" s="15">
        <f>L146*References!$B$9</f>
        <v>0</v>
      </c>
      <c r="O146" s="15">
        <f>M146*References!$B$10</f>
        <v>0</v>
      </c>
      <c r="P146" s="15">
        <f>(N146*365)+(O146*(365-Grazing!$B$42))</f>
        <v>0</v>
      </c>
      <c r="Q146" s="15">
        <f>P146*'Manure Application'!K46</f>
        <v>0</v>
      </c>
      <c r="R146" s="15">
        <f t="shared" si="94"/>
        <v>0</v>
      </c>
      <c r="S146" s="27">
        <f>IF(B146=0,0,R146*(B146/(B146+Input!$D$24))/B146)</f>
        <v>0</v>
      </c>
      <c r="T146" s="26">
        <f>Animals!$E$13</f>
        <v>0</v>
      </c>
      <c r="U146" s="15">
        <f>T146*References!$B$14</f>
        <v>0</v>
      </c>
      <c r="V146" s="15">
        <f t="shared" si="95"/>
        <v>0</v>
      </c>
      <c r="W146" s="15">
        <f>V146*'Manure Application'!K94</f>
        <v>0</v>
      </c>
      <c r="X146" s="15">
        <f t="shared" si="96"/>
        <v>0</v>
      </c>
      <c r="Y146" s="27">
        <f t="shared" si="97"/>
        <v>0</v>
      </c>
      <c r="Z146" s="62">
        <f t="shared" si="98"/>
        <v>0</v>
      </c>
      <c r="AA146" s="62">
        <f t="shared" si="99"/>
        <v>0</v>
      </c>
    </row>
    <row r="147" spans="1:27" x14ac:dyDescent="0.2">
      <c r="A147" t="s">
        <v>16</v>
      </c>
      <c r="B147" s="96">
        <f>+Input!$C$25</f>
        <v>0</v>
      </c>
      <c r="C147" s="80">
        <f>B147*Wildlife!$B$13</f>
        <v>0</v>
      </c>
      <c r="D147" s="22">
        <f>B147*Wildlife!$C$13</f>
        <v>0</v>
      </c>
      <c r="E147" s="23">
        <f t="shared" si="91"/>
        <v>0</v>
      </c>
      <c r="F147" s="3">
        <f>Animals!$C$14</f>
        <v>0</v>
      </c>
      <c r="G147" s="15">
        <f>F147*References!$B$11</f>
        <v>0</v>
      </c>
      <c r="H147" s="15">
        <f t="shared" si="92"/>
        <v>0</v>
      </c>
      <c r="I147" s="15">
        <f>H147*'Manure Application'!K23</f>
        <v>0</v>
      </c>
      <c r="J147" s="15">
        <f t="shared" si="93"/>
        <v>0</v>
      </c>
      <c r="K147" s="27">
        <f t="shared" si="90"/>
        <v>0</v>
      </c>
      <c r="L147" s="3">
        <f>Animals!$D$14</f>
        <v>0</v>
      </c>
      <c r="M147" s="3">
        <f>Animals!$B$14</f>
        <v>0</v>
      </c>
      <c r="N147" s="15">
        <f>L147*References!$B$9</f>
        <v>0</v>
      </c>
      <c r="O147" s="15">
        <f>M147*References!$B$10</f>
        <v>0</v>
      </c>
      <c r="P147" s="15">
        <f>(N147*365)+(O147*(365-Grazing!$B$42))</f>
        <v>0</v>
      </c>
      <c r="Q147" s="15">
        <f>P147*'Manure Application'!K47</f>
        <v>0</v>
      </c>
      <c r="R147" s="15">
        <f t="shared" si="94"/>
        <v>0</v>
      </c>
      <c r="S147" s="27">
        <f>IF(B147=0,0,R147*(B147/(B147+Input!$D$25))/B147)</f>
        <v>0</v>
      </c>
      <c r="T147" s="26">
        <f>Animals!$E$14</f>
        <v>0</v>
      </c>
      <c r="U147" s="15">
        <f>T147*References!$B$14</f>
        <v>0</v>
      </c>
      <c r="V147" s="15">
        <f t="shared" si="95"/>
        <v>0</v>
      </c>
      <c r="W147" s="15">
        <f>V147*'Manure Application'!K95</f>
        <v>0</v>
      </c>
      <c r="X147" s="15">
        <f t="shared" si="96"/>
        <v>0</v>
      </c>
      <c r="Y147" s="27">
        <f t="shared" si="97"/>
        <v>0</v>
      </c>
      <c r="Z147" s="62">
        <f t="shared" si="98"/>
        <v>0</v>
      </c>
      <c r="AA147" s="62">
        <f t="shared" si="99"/>
        <v>0</v>
      </c>
    </row>
    <row r="148" spans="1:27" x14ac:dyDescent="0.2">
      <c r="A148" t="s">
        <v>17</v>
      </c>
      <c r="B148" s="96">
        <f>+Input!$C$26</f>
        <v>0</v>
      </c>
      <c r="C148" s="80">
        <f>B148*Wildlife!$B$13</f>
        <v>0</v>
      </c>
      <c r="D148" s="22">
        <f>B148*Wildlife!$C$13</f>
        <v>0</v>
      </c>
      <c r="E148" s="23">
        <f t="shared" si="91"/>
        <v>0</v>
      </c>
      <c r="F148" s="3">
        <f>Animals!$C$15</f>
        <v>0</v>
      </c>
      <c r="G148" s="15">
        <f>F148*References!$B$11</f>
        <v>0</v>
      </c>
      <c r="H148" s="15">
        <f t="shared" si="92"/>
        <v>0</v>
      </c>
      <c r="I148" s="15">
        <f>H148*'Manure Application'!K24</f>
        <v>0</v>
      </c>
      <c r="J148" s="15">
        <f t="shared" si="93"/>
        <v>0</v>
      </c>
      <c r="K148" s="27">
        <f t="shared" si="90"/>
        <v>0</v>
      </c>
      <c r="L148" s="3">
        <f>Animals!$D$15</f>
        <v>0</v>
      </c>
      <c r="M148" s="3">
        <f>Animals!$B$15</f>
        <v>0</v>
      </c>
      <c r="N148" s="15">
        <f>L148*References!$B$9</f>
        <v>0</v>
      </c>
      <c r="O148" s="15">
        <f>M148*References!$B$10</f>
        <v>0</v>
      </c>
      <c r="P148" s="15">
        <f>(N148*365)+(O148*(365-Grazing!$B$42))</f>
        <v>0</v>
      </c>
      <c r="Q148" s="15">
        <f>P148*'Manure Application'!K48</f>
        <v>0</v>
      </c>
      <c r="R148" s="15">
        <f t="shared" si="94"/>
        <v>0</v>
      </c>
      <c r="S148" s="27">
        <f>IF(B148=0,0,R148*(B148/(B148+Input!$D$26))/B148)</f>
        <v>0</v>
      </c>
      <c r="T148" s="26">
        <f>Animals!$E$15</f>
        <v>0</v>
      </c>
      <c r="U148" s="15">
        <f>T148*References!$B$14</f>
        <v>0</v>
      </c>
      <c r="V148" s="15">
        <f t="shared" si="95"/>
        <v>0</v>
      </c>
      <c r="W148" s="15">
        <f>V148*'Manure Application'!K96</f>
        <v>0</v>
      </c>
      <c r="X148" s="15">
        <f t="shared" si="96"/>
        <v>0</v>
      </c>
      <c r="Y148" s="27">
        <f t="shared" si="97"/>
        <v>0</v>
      </c>
      <c r="Z148" s="62">
        <f t="shared" si="98"/>
        <v>0</v>
      </c>
      <c r="AA148" s="62">
        <f t="shared" si="99"/>
        <v>0</v>
      </c>
    </row>
    <row r="149" spans="1:27" x14ac:dyDescent="0.2">
      <c r="A149" t="s">
        <v>18</v>
      </c>
      <c r="B149" s="96">
        <f>+Input!$C$27</f>
        <v>0</v>
      </c>
      <c r="C149" s="80">
        <f>B149*Wildlife!$B$13</f>
        <v>0</v>
      </c>
      <c r="D149" s="22">
        <f>B149*Wildlife!$C$13</f>
        <v>0</v>
      </c>
      <c r="E149" s="23">
        <f t="shared" si="91"/>
        <v>0</v>
      </c>
      <c r="F149" s="3">
        <f>Animals!$C$16</f>
        <v>0</v>
      </c>
      <c r="G149" s="15">
        <f>F149*References!$B$11</f>
        <v>0</v>
      </c>
      <c r="H149" s="15">
        <f t="shared" si="92"/>
        <v>0</v>
      </c>
      <c r="I149" s="15">
        <f>H149*'Manure Application'!K25</f>
        <v>0</v>
      </c>
      <c r="J149" s="15">
        <f t="shared" si="93"/>
        <v>0</v>
      </c>
      <c r="K149" s="27">
        <f t="shared" si="90"/>
        <v>0</v>
      </c>
      <c r="L149" s="3">
        <f>Animals!$D$16</f>
        <v>0</v>
      </c>
      <c r="M149" s="3">
        <f>Animals!$B$16</f>
        <v>0</v>
      </c>
      <c r="N149" s="15">
        <f>L149*References!$B$9</f>
        <v>0</v>
      </c>
      <c r="O149" s="15">
        <f>M149*References!$B$10</f>
        <v>0</v>
      </c>
      <c r="P149" s="15">
        <f>(N149*365)+(O149*(365-Grazing!$B$42))</f>
        <v>0</v>
      </c>
      <c r="Q149" s="15">
        <f>P149*'Manure Application'!K49</f>
        <v>0</v>
      </c>
      <c r="R149" s="15">
        <f t="shared" si="94"/>
        <v>0</v>
      </c>
      <c r="S149" s="27">
        <f>IF(B149=0,0,R149*(B149/(B149+Input!$D$27))/B149)</f>
        <v>0</v>
      </c>
      <c r="T149" s="26">
        <f>Animals!$E$16</f>
        <v>0</v>
      </c>
      <c r="U149" s="15">
        <f>T149*References!$B$14</f>
        <v>0</v>
      </c>
      <c r="V149" s="15">
        <f t="shared" si="95"/>
        <v>0</v>
      </c>
      <c r="W149" s="15">
        <f>V149*'Manure Application'!K97</f>
        <v>0</v>
      </c>
      <c r="X149" s="15">
        <f t="shared" si="96"/>
        <v>0</v>
      </c>
      <c r="Y149" s="27">
        <f t="shared" si="97"/>
        <v>0</v>
      </c>
      <c r="Z149" s="62">
        <f t="shared" si="98"/>
        <v>0</v>
      </c>
      <c r="AA149" s="62">
        <f t="shared" si="99"/>
        <v>0</v>
      </c>
    </row>
    <row r="150" spans="1:27" x14ac:dyDescent="0.2">
      <c r="A150" t="s">
        <v>19</v>
      </c>
      <c r="B150" s="96">
        <f>+Input!$C$28</f>
        <v>0</v>
      </c>
      <c r="C150" s="80">
        <f>B150*Wildlife!$B$13</f>
        <v>0</v>
      </c>
      <c r="D150" s="22">
        <f>B150*Wildlife!$C$13</f>
        <v>0</v>
      </c>
      <c r="E150" s="23">
        <f t="shared" si="91"/>
        <v>0</v>
      </c>
      <c r="F150" s="3">
        <f>Animals!$C$17</f>
        <v>0</v>
      </c>
      <c r="G150" s="15">
        <f>F150*References!$B$11</f>
        <v>0</v>
      </c>
      <c r="H150" s="15">
        <f t="shared" si="92"/>
        <v>0</v>
      </c>
      <c r="I150" s="15">
        <f>H150*'Manure Application'!K26</f>
        <v>0</v>
      </c>
      <c r="J150" s="15">
        <f t="shared" si="93"/>
        <v>0</v>
      </c>
      <c r="K150" s="27">
        <f t="shared" si="90"/>
        <v>0</v>
      </c>
      <c r="L150" s="3">
        <f>Animals!$D$17</f>
        <v>0</v>
      </c>
      <c r="M150" s="3">
        <f>Animals!$B$17</f>
        <v>0</v>
      </c>
      <c r="N150" s="15">
        <f>L150*References!$B$9</f>
        <v>0</v>
      </c>
      <c r="O150" s="15">
        <f>M150*References!$B$10</f>
        <v>0</v>
      </c>
      <c r="P150" s="15">
        <f>(N150*365)+(O150*(365-Grazing!$B$42))</f>
        <v>0</v>
      </c>
      <c r="Q150" s="15">
        <f>P150*'Manure Application'!K50</f>
        <v>0</v>
      </c>
      <c r="R150" s="15">
        <f t="shared" si="94"/>
        <v>0</v>
      </c>
      <c r="S150" s="27">
        <f>IF(B150=0,0,R150*(B150/(B150+Input!$D$28))/B150)</f>
        <v>0</v>
      </c>
      <c r="T150" s="26">
        <f>Animals!$E$17</f>
        <v>0</v>
      </c>
      <c r="U150" s="15">
        <f>T150*References!$B$14</f>
        <v>0</v>
      </c>
      <c r="V150" s="15">
        <f t="shared" si="95"/>
        <v>0</v>
      </c>
      <c r="W150" s="15">
        <f>V150*'Manure Application'!K98</f>
        <v>0</v>
      </c>
      <c r="X150" s="15">
        <f t="shared" si="96"/>
        <v>0</v>
      </c>
      <c r="Y150" s="27">
        <f t="shared" si="97"/>
        <v>0</v>
      </c>
      <c r="Z150" s="62">
        <f t="shared" si="98"/>
        <v>0</v>
      </c>
      <c r="AA150" s="62">
        <f t="shared" si="99"/>
        <v>0</v>
      </c>
    </row>
    <row r="151" spans="1:27" x14ac:dyDescent="0.2">
      <c r="A151" t="s">
        <v>20</v>
      </c>
      <c r="B151" s="96">
        <f>+Input!$C$29</f>
        <v>0</v>
      </c>
      <c r="C151" s="80">
        <f>B151*Wildlife!$B$13</f>
        <v>0</v>
      </c>
      <c r="D151" s="22">
        <f>B151*Wildlife!$C$13</f>
        <v>0</v>
      </c>
      <c r="E151" s="23">
        <f t="shared" si="91"/>
        <v>0</v>
      </c>
      <c r="F151" s="3">
        <f>Animals!$C$18</f>
        <v>0</v>
      </c>
      <c r="G151" s="15">
        <f>F151*References!$B$11</f>
        <v>0</v>
      </c>
      <c r="H151" s="15">
        <f t="shared" si="92"/>
        <v>0</v>
      </c>
      <c r="I151" s="15">
        <f>H151*'Manure Application'!K27</f>
        <v>0</v>
      </c>
      <c r="J151" s="15">
        <f t="shared" si="93"/>
        <v>0</v>
      </c>
      <c r="K151" s="27">
        <f t="shared" si="90"/>
        <v>0</v>
      </c>
      <c r="L151" s="3">
        <f>Animals!$D$18</f>
        <v>0</v>
      </c>
      <c r="M151" s="3">
        <f>Animals!$B$18</f>
        <v>0</v>
      </c>
      <c r="N151" s="15">
        <f>L151*References!$B$9</f>
        <v>0</v>
      </c>
      <c r="O151" s="15">
        <f>M151*References!$B$10</f>
        <v>0</v>
      </c>
      <c r="P151" s="15">
        <f>(N151*365)+(O151*(365-Grazing!$B$42))</f>
        <v>0</v>
      </c>
      <c r="Q151" s="15">
        <f>P151*'Manure Application'!K51</f>
        <v>0</v>
      </c>
      <c r="R151" s="15">
        <f t="shared" si="94"/>
        <v>0</v>
      </c>
      <c r="S151" s="27">
        <f>IF(B151=0,0,R151*(B151/(B151+Input!$D$29))/B151)</f>
        <v>0</v>
      </c>
      <c r="T151" s="26">
        <f>Animals!$E$18</f>
        <v>0</v>
      </c>
      <c r="U151" s="15">
        <f>T151*References!$B$14</f>
        <v>0</v>
      </c>
      <c r="V151" s="15">
        <f t="shared" si="95"/>
        <v>0</v>
      </c>
      <c r="W151" s="15">
        <f>V151*'Manure Application'!K99</f>
        <v>0</v>
      </c>
      <c r="X151" s="15">
        <f t="shared" si="96"/>
        <v>0</v>
      </c>
      <c r="Y151" s="27">
        <f t="shared" si="97"/>
        <v>0</v>
      </c>
      <c r="Z151" s="62">
        <f t="shared" si="98"/>
        <v>0</v>
      </c>
      <c r="AA151" s="62">
        <f t="shared" si="99"/>
        <v>0</v>
      </c>
    </row>
    <row r="152" spans="1:27" x14ac:dyDescent="0.2">
      <c r="A152" t="s">
        <v>21</v>
      </c>
      <c r="B152" s="96">
        <f>+Input!$C$30</f>
        <v>0</v>
      </c>
      <c r="C152" s="80">
        <f>B152*Wildlife!$B$13</f>
        <v>0</v>
      </c>
      <c r="D152" s="22">
        <f>B152*Wildlife!$C$13</f>
        <v>0</v>
      </c>
      <c r="E152" s="23">
        <f t="shared" si="91"/>
        <v>0</v>
      </c>
      <c r="F152" s="3">
        <f>Animals!$C$19</f>
        <v>0</v>
      </c>
      <c r="G152" s="15">
        <f>F152*References!$B$11</f>
        <v>0</v>
      </c>
      <c r="H152" s="15">
        <f t="shared" si="92"/>
        <v>0</v>
      </c>
      <c r="I152" s="15">
        <f>H152*'Manure Application'!K28</f>
        <v>0</v>
      </c>
      <c r="J152" s="15">
        <f t="shared" si="93"/>
        <v>0</v>
      </c>
      <c r="K152" s="27">
        <f t="shared" si="90"/>
        <v>0</v>
      </c>
      <c r="L152" s="3">
        <f>Animals!$D$19</f>
        <v>0</v>
      </c>
      <c r="M152" s="3">
        <f>Animals!$B$19</f>
        <v>0</v>
      </c>
      <c r="N152" s="15">
        <f>L152*References!$B$9</f>
        <v>0</v>
      </c>
      <c r="O152" s="15">
        <f>M152*References!$B$10</f>
        <v>0</v>
      </c>
      <c r="P152" s="15">
        <f>(N152*365)+(O152*(365-Grazing!$B$42))</f>
        <v>0</v>
      </c>
      <c r="Q152" s="15">
        <f>P152*'Manure Application'!K52</f>
        <v>0</v>
      </c>
      <c r="R152" s="15">
        <f t="shared" si="94"/>
        <v>0</v>
      </c>
      <c r="S152" s="27">
        <f>IF(B152=0,0,R152*(B152/(B152+Input!$D$30))/B152)</f>
        <v>0</v>
      </c>
      <c r="T152" s="26">
        <f>Animals!$E$19</f>
        <v>0</v>
      </c>
      <c r="U152" s="15">
        <f>T152*References!$B$14</f>
        <v>0</v>
      </c>
      <c r="V152" s="15">
        <f t="shared" si="95"/>
        <v>0</v>
      </c>
      <c r="W152" s="15">
        <f>V152*'Manure Application'!K100</f>
        <v>0</v>
      </c>
      <c r="X152" s="15">
        <f t="shared" si="96"/>
        <v>0</v>
      </c>
      <c r="Y152" s="27">
        <f t="shared" si="97"/>
        <v>0</v>
      </c>
      <c r="Z152" s="62">
        <f>E152+K152+S152+Y152</f>
        <v>0</v>
      </c>
      <c r="AA152" s="62">
        <f t="shared" si="99"/>
        <v>0</v>
      </c>
    </row>
    <row r="154" spans="1:27" x14ac:dyDescent="0.2">
      <c r="C154" s="76" t="s">
        <v>242</v>
      </c>
      <c r="D154" s="17"/>
      <c r="E154" s="20"/>
      <c r="F154" s="19" t="s">
        <v>331</v>
      </c>
      <c r="G154" s="17"/>
      <c r="H154" s="17"/>
      <c r="I154" s="17"/>
      <c r="J154" s="17"/>
      <c r="K154" s="18"/>
      <c r="L154" s="19" t="s">
        <v>332</v>
      </c>
      <c r="M154" s="19"/>
      <c r="N154" s="17"/>
      <c r="O154" s="17"/>
      <c r="P154" s="17"/>
      <c r="Q154" s="17"/>
      <c r="R154" s="17"/>
      <c r="S154" s="18"/>
      <c r="T154" s="19" t="s">
        <v>333</v>
      </c>
      <c r="U154" s="17"/>
      <c r="V154" s="17"/>
      <c r="W154" s="17"/>
      <c r="Y154" s="16"/>
      <c r="Z154" s="60" t="s">
        <v>11</v>
      </c>
      <c r="AA154" s="60" t="s">
        <v>11</v>
      </c>
    </row>
    <row r="155" spans="1:27" x14ac:dyDescent="0.2">
      <c r="C155" s="77"/>
      <c r="D155" s="10" t="s">
        <v>334</v>
      </c>
      <c r="E155" s="11" t="s">
        <v>335</v>
      </c>
      <c r="F155" s="10"/>
      <c r="G155" s="10" t="s">
        <v>334</v>
      </c>
      <c r="H155" s="10" t="s">
        <v>336</v>
      </c>
      <c r="I155" s="10" t="s">
        <v>337</v>
      </c>
      <c r="J155" s="10" t="s">
        <v>338</v>
      </c>
      <c r="K155" s="11" t="s">
        <v>335</v>
      </c>
      <c r="L155" s="10"/>
      <c r="M155" s="10"/>
      <c r="N155" s="10" t="s">
        <v>339</v>
      </c>
      <c r="O155" s="10" t="s">
        <v>340</v>
      </c>
      <c r="P155" s="10" t="s">
        <v>336</v>
      </c>
      <c r="Q155" s="10" t="s">
        <v>337</v>
      </c>
      <c r="R155" s="10" t="s">
        <v>338</v>
      </c>
      <c r="S155" s="11" t="s">
        <v>335</v>
      </c>
      <c r="T155" s="25" t="s">
        <v>342</v>
      </c>
      <c r="U155" s="10" t="s">
        <v>343</v>
      </c>
      <c r="V155" s="10" t="s">
        <v>344</v>
      </c>
      <c r="W155" s="10" t="s">
        <v>337</v>
      </c>
      <c r="X155" s="10" t="s">
        <v>338</v>
      </c>
      <c r="Y155" s="11" t="s">
        <v>335</v>
      </c>
      <c r="Z155" s="61" t="s">
        <v>335</v>
      </c>
      <c r="AA155" s="61" t="s">
        <v>701</v>
      </c>
    </row>
    <row r="156" spans="1:27" x14ac:dyDescent="0.2">
      <c r="A156" s="21" t="s">
        <v>268</v>
      </c>
      <c r="B156" s="97" t="s">
        <v>346</v>
      </c>
      <c r="C156" s="78" t="s">
        <v>347</v>
      </c>
      <c r="D156" s="13" t="s">
        <v>348</v>
      </c>
      <c r="E156" s="14" t="s">
        <v>349</v>
      </c>
      <c r="F156" s="12" t="s">
        <v>350</v>
      </c>
      <c r="G156" s="13" t="s">
        <v>348</v>
      </c>
      <c r="H156" s="13" t="s">
        <v>351</v>
      </c>
      <c r="I156" s="13" t="s">
        <v>352</v>
      </c>
      <c r="J156" s="13" t="s">
        <v>353</v>
      </c>
      <c r="K156" s="14" t="s">
        <v>349</v>
      </c>
      <c r="L156" s="12" t="s">
        <v>354</v>
      </c>
      <c r="M156" s="13" t="s">
        <v>355</v>
      </c>
      <c r="N156" s="13" t="s">
        <v>348</v>
      </c>
      <c r="O156" s="13" t="s">
        <v>348</v>
      </c>
      <c r="P156" s="13" t="s">
        <v>351</v>
      </c>
      <c r="Q156" s="13" t="s">
        <v>352</v>
      </c>
      <c r="R156" s="13" t="s">
        <v>353</v>
      </c>
      <c r="S156" s="14" t="s">
        <v>349</v>
      </c>
      <c r="T156" s="13"/>
      <c r="U156" s="13" t="s">
        <v>348</v>
      </c>
      <c r="V156" s="13" t="s">
        <v>351</v>
      </c>
      <c r="W156" s="13" t="s">
        <v>352</v>
      </c>
      <c r="X156" s="13" t="s">
        <v>353</v>
      </c>
      <c r="Y156" s="14" t="s">
        <v>349</v>
      </c>
      <c r="Z156" s="61" t="s">
        <v>349</v>
      </c>
      <c r="AA156" s="61" t="s">
        <v>349</v>
      </c>
    </row>
    <row r="157" spans="1:27" x14ac:dyDescent="0.2">
      <c r="A157" t="s">
        <v>12</v>
      </c>
      <c r="B157" s="96">
        <f>+Input!$C$21</f>
        <v>0</v>
      </c>
      <c r="C157" s="79">
        <f>B157*Wildlife!$B$13</f>
        <v>0</v>
      </c>
      <c r="D157" s="22">
        <f>B157*Wildlife!$C$13</f>
        <v>0</v>
      </c>
      <c r="E157" s="23">
        <f>IF(B157=0,0,D157/B157)</f>
        <v>0</v>
      </c>
      <c r="F157" s="3">
        <f>Animals!$C$10</f>
        <v>0</v>
      </c>
      <c r="G157" s="15">
        <f>F157*References!$B$11</f>
        <v>0</v>
      </c>
      <c r="H157" s="15">
        <f>G157*365</f>
        <v>0</v>
      </c>
      <c r="I157" s="15">
        <f>H157*'Manure Application'!L19</f>
        <v>0</v>
      </c>
      <c r="J157" s="15">
        <f>I157/30</f>
        <v>0</v>
      </c>
      <c r="K157" s="27">
        <f t="shared" ref="K157:K166" si="100">IF(B157=0,0,J157/B157)</f>
        <v>0</v>
      </c>
      <c r="L157" s="3">
        <f>Animals!$D$10</f>
        <v>0</v>
      </c>
      <c r="M157" s="3">
        <f>Animals!$B$10</f>
        <v>0</v>
      </c>
      <c r="N157" s="15">
        <f>L157*References!$B$9</f>
        <v>0</v>
      </c>
      <c r="O157" s="15">
        <f>M157*References!$B$10</f>
        <v>0</v>
      </c>
      <c r="P157" s="15">
        <f>(N157*365)+(O157*(365-Grazing!$B$42))</f>
        <v>0</v>
      </c>
      <c r="Q157" s="15">
        <f>P157*'Manure Application'!L43</f>
        <v>0</v>
      </c>
      <c r="R157" s="15">
        <f>Q157/30</f>
        <v>0</v>
      </c>
      <c r="S157" s="27">
        <f>IF(B157=0,0,R157*(B157/(B157+Input!$D$21))/B157)</f>
        <v>0</v>
      </c>
      <c r="T157" s="26">
        <f>Animals!$E$10</f>
        <v>0</v>
      </c>
      <c r="U157" s="15">
        <f>T157*References!$B$14</f>
        <v>0</v>
      </c>
      <c r="V157" s="15">
        <f>U157*365</f>
        <v>0</v>
      </c>
      <c r="W157" s="15">
        <f>V157*'Manure Application'!L91</f>
        <v>0</v>
      </c>
      <c r="X157" s="15">
        <f>W157/30</f>
        <v>0</v>
      </c>
      <c r="Y157" s="27">
        <f>IF(B157=0,0,X157/B157)</f>
        <v>0</v>
      </c>
      <c r="Z157" s="62">
        <f>E157+K157+S157+Y157</f>
        <v>0</v>
      </c>
      <c r="AA157" s="62">
        <f>0.403*(Z157)^1.028</f>
        <v>0</v>
      </c>
    </row>
    <row r="158" spans="1:27" x14ac:dyDescent="0.2">
      <c r="A158" t="s">
        <v>13</v>
      </c>
      <c r="B158" s="96">
        <f>+Input!$C$22</f>
        <v>0</v>
      </c>
      <c r="C158" s="80">
        <f>B158*Wildlife!$B$13</f>
        <v>0</v>
      </c>
      <c r="D158" s="22">
        <f>B158*Wildlife!$C$13</f>
        <v>0</v>
      </c>
      <c r="E158" s="23">
        <f t="shared" ref="E158:E166" si="101">IF(B158=0,0,D158/B158)</f>
        <v>0</v>
      </c>
      <c r="F158" s="3">
        <f>Animals!$C$11</f>
        <v>0</v>
      </c>
      <c r="G158" s="15">
        <f>F158*References!$B$11</f>
        <v>0</v>
      </c>
      <c r="H158" s="15">
        <f t="shared" ref="H158:H166" si="102">G158*365</f>
        <v>0</v>
      </c>
      <c r="I158" s="15">
        <f>H158*'Manure Application'!L20</f>
        <v>0</v>
      </c>
      <c r="J158" s="15">
        <f t="shared" ref="J158:J166" si="103">I158/30</f>
        <v>0</v>
      </c>
      <c r="K158" s="27">
        <f t="shared" si="100"/>
        <v>0</v>
      </c>
      <c r="L158" s="3">
        <f>Animals!$D$11</f>
        <v>0</v>
      </c>
      <c r="M158" s="3">
        <f>Animals!$B$11</f>
        <v>0</v>
      </c>
      <c r="N158" s="15">
        <f>L158*References!$B$9</f>
        <v>0</v>
      </c>
      <c r="O158" s="15">
        <f>M158*References!$B$10</f>
        <v>0</v>
      </c>
      <c r="P158" s="15">
        <f>(N158*365)+(O158*(365-Grazing!$B$42))</f>
        <v>0</v>
      </c>
      <c r="Q158" s="15">
        <f>P158*'Manure Application'!L44</f>
        <v>0</v>
      </c>
      <c r="R158" s="15">
        <f t="shared" ref="R158:R166" si="104">Q158/30</f>
        <v>0</v>
      </c>
      <c r="S158" s="27">
        <f>IF(B158=0,0,R158*(B158/(B158+Input!$D$22))/B158)</f>
        <v>0</v>
      </c>
      <c r="T158" s="26">
        <f>Animals!$E$11</f>
        <v>0</v>
      </c>
      <c r="U158" s="15">
        <f>T158*References!$B$14</f>
        <v>0</v>
      </c>
      <c r="V158" s="15">
        <f t="shared" ref="V158:V166" si="105">U158*365</f>
        <v>0</v>
      </c>
      <c r="W158" s="15">
        <f>V158*'Manure Application'!L92</f>
        <v>0</v>
      </c>
      <c r="X158" s="15">
        <f t="shared" ref="X158:X166" si="106">W158/30</f>
        <v>0</v>
      </c>
      <c r="Y158" s="27">
        <f t="shared" ref="Y158:Y166" si="107">IF(B158=0,0,X158/B158)</f>
        <v>0</v>
      </c>
      <c r="Z158" s="62">
        <f t="shared" ref="Z158:Z165" si="108">E158+K158+S158+Y158</f>
        <v>0</v>
      </c>
      <c r="AA158" s="62">
        <f t="shared" ref="AA158:AA166" si="109">0.403*(Z158)^1.028</f>
        <v>0</v>
      </c>
    </row>
    <row r="159" spans="1:27" x14ac:dyDescent="0.2">
      <c r="A159" t="s">
        <v>14</v>
      </c>
      <c r="B159" s="96">
        <f>+Input!$C$23</f>
        <v>0</v>
      </c>
      <c r="C159" s="80">
        <f>B159*Wildlife!$B$13</f>
        <v>0</v>
      </c>
      <c r="D159" s="22">
        <f>B159*Wildlife!$C$13</f>
        <v>0</v>
      </c>
      <c r="E159" s="23">
        <f t="shared" si="101"/>
        <v>0</v>
      </c>
      <c r="F159" s="3">
        <f>Animals!$C$12</f>
        <v>0</v>
      </c>
      <c r="G159" s="15">
        <f>F159*References!$B$11</f>
        <v>0</v>
      </c>
      <c r="H159" s="15">
        <f t="shared" si="102"/>
        <v>0</v>
      </c>
      <c r="I159" s="15">
        <f>H159*'Manure Application'!L21</f>
        <v>0</v>
      </c>
      <c r="J159" s="15">
        <f t="shared" si="103"/>
        <v>0</v>
      </c>
      <c r="K159" s="27">
        <f t="shared" si="100"/>
        <v>0</v>
      </c>
      <c r="L159" s="3">
        <f>Animals!$D$12</f>
        <v>0</v>
      </c>
      <c r="M159" s="3">
        <f>Animals!$B$12</f>
        <v>0</v>
      </c>
      <c r="N159" s="15">
        <f>L159*References!$B$9</f>
        <v>0</v>
      </c>
      <c r="O159" s="15">
        <f>M159*References!$B$10</f>
        <v>0</v>
      </c>
      <c r="P159" s="15">
        <f>(N159*365)+(O159*(365-Grazing!$B$42))</f>
        <v>0</v>
      </c>
      <c r="Q159" s="15">
        <f>P159*'Manure Application'!L45</f>
        <v>0</v>
      </c>
      <c r="R159" s="15">
        <f t="shared" si="104"/>
        <v>0</v>
      </c>
      <c r="S159" s="27">
        <f>IF(B159=0,0,R159*(B159/(B159+Input!$D$23))/B159)</f>
        <v>0</v>
      </c>
      <c r="T159" s="26">
        <f>Animals!$E$12</f>
        <v>0</v>
      </c>
      <c r="U159" s="15">
        <f>T159*References!$B$14</f>
        <v>0</v>
      </c>
      <c r="V159" s="15">
        <f t="shared" si="105"/>
        <v>0</v>
      </c>
      <c r="W159" s="15">
        <f>V159*'Manure Application'!L93</f>
        <v>0</v>
      </c>
      <c r="X159" s="15">
        <f t="shared" si="106"/>
        <v>0</v>
      </c>
      <c r="Y159" s="27">
        <f t="shared" si="107"/>
        <v>0</v>
      </c>
      <c r="Z159" s="62">
        <f t="shared" si="108"/>
        <v>0</v>
      </c>
      <c r="AA159" s="62">
        <f t="shared" si="109"/>
        <v>0</v>
      </c>
    </row>
    <row r="160" spans="1:27" x14ac:dyDescent="0.2">
      <c r="A160" t="s">
        <v>15</v>
      </c>
      <c r="B160" s="96">
        <f>+Input!$C$24</f>
        <v>0</v>
      </c>
      <c r="C160" s="80">
        <f>B160*Wildlife!$B$13</f>
        <v>0</v>
      </c>
      <c r="D160" s="22">
        <f>B160*Wildlife!$C$13</f>
        <v>0</v>
      </c>
      <c r="E160" s="23">
        <f t="shared" si="101"/>
        <v>0</v>
      </c>
      <c r="F160" s="3">
        <f>Animals!$C$13</f>
        <v>0</v>
      </c>
      <c r="G160" s="15">
        <f>F160*References!$B$11</f>
        <v>0</v>
      </c>
      <c r="H160" s="15">
        <f t="shared" si="102"/>
        <v>0</v>
      </c>
      <c r="I160" s="15">
        <f>H160*'Manure Application'!L22</f>
        <v>0</v>
      </c>
      <c r="J160" s="15">
        <f t="shared" si="103"/>
        <v>0</v>
      </c>
      <c r="K160" s="27">
        <f t="shared" si="100"/>
        <v>0</v>
      </c>
      <c r="L160" s="3">
        <f>Animals!$D$13</f>
        <v>0</v>
      </c>
      <c r="M160" s="3">
        <f>Animals!$B$13</f>
        <v>0</v>
      </c>
      <c r="N160" s="15">
        <f>L160*References!$B$9</f>
        <v>0</v>
      </c>
      <c r="O160" s="15">
        <f>M160*References!$B$10</f>
        <v>0</v>
      </c>
      <c r="P160" s="15">
        <f>(N160*365)+(O160*(365-Grazing!$B$42))</f>
        <v>0</v>
      </c>
      <c r="Q160" s="15">
        <f>P160*'Manure Application'!L46</f>
        <v>0</v>
      </c>
      <c r="R160" s="15">
        <f t="shared" si="104"/>
        <v>0</v>
      </c>
      <c r="S160" s="27">
        <f>IF(B160=0,0,R160*(B160/(B160+Input!$D$24))/B160)</f>
        <v>0</v>
      </c>
      <c r="T160" s="26">
        <f>Animals!$E$13</f>
        <v>0</v>
      </c>
      <c r="U160" s="15">
        <f>T160*References!$B$14</f>
        <v>0</v>
      </c>
      <c r="V160" s="15">
        <f t="shared" si="105"/>
        <v>0</v>
      </c>
      <c r="W160" s="15">
        <f>V160*'Manure Application'!L94</f>
        <v>0</v>
      </c>
      <c r="X160" s="15">
        <f t="shared" si="106"/>
        <v>0</v>
      </c>
      <c r="Y160" s="27">
        <f t="shared" si="107"/>
        <v>0</v>
      </c>
      <c r="Z160" s="62">
        <f t="shared" si="108"/>
        <v>0</v>
      </c>
      <c r="AA160" s="62">
        <f t="shared" si="109"/>
        <v>0</v>
      </c>
    </row>
    <row r="161" spans="1:27" x14ac:dyDescent="0.2">
      <c r="A161" t="s">
        <v>16</v>
      </c>
      <c r="B161" s="96">
        <f>+Input!$C$25</f>
        <v>0</v>
      </c>
      <c r="C161" s="80">
        <f>B161*Wildlife!$B$13</f>
        <v>0</v>
      </c>
      <c r="D161" s="22">
        <f>B161*Wildlife!$C$13</f>
        <v>0</v>
      </c>
      <c r="E161" s="23">
        <f t="shared" si="101"/>
        <v>0</v>
      </c>
      <c r="F161" s="3">
        <f>Animals!$C$14</f>
        <v>0</v>
      </c>
      <c r="G161" s="15">
        <f>F161*References!$B$11</f>
        <v>0</v>
      </c>
      <c r="H161" s="15">
        <f t="shared" si="102"/>
        <v>0</v>
      </c>
      <c r="I161" s="15">
        <f>H161*'Manure Application'!L23</f>
        <v>0</v>
      </c>
      <c r="J161" s="15">
        <f t="shared" si="103"/>
        <v>0</v>
      </c>
      <c r="K161" s="27">
        <f t="shared" si="100"/>
        <v>0</v>
      </c>
      <c r="L161" s="3">
        <f>Animals!$D$14</f>
        <v>0</v>
      </c>
      <c r="M161" s="3">
        <f>Animals!$B$14</f>
        <v>0</v>
      </c>
      <c r="N161" s="15">
        <f>L161*References!$B$9</f>
        <v>0</v>
      </c>
      <c r="O161" s="15">
        <f>M161*References!$B$10</f>
        <v>0</v>
      </c>
      <c r="P161" s="15">
        <f>(N161*365)+(O161*(365-Grazing!$B$42))</f>
        <v>0</v>
      </c>
      <c r="Q161" s="15">
        <f>P161*'Manure Application'!L47</f>
        <v>0</v>
      </c>
      <c r="R161" s="15">
        <f t="shared" si="104"/>
        <v>0</v>
      </c>
      <c r="S161" s="27">
        <f>IF(B161=0,0,R161*(B161/(B161+Input!$D$25))/B161)</f>
        <v>0</v>
      </c>
      <c r="T161" s="26">
        <f>Animals!$E$14</f>
        <v>0</v>
      </c>
      <c r="U161" s="15">
        <f>T161*References!$B$14</f>
        <v>0</v>
      </c>
      <c r="V161" s="15">
        <f t="shared" si="105"/>
        <v>0</v>
      </c>
      <c r="W161" s="15">
        <f>V161*'Manure Application'!L95</f>
        <v>0</v>
      </c>
      <c r="X161" s="15">
        <f t="shared" si="106"/>
        <v>0</v>
      </c>
      <c r="Y161" s="27">
        <f t="shared" si="107"/>
        <v>0</v>
      </c>
      <c r="Z161" s="62">
        <f t="shared" si="108"/>
        <v>0</v>
      </c>
      <c r="AA161" s="62">
        <f t="shared" si="109"/>
        <v>0</v>
      </c>
    </row>
    <row r="162" spans="1:27" x14ac:dyDescent="0.2">
      <c r="A162" t="s">
        <v>17</v>
      </c>
      <c r="B162" s="96">
        <f>+Input!$C$26</f>
        <v>0</v>
      </c>
      <c r="C162" s="80">
        <f>B162*Wildlife!$B$13</f>
        <v>0</v>
      </c>
      <c r="D162" s="22">
        <f>B162*Wildlife!$C$13</f>
        <v>0</v>
      </c>
      <c r="E162" s="23">
        <f t="shared" si="101"/>
        <v>0</v>
      </c>
      <c r="F162" s="3">
        <f>Animals!$C$15</f>
        <v>0</v>
      </c>
      <c r="G162" s="15">
        <f>F162*References!$B$11</f>
        <v>0</v>
      </c>
      <c r="H162" s="15">
        <f t="shared" si="102"/>
        <v>0</v>
      </c>
      <c r="I162" s="15">
        <f>H162*'Manure Application'!L24</f>
        <v>0</v>
      </c>
      <c r="J162" s="15">
        <f t="shared" si="103"/>
        <v>0</v>
      </c>
      <c r="K162" s="27">
        <f t="shared" si="100"/>
        <v>0</v>
      </c>
      <c r="L162" s="3">
        <f>Animals!$D$15</f>
        <v>0</v>
      </c>
      <c r="M162" s="3">
        <f>Animals!$B$15</f>
        <v>0</v>
      </c>
      <c r="N162" s="15">
        <f>L162*References!$B$9</f>
        <v>0</v>
      </c>
      <c r="O162" s="15">
        <f>M162*References!$B$10</f>
        <v>0</v>
      </c>
      <c r="P162" s="15">
        <f>(N162*365)+(O162*(365-Grazing!$B$42))</f>
        <v>0</v>
      </c>
      <c r="Q162" s="15">
        <f>P162*'Manure Application'!L48</f>
        <v>0</v>
      </c>
      <c r="R162" s="15">
        <f t="shared" si="104"/>
        <v>0</v>
      </c>
      <c r="S162" s="27">
        <f>IF(B162=0,0,R162*(B162/(B162+Input!$D$26))/B162)</f>
        <v>0</v>
      </c>
      <c r="T162" s="26">
        <f>Animals!$E$15</f>
        <v>0</v>
      </c>
      <c r="U162" s="15">
        <f>T162*References!$B$14</f>
        <v>0</v>
      </c>
      <c r="V162" s="15">
        <f t="shared" si="105"/>
        <v>0</v>
      </c>
      <c r="W162" s="15">
        <f>V162*'Manure Application'!L96</f>
        <v>0</v>
      </c>
      <c r="X162" s="15">
        <f t="shared" si="106"/>
        <v>0</v>
      </c>
      <c r="Y162" s="27">
        <f t="shared" si="107"/>
        <v>0</v>
      </c>
      <c r="Z162" s="62">
        <f t="shared" si="108"/>
        <v>0</v>
      </c>
      <c r="AA162" s="62">
        <f t="shared" si="109"/>
        <v>0</v>
      </c>
    </row>
    <row r="163" spans="1:27" x14ac:dyDescent="0.2">
      <c r="A163" t="s">
        <v>18</v>
      </c>
      <c r="B163" s="96">
        <f>+Input!$C$27</f>
        <v>0</v>
      </c>
      <c r="C163" s="80">
        <f>B163*Wildlife!$B$13</f>
        <v>0</v>
      </c>
      <c r="D163" s="22">
        <f>B163*Wildlife!$C$13</f>
        <v>0</v>
      </c>
      <c r="E163" s="23">
        <f t="shared" si="101"/>
        <v>0</v>
      </c>
      <c r="F163" s="3">
        <f>Animals!$C$16</f>
        <v>0</v>
      </c>
      <c r="G163" s="15">
        <f>F163*References!$B$11</f>
        <v>0</v>
      </c>
      <c r="H163" s="15">
        <f t="shared" si="102"/>
        <v>0</v>
      </c>
      <c r="I163" s="15">
        <f>H163*'Manure Application'!L25</f>
        <v>0</v>
      </c>
      <c r="J163" s="15">
        <f t="shared" si="103"/>
        <v>0</v>
      </c>
      <c r="K163" s="27">
        <f t="shared" si="100"/>
        <v>0</v>
      </c>
      <c r="L163" s="3">
        <f>Animals!$D$16</f>
        <v>0</v>
      </c>
      <c r="M163" s="3">
        <f>Animals!$B$16</f>
        <v>0</v>
      </c>
      <c r="N163" s="15">
        <f>L163*References!$B$9</f>
        <v>0</v>
      </c>
      <c r="O163" s="15">
        <f>M163*References!$B$10</f>
        <v>0</v>
      </c>
      <c r="P163" s="15">
        <f>(N163*365)+(O163*(365-Grazing!$B$42))</f>
        <v>0</v>
      </c>
      <c r="Q163" s="15">
        <f>P163*'Manure Application'!L49</f>
        <v>0</v>
      </c>
      <c r="R163" s="15">
        <f t="shared" si="104"/>
        <v>0</v>
      </c>
      <c r="S163" s="27">
        <f>IF(B163=0,0,R163*(B163/(B163+Input!$D$27))/B163)</f>
        <v>0</v>
      </c>
      <c r="T163" s="26">
        <f>Animals!$E$16</f>
        <v>0</v>
      </c>
      <c r="U163" s="15">
        <f>T163*References!$B$14</f>
        <v>0</v>
      </c>
      <c r="V163" s="15">
        <f t="shared" si="105"/>
        <v>0</v>
      </c>
      <c r="W163" s="15">
        <f>V163*'Manure Application'!L97</f>
        <v>0</v>
      </c>
      <c r="X163" s="15">
        <f t="shared" si="106"/>
        <v>0</v>
      </c>
      <c r="Y163" s="27">
        <f t="shared" si="107"/>
        <v>0</v>
      </c>
      <c r="Z163" s="62">
        <f t="shared" si="108"/>
        <v>0</v>
      </c>
      <c r="AA163" s="62">
        <f t="shared" si="109"/>
        <v>0</v>
      </c>
    </row>
    <row r="164" spans="1:27" x14ac:dyDescent="0.2">
      <c r="A164" t="s">
        <v>19</v>
      </c>
      <c r="B164" s="96">
        <f>+Input!$C$28</f>
        <v>0</v>
      </c>
      <c r="C164" s="80">
        <f>B164*Wildlife!$B$13</f>
        <v>0</v>
      </c>
      <c r="D164" s="22">
        <f>B164*Wildlife!$C$13</f>
        <v>0</v>
      </c>
      <c r="E164" s="23">
        <f t="shared" si="101"/>
        <v>0</v>
      </c>
      <c r="F164" s="3">
        <f>Animals!$C$17</f>
        <v>0</v>
      </c>
      <c r="G164" s="15">
        <f>F164*References!$B$11</f>
        <v>0</v>
      </c>
      <c r="H164" s="15">
        <f t="shared" si="102"/>
        <v>0</v>
      </c>
      <c r="I164" s="15">
        <f>H164*'Manure Application'!L26</f>
        <v>0</v>
      </c>
      <c r="J164" s="15">
        <f t="shared" si="103"/>
        <v>0</v>
      </c>
      <c r="K164" s="27">
        <f t="shared" si="100"/>
        <v>0</v>
      </c>
      <c r="L164" s="3">
        <f>Animals!$D$17</f>
        <v>0</v>
      </c>
      <c r="M164" s="3">
        <f>Animals!$B$17</f>
        <v>0</v>
      </c>
      <c r="N164" s="15">
        <f>L164*References!$B$9</f>
        <v>0</v>
      </c>
      <c r="O164" s="15">
        <f>M164*References!$B$10</f>
        <v>0</v>
      </c>
      <c r="P164" s="15">
        <f>(N164*365)+(O164*(365-Grazing!$B$42))</f>
        <v>0</v>
      </c>
      <c r="Q164" s="15">
        <f>P164*'Manure Application'!L50</f>
        <v>0</v>
      </c>
      <c r="R164" s="15">
        <f t="shared" si="104"/>
        <v>0</v>
      </c>
      <c r="S164" s="27">
        <f>IF(B164=0,0,R164*(B164/(B164+Input!$D$28))/B164)</f>
        <v>0</v>
      </c>
      <c r="T164" s="26">
        <f>Animals!$E$17</f>
        <v>0</v>
      </c>
      <c r="U164" s="15">
        <f>T164*References!$B$14</f>
        <v>0</v>
      </c>
      <c r="V164" s="15">
        <f t="shared" si="105"/>
        <v>0</v>
      </c>
      <c r="W164" s="15">
        <f>V164*'Manure Application'!L98</f>
        <v>0</v>
      </c>
      <c r="X164" s="15">
        <f t="shared" si="106"/>
        <v>0</v>
      </c>
      <c r="Y164" s="27">
        <f t="shared" si="107"/>
        <v>0</v>
      </c>
      <c r="Z164" s="62">
        <f t="shared" si="108"/>
        <v>0</v>
      </c>
      <c r="AA164" s="62">
        <f t="shared" si="109"/>
        <v>0</v>
      </c>
    </row>
    <row r="165" spans="1:27" x14ac:dyDescent="0.2">
      <c r="A165" t="s">
        <v>20</v>
      </c>
      <c r="B165" s="96">
        <f>+Input!$C$29</f>
        <v>0</v>
      </c>
      <c r="C165" s="80">
        <f>B165*Wildlife!$B$13</f>
        <v>0</v>
      </c>
      <c r="D165" s="22">
        <f>B165*Wildlife!$C$13</f>
        <v>0</v>
      </c>
      <c r="E165" s="23">
        <f t="shared" si="101"/>
        <v>0</v>
      </c>
      <c r="F165" s="3">
        <f>Animals!$C$18</f>
        <v>0</v>
      </c>
      <c r="G165" s="15">
        <f>F165*References!$B$11</f>
        <v>0</v>
      </c>
      <c r="H165" s="15">
        <f t="shared" si="102"/>
        <v>0</v>
      </c>
      <c r="I165" s="15">
        <f>H165*'Manure Application'!L27</f>
        <v>0</v>
      </c>
      <c r="J165" s="15">
        <f t="shared" si="103"/>
        <v>0</v>
      </c>
      <c r="K165" s="27">
        <f t="shared" si="100"/>
        <v>0</v>
      </c>
      <c r="L165" s="3">
        <f>Animals!$D$18</f>
        <v>0</v>
      </c>
      <c r="M165" s="3">
        <f>Animals!$B$18</f>
        <v>0</v>
      </c>
      <c r="N165" s="15">
        <f>L165*References!$B$9</f>
        <v>0</v>
      </c>
      <c r="O165" s="15">
        <f>M165*References!$B$10</f>
        <v>0</v>
      </c>
      <c r="P165" s="15">
        <f>(N165*365)+(O165*(365-Grazing!$B$42))</f>
        <v>0</v>
      </c>
      <c r="Q165" s="15">
        <f>P165*'Manure Application'!L51</f>
        <v>0</v>
      </c>
      <c r="R165" s="15">
        <f t="shared" si="104"/>
        <v>0</v>
      </c>
      <c r="S165" s="27">
        <f>IF(B165=0,0,R165*(B165/(B165+Input!$D$29))/B165)</f>
        <v>0</v>
      </c>
      <c r="T165" s="26">
        <f>Animals!$E$18</f>
        <v>0</v>
      </c>
      <c r="U165" s="15">
        <f>T165*References!$B$14</f>
        <v>0</v>
      </c>
      <c r="V165" s="15">
        <f t="shared" si="105"/>
        <v>0</v>
      </c>
      <c r="W165" s="15">
        <f>V165*'Manure Application'!L99</f>
        <v>0</v>
      </c>
      <c r="X165" s="15">
        <f t="shared" si="106"/>
        <v>0</v>
      </c>
      <c r="Y165" s="27">
        <f t="shared" si="107"/>
        <v>0</v>
      </c>
      <c r="Z165" s="62">
        <f t="shared" si="108"/>
        <v>0</v>
      </c>
      <c r="AA165" s="62">
        <f t="shared" si="109"/>
        <v>0</v>
      </c>
    </row>
    <row r="166" spans="1:27" x14ac:dyDescent="0.2">
      <c r="A166" t="s">
        <v>21</v>
      </c>
      <c r="B166" s="96">
        <f>+Input!$C$30</f>
        <v>0</v>
      </c>
      <c r="C166" s="80">
        <f>B166*Wildlife!$B$13</f>
        <v>0</v>
      </c>
      <c r="D166" s="22">
        <f>B166*Wildlife!$C$13</f>
        <v>0</v>
      </c>
      <c r="E166" s="23">
        <f t="shared" si="101"/>
        <v>0</v>
      </c>
      <c r="F166" s="3">
        <f>Animals!$C$19</f>
        <v>0</v>
      </c>
      <c r="G166" s="15">
        <f>F166*References!$B$11</f>
        <v>0</v>
      </c>
      <c r="H166" s="15">
        <f t="shared" si="102"/>
        <v>0</v>
      </c>
      <c r="I166" s="15">
        <f>H166*'Manure Application'!L28</f>
        <v>0</v>
      </c>
      <c r="J166" s="15">
        <f t="shared" si="103"/>
        <v>0</v>
      </c>
      <c r="K166" s="27">
        <f t="shared" si="100"/>
        <v>0</v>
      </c>
      <c r="L166" s="3">
        <f>Animals!$D$19</f>
        <v>0</v>
      </c>
      <c r="M166" s="3">
        <f>Animals!$B$19</f>
        <v>0</v>
      </c>
      <c r="N166" s="15">
        <f>L166*References!$B$9</f>
        <v>0</v>
      </c>
      <c r="O166" s="15">
        <f>M166*References!$B$10</f>
        <v>0</v>
      </c>
      <c r="P166" s="15">
        <f>(N166*365)+(O166*(365-Grazing!$B$42))</f>
        <v>0</v>
      </c>
      <c r="Q166" s="15">
        <f>P166*'Manure Application'!L52</f>
        <v>0</v>
      </c>
      <c r="R166" s="15">
        <f t="shared" si="104"/>
        <v>0</v>
      </c>
      <c r="S166" s="27">
        <f>IF(B166=0,0,R166*(B166/(B166+Input!$D$30))/B166)</f>
        <v>0</v>
      </c>
      <c r="T166" s="26">
        <f>Animals!$E$19</f>
        <v>0</v>
      </c>
      <c r="U166" s="15">
        <f>T166*References!$B$14</f>
        <v>0</v>
      </c>
      <c r="V166" s="15">
        <f t="shared" si="105"/>
        <v>0</v>
      </c>
      <c r="W166" s="15">
        <f>V166*'Manure Application'!L100</f>
        <v>0</v>
      </c>
      <c r="X166" s="15">
        <f t="shared" si="106"/>
        <v>0</v>
      </c>
      <c r="Y166" s="27">
        <f t="shared" si="107"/>
        <v>0</v>
      </c>
      <c r="Z166" s="62">
        <f>E166+K166+S166+Y166</f>
        <v>0</v>
      </c>
      <c r="AA166" s="62">
        <f t="shared" si="109"/>
        <v>0</v>
      </c>
    </row>
    <row r="168" spans="1:27" x14ac:dyDescent="0.2">
      <c r="C168" s="76" t="s">
        <v>242</v>
      </c>
      <c r="D168" s="17"/>
      <c r="E168" s="20"/>
      <c r="F168" s="19" t="s">
        <v>331</v>
      </c>
      <c r="G168" s="17"/>
      <c r="H168" s="17"/>
      <c r="I168" s="17"/>
      <c r="J168" s="17"/>
      <c r="K168" s="18"/>
      <c r="L168" s="19" t="s">
        <v>332</v>
      </c>
      <c r="M168" s="19"/>
      <c r="N168" s="17"/>
      <c r="O168" s="17"/>
      <c r="P168" s="17"/>
      <c r="Q168" s="17"/>
      <c r="R168" s="17"/>
      <c r="S168" s="18"/>
      <c r="T168" s="19" t="s">
        <v>333</v>
      </c>
      <c r="U168" s="17"/>
      <c r="V168" s="17"/>
      <c r="W168" s="17"/>
      <c r="Y168" s="16"/>
      <c r="Z168" s="60" t="s">
        <v>11</v>
      </c>
      <c r="AA168" s="60" t="s">
        <v>11</v>
      </c>
    </row>
    <row r="169" spans="1:27" x14ac:dyDescent="0.2">
      <c r="C169" s="77"/>
      <c r="D169" s="10" t="s">
        <v>334</v>
      </c>
      <c r="E169" s="11" t="s">
        <v>335</v>
      </c>
      <c r="F169" s="10"/>
      <c r="G169" s="10" t="s">
        <v>334</v>
      </c>
      <c r="H169" s="10" t="s">
        <v>336</v>
      </c>
      <c r="I169" s="10" t="s">
        <v>337</v>
      </c>
      <c r="J169" s="10" t="s">
        <v>338</v>
      </c>
      <c r="K169" s="11" t="s">
        <v>335</v>
      </c>
      <c r="L169" s="10"/>
      <c r="M169" s="10"/>
      <c r="N169" s="10" t="s">
        <v>339</v>
      </c>
      <c r="O169" s="10" t="s">
        <v>340</v>
      </c>
      <c r="P169" s="10" t="s">
        <v>336</v>
      </c>
      <c r="Q169" s="10" t="s">
        <v>337</v>
      </c>
      <c r="R169" s="10" t="s">
        <v>338</v>
      </c>
      <c r="S169" s="11" t="s">
        <v>335</v>
      </c>
      <c r="T169" s="25" t="s">
        <v>342</v>
      </c>
      <c r="U169" s="10" t="s">
        <v>343</v>
      </c>
      <c r="V169" s="10" t="s">
        <v>344</v>
      </c>
      <c r="W169" s="10" t="s">
        <v>337</v>
      </c>
      <c r="X169" s="10" t="s">
        <v>338</v>
      </c>
      <c r="Y169" s="11" t="s">
        <v>335</v>
      </c>
      <c r="Z169" s="61" t="s">
        <v>335</v>
      </c>
      <c r="AA169" s="61" t="s">
        <v>701</v>
      </c>
    </row>
    <row r="170" spans="1:27" x14ac:dyDescent="0.2">
      <c r="A170" s="21" t="s">
        <v>269</v>
      </c>
      <c r="B170" s="97" t="s">
        <v>346</v>
      </c>
      <c r="C170" s="78" t="s">
        <v>347</v>
      </c>
      <c r="D170" s="13" t="s">
        <v>348</v>
      </c>
      <c r="E170" s="14" t="s">
        <v>349</v>
      </c>
      <c r="F170" s="12" t="s">
        <v>350</v>
      </c>
      <c r="G170" s="13" t="s">
        <v>348</v>
      </c>
      <c r="H170" s="13" t="s">
        <v>351</v>
      </c>
      <c r="I170" s="13" t="s">
        <v>352</v>
      </c>
      <c r="J170" s="13" t="s">
        <v>353</v>
      </c>
      <c r="K170" s="14" t="s">
        <v>349</v>
      </c>
      <c r="L170" s="12" t="s">
        <v>354</v>
      </c>
      <c r="M170" s="13" t="s">
        <v>355</v>
      </c>
      <c r="N170" s="13" t="s">
        <v>348</v>
      </c>
      <c r="O170" s="13" t="s">
        <v>348</v>
      </c>
      <c r="P170" s="13" t="s">
        <v>351</v>
      </c>
      <c r="Q170" s="13" t="s">
        <v>352</v>
      </c>
      <c r="R170" s="13" t="s">
        <v>353</v>
      </c>
      <c r="S170" s="14" t="s">
        <v>349</v>
      </c>
      <c r="T170" s="13"/>
      <c r="U170" s="13" t="s">
        <v>348</v>
      </c>
      <c r="V170" s="13" t="s">
        <v>351</v>
      </c>
      <c r="W170" s="13" t="s">
        <v>352</v>
      </c>
      <c r="X170" s="13" t="s">
        <v>353</v>
      </c>
      <c r="Y170" s="14" t="s">
        <v>349</v>
      </c>
      <c r="Z170" s="61" t="s">
        <v>349</v>
      </c>
      <c r="AA170" s="61" t="s">
        <v>349</v>
      </c>
    </row>
    <row r="171" spans="1:27" x14ac:dyDescent="0.2">
      <c r="A171" t="s">
        <v>12</v>
      </c>
      <c r="B171" s="96">
        <f>+Input!$C$21</f>
        <v>0</v>
      </c>
      <c r="C171" s="79">
        <f>B171*Wildlife!$B$13</f>
        <v>0</v>
      </c>
      <c r="D171" s="22">
        <f>B171*Wildlife!$C$13</f>
        <v>0</v>
      </c>
      <c r="E171" s="23">
        <f>IF(B171=0,0,D171/B171)</f>
        <v>0</v>
      </c>
      <c r="F171" s="3">
        <f>Animals!$C$10</f>
        <v>0</v>
      </c>
      <c r="G171" s="15">
        <f>F171*References!$B$11</f>
        <v>0</v>
      </c>
      <c r="H171" s="15">
        <f>G171*365</f>
        <v>0</v>
      </c>
      <c r="I171" s="15">
        <f>H171*'Manure Application'!M19</f>
        <v>0</v>
      </c>
      <c r="J171" s="15">
        <f>I171/31</f>
        <v>0</v>
      </c>
      <c r="K171" s="27">
        <f t="shared" ref="K171:K180" si="110">IF(B171=0,0,J171/B171)</f>
        <v>0</v>
      </c>
      <c r="L171" s="3">
        <f>Animals!$D$10</f>
        <v>0</v>
      </c>
      <c r="M171" s="3">
        <f>Animals!$B$10</f>
        <v>0</v>
      </c>
      <c r="N171" s="15">
        <f>L171*References!$B$9</f>
        <v>0</v>
      </c>
      <c r="O171" s="15">
        <f>M171*References!$B$10</f>
        <v>0</v>
      </c>
      <c r="P171" s="15">
        <f>(N171*365)+(O171*(365-Grazing!$B$42))</f>
        <v>0</v>
      </c>
      <c r="Q171" s="15">
        <f>P171*'Manure Application'!M43</f>
        <v>0</v>
      </c>
      <c r="R171" s="15">
        <f>Q171/31</f>
        <v>0</v>
      </c>
      <c r="S171" s="27">
        <f>IF(B171=0,0,R171*(B171/(B171+Input!$D$21))/B171)</f>
        <v>0</v>
      </c>
      <c r="T171" s="26">
        <f>Animals!$E$10</f>
        <v>0</v>
      </c>
      <c r="U171" s="15">
        <f>T171*References!$B$14</f>
        <v>0</v>
      </c>
      <c r="V171" s="15">
        <f>U171*365</f>
        <v>0</v>
      </c>
      <c r="W171" s="15">
        <f>V171*'Manure Application'!M91</f>
        <v>0</v>
      </c>
      <c r="X171" s="15">
        <f>W171/31</f>
        <v>0</v>
      </c>
      <c r="Y171" s="27">
        <f>IF(B171=0,0,X171/B171)</f>
        <v>0</v>
      </c>
      <c r="Z171" s="62">
        <f>E171+K171+S171+Y171</f>
        <v>0</v>
      </c>
      <c r="AA171" s="62">
        <f>0.403*(Z171)^1.028</f>
        <v>0</v>
      </c>
    </row>
    <row r="172" spans="1:27" x14ac:dyDescent="0.2">
      <c r="A172" t="s">
        <v>13</v>
      </c>
      <c r="B172" s="96">
        <f>+Input!$C$22</f>
        <v>0</v>
      </c>
      <c r="C172" s="80">
        <f>B172*Wildlife!$B$13</f>
        <v>0</v>
      </c>
      <c r="D172" s="22">
        <f>B172*Wildlife!$C$13</f>
        <v>0</v>
      </c>
      <c r="E172" s="23">
        <f t="shared" ref="E172:E180" si="111">IF(B172=0,0,D172/B172)</f>
        <v>0</v>
      </c>
      <c r="F172" s="3">
        <f>Animals!$C$11</f>
        <v>0</v>
      </c>
      <c r="G172" s="15">
        <f>F172*References!$B$11</f>
        <v>0</v>
      </c>
      <c r="H172" s="15">
        <f t="shared" ref="H172:H180" si="112">G172*365</f>
        <v>0</v>
      </c>
      <c r="I172" s="15">
        <f>H172*'Manure Application'!M20</f>
        <v>0</v>
      </c>
      <c r="J172" s="15">
        <f t="shared" ref="J172:J180" si="113">I172/31</f>
        <v>0</v>
      </c>
      <c r="K172" s="27">
        <f t="shared" si="110"/>
        <v>0</v>
      </c>
      <c r="L172" s="3">
        <f>Animals!$D$11</f>
        <v>0</v>
      </c>
      <c r="M172" s="3">
        <f>Animals!$B$11</f>
        <v>0</v>
      </c>
      <c r="N172" s="15">
        <f>L172*References!$B$9</f>
        <v>0</v>
      </c>
      <c r="O172" s="15">
        <f>M172*References!$B$10</f>
        <v>0</v>
      </c>
      <c r="P172" s="15">
        <f>(N172*365)+(O172*(365-Grazing!$B$42))</f>
        <v>0</v>
      </c>
      <c r="Q172" s="15">
        <f>P172*'Manure Application'!M44</f>
        <v>0</v>
      </c>
      <c r="R172" s="15">
        <f t="shared" ref="R172:R180" si="114">Q172/31</f>
        <v>0</v>
      </c>
      <c r="S172" s="27">
        <f>IF(B172=0,0,R172*(B172/(B172+Input!$D$22))/B172)</f>
        <v>0</v>
      </c>
      <c r="T172" s="26">
        <f>Animals!$E$11</f>
        <v>0</v>
      </c>
      <c r="U172" s="15">
        <f>T172*References!$B$14</f>
        <v>0</v>
      </c>
      <c r="V172" s="15">
        <f t="shared" ref="V172:V180" si="115">U172*365</f>
        <v>0</v>
      </c>
      <c r="W172" s="15">
        <f>V172*'Manure Application'!M92</f>
        <v>0</v>
      </c>
      <c r="X172" s="15">
        <f t="shared" ref="X172:X180" si="116">W172/31</f>
        <v>0</v>
      </c>
      <c r="Y172" s="27">
        <f t="shared" ref="Y172:Y180" si="117">IF(B172=0,0,X172/B172)</f>
        <v>0</v>
      </c>
      <c r="Z172" s="62">
        <f t="shared" ref="Z172:Z179" si="118">E172+K172+S172+Y172</f>
        <v>0</v>
      </c>
      <c r="AA172" s="62">
        <f t="shared" ref="AA172:AA180" si="119">0.403*(Z172)^1.028</f>
        <v>0</v>
      </c>
    </row>
    <row r="173" spans="1:27" x14ac:dyDescent="0.2">
      <c r="A173" t="s">
        <v>14</v>
      </c>
      <c r="B173" s="96">
        <f>+Input!$C$23</f>
        <v>0</v>
      </c>
      <c r="C173" s="80">
        <f>B173*Wildlife!$B$13</f>
        <v>0</v>
      </c>
      <c r="D173" s="22">
        <f>B173*Wildlife!$C$13</f>
        <v>0</v>
      </c>
      <c r="E173" s="23">
        <f t="shared" si="111"/>
        <v>0</v>
      </c>
      <c r="F173" s="3">
        <f>Animals!$C$12</f>
        <v>0</v>
      </c>
      <c r="G173" s="15">
        <f>F173*References!$B$11</f>
        <v>0</v>
      </c>
      <c r="H173" s="15">
        <f t="shared" si="112"/>
        <v>0</v>
      </c>
      <c r="I173" s="15">
        <f>H173*'Manure Application'!M21</f>
        <v>0</v>
      </c>
      <c r="J173" s="15">
        <f t="shared" si="113"/>
        <v>0</v>
      </c>
      <c r="K173" s="27">
        <f t="shared" si="110"/>
        <v>0</v>
      </c>
      <c r="L173" s="3">
        <f>Animals!$D$12</f>
        <v>0</v>
      </c>
      <c r="M173" s="3">
        <f>Animals!$B$12</f>
        <v>0</v>
      </c>
      <c r="N173" s="15">
        <f>L173*References!$B$9</f>
        <v>0</v>
      </c>
      <c r="O173" s="15">
        <f>M173*References!$B$10</f>
        <v>0</v>
      </c>
      <c r="P173" s="15">
        <f>(N173*365)+(O173*(365-Grazing!$B$42))</f>
        <v>0</v>
      </c>
      <c r="Q173" s="15">
        <f>P173*'Manure Application'!M45</f>
        <v>0</v>
      </c>
      <c r="R173" s="15">
        <f t="shared" si="114"/>
        <v>0</v>
      </c>
      <c r="S173" s="27">
        <f>IF(B173=0,0,R173*(B173/(B173+Input!$D$23))/B173)</f>
        <v>0</v>
      </c>
      <c r="T173" s="26">
        <f>Animals!$E$12</f>
        <v>0</v>
      </c>
      <c r="U173" s="15">
        <f>T173*References!$B$14</f>
        <v>0</v>
      </c>
      <c r="V173" s="15">
        <f t="shared" si="115"/>
        <v>0</v>
      </c>
      <c r="W173" s="15">
        <f>V173*'Manure Application'!M93</f>
        <v>0</v>
      </c>
      <c r="X173" s="15">
        <f t="shared" si="116"/>
        <v>0</v>
      </c>
      <c r="Y173" s="27">
        <f t="shared" si="117"/>
        <v>0</v>
      </c>
      <c r="Z173" s="62">
        <f t="shared" si="118"/>
        <v>0</v>
      </c>
      <c r="AA173" s="62">
        <f t="shared" si="119"/>
        <v>0</v>
      </c>
    </row>
    <row r="174" spans="1:27" x14ac:dyDescent="0.2">
      <c r="A174" t="s">
        <v>15</v>
      </c>
      <c r="B174" s="96">
        <f>+Input!$C$24</f>
        <v>0</v>
      </c>
      <c r="C174" s="80">
        <f>B174*Wildlife!$B$13</f>
        <v>0</v>
      </c>
      <c r="D174" s="22">
        <f>B174*Wildlife!$C$13</f>
        <v>0</v>
      </c>
      <c r="E174" s="23">
        <f t="shared" si="111"/>
        <v>0</v>
      </c>
      <c r="F174" s="3">
        <f>Animals!$C$13</f>
        <v>0</v>
      </c>
      <c r="G174" s="15">
        <f>F174*References!$B$11</f>
        <v>0</v>
      </c>
      <c r="H174" s="15">
        <f t="shared" si="112"/>
        <v>0</v>
      </c>
      <c r="I174" s="15">
        <f>H174*'Manure Application'!M22</f>
        <v>0</v>
      </c>
      <c r="J174" s="15">
        <f t="shared" si="113"/>
        <v>0</v>
      </c>
      <c r="K174" s="27">
        <f t="shared" si="110"/>
        <v>0</v>
      </c>
      <c r="L174" s="3">
        <f>Animals!$D$13</f>
        <v>0</v>
      </c>
      <c r="M174" s="3">
        <f>Animals!$B$13</f>
        <v>0</v>
      </c>
      <c r="N174" s="15">
        <f>L174*References!$B$9</f>
        <v>0</v>
      </c>
      <c r="O174" s="15">
        <f>M174*References!$B$10</f>
        <v>0</v>
      </c>
      <c r="P174" s="15">
        <f>(N174*365)+(O174*(365-Grazing!$B$42))</f>
        <v>0</v>
      </c>
      <c r="Q174" s="15">
        <f>P174*'Manure Application'!M46</f>
        <v>0</v>
      </c>
      <c r="R174" s="15">
        <f t="shared" si="114"/>
        <v>0</v>
      </c>
      <c r="S174" s="27">
        <f>IF(B174=0,0,R174*(B174/(B174+Input!$D$24))/B174)</f>
        <v>0</v>
      </c>
      <c r="T174" s="26">
        <f>Animals!$E$13</f>
        <v>0</v>
      </c>
      <c r="U174" s="15">
        <f>T174*References!$B$14</f>
        <v>0</v>
      </c>
      <c r="V174" s="15">
        <f t="shared" si="115"/>
        <v>0</v>
      </c>
      <c r="W174" s="15">
        <f>V174*'Manure Application'!M94</f>
        <v>0</v>
      </c>
      <c r="X174" s="15">
        <f t="shared" si="116"/>
        <v>0</v>
      </c>
      <c r="Y174" s="27">
        <f t="shared" si="117"/>
        <v>0</v>
      </c>
      <c r="Z174" s="62">
        <f t="shared" si="118"/>
        <v>0</v>
      </c>
      <c r="AA174" s="62">
        <f t="shared" si="119"/>
        <v>0</v>
      </c>
    </row>
    <row r="175" spans="1:27" x14ac:dyDescent="0.2">
      <c r="A175" t="s">
        <v>16</v>
      </c>
      <c r="B175" s="96">
        <f>+Input!$C$25</f>
        <v>0</v>
      </c>
      <c r="C175" s="80">
        <f>B175*Wildlife!$B$13</f>
        <v>0</v>
      </c>
      <c r="D175" s="22">
        <f>B175*Wildlife!$C$13</f>
        <v>0</v>
      </c>
      <c r="E175" s="23">
        <f t="shared" si="111"/>
        <v>0</v>
      </c>
      <c r="F175" s="3">
        <f>Animals!$C$14</f>
        <v>0</v>
      </c>
      <c r="G175" s="15">
        <f>F175*References!$B$11</f>
        <v>0</v>
      </c>
      <c r="H175" s="15">
        <f t="shared" si="112"/>
        <v>0</v>
      </c>
      <c r="I175" s="15">
        <f>H175*'Manure Application'!M23</f>
        <v>0</v>
      </c>
      <c r="J175" s="15">
        <f t="shared" si="113"/>
        <v>0</v>
      </c>
      <c r="K175" s="27">
        <f t="shared" si="110"/>
        <v>0</v>
      </c>
      <c r="L175" s="3">
        <f>Animals!$D$14</f>
        <v>0</v>
      </c>
      <c r="M175" s="3">
        <f>Animals!$B$14</f>
        <v>0</v>
      </c>
      <c r="N175" s="15">
        <f>L175*References!$B$9</f>
        <v>0</v>
      </c>
      <c r="O175" s="15">
        <f>M175*References!$B$10</f>
        <v>0</v>
      </c>
      <c r="P175" s="15">
        <f>(N175*365)+(O175*(365-Grazing!$B$42))</f>
        <v>0</v>
      </c>
      <c r="Q175" s="15">
        <f>P175*'Manure Application'!M47</f>
        <v>0</v>
      </c>
      <c r="R175" s="15">
        <f t="shared" si="114"/>
        <v>0</v>
      </c>
      <c r="S175" s="27">
        <f>IF(B175=0,0,R175*(B175/(B175+Input!$D$25))/B175)</f>
        <v>0</v>
      </c>
      <c r="T175" s="26">
        <f>Animals!$E$14</f>
        <v>0</v>
      </c>
      <c r="U175" s="15">
        <f>T175*References!$B$14</f>
        <v>0</v>
      </c>
      <c r="V175" s="15">
        <f t="shared" si="115"/>
        <v>0</v>
      </c>
      <c r="W175" s="15">
        <f>V175*'Manure Application'!M95</f>
        <v>0</v>
      </c>
      <c r="X175" s="15">
        <f t="shared" si="116"/>
        <v>0</v>
      </c>
      <c r="Y175" s="27">
        <f t="shared" si="117"/>
        <v>0</v>
      </c>
      <c r="Z175" s="62">
        <f t="shared" si="118"/>
        <v>0</v>
      </c>
      <c r="AA175" s="62">
        <f t="shared" si="119"/>
        <v>0</v>
      </c>
    </row>
    <row r="176" spans="1:27" x14ac:dyDescent="0.2">
      <c r="A176" t="s">
        <v>17</v>
      </c>
      <c r="B176" s="96">
        <f>+Input!$C$26</f>
        <v>0</v>
      </c>
      <c r="C176" s="80">
        <f>B176*Wildlife!$B$13</f>
        <v>0</v>
      </c>
      <c r="D176" s="22">
        <f>B176*Wildlife!$C$13</f>
        <v>0</v>
      </c>
      <c r="E176" s="23">
        <f t="shared" si="111"/>
        <v>0</v>
      </c>
      <c r="F176" s="3">
        <f>Animals!$C$15</f>
        <v>0</v>
      </c>
      <c r="G176" s="15">
        <f>F176*References!$B$11</f>
        <v>0</v>
      </c>
      <c r="H176" s="15">
        <f t="shared" si="112"/>
        <v>0</v>
      </c>
      <c r="I176" s="15">
        <f>H176*'Manure Application'!M24</f>
        <v>0</v>
      </c>
      <c r="J176" s="15">
        <f t="shared" si="113"/>
        <v>0</v>
      </c>
      <c r="K176" s="27">
        <f t="shared" si="110"/>
        <v>0</v>
      </c>
      <c r="L176" s="3">
        <f>Animals!$D$15</f>
        <v>0</v>
      </c>
      <c r="M176" s="3">
        <f>Animals!$B$15</f>
        <v>0</v>
      </c>
      <c r="N176" s="15">
        <f>L176*References!$B$9</f>
        <v>0</v>
      </c>
      <c r="O176" s="15">
        <f>M176*References!$B$10</f>
        <v>0</v>
      </c>
      <c r="P176" s="15">
        <f>(N176*365)+(O176*(365-Grazing!$B$42))</f>
        <v>0</v>
      </c>
      <c r="Q176" s="15">
        <f>P176*'Manure Application'!M48</f>
        <v>0</v>
      </c>
      <c r="R176" s="15">
        <f t="shared" si="114"/>
        <v>0</v>
      </c>
      <c r="S176" s="27">
        <f>IF(B176=0,0,R176*(B176/(B176+Input!$D$26))/B176)</f>
        <v>0</v>
      </c>
      <c r="T176" s="26">
        <f>Animals!$E$15</f>
        <v>0</v>
      </c>
      <c r="U176" s="15">
        <f>T176*References!$B$14</f>
        <v>0</v>
      </c>
      <c r="V176" s="15">
        <f t="shared" si="115"/>
        <v>0</v>
      </c>
      <c r="W176" s="15">
        <f>V176*'Manure Application'!M96</f>
        <v>0</v>
      </c>
      <c r="X176" s="15">
        <f t="shared" si="116"/>
        <v>0</v>
      </c>
      <c r="Y176" s="27">
        <f t="shared" si="117"/>
        <v>0</v>
      </c>
      <c r="Z176" s="62">
        <f t="shared" si="118"/>
        <v>0</v>
      </c>
      <c r="AA176" s="62">
        <f t="shared" si="119"/>
        <v>0</v>
      </c>
    </row>
    <row r="177" spans="1:27" x14ac:dyDescent="0.2">
      <c r="A177" t="s">
        <v>18</v>
      </c>
      <c r="B177" s="96">
        <f>+Input!$C$27</f>
        <v>0</v>
      </c>
      <c r="C177" s="80">
        <f>B177*Wildlife!$B$13</f>
        <v>0</v>
      </c>
      <c r="D177" s="22">
        <f>B177*Wildlife!$C$13</f>
        <v>0</v>
      </c>
      <c r="E177" s="23">
        <f t="shared" si="111"/>
        <v>0</v>
      </c>
      <c r="F177" s="3">
        <f>Animals!$C$16</f>
        <v>0</v>
      </c>
      <c r="G177" s="15">
        <f>F177*References!$B$11</f>
        <v>0</v>
      </c>
      <c r="H177" s="15">
        <f t="shared" si="112"/>
        <v>0</v>
      </c>
      <c r="I177" s="15">
        <f>H177*'Manure Application'!M25</f>
        <v>0</v>
      </c>
      <c r="J177" s="15">
        <f t="shared" si="113"/>
        <v>0</v>
      </c>
      <c r="K177" s="27">
        <f t="shared" si="110"/>
        <v>0</v>
      </c>
      <c r="L177" s="3">
        <f>Animals!$D$16</f>
        <v>0</v>
      </c>
      <c r="M177" s="3">
        <f>Animals!$B$16</f>
        <v>0</v>
      </c>
      <c r="N177" s="15">
        <f>L177*References!$B$9</f>
        <v>0</v>
      </c>
      <c r="O177" s="15">
        <f>M177*References!$B$10</f>
        <v>0</v>
      </c>
      <c r="P177" s="15">
        <f>(N177*365)+(O177*(365-Grazing!$B$42))</f>
        <v>0</v>
      </c>
      <c r="Q177" s="15">
        <f>P177*'Manure Application'!M49</f>
        <v>0</v>
      </c>
      <c r="R177" s="15">
        <f t="shared" si="114"/>
        <v>0</v>
      </c>
      <c r="S177" s="27">
        <f>IF(B177=0,0,R177*(B177/(B177+Input!$D$27))/B177)</f>
        <v>0</v>
      </c>
      <c r="T177" s="26">
        <f>Animals!$E$16</f>
        <v>0</v>
      </c>
      <c r="U177" s="15">
        <f>T177*References!$B$14</f>
        <v>0</v>
      </c>
      <c r="V177" s="15">
        <f t="shared" si="115"/>
        <v>0</v>
      </c>
      <c r="W177" s="15">
        <f>V177*'Manure Application'!M97</f>
        <v>0</v>
      </c>
      <c r="X177" s="15">
        <f t="shared" si="116"/>
        <v>0</v>
      </c>
      <c r="Y177" s="27">
        <f t="shared" si="117"/>
        <v>0</v>
      </c>
      <c r="Z177" s="62">
        <f t="shared" si="118"/>
        <v>0</v>
      </c>
      <c r="AA177" s="62">
        <f t="shared" si="119"/>
        <v>0</v>
      </c>
    </row>
    <row r="178" spans="1:27" x14ac:dyDescent="0.2">
      <c r="A178" t="s">
        <v>19</v>
      </c>
      <c r="B178" s="96">
        <f>+Input!$C$28</f>
        <v>0</v>
      </c>
      <c r="C178" s="80">
        <f>B178*Wildlife!$B$13</f>
        <v>0</v>
      </c>
      <c r="D178" s="22">
        <f>B178*Wildlife!$C$13</f>
        <v>0</v>
      </c>
      <c r="E178" s="23">
        <f t="shared" si="111"/>
        <v>0</v>
      </c>
      <c r="F178" s="3">
        <f>Animals!$C$17</f>
        <v>0</v>
      </c>
      <c r="G178" s="15">
        <f>F178*References!$B$11</f>
        <v>0</v>
      </c>
      <c r="H178" s="15">
        <f t="shared" si="112"/>
        <v>0</v>
      </c>
      <c r="I178" s="15">
        <f>H178*'Manure Application'!M26</f>
        <v>0</v>
      </c>
      <c r="J178" s="15">
        <f t="shared" si="113"/>
        <v>0</v>
      </c>
      <c r="K178" s="27">
        <f t="shared" si="110"/>
        <v>0</v>
      </c>
      <c r="L178" s="3">
        <f>Animals!$D$17</f>
        <v>0</v>
      </c>
      <c r="M178" s="3">
        <f>Animals!$B$17</f>
        <v>0</v>
      </c>
      <c r="N178" s="15">
        <f>L178*References!$B$9</f>
        <v>0</v>
      </c>
      <c r="O178" s="15">
        <f>M178*References!$B$10</f>
        <v>0</v>
      </c>
      <c r="P178" s="15">
        <f>(N178*365)+(O178*(365-Grazing!$B$42))</f>
        <v>0</v>
      </c>
      <c r="Q178" s="15">
        <f>P178*'Manure Application'!M50</f>
        <v>0</v>
      </c>
      <c r="R178" s="15">
        <f t="shared" si="114"/>
        <v>0</v>
      </c>
      <c r="S178" s="27">
        <f>IF(B178=0,0,R178*(B178/(B178+Input!$D$28))/B178)</f>
        <v>0</v>
      </c>
      <c r="T178" s="26">
        <f>Animals!$E$17</f>
        <v>0</v>
      </c>
      <c r="U178" s="15">
        <f>T178*References!$B$14</f>
        <v>0</v>
      </c>
      <c r="V178" s="15">
        <f t="shared" si="115"/>
        <v>0</v>
      </c>
      <c r="W178" s="15">
        <f>V178*'Manure Application'!M98</f>
        <v>0</v>
      </c>
      <c r="X178" s="15">
        <f t="shared" si="116"/>
        <v>0</v>
      </c>
      <c r="Y178" s="27">
        <f t="shared" si="117"/>
        <v>0</v>
      </c>
      <c r="Z178" s="62">
        <f t="shared" si="118"/>
        <v>0</v>
      </c>
      <c r="AA178" s="62">
        <f t="shared" si="119"/>
        <v>0</v>
      </c>
    </row>
    <row r="179" spans="1:27" x14ac:dyDescent="0.2">
      <c r="A179" t="s">
        <v>20</v>
      </c>
      <c r="B179" s="96">
        <f>+Input!$C$29</f>
        <v>0</v>
      </c>
      <c r="C179" s="80">
        <f>B179*Wildlife!$B$13</f>
        <v>0</v>
      </c>
      <c r="D179" s="22">
        <f>B179*Wildlife!$C$13</f>
        <v>0</v>
      </c>
      <c r="E179" s="23">
        <f t="shared" si="111"/>
        <v>0</v>
      </c>
      <c r="F179" s="3">
        <f>Animals!$C$18</f>
        <v>0</v>
      </c>
      <c r="G179" s="15">
        <f>F179*References!$B$11</f>
        <v>0</v>
      </c>
      <c r="H179" s="15">
        <f t="shared" si="112"/>
        <v>0</v>
      </c>
      <c r="I179" s="15">
        <f>H179*'Manure Application'!M27</f>
        <v>0</v>
      </c>
      <c r="J179" s="15">
        <f t="shared" si="113"/>
        <v>0</v>
      </c>
      <c r="K179" s="27">
        <f t="shared" si="110"/>
        <v>0</v>
      </c>
      <c r="L179" s="3">
        <f>Animals!$D$18</f>
        <v>0</v>
      </c>
      <c r="M179" s="3">
        <f>Animals!$B$18</f>
        <v>0</v>
      </c>
      <c r="N179" s="15">
        <f>L179*References!$B$9</f>
        <v>0</v>
      </c>
      <c r="O179" s="15">
        <f>M179*References!$B$10</f>
        <v>0</v>
      </c>
      <c r="P179" s="15">
        <f>(N179*365)+(O179*(365-Grazing!$B$42))</f>
        <v>0</v>
      </c>
      <c r="Q179" s="15">
        <f>P179*'Manure Application'!M51</f>
        <v>0</v>
      </c>
      <c r="R179" s="15">
        <f t="shared" si="114"/>
        <v>0</v>
      </c>
      <c r="S179" s="27">
        <f>IF(B179=0,0,R179*(B179/(B179+Input!$D$29))/B179)</f>
        <v>0</v>
      </c>
      <c r="T179" s="26">
        <f>Animals!$E$18</f>
        <v>0</v>
      </c>
      <c r="U179" s="15">
        <f>T179*References!$B$14</f>
        <v>0</v>
      </c>
      <c r="V179" s="15">
        <f t="shared" si="115"/>
        <v>0</v>
      </c>
      <c r="W179" s="15">
        <f>V179*'Manure Application'!M99</f>
        <v>0</v>
      </c>
      <c r="X179" s="15">
        <f t="shared" si="116"/>
        <v>0</v>
      </c>
      <c r="Y179" s="27">
        <f t="shared" si="117"/>
        <v>0</v>
      </c>
      <c r="Z179" s="62">
        <f t="shared" si="118"/>
        <v>0</v>
      </c>
      <c r="AA179" s="62">
        <f t="shared" si="119"/>
        <v>0</v>
      </c>
    </row>
    <row r="180" spans="1:27" x14ac:dyDescent="0.2">
      <c r="A180" t="s">
        <v>21</v>
      </c>
      <c r="B180" s="96">
        <f>+Input!$C$30</f>
        <v>0</v>
      </c>
      <c r="C180" s="80">
        <f>B180*Wildlife!$B$13</f>
        <v>0</v>
      </c>
      <c r="D180" s="22">
        <f>B180*Wildlife!$C$13</f>
        <v>0</v>
      </c>
      <c r="E180" s="23">
        <f t="shared" si="111"/>
        <v>0</v>
      </c>
      <c r="F180" s="3">
        <f>Animals!$C$19</f>
        <v>0</v>
      </c>
      <c r="G180" s="15">
        <f>F180*References!$B$11</f>
        <v>0</v>
      </c>
      <c r="H180" s="15">
        <f t="shared" si="112"/>
        <v>0</v>
      </c>
      <c r="I180" s="15">
        <f>H180*'Manure Application'!M28</f>
        <v>0</v>
      </c>
      <c r="J180" s="15">
        <f t="shared" si="113"/>
        <v>0</v>
      </c>
      <c r="K180" s="27">
        <f t="shared" si="110"/>
        <v>0</v>
      </c>
      <c r="L180" s="3">
        <f>Animals!$D$19</f>
        <v>0</v>
      </c>
      <c r="M180" s="3">
        <f>Animals!$B$19</f>
        <v>0</v>
      </c>
      <c r="N180" s="15">
        <f>L180*References!$B$9</f>
        <v>0</v>
      </c>
      <c r="O180" s="15">
        <f>M180*References!$B$10</f>
        <v>0</v>
      </c>
      <c r="P180" s="15">
        <f>(N180*365)+(O180*(365-Grazing!$B$42))</f>
        <v>0</v>
      </c>
      <c r="Q180" s="15">
        <f>P180*'Manure Application'!M52</f>
        <v>0</v>
      </c>
      <c r="R180" s="15">
        <f t="shared" si="114"/>
        <v>0</v>
      </c>
      <c r="S180" s="27">
        <f>IF(B180=0,0,R180*(B180/(B180+Input!$D$30))/B180)</f>
        <v>0</v>
      </c>
      <c r="T180" s="26">
        <f>Animals!$E$19</f>
        <v>0</v>
      </c>
      <c r="U180" s="15">
        <f>T180*References!$B$14</f>
        <v>0</v>
      </c>
      <c r="V180" s="15">
        <f t="shared" si="115"/>
        <v>0</v>
      </c>
      <c r="W180" s="15">
        <f>V180*'Manure Application'!M100</f>
        <v>0</v>
      </c>
      <c r="X180" s="15">
        <f t="shared" si="116"/>
        <v>0</v>
      </c>
      <c r="Y180" s="27">
        <f t="shared" si="117"/>
        <v>0</v>
      </c>
      <c r="Z180" s="62">
        <f>E180+K180+S180+Y180</f>
        <v>0</v>
      </c>
      <c r="AA180" s="62">
        <f t="shared" si="119"/>
        <v>0</v>
      </c>
    </row>
    <row r="182" spans="1:27" x14ac:dyDescent="0.2">
      <c r="I182" s="15"/>
      <c r="J182" s="15"/>
    </row>
  </sheetData>
  <pageMargins left="0.75" right="0.75" top="1" bottom="1" header="0.5" footer="0.5"/>
  <pageSetup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I17"/>
  <sheetViews>
    <sheetView workbookViewId="0">
      <selection activeCell="D7" sqref="D7"/>
    </sheetView>
  </sheetViews>
  <sheetFormatPr defaultRowHeight="12.75" x14ac:dyDescent="0.2"/>
  <cols>
    <col min="1" max="1" width="14.5703125" style="31" customWidth="1"/>
    <col min="2" max="2" width="11.85546875" style="92" bestFit="1" customWidth="1"/>
    <col min="3" max="3" width="9.7109375" style="31" bestFit="1" customWidth="1"/>
    <col min="4" max="4" width="11" style="31" customWidth="1"/>
    <col min="5" max="6" width="15.5703125" style="31" customWidth="1"/>
    <col min="7" max="7" width="15.7109375" style="31" bestFit="1" customWidth="1"/>
    <col min="8" max="9" width="9.140625" style="31"/>
  </cols>
  <sheetData>
    <row r="1" spans="1:7" x14ac:dyDescent="0.2">
      <c r="A1" s="38" t="s">
        <v>356</v>
      </c>
    </row>
    <row r="3" spans="1:7" x14ac:dyDescent="0.2">
      <c r="A3" s="7" t="s">
        <v>357</v>
      </c>
    </row>
    <row r="4" spans="1:7" x14ac:dyDescent="0.2">
      <c r="C4" s="19" t="s">
        <v>242</v>
      </c>
      <c r="D4" s="49"/>
      <c r="E4" s="50"/>
      <c r="F4" s="58" t="s">
        <v>11</v>
      </c>
      <c r="G4" s="58" t="s">
        <v>11</v>
      </c>
    </row>
    <row r="5" spans="1:7" x14ac:dyDescent="0.2">
      <c r="C5" s="51"/>
      <c r="D5" s="30" t="s">
        <v>334</v>
      </c>
      <c r="E5" s="32" t="s">
        <v>335</v>
      </c>
      <c r="F5" s="58" t="s">
        <v>335</v>
      </c>
      <c r="G5" s="58" t="s">
        <v>701</v>
      </c>
    </row>
    <row r="6" spans="1:7" x14ac:dyDescent="0.2">
      <c r="A6" s="33" t="s">
        <v>358</v>
      </c>
      <c r="B6" s="97" t="s">
        <v>346</v>
      </c>
      <c r="C6" s="52" t="s">
        <v>347</v>
      </c>
      <c r="D6" s="53" t="s">
        <v>348</v>
      </c>
      <c r="E6" s="34" t="s">
        <v>349</v>
      </c>
      <c r="F6" s="58" t="s">
        <v>349</v>
      </c>
      <c r="G6" s="58" t="s">
        <v>349</v>
      </c>
    </row>
    <row r="7" spans="1:7" x14ac:dyDescent="0.2">
      <c r="A7" s="31" t="s">
        <v>12</v>
      </c>
      <c r="B7" s="92">
        <f>Input!E21</f>
        <v>0</v>
      </c>
      <c r="C7" s="66">
        <f>B7*Wildlife!$F$13</f>
        <v>0</v>
      </c>
      <c r="D7" s="54">
        <f>B7*Wildlife!$G$13</f>
        <v>0</v>
      </c>
      <c r="E7" s="37">
        <f>IF(B7=0,0,D7/B7)</f>
        <v>0</v>
      </c>
      <c r="F7" s="63">
        <f>E7</f>
        <v>0</v>
      </c>
      <c r="G7" s="63">
        <f>0.403*(F7)^1.028</f>
        <v>0</v>
      </c>
    </row>
    <row r="8" spans="1:7" x14ac:dyDescent="0.2">
      <c r="A8" s="31" t="s">
        <v>13</v>
      </c>
      <c r="B8" s="92">
        <f>Input!E22</f>
        <v>0</v>
      </c>
      <c r="C8" s="68">
        <f>B8*Wildlife!$F$13</f>
        <v>0</v>
      </c>
      <c r="D8" s="54">
        <f>B8*Wildlife!$G$13</f>
        <v>0</v>
      </c>
      <c r="E8" s="37">
        <f t="shared" ref="E8:E16" si="0">IF(B8=0,0,D8/B8)</f>
        <v>0</v>
      </c>
      <c r="F8" s="63">
        <f t="shared" ref="F8:F16" si="1">E8</f>
        <v>0</v>
      </c>
      <c r="G8" s="63">
        <f t="shared" ref="G8:G16" si="2">0.403*(F8)^1.028</f>
        <v>0</v>
      </c>
    </row>
    <row r="9" spans="1:7" x14ac:dyDescent="0.2">
      <c r="A9" s="31" t="s">
        <v>14</v>
      </c>
      <c r="B9" s="92">
        <f>Input!E23</f>
        <v>0</v>
      </c>
      <c r="C9" s="68">
        <f>B9*Wildlife!$F$13</f>
        <v>0</v>
      </c>
      <c r="D9" s="54">
        <f>B9*Wildlife!$G$13</f>
        <v>0</v>
      </c>
      <c r="E9" s="37">
        <f t="shared" si="0"/>
        <v>0</v>
      </c>
      <c r="F9" s="63">
        <f t="shared" si="1"/>
        <v>0</v>
      </c>
      <c r="G9" s="63">
        <f t="shared" si="2"/>
        <v>0</v>
      </c>
    </row>
    <row r="10" spans="1:7" x14ac:dyDescent="0.2">
      <c r="A10" s="31" t="s">
        <v>15</v>
      </c>
      <c r="B10" s="92">
        <f>Input!E24</f>
        <v>0</v>
      </c>
      <c r="C10" s="68">
        <f>B10*Wildlife!$F$13</f>
        <v>0</v>
      </c>
      <c r="D10" s="54">
        <f>B10*Wildlife!$G$13</f>
        <v>0</v>
      </c>
      <c r="E10" s="37">
        <f t="shared" si="0"/>
        <v>0</v>
      </c>
      <c r="F10" s="63">
        <f t="shared" si="1"/>
        <v>0</v>
      </c>
      <c r="G10" s="63">
        <f t="shared" si="2"/>
        <v>0</v>
      </c>
    </row>
    <row r="11" spans="1:7" x14ac:dyDescent="0.2">
      <c r="A11" s="31" t="s">
        <v>16</v>
      </c>
      <c r="B11" s="92">
        <f>Input!E25</f>
        <v>0</v>
      </c>
      <c r="C11" s="68">
        <f>B11*Wildlife!$F$13</f>
        <v>0</v>
      </c>
      <c r="D11" s="54">
        <f>B11*Wildlife!$G$13</f>
        <v>0</v>
      </c>
      <c r="E11" s="37">
        <f t="shared" si="0"/>
        <v>0</v>
      </c>
      <c r="F11" s="63">
        <f t="shared" si="1"/>
        <v>0</v>
      </c>
      <c r="G11" s="63">
        <f t="shared" si="2"/>
        <v>0</v>
      </c>
    </row>
    <row r="12" spans="1:7" x14ac:dyDescent="0.2">
      <c r="A12" s="31" t="s">
        <v>17</v>
      </c>
      <c r="B12" s="92">
        <f>Input!E26</f>
        <v>0</v>
      </c>
      <c r="C12" s="68">
        <f>B12*Wildlife!$F$13</f>
        <v>0</v>
      </c>
      <c r="D12" s="54">
        <f>B12*Wildlife!$G$13</f>
        <v>0</v>
      </c>
      <c r="E12" s="37">
        <f t="shared" si="0"/>
        <v>0</v>
      </c>
      <c r="F12" s="63">
        <f t="shared" si="1"/>
        <v>0</v>
      </c>
      <c r="G12" s="63">
        <f t="shared" si="2"/>
        <v>0</v>
      </c>
    </row>
    <row r="13" spans="1:7" x14ac:dyDescent="0.2">
      <c r="A13" s="31" t="s">
        <v>18</v>
      </c>
      <c r="B13" s="92">
        <f>Input!E27</f>
        <v>0</v>
      </c>
      <c r="C13" s="68">
        <f>B13*Wildlife!$F$13</f>
        <v>0</v>
      </c>
      <c r="D13" s="54">
        <f>B13*Wildlife!$G$13</f>
        <v>0</v>
      </c>
      <c r="E13" s="37">
        <f t="shared" si="0"/>
        <v>0</v>
      </c>
      <c r="F13" s="63">
        <f t="shared" si="1"/>
        <v>0</v>
      </c>
      <c r="G13" s="63">
        <f t="shared" si="2"/>
        <v>0</v>
      </c>
    </row>
    <row r="14" spans="1:7" x14ac:dyDescent="0.2">
      <c r="A14" s="31" t="s">
        <v>19</v>
      </c>
      <c r="B14" s="92">
        <f>Input!E28</f>
        <v>0</v>
      </c>
      <c r="C14" s="68">
        <f>B14*Wildlife!$F$13</f>
        <v>0</v>
      </c>
      <c r="D14" s="54">
        <f>B14*Wildlife!$G$13</f>
        <v>0</v>
      </c>
      <c r="E14" s="37">
        <f t="shared" si="0"/>
        <v>0</v>
      </c>
      <c r="F14" s="63">
        <f t="shared" si="1"/>
        <v>0</v>
      </c>
      <c r="G14" s="63">
        <f t="shared" si="2"/>
        <v>0</v>
      </c>
    </row>
    <row r="15" spans="1:7" x14ac:dyDescent="0.2">
      <c r="A15" s="31" t="s">
        <v>20</v>
      </c>
      <c r="B15" s="92">
        <f>Input!E29</f>
        <v>0</v>
      </c>
      <c r="C15" s="68">
        <f>B15*Wildlife!$F$13</f>
        <v>0</v>
      </c>
      <c r="D15" s="54">
        <f>B15*Wildlife!$G$13</f>
        <v>0</v>
      </c>
      <c r="E15" s="37">
        <f t="shared" si="0"/>
        <v>0</v>
      </c>
      <c r="F15" s="63">
        <f t="shared" si="1"/>
        <v>0</v>
      </c>
      <c r="G15" s="63">
        <f t="shared" si="2"/>
        <v>0</v>
      </c>
    </row>
    <row r="16" spans="1:7" x14ac:dyDescent="0.2">
      <c r="A16" s="31" t="s">
        <v>21</v>
      </c>
      <c r="B16" s="92">
        <f>Input!E30</f>
        <v>0</v>
      </c>
      <c r="C16" s="68">
        <f>B16*Wildlife!$F$13</f>
        <v>0</v>
      </c>
      <c r="D16" s="54">
        <f>B16*Wildlife!$G$13</f>
        <v>0</v>
      </c>
      <c r="E16" s="37">
        <f t="shared" si="0"/>
        <v>0</v>
      </c>
      <c r="F16" s="63">
        <f t="shared" si="1"/>
        <v>0</v>
      </c>
      <c r="G16" s="63">
        <f t="shared" si="2"/>
        <v>0</v>
      </c>
    </row>
    <row r="17" spans="1:2" x14ac:dyDescent="0.2">
      <c r="A17" s="31" t="s">
        <v>324</v>
      </c>
      <c r="B17" s="92">
        <f>SUM(B7:B16)</f>
        <v>0</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12</vt:i4>
      </vt:variant>
    </vt:vector>
  </HeadingPairs>
  <TitlesOfParts>
    <vt:vector size="31" baseType="lpstr">
      <vt:lpstr>Input</vt:lpstr>
      <vt:lpstr>Rainfall</vt:lpstr>
      <vt:lpstr>Weather Data</vt:lpstr>
      <vt:lpstr>Animals</vt:lpstr>
      <vt:lpstr>Manure Application</vt:lpstr>
      <vt:lpstr>Grazing</vt:lpstr>
      <vt:lpstr>Wildlife</vt:lpstr>
      <vt:lpstr>Cropland</vt:lpstr>
      <vt:lpstr>Forest</vt:lpstr>
      <vt:lpstr>Urban</vt:lpstr>
      <vt:lpstr>Pastureland</vt:lpstr>
      <vt:lpstr>Cattle in Streams</vt:lpstr>
      <vt:lpstr>Septics</vt:lpstr>
      <vt:lpstr>Total Loads</vt:lpstr>
      <vt:lpstr>NPS Reductions</vt:lpstr>
      <vt:lpstr>Septic Reductions</vt:lpstr>
      <vt:lpstr>BMP List</vt:lpstr>
      <vt:lpstr>References</vt:lpstr>
      <vt:lpstr>Lists</vt:lpstr>
      <vt:lpstr>CountyName</vt:lpstr>
      <vt:lpstr>Cropland</vt:lpstr>
      <vt:lpstr>Discharge</vt:lpstr>
      <vt:lpstr>OverlandFlow</vt:lpstr>
      <vt:lpstr>Pastureland</vt:lpstr>
      <vt:lpstr>ReductionType</vt:lpstr>
      <vt:lpstr>SepticBMPType</vt:lpstr>
      <vt:lpstr>SepticReductionType</vt:lpstr>
      <vt:lpstr>Septics</vt:lpstr>
      <vt:lpstr>Subwatershed</vt:lpstr>
      <vt:lpstr>Time</vt:lpstr>
      <vt:lpstr>Urban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 Environmental Protection Agency</dc:creator>
  <cp:lastModifiedBy>Ennett, Samuel</cp:lastModifiedBy>
  <cp:revision/>
  <dcterms:created xsi:type="dcterms:W3CDTF">1998-11-13T23:01:34Z</dcterms:created>
  <dcterms:modified xsi:type="dcterms:W3CDTF">2020-09-28T15:16:34Z</dcterms:modified>
</cp:coreProperties>
</file>