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queryTables/queryTable2.xml" ContentType="application/vnd.openxmlformats-officedocument.spreadsheetml.queryTable+xml"/>
  <Override PartName="/xl/tables/table2.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tables/table3.xml" ContentType="application/vnd.openxmlformats-officedocument.spreadsheetml.table+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tables/table4.xml" ContentType="application/vnd.openxmlformats-officedocument.spreadsheetml.table+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tables/table5.xml" ContentType="application/vnd.openxmlformats-officedocument.spreadsheetml.table+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drawings/drawing3.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showInkAnnotation="0"/>
  <mc:AlternateContent xmlns:mc="http://schemas.openxmlformats.org/markup-compatibility/2006">
    <mc:Choice Requires="x15">
      <x15ac:absPath xmlns:x15ac="http://schemas.microsoft.com/office/spreadsheetml/2010/11/ac" url="https://ingov-my.sharepoint.com/personal/fchiki_doe_in_gov/Documents/Projects/Title II-A FFY2020/"/>
    </mc:Choice>
  </mc:AlternateContent>
  <xr:revisionPtr revIDLastSave="217" documentId="8_{E5AF2B17-944E-471C-A90F-31FF6E1FE728}" xr6:coauthVersionLast="47" xr6:coauthVersionMax="47" xr10:uidLastSave="{03766E6C-2DB6-43CE-8252-C2675D5A6B0E}"/>
  <bookViews>
    <workbookView xWindow="-108" yWindow="-108" windowWidth="23256" windowHeight="12576" tabRatio="833" firstSheet="34" activeTab="39" xr2:uid="{00000000-000D-0000-FFFF-FFFF00000000}"/>
  </bookViews>
  <sheets>
    <sheet name="Overview" sheetId="2" r:id="rId1"/>
    <sheet name="Equitable Share" sheetId="7" r:id="rId2"/>
    <sheet name="CNA" sheetId="10" state="hidden" r:id="rId3"/>
    <sheet name="Evidence-Based Requirements" sheetId="11" state="hidden" r:id="rId4"/>
    <sheet name="Systems Alignment" sheetId="29" state="hidden" r:id="rId5"/>
    <sheet name="Allowable Uses of Funds" sheetId="9" state="hidden" r:id="rId6"/>
    <sheet name="Sheet1" sheetId="12" state="hidden" r:id="rId7"/>
    <sheet name="Nonpub Activities" sheetId="3" r:id="rId8"/>
    <sheet name="LEA Activities" sheetId="4" r:id="rId9"/>
    <sheet name="Main Budget" sheetId="1" r:id="rId10"/>
    <sheet name="Original Review" sheetId="43" r:id="rId11"/>
    <sheet name="Reimbursement Form" sheetId="13" r:id="rId12"/>
    <sheet name="Amend#1 Overview" sheetId="30" r:id="rId13"/>
    <sheet name="Amend#1 Equitable Share" sheetId="31" r:id="rId14"/>
    <sheet name="Amend#1 NPS Activities" sheetId="17" r:id="rId15"/>
    <sheet name="Amend#1 LEA Activities" sheetId="16" r:id="rId16"/>
    <sheet name="Amend#1 Main Budget" sheetId="18" r:id="rId17"/>
    <sheet name="Amend#1 Review" sheetId="44" r:id="rId18"/>
    <sheet name="Amend#1 Reimb Form" sheetId="19" r:id="rId19"/>
    <sheet name="Amend#2 Overview" sheetId="32" r:id="rId20"/>
    <sheet name="Amend#2 Equitable Share" sheetId="33" r:id="rId21"/>
    <sheet name="Amend#2 NPS Activities" sheetId="21" r:id="rId22"/>
    <sheet name="Amend#2 LEA Activities" sheetId="20" r:id="rId23"/>
    <sheet name="Amend#2 Main Budget" sheetId="22" r:id="rId24"/>
    <sheet name="Amend#2 Review" sheetId="45" r:id="rId25"/>
    <sheet name="Amend#2 Reimb Form" sheetId="23" r:id="rId26"/>
    <sheet name="Amend#3 Overview" sheetId="34" r:id="rId27"/>
    <sheet name="Amend#3 Equitable Share" sheetId="35" r:id="rId28"/>
    <sheet name="Amend#3 NPS Activities" sheetId="25" r:id="rId29"/>
    <sheet name="Amend#3 LEA Activities" sheetId="24" r:id="rId30"/>
    <sheet name="Amend#3 Main Budget" sheetId="26" r:id="rId31"/>
    <sheet name="Amend#3 Review" sheetId="46" r:id="rId32"/>
    <sheet name="Amend#3 Reimb Form" sheetId="27" r:id="rId33"/>
    <sheet name="Amend#4 Overview" sheetId="37" r:id="rId34"/>
    <sheet name="Amend#4 Equitable Share" sheetId="38" r:id="rId35"/>
    <sheet name="Amend#4 NPS Activities" sheetId="39" r:id="rId36"/>
    <sheet name="Amend#4 LEA Activities" sheetId="40" r:id="rId37"/>
    <sheet name="Amend#4 Main Budget" sheetId="41" r:id="rId38"/>
    <sheet name="Amend#4 Review" sheetId="47" r:id="rId39"/>
    <sheet name="Amend#4 Reimb Form" sheetId="42" r:id="rId40"/>
    <sheet name="Budget Category" sheetId="36" r:id="rId41"/>
    <sheet name="Allocations" sheetId="14" state="hidden" r:id="rId42"/>
    <sheet name="NPS" sheetId="28" state="hidden" r:id="rId43"/>
  </sheets>
  <externalReferences>
    <externalReference r:id="rId44"/>
  </externalReferences>
  <definedNames>
    <definedName name="Allocations">Allocations!$A$1:$K$17</definedName>
    <definedName name="BudgetCategory" localSheetId="15">'Amend#1 LEA Activities'!$H$6:$H$62</definedName>
    <definedName name="BudgetCategory" localSheetId="22">'Amend#2 LEA Activities'!$H$6:$H$62</definedName>
    <definedName name="BudgetCategory" localSheetId="29">'Amend#3 LEA Activities'!$H$6:$H$62</definedName>
    <definedName name="BudgetCategory" localSheetId="36">'Amend#4 LEA Activities'!$H$6:$H$62</definedName>
    <definedName name="BudgetCategory" localSheetId="4">'Systems Alignment'!#REF!</definedName>
    <definedName name="BudgetCategory">'LEA Activities'!$H$6:$H$62</definedName>
    <definedName name="CORP">#REF!</definedName>
    <definedName name="ExternalData_1" localSheetId="0">Overview!$C$4</definedName>
    <definedName name="ExternalData_1" localSheetId="6" hidden="1">Sheet1!$A$1:$E$32</definedName>
    <definedName name="IDAllocation">#REF!</definedName>
    <definedName name="_xlnm.Print_Area" localSheetId="18">'Amend#1 Reimb Form'!$A$1:$D$46</definedName>
    <definedName name="_xlnm.Print_Area" localSheetId="25">'Amend#2 Reimb Form'!$A$1:$D$46</definedName>
    <definedName name="_xlnm.Print_Area" localSheetId="32">'Amend#3 Reimb Form'!$A$1:$D$46</definedName>
    <definedName name="_xlnm.Print_Area" localSheetId="39">'Amend#4 Reimb Form'!$A$1:$D$46</definedName>
    <definedName name="_xlnm.Print_Area" localSheetId="11">'Reimbursement Form'!$A$1:$D$46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4" l="1"/>
  <c r="E2" i="14" s="1"/>
  <c r="C6" i="14"/>
  <c r="D8" i="14" s="1"/>
  <c r="D6" i="14"/>
  <c r="D5" i="14" s="1"/>
  <c r="E6" i="14"/>
  <c r="F6" i="14"/>
  <c r="F5" i="14" s="1"/>
  <c r="G6" i="14"/>
  <c r="G5" i="14" s="1"/>
  <c r="H6" i="14"/>
  <c r="H5" i="14" s="1"/>
  <c r="I6" i="14"/>
  <c r="I5" i="14" s="1"/>
  <c r="J6" i="14"/>
  <c r="J5" i="14" s="1"/>
  <c r="E8" i="14" l="1"/>
  <c r="H13" i="14"/>
  <c r="H12" i="14"/>
  <c r="D17" i="14"/>
  <c r="E17" i="14" s="1"/>
  <c r="H10" i="14"/>
  <c r="H9" i="14"/>
  <c r="H16" i="14"/>
  <c r="H8" i="14"/>
  <c r="H11" i="14"/>
  <c r="H17" i="14"/>
  <c r="H15" i="14"/>
  <c r="H7" i="14"/>
  <c r="H14" i="14"/>
  <c r="K2" i="14"/>
  <c r="E5" i="14"/>
  <c r="I2" i="14"/>
  <c r="D11" i="14"/>
  <c r="E11" i="14" s="1"/>
  <c r="D13" i="14"/>
  <c r="E13" i="14" s="1"/>
  <c r="D7" i="14"/>
  <c r="E7" i="14" s="1"/>
  <c r="C5" i="14"/>
  <c r="D15" i="14"/>
  <c r="E15" i="14" s="1"/>
  <c r="D9" i="14"/>
  <c r="E9" i="14" s="1"/>
  <c r="K5" i="14"/>
  <c r="D16" i="14"/>
  <c r="E16" i="14" s="1"/>
  <c r="D14" i="14"/>
  <c r="E14" i="14" s="1"/>
  <c r="D12" i="14"/>
  <c r="E12" i="14" s="1"/>
  <c r="D10" i="14"/>
  <c r="E10" i="14" s="1"/>
  <c r="I9" i="14" l="1"/>
  <c r="I15" i="14"/>
  <c r="I17" i="14"/>
  <c r="I7" i="14"/>
  <c r="I13" i="14"/>
  <c r="I16" i="14"/>
  <c r="I12" i="14"/>
  <c r="I14" i="14"/>
  <c r="I8" i="14"/>
  <c r="I11" i="14"/>
  <c r="I10" i="14"/>
  <c r="E11" i="47" l="1"/>
  <c r="E11" i="46"/>
  <c r="E11" i="45"/>
  <c r="E11" i="44"/>
  <c r="H53" i="43" l="1"/>
  <c r="H59" i="43"/>
  <c r="A4" i="43" l="1"/>
  <c r="H47" i="43"/>
  <c r="H41" i="43"/>
  <c r="E4" i="43"/>
  <c r="C4" i="43"/>
  <c r="I14" i="38" l="1"/>
  <c r="I15" i="38"/>
  <c r="I16" i="38"/>
  <c r="I17" i="38"/>
  <c r="I18" i="38"/>
  <c r="I19" i="38"/>
  <c r="I20" i="38"/>
  <c r="I21" i="38"/>
  <c r="I22" i="38"/>
  <c r="I23" i="38"/>
  <c r="I24" i="38"/>
  <c r="I25" i="38"/>
  <c r="I26" i="38"/>
  <c r="I27" i="38"/>
  <c r="I28" i="38"/>
  <c r="I29" i="38"/>
  <c r="I30" i="38"/>
  <c r="I31" i="38"/>
  <c r="I32" i="38"/>
  <c r="I33" i="38"/>
  <c r="I34" i="38"/>
  <c r="I35" i="38"/>
  <c r="I36" i="38"/>
  <c r="I37" i="38"/>
  <c r="I38" i="38"/>
  <c r="I39" i="38"/>
  <c r="I40" i="38"/>
  <c r="I41" i="38"/>
  <c r="I42" i="38"/>
  <c r="I43" i="38"/>
  <c r="I44" i="38"/>
  <c r="I45" i="38"/>
  <c r="I46" i="38"/>
  <c r="I47" i="38"/>
  <c r="I48" i="38"/>
  <c r="I49" i="38"/>
  <c r="I50" i="38"/>
  <c r="I51" i="38"/>
  <c r="I52" i="38"/>
  <c r="I53" i="38"/>
  <c r="I54" i="38"/>
  <c r="I55" i="38"/>
  <c r="A14" i="38"/>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13" i="38"/>
  <c r="A12" i="38"/>
  <c r="I14" i="35"/>
  <c r="I15" i="35"/>
  <c r="I16" i="35"/>
  <c r="I17" i="35"/>
  <c r="I18" i="35"/>
  <c r="I19" i="35"/>
  <c r="I20" i="35"/>
  <c r="I21" i="35"/>
  <c r="I22" i="35"/>
  <c r="I23" i="35"/>
  <c r="I24" i="35"/>
  <c r="I25" i="35"/>
  <c r="I26" i="35"/>
  <c r="I27" i="35"/>
  <c r="I28" i="35"/>
  <c r="I29" i="35"/>
  <c r="I30" i="35"/>
  <c r="I31" i="35"/>
  <c r="I32" i="35"/>
  <c r="I33" i="35"/>
  <c r="I34" i="35"/>
  <c r="I35" i="35"/>
  <c r="I36" i="35"/>
  <c r="I37" i="35"/>
  <c r="I38" i="35"/>
  <c r="I39" i="35"/>
  <c r="I40" i="35"/>
  <c r="I41" i="35"/>
  <c r="I42" i="35"/>
  <c r="I43" i="35"/>
  <c r="I44" i="35"/>
  <c r="I45" i="35"/>
  <c r="I46" i="35"/>
  <c r="I47" i="35"/>
  <c r="I48" i="35"/>
  <c r="I49" i="35"/>
  <c r="I50" i="35"/>
  <c r="I51" i="35"/>
  <c r="I52" i="35"/>
  <c r="I53" i="35"/>
  <c r="I54" i="35"/>
  <c r="I55"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A13" i="35"/>
  <c r="A12" i="35"/>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13" i="33"/>
  <c r="A12" i="33"/>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13" i="31"/>
  <c r="A12" i="31"/>
  <c r="D30" i="42"/>
  <c r="D30" i="27"/>
  <c r="D30" i="23"/>
  <c r="C30" i="23"/>
  <c r="C30" i="42"/>
  <c r="C30" i="27"/>
  <c r="B19" i="18" l="1"/>
  <c r="B19" i="22" s="1"/>
  <c r="B19" i="26" s="1"/>
  <c r="B19" i="41" s="1"/>
  <c r="D30" i="19" l="1"/>
  <c r="C30" i="19"/>
  <c r="L13" i="41" l="1"/>
  <c r="L12" i="41"/>
  <c r="L11" i="41"/>
  <c r="L9" i="41"/>
  <c r="L8" i="41"/>
  <c r="L7" i="41"/>
  <c r="L6" i="41"/>
  <c r="L13" i="26"/>
  <c r="L12" i="26"/>
  <c r="L11" i="26"/>
  <c r="L9" i="26"/>
  <c r="L8" i="26"/>
  <c r="L7" i="26"/>
  <c r="L6" i="26"/>
  <c r="L13" i="22"/>
  <c r="L12" i="22"/>
  <c r="L11" i="22"/>
  <c r="L9" i="22"/>
  <c r="L8" i="22"/>
  <c r="L7" i="22"/>
  <c r="L6" i="22"/>
  <c r="L15" i="41" l="1"/>
  <c r="L15" i="26"/>
  <c r="G29" i="41"/>
  <c r="B14" i="42" s="1"/>
  <c r="G28" i="41"/>
  <c r="B13" i="42" s="1"/>
  <c r="G27" i="41"/>
  <c r="B12" i="42" s="1"/>
  <c r="M10" i="41"/>
  <c r="G29" i="26"/>
  <c r="B14" i="27" s="1"/>
  <c r="G28" i="26"/>
  <c r="B13" i="27" s="1"/>
  <c r="G27" i="26"/>
  <c r="B12" i="27" s="1"/>
  <c r="G29" i="22"/>
  <c r="G28" i="22"/>
  <c r="B13" i="23" s="1"/>
  <c r="G27" i="22"/>
  <c r="B12" i="23" s="1"/>
  <c r="L15" i="22"/>
  <c r="C4" i="33"/>
  <c r="B5" i="42"/>
  <c r="B4" i="42"/>
  <c r="I62" i="40"/>
  <c r="I60" i="40"/>
  <c r="I59" i="40"/>
  <c r="I58" i="40"/>
  <c r="I57" i="40"/>
  <c r="I56" i="40"/>
  <c r="I55" i="40"/>
  <c r="I54" i="40"/>
  <c r="I52" i="40"/>
  <c r="I51" i="40"/>
  <c r="I50" i="40"/>
  <c r="I49" i="40"/>
  <c r="I48" i="40"/>
  <c r="I47" i="40"/>
  <c r="I46" i="40"/>
  <c r="I44" i="40"/>
  <c r="I43" i="40"/>
  <c r="I42" i="40"/>
  <c r="I41" i="40"/>
  <c r="I40" i="40"/>
  <c r="I39" i="40"/>
  <c r="I38" i="40"/>
  <c r="I36" i="40"/>
  <c r="E36" i="40"/>
  <c r="I35" i="40"/>
  <c r="I34" i="40"/>
  <c r="I33" i="40"/>
  <c r="I32" i="40"/>
  <c r="I31" i="40"/>
  <c r="I30" i="40"/>
  <c r="I28" i="40"/>
  <c r="I27" i="40"/>
  <c r="I26" i="40"/>
  <c r="I25" i="40"/>
  <c r="I24" i="40"/>
  <c r="I23" i="40"/>
  <c r="I22" i="40"/>
  <c r="I20" i="40"/>
  <c r="I19" i="40"/>
  <c r="I18" i="40"/>
  <c r="I17" i="40"/>
  <c r="I16" i="40"/>
  <c r="I15" i="40"/>
  <c r="I14" i="40"/>
  <c r="I12" i="40"/>
  <c r="I11" i="40"/>
  <c r="I10" i="40"/>
  <c r="I9" i="40"/>
  <c r="I8" i="40"/>
  <c r="I7" i="40"/>
  <c r="I6" i="40"/>
  <c r="D112" i="39"/>
  <c r="H62" i="39"/>
  <c r="B20" i="42" s="1"/>
  <c r="H60" i="39"/>
  <c r="H59" i="39"/>
  <c r="H58" i="39"/>
  <c r="H57" i="39"/>
  <c r="H56" i="39"/>
  <c r="H55" i="39"/>
  <c r="H54" i="39"/>
  <c r="H52" i="39"/>
  <c r="H51" i="39"/>
  <c r="H50" i="39"/>
  <c r="H49" i="39"/>
  <c r="H48" i="39"/>
  <c r="H47" i="39"/>
  <c r="H46" i="39"/>
  <c r="H44" i="39"/>
  <c r="H43" i="39"/>
  <c r="H42" i="39"/>
  <c r="H41" i="39"/>
  <c r="H40" i="39"/>
  <c r="H39" i="39"/>
  <c r="H38" i="39"/>
  <c r="H36" i="39"/>
  <c r="H35" i="39"/>
  <c r="H34" i="39"/>
  <c r="H33" i="39"/>
  <c r="H32" i="39"/>
  <c r="H31" i="39"/>
  <c r="H30" i="39"/>
  <c r="H28" i="39"/>
  <c r="H27" i="39"/>
  <c r="H26" i="39"/>
  <c r="H25" i="39"/>
  <c r="H24" i="39"/>
  <c r="H23" i="39"/>
  <c r="H22" i="39"/>
  <c r="H20" i="39"/>
  <c r="H19" i="39"/>
  <c r="H18" i="39"/>
  <c r="H17" i="39"/>
  <c r="H16" i="39"/>
  <c r="H15" i="39"/>
  <c r="H14" i="39"/>
  <c r="H12" i="39"/>
  <c r="H11" i="39"/>
  <c r="H10" i="39"/>
  <c r="H9" i="39"/>
  <c r="H8" i="39"/>
  <c r="H7" i="39"/>
  <c r="H6" i="39"/>
  <c r="I13" i="38"/>
  <c r="I12" i="38"/>
  <c r="C4" i="38"/>
  <c r="G11" i="37"/>
  <c r="B29" i="42" s="1"/>
  <c r="C4" i="37"/>
  <c r="M10" i="26"/>
  <c r="M10" i="22"/>
  <c r="H62" i="21"/>
  <c r="B20" i="23" s="1"/>
  <c r="H60" i="21"/>
  <c r="H59" i="21"/>
  <c r="H58" i="21"/>
  <c r="H57" i="21"/>
  <c r="H56" i="21"/>
  <c r="H55" i="21"/>
  <c r="H54" i="21"/>
  <c r="H52" i="21"/>
  <c r="H51" i="21"/>
  <c r="H50" i="21"/>
  <c r="H49" i="21"/>
  <c r="H48" i="21"/>
  <c r="H47" i="21"/>
  <c r="H46" i="21"/>
  <c r="H44" i="21"/>
  <c r="H43" i="21"/>
  <c r="H42" i="21"/>
  <c r="H41" i="21"/>
  <c r="H40" i="21"/>
  <c r="H39" i="21"/>
  <c r="H38" i="21"/>
  <c r="H36" i="21"/>
  <c r="H35" i="21"/>
  <c r="H34" i="21"/>
  <c r="H33" i="21"/>
  <c r="H32" i="21"/>
  <c r="H31" i="21"/>
  <c r="H30" i="21"/>
  <c r="H28" i="21"/>
  <c r="H27" i="21"/>
  <c r="H26" i="21"/>
  <c r="H25" i="21"/>
  <c r="H24" i="21"/>
  <c r="H23" i="21"/>
  <c r="H22" i="21"/>
  <c r="H20" i="21"/>
  <c r="H19" i="21"/>
  <c r="H18" i="21"/>
  <c r="H17" i="21"/>
  <c r="H16" i="21"/>
  <c r="H15" i="21"/>
  <c r="H14" i="21"/>
  <c r="H12" i="21"/>
  <c r="H11" i="21"/>
  <c r="H10" i="21"/>
  <c r="H9" i="21"/>
  <c r="H8" i="21"/>
  <c r="H7" i="21"/>
  <c r="H6" i="21"/>
  <c r="D112" i="21"/>
  <c r="E36" i="24"/>
  <c r="E36" i="20"/>
  <c r="H62" i="25"/>
  <c r="H60" i="25"/>
  <c r="H59" i="25"/>
  <c r="H58" i="25"/>
  <c r="H57" i="25"/>
  <c r="H56" i="25"/>
  <c r="H55" i="25"/>
  <c r="H54" i="25"/>
  <c r="H52" i="25"/>
  <c r="H51" i="25"/>
  <c r="H50" i="25"/>
  <c r="H49" i="25"/>
  <c r="H48" i="25"/>
  <c r="H47" i="25"/>
  <c r="H46" i="25"/>
  <c r="H44" i="25"/>
  <c r="H43" i="25"/>
  <c r="H42" i="25"/>
  <c r="H41" i="25"/>
  <c r="H40" i="25"/>
  <c r="H39" i="25"/>
  <c r="H38" i="25"/>
  <c r="H36" i="25"/>
  <c r="H35" i="25"/>
  <c r="H34" i="25"/>
  <c r="H33" i="25"/>
  <c r="H32" i="25"/>
  <c r="H31" i="25"/>
  <c r="H30" i="25"/>
  <c r="H28" i="25"/>
  <c r="H27" i="25"/>
  <c r="H26" i="25"/>
  <c r="H25" i="25"/>
  <c r="H24" i="25"/>
  <c r="H23" i="25"/>
  <c r="H22" i="25"/>
  <c r="H20" i="25"/>
  <c r="H19" i="25"/>
  <c r="H18" i="25"/>
  <c r="H17" i="25"/>
  <c r="H16" i="25"/>
  <c r="H15" i="25"/>
  <c r="H14" i="25"/>
  <c r="H12" i="25"/>
  <c r="H11" i="25"/>
  <c r="H10" i="25"/>
  <c r="H9" i="25"/>
  <c r="H8" i="25"/>
  <c r="H7" i="25"/>
  <c r="H6" i="25"/>
  <c r="C11" i="41" l="1"/>
  <c r="E12" i="41"/>
  <c r="G13" i="41"/>
  <c r="K9" i="41"/>
  <c r="C12" i="41"/>
  <c r="E13" i="41"/>
  <c r="G11" i="41"/>
  <c r="H12" i="41"/>
  <c r="I13" i="41"/>
  <c r="I11" i="41"/>
  <c r="J12" i="41"/>
  <c r="K13" i="41"/>
  <c r="M22" i="41"/>
  <c r="B16" i="42" s="1"/>
  <c r="E6" i="41"/>
  <c r="G7" i="41"/>
  <c r="I9" i="41"/>
  <c r="H64" i="25"/>
  <c r="M18" i="26" s="1"/>
  <c r="I56" i="38"/>
  <c r="F4" i="38" s="1"/>
  <c r="J4" i="38" s="1"/>
  <c r="F7" i="38" s="1"/>
  <c r="I64" i="39"/>
  <c r="H6" i="41"/>
  <c r="I7" i="41"/>
  <c r="J8" i="41"/>
  <c r="K11" i="41"/>
  <c r="C13" i="41"/>
  <c r="I64" i="25"/>
  <c r="B20" i="27"/>
  <c r="I6" i="41"/>
  <c r="J7" i="41"/>
  <c r="K8" i="41"/>
  <c r="B19" i="23"/>
  <c r="B18" i="23" s="1"/>
  <c r="B19" i="42"/>
  <c r="B18" i="42" s="1"/>
  <c r="J6" i="41"/>
  <c r="K7" i="41"/>
  <c r="C9" i="41"/>
  <c r="K6" i="41"/>
  <c r="C8" i="41"/>
  <c r="E9" i="41"/>
  <c r="E11" i="41"/>
  <c r="G12" i="41"/>
  <c r="H13" i="41"/>
  <c r="C7" i="41"/>
  <c r="E8" i="41"/>
  <c r="G9" i="41"/>
  <c r="B19" i="27"/>
  <c r="H64" i="39"/>
  <c r="M18" i="41" s="1"/>
  <c r="I64" i="40"/>
  <c r="M17" i="41" s="1"/>
  <c r="C6" i="41"/>
  <c r="E7" i="41"/>
  <c r="G8" i="41"/>
  <c r="H9" i="41"/>
  <c r="H11" i="41"/>
  <c r="I12" i="41"/>
  <c r="J13" i="41"/>
  <c r="H8" i="41"/>
  <c r="G6" i="41"/>
  <c r="H7" i="41"/>
  <c r="I8" i="41"/>
  <c r="J9" i="41"/>
  <c r="J11" i="41"/>
  <c r="K12" i="41"/>
  <c r="I64" i="21"/>
  <c r="H64" i="21"/>
  <c r="M18" i="22" s="1"/>
  <c r="B29" i="13"/>
  <c r="M13" i="41" l="1"/>
  <c r="M8" i="41"/>
  <c r="I15" i="41"/>
  <c r="M7" i="41"/>
  <c r="K15" i="41"/>
  <c r="M12" i="41"/>
  <c r="M6" i="41"/>
  <c r="M23" i="41"/>
  <c r="M9" i="41"/>
  <c r="J15" i="41"/>
  <c r="C15" i="41"/>
  <c r="E15" i="41"/>
  <c r="G15" i="41"/>
  <c r="M11" i="41"/>
  <c r="H15" i="41"/>
  <c r="D112" i="17"/>
  <c r="M15" i="41" l="1"/>
  <c r="M16" i="41"/>
  <c r="M20" i="41" s="1"/>
  <c r="M21" i="41" s="1"/>
  <c r="G15" i="37"/>
  <c r="B15" i="42"/>
  <c r="G29" i="18"/>
  <c r="B14" i="23" s="1"/>
  <c r="G28" i="18"/>
  <c r="G27" i="18"/>
  <c r="M24" i="41" l="1"/>
  <c r="H110" i="17"/>
  <c r="H109" i="17"/>
  <c r="H108" i="17"/>
  <c r="H107" i="17"/>
  <c r="H106" i="17"/>
  <c r="H105" i="17"/>
  <c r="H104" i="17"/>
  <c r="H103" i="17"/>
  <c r="H102" i="17"/>
  <c r="H101" i="17"/>
  <c r="H100" i="17"/>
  <c r="H99" i="17"/>
  <c r="H98" i="17"/>
  <c r="H97" i="17"/>
  <c r="H62" i="17"/>
  <c r="B20" i="19" s="1"/>
  <c r="H60" i="17"/>
  <c r="H59" i="17"/>
  <c r="H58" i="17"/>
  <c r="H57" i="17"/>
  <c r="H56" i="17"/>
  <c r="H55" i="17"/>
  <c r="H54" i="17"/>
  <c r="H52" i="17"/>
  <c r="H51" i="17"/>
  <c r="H50" i="17"/>
  <c r="H49" i="17"/>
  <c r="H48" i="17"/>
  <c r="H47" i="17"/>
  <c r="H46" i="17"/>
  <c r="H44" i="17"/>
  <c r="H43" i="17"/>
  <c r="H42" i="17"/>
  <c r="H41" i="17"/>
  <c r="H40" i="17"/>
  <c r="H39" i="17"/>
  <c r="H38" i="17"/>
  <c r="H36" i="17"/>
  <c r="H35" i="17"/>
  <c r="H34" i="17"/>
  <c r="H33" i="17"/>
  <c r="H32" i="17"/>
  <c r="H31" i="17"/>
  <c r="H30" i="17"/>
  <c r="H28" i="17"/>
  <c r="H27" i="17"/>
  <c r="H26" i="17"/>
  <c r="H25" i="17"/>
  <c r="H24" i="17"/>
  <c r="H23" i="17"/>
  <c r="H22" i="17"/>
  <c r="H20" i="17"/>
  <c r="H19" i="17"/>
  <c r="H18" i="17"/>
  <c r="H17" i="17"/>
  <c r="H16" i="17"/>
  <c r="H15" i="17"/>
  <c r="H14" i="17"/>
  <c r="H12" i="17"/>
  <c r="H11" i="17"/>
  <c r="H10" i="17"/>
  <c r="H9" i="17"/>
  <c r="H8" i="17"/>
  <c r="H7" i="17"/>
  <c r="H6" i="17"/>
  <c r="B19" i="19" l="1"/>
  <c r="B18" i="19" s="1"/>
  <c r="I64" i="17"/>
  <c r="H64" i="17"/>
  <c r="M18" i="18" s="1"/>
  <c r="D112" i="25" l="1"/>
  <c r="B18" i="27" s="1"/>
  <c r="I13" i="35"/>
  <c r="I12" i="35"/>
  <c r="C4" i="35"/>
  <c r="C4" i="34"/>
  <c r="B14" i="19"/>
  <c r="B13" i="19"/>
  <c r="B12" i="19"/>
  <c r="I13" i="33"/>
  <c r="I12" i="33"/>
  <c r="C4" i="32"/>
  <c r="E36" i="4"/>
  <c r="D112" i="3"/>
  <c r="I56" i="33" l="1"/>
  <c r="F4" i="33" s="1"/>
  <c r="J4" i="33" s="1"/>
  <c r="F7" i="33" s="1"/>
  <c r="I56" i="35"/>
  <c r="F4" i="35" s="1"/>
  <c r="J4" i="35" s="1"/>
  <c r="F7" i="35" s="1"/>
  <c r="I13" i="31"/>
  <c r="I12" i="31"/>
  <c r="C4" i="31"/>
  <c r="G11" i="30"/>
  <c r="E20" i="30"/>
  <c r="B23" i="19" s="1"/>
  <c r="E21" i="30"/>
  <c r="B24" i="19" s="1"/>
  <c r="E22" i="30"/>
  <c r="B25" i="19" s="1"/>
  <c r="E23" i="30"/>
  <c r="B26" i="19" s="1"/>
  <c r="E24" i="30"/>
  <c r="B27" i="19" s="1"/>
  <c r="E19" i="30"/>
  <c r="B22" i="19" s="1"/>
  <c r="K7" i="30"/>
  <c r="K7" i="32" s="1"/>
  <c r="K7" i="34" s="1"/>
  <c r="K7" i="37" s="1"/>
  <c r="K8" i="30"/>
  <c r="K6" i="30"/>
  <c r="K6" i="32" s="1"/>
  <c r="K6" i="34" s="1"/>
  <c r="K6" i="37" s="1"/>
  <c r="G7" i="30"/>
  <c r="G7" i="32" s="1"/>
  <c r="G7" i="34" s="1"/>
  <c r="G7" i="37" s="1"/>
  <c r="G8" i="30"/>
  <c r="G6" i="30"/>
  <c r="G6" i="32" s="1"/>
  <c r="G6" i="34" s="1"/>
  <c r="G6" i="37" s="1"/>
  <c r="C7" i="30"/>
  <c r="C7" i="32" s="1"/>
  <c r="C7" i="34" s="1"/>
  <c r="C7" i="37" s="1"/>
  <c r="C8" i="30"/>
  <c r="C6" i="30"/>
  <c r="C6" i="32" s="1"/>
  <c r="C6" i="34" s="1"/>
  <c r="C6" i="37" s="1"/>
  <c r="C4" i="30"/>
  <c r="C8" i="32" l="1"/>
  <c r="H59" i="44"/>
  <c r="A4" i="44"/>
  <c r="H53" i="44"/>
  <c r="H47" i="44"/>
  <c r="H41" i="44"/>
  <c r="K8" i="32"/>
  <c r="E4" i="44"/>
  <c r="G8" i="32"/>
  <c r="C4" i="44"/>
  <c r="B29" i="19"/>
  <c r="G11" i="32"/>
  <c r="E24" i="32"/>
  <c r="E23" i="32"/>
  <c r="E19" i="32"/>
  <c r="E22" i="32"/>
  <c r="E21" i="32"/>
  <c r="E20" i="32"/>
  <c r="I56" i="31"/>
  <c r="F4" i="31" s="1"/>
  <c r="J4" i="31" s="1"/>
  <c r="F7" i="31" s="1"/>
  <c r="G10" i="30"/>
  <c r="C6" i="44" s="1"/>
  <c r="K8" i="34" l="1"/>
  <c r="E4" i="45"/>
  <c r="G8" i="34"/>
  <c r="C4" i="45"/>
  <c r="C8" i="34"/>
  <c r="H59" i="45"/>
  <c r="A4" i="45"/>
  <c r="H53" i="45"/>
  <c r="H47" i="45"/>
  <c r="H41" i="45"/>
  <c r="B24" i="23"/>
  <c r="E21" i="34"/>
  <c r="B25" i="23"/>
  <c r="E22" i="34"/>
  <c r="B26" i="23"/>
  <c r="E23" i="34"/>
  <c r="B27" i="23"/>
  <c r="E24" i="34"/>
  <c r="B29" i="23"/>
  <c r="G11" i="34"/>
  <c r="B29" i="27" s="1"/>
  <c r="B23" i="23"/>
  <c r="E20" i="34"/>
  <c r="B22" i="23"/>
  <c r="E19" i="34"/>
  <c r="G10" i="32"/>
  <c r="C6" i="45" s="1"/>
  <c r="C8" i="37" l="1"/>
  <c r="H59" i="46"/>
  <c r="A4" i="46"/>
  <c r="H53" i="46"/>
  <c r="H47" i="46"/>
  <c r="H41" i="46"/>
  <c r="G8" i="37"/>
  <c r="C4" i="47" s="1"/>
  <c r="C4" i="46"/>
  <c r="K8" i="37"/>
  <c r="E4" i="47" s="1"/>
  <c r="E4" i="46"/>
  <c r="B26" i="27"/>
  <c r="E23" i="37"/>
  <c r="B26" i="42" s="1"/>
  <c r="B27" i="27"/>
  <c r="E24" i="37"/>
  <c r="B27" i="42" s="1"/>
  <c r="B23" i="27"/>
  <c r="E20" i="37"/>
  <c r="B23" i="42" s="1"/>
  <c r="B25" i="27"/>
  <c r="E22" i="37"/>
  <c r="B25" i="42" s="1"/>
  <c r="B24" i="27"/>
  <c r="E21" i="37"/>
  <c r="B24" i="42" s="1"/>
  <c r="B22" i="27"/>
  <c r="E19" i="37"/>
  <c r="B5" i="13"/>
  <c r="D13" i="7"/>
  <c r="D14" i="7"/>
  <c r="D15" i="7"/>
  <c r="D16" i="7"/>
  <c r="D17" i="7"/>
  <c r="D18" i="7"/>
  <c r="D19" i="7"/>
  <c r="D20" i="7"/>
  <c r="D21" i="7"/>
  <c r="D22" i="7"/>
  <c r="D23" i="7"/>
  <c r="D24" i="7"/>
  <c r="D25" i="7"/>
  <c r="D25" i="38" s="1"/>
  <c r="D26" i="7"/>
  <c r="D26" i="38" s="1"/>
  <c r="D27" i="7"/>
  <c r="D27" i="38" s="1"/>
  <c r="D28" i="7"/>
  <c r="D28" i="38" s="1"/>
  <c r="D29" i="7"/>
  <c r="D29" i="38" s="1"/>
  <c r="D30" i="7"/>
  <c r="D30" i="38" s="1"/>
  <c r="D31" i="7"/>
  <c r="D31" i="38" s="1"/>
  <c r="D32" i="7"/>
  <c r="D32" i="38" s="1"/>
  <c r="D33" i="7"/>
  <c r="D33" i="38" s="1"/>
  <c r="D34" i="7"/>
  <c r="D34" i="38" s="1"/>
  <c r="D35" i="7"/>
  <c r="D35" i="38" s="1"/>
  <c r="D36" i="7"/>
  <c r="D36" i="38" s="1"/>
  <c r="D37" i="7"/>
  <c r="D37" i="38" s="1"/>
  <c r="D38" i="7"/>
  <c r="D38" i="38" s="1"/>
  <c r="D39" i="7"/>
  <c r="D40" i="7"/>
  <c r="D41" i="7"/>
  <c r="D42" i="7"/>
  <c r="D43" i="7"/>
  <c r="D44" i="7"/>
  <c r="D45" i="7"/>
  <c r="D46" i="7"/>
  <c r="D47" i="7"/>
  <c r="D48" i="7"/>
  <c r="D49" i="7"/>
  <c r="D50" i="7"/>
  <c r="D51" i="7"/>
  <c r="D52" i="7"/>
  <c r="D53" i="7"/>
  <c r="D54" i="7"/>
  <c r="D55" i="7"/>
  <c r="D12" i="7"/>
  <c r="H53" i="47" l="1"/>
  <c r="H47" i="47"/>
  <c r="H41" i="47"/>
  <c r="H59" i="47"/>
  <c r="A4" i="47"/>
  <c r="G85" i="17"/>
  <c r="H85" i="17" s="1"/>
  <c r="G85" i="39"/>
  <c r="H85" i="39" s="1"/>
  <c r="D44" i="38"/>
  <c r="G95" i="17"/>
  <c r="H95" i="17" s="1"/>
  <c r="D54" i="38"/>
  <c r="G95" i="39"/>
  <c r="H95" i="39" s="1"/>
  <c r="G87" i="17"/>
  <c r="H87" i="17" s="1"/>
  <c r="D46" i="38"/>
  <c r="G87" i="39"/>
  <c r="H87" i="39" s="1"/>
  <c r="G77" i="17"/>
  <c r="H77" i="17" s="1"/>
  <c r="G77" i="39"/>
  <c r="H77" i="39" s="1"/>
  <c r="D22" i="38"/>
  <c r="G69" i="17"/>
  <c r="H69" i="17" s="1"/>
  <c r="D14" i="38"/>
  <c r="G69" i="39"/>
  <c r="H69" i="39" s="1"/>
  <c r="G91" i="17"/>
  <c r="H91" i="17" s="1"/>
  <c r="D50" i="38"/>
  <c r="G91" i="39"/>
  <c r="H91" i="39" s="1"/>
  <c r="G90" i="17"/>
  <c r="H90" i="17" s="1"/>
  <c r="G90" i="39"/>
  <c r="H90" i="39" s="1"/>
  <c r="D49" i="38"/>
  <c r="G94" i="17"/>
  <c r="H94" i="17" s="1"/>
  <c r="D53" i="38"/>
  <c r="G94" i="39"/>
  <c r="H94" i="39" s="1"/>
  <c r="G86" i="17"/>
  <c r="H86" i="17" s="1"/>
  <c r="G86" i="39"/>
  <c r="H86" i="39" s="1"/>
  <c r="D45" i="38"/>
  <c r="G76" i="17"/>
  <c r="H76" i="17" s="1"/>
  <c r="G76" i="39"/>
  <c r="H76" i="39" s="1"/>
  <c r="D21" i="38"/>
  <c r="G68" i="17"/>
  <c r="H68" i="17" s="1"/>
  <c r="D13" i="38"/>
  <c r="G68" i="39"/>
  <c r="H68" i="39" s="1"/>
  <c r="G75" i="17"/>
  <c r="H75" i="17" s="1"/>
  <c r="G75" i="39"/>
  <c r="H75" i="39" s="1"/>
  <c r="D20" i="38"/>
  <c r="G92" i="17"/>
  <c r="H92" i="17" s="1"/>
  <c r="G92" i="39"/>
  <c r="H92" i="39" s="1"/>
  <c r="D51" i="38"/>
  <c r="G84" i="17"/>
  <c r="H84" i="17" s="1"/>
  <c r="G84" i="39"/>
  <c r="H84" i="39" s="1"/>
  <c r="D43" i="38"/>
  <c r="G74" i="17"/>
  <c r="H74" i="17" s="1"/>
  <c r="G74" i="39"/>
  <c r="H74" i="39" s="1"/>
  <c r="D19" i="38"/>
  <c r="G73" i="17"/>
  <c r="H73" i="17" s="1"/>
  <c r="D18" i="38"/>
  <c r="G73" i="39"/>
  <c r="H73" i="39" s="1"/>
  <c r="G72" i="17"/>
  <c r="H72" i="17" s="1"/>
  <c r="G72" i="39"/>
  <c r="H72" i="39" s="1"/>
  <c r="D17" i="38"/>
  <c r="G93" i="17"/>
  <c r="H93" i="17" s="1"/>
  <c r="G93" i="39"/>
  <c r="H93" i="39" s="1"/>
  <c r="D52" i="38"/>
  <c r="G83" i="17"/>
  <c r="H83" i="17" s="1"/>
  <c r="D42" i="38"/>
  <c r="G83" i="39"/>
  <c r="H83" i="39" s="1"/>
  <c r="G82" i="17"/>
  <c r="H82" i="17" s="1"/>
  <c r="G82" i="39"/>
  <c r="H82" i="39" s="1"/>
  <c r="D41" i="38"/>
  <c r="G67" i="17"/>
  <c r="H67" i="17" s="1"/>
  <c r="G67" i="39"/>
  <c r="H67" i="39" s="1"/>
  <c r="D12" i="38"/>
  <c r="G89" i="17"/>
  <c r="H89" i="17" s="1"/>
  <c r="D48" i="38"/>
  <c r="G89" i="39"/>
  <c r="H89" i="39" s="1"/>
  <c r="G81" i="17"/>
  <c r="H81" i="17" s="1"/>
  <c r="D40" i="38"/>
  <c r="G81" i="39"/>
  <c r="H81" i="39" s="1"/>
  <c r="G79" i="17"/>
  <c r="H79" i="17" s="1"/>
  <c r="G79" i="39"/>
  <c r="H79" i="39" s="1"/>
  <c r="D24" i="38"/>
  <c r="G71" i="17"/>
  <c r="H71" i="17" s="1"/>
  <c r="D16" i="38"/>
  <c r="G71" i="39"/>
  <c r="H71" i="39" s="1"/>
  <c r="G96" i="17"/>
  <c r="H96" i="17" s="1"/>
  <c r="D55" i="38"/>
  <c r="G96" i="39"/>
  <c r="H96" i="39" s="1"/>
  <c r="G88" i="17"/>
  <c r="H88" i="17" s="1"/>
  <c r="D47" i="38"/>
  <c r="G88" i="39"/>
  <c r="H88" i="39" s="1"/>
  <c r="G80" i="17"/>
  <c r="H80" i="17" s="1"/>
  <c r="G80" i="39"/>
  <c r="H80" i="39" s="1"/>
  <c r="D39" i="38"/>
  <c r="G78" i="17"/>
  <c r="H78" i="17" s="1"/>
  <c r="G78" i="39"/>
  <c r="H78" i="39" s="1"/>
  <c r="D23" i="38"/>
  <c r="G70" i="17"/>
  <c r="H70" i="17" s="1"/>
  <c r="D15" i="38"/>
  <c r="G70" i="39"/>
  <c r="H70" i="39" s="1"/>
  <c r="B22" i="42"/>
  <c r="B28" i="42" s="1"/>
  <c r="B30" i="42" s="1"/>
  <c r="G10" i="37"/>
  <c r="C6" i="47" s="1"/>
  <c r="D41" i="35"/>
  <c r="D41" i="33"/>
  <c r="D41" i="31"/>
  <c r="D33" i="35"/>
  <c r="D33" i="33"/>
  <c r="D33" i="31"/>
  <c r="D25" i="35"/>
  <c r="D25" i="33"/>
  <c r="D25" i="31"/>
  <c r="D17" i="33"/>
  <c r="D17" i="35"/>
  <c r="D17" i="31"/>
  <c r="D12" i="35"/>
  <c r="D12" i="33"/>
  <c r="D12" i="31"/>
  <c r="D48" i="35"/>
  <c r="D48" i="33"/>
  <c r="D48" i="31"/>
  <c r="D40" i="35"/>
  <c r="D40" i="33"/>
  <c r="D40" i="31"/>
  <c r="D32" i="35"/>
  <c r="D32" i="33"/>
  <c r="D32" i="31"/>
  <c r="D24" i="35"/>
  <c r="D24" i="33"/>
  <c r="D24" i="31"/>
  <c r="D16" i="35"/>
  <c r="D16" i="33"/>
  <c r="D16" i="31"/>
  <c r="D55" i="35"/>
  <c r="D55" i="33"/>
  <c r="D55" i="31"/>
  <c r="D47" i="35"/>
  <c r="D47" i="33"/>
  <c r="D47" i="31"/>
  <c r="D39" i="35"/>
  <c r="D39" i="33"/>
  <c r="D39" i="31"/>
  <c r="D31" i="35"/>
  <c r="D31" i="33"/>
  <c r="D31" i="31"/>
  <c r="D23" i="35"/>
  <c r="D23" i="33"/>
  <c r="D23" i="31"/>
  <c r="D15" i="35"/>
  <c r="D15" i="33"/>
  <c r="D15" i="31"/>
  <c r="D38" i="35"/>
  <c r="D38" i="33"/>
  <c r="D38" i="31"/>
  <c r="D30" i="35"/>
  <c r="D30" i="33"/>
  <c r="D30" i="31"/>
  <c r="D22" i="35"/>
  <c r="D22" i="33"/>
  <c r="D22" i="31"/>
  <c r="D14" i="35"/>
  <c r="D14" i="33"/>
  <c r="D14" i="31"/>
  <c r="D54" i="35"/>
  <c r="D54" i="33"/>
  <c r="D54" i="31"/>
  <c r="D45" i="35"/>
  <c r="D45" i="33"/>
  <c r="D45" i="31"/>
  <c r="D37" i="35"/>
  <c r="D37" i="33"/>
  <c r="D37" i="31"/>
  <c r="D29" i="35"/>
  <c r="D29" i="33"/>
  <c r="D29" i="31"/>
  <c r="D21" i="35"/>
  <c r="D21" i="33"/>
  <c r="D21" i="31"/>
  <c r="D13" i="35"/>
  <c r="D13" i="33"/>
  <c r="D13" i="31"/>
  <c r="D46" i="35"/>
  <c r="D46" i="33"/>
  <c r="D46" i="31"/>
  <c r="D52" i="35"/>
  <c r="D52" i="33"/>
  <c r="D52" i="31"/>
  <c r="D44" i="35"/>
  <c r="D44" i="33"/>
  <c r="D44" i="31"/>
  <c r="D36" i="35"/>
  <c r="D36" i="33"/>
  <c r="D36" i="31"/>
  <c r="D28" i="35"/>
  <c r="D28" i="33"/>
  <c r="D28" i="31"/>
  <c r="D20" i="35"/>
  <c r="D20" i="33"/>
  <c r="D20" i="31"/>
  <c r="D53" i="35"/>
  <c r="D53" i="33"/>
  <c r="D53" i="31"/>
  <c r="D51" i="35"/>
  <c r="D51" i="33"/>
  <c r="D51" i="31"/>
  <c r="D43" i="35"/>
  <c r="D43" i="33"/>
  <c r="D43" i="31"/>
  <c r="D35" i="33"/>
  <c r="D35" i="35"/>
  <c r="D35" i="31"/>
  <c r="D27" i="35"/>
  <c r="D27" i="33"/>
  <c r="D27" i="31"/>
  <c r="D19" i="35"/>
  <c r="D19" i="33"/>
  <c r="D19" i="31"/>
  <c r="D49" i="35"/>
  <c r="D49" i="33"/>
  <c r="D49" i="31"/>
  <c r="D50" i="35"/>
  <c r="D50" i="33"/>
  <c r="D50" i="31"/>
  <c r="D42" i="35"/>
  <c r="D42" i="33"/>
  <c r="D42" i="31"/>
  <c r="D34" i="35"/>
  <c r="D34" i="33"/>
  <c r="D34" i="31"/>
  <c r="D26" i="35"/>
  <c r="D26" i="33"/>
  <c r="D26" i="31"/>
  <c r="D18" i="35"/>
  <c r="D18" i="33"/>
  <c r="D18" i="31"/>
  <c r="D30" i="13"/>
  <c r="C30" i="13"/>
  <c r="B23" i="13"/>
  <c r="B24" i="13"/>
  <c r="B25" i="13"/>
  <c r="B26" i="13"/>
  <c r="B27" i="13"/>
  <c r="B4" i="27" l="1"/>
  <c r="B4" i="19"/>
  <c r="B4" i="23"/>
  <c r="G94" i="25" l="1"/>
  <c r="H94" i="25" s="1"/>
  <c r="G94" i="21"/>
  <c r="H94" i="21" s="1"/>
  <c r="G93" i="21"/>
  <c r="H93" i="21" s="1"/>
  <c r="G93" i="25"/>
  <c r="H93" i="25" s="1"/>
  <c r="G85" i="25"/>
  <c r="H85" i="25" s="1"/>
  <c r="G85" i="21"/>
  <c r="H85" i="21" s="1"/>
  <c r="G95" i="21"/>
  <c r="H95" i="21" s="1"/>
  <c r="G95" i="25"/>
  <c r="H95" i="25" s="1"/>
  <c r="G86" i="21"/>
  <c r="H86" i="21" s="1"/>
  <c r="G86" i="25"/>
  <c r="H86" i="25" s="1"/>
  <c r="G74" i="25"/>
  <c r="H74" i="25" s="1"/>
  <c r="G74" i="21"/>
  <c r="H74" i="21" s="1"/>
  <c r="G84" i="21"/>
  <c r="H84" i="21" s="1"/>
  <c r="G84" i="25"/>
  <c r="H84" i="25" s="1"/>
  <c r="G91" i="25"/>
  <c r="H91" i="25" s="1"/>
  <c r="G91" i="21"/>
  <c r="H91" i="21" s="1"/>
  <c r="G83" i="25"/>
  <c r="H83" i="25" s="1"/>
  <c r="G83" i="21"/>
  <c r="H83" i="21" s="1"/>
  <c r="G73" i="21"/>
  <c r="H73" i="21" s="1"/>
  <c r="G73" i="25"/>
  <c r="H73" i="25" s="1"/>
  <c r="G92" i="25"/>
  <c r="H92" i="25" s="1"/>
  <c r="G92" i="21"/>
  <c r="H92" i="21" s="1"/>
  <c r="G90" i="21"/>
  <c r="H90" i="21" s="1"/>
  <c r="G90" i="25"/>
  <c r="H90" i="25" s="1"/>
  <c r="G82" i="21"/>
  <c r="H82" i="21" s="1"/>
  <c r="G82" i="25"/>
  <c r="H82" i="25" s="1"/>
  <c r="G72" i="25"/>
  <c r="H72" i="25" s="1"/>
  <c r="G72" i="21"/>
  <c r="H72" i="21" s="1"/>
  <c r="G87" i="25"/>
  <c r="H87" i="25" s="1"/>
  <c r="G87" i="21"/>
  <c r="H87" i="21" s="1"/>
  <c r="G67" i="25"/>
  <c r="H67" i="25" s="1"/>
  <c r="G67" i="21"/>
  <c r="H67" i="21" s="1"/>
  <c r="G89" i="21"/>
  <c r="H89" i="21" s="1"/>
  <c r="G89" i="25"/>
  <c r="H89" i="25" s="1"/>
  <c r="G81" i="21"/>
  <c r="H81" i="21" s="1"/>
  <c r="G81" i="25"/>
  <c r="H81" i="25" s="1"/>
  <c r="G79" i="21"/>
  <c r="H79" i="21" s="1"/>
  <c r="G79" i="25"/>
  <c r="H79" i="25" s="1"/>
  <c r="G71" i="25"/>
  <c r="H71" i="25" s="1"/>
  <c r="G71" i="21"/>
  <c r="H71" i="21" s="1"/>
  <c r="G77" i="25"/>
  <c r="H77" i="25" s="1"/>
  <c r="G77" i="21"/>
  <c r="H77" i="21" s="1"/>
  <c r="G96" i="21"/>
  <c r="H96" i="21" s="1"/>
  <c r="G96" i="25"/>
  <c r="H96" i="25" s="1"/>
  <c r="G88" i="21"/>
  <c r="H88" i="21" s="1"/>
  <c r="G88" i="25"/>
  <c r="H88" i="25" s="1"/>
  <c r="G80" i="21"/>
  <c r="H80" i="21" s="1"/>
  <c r="G80" i="25"/>
  <c r="H80" i="25" s="1"/>
  <c r="G78" i="25"/>
  <c r="H78" i="25" s="1"/>
  <c r="G78" i="21"/>
  <c r="H78" i="21" s="1"/>
  <c r="G70" i="25"/>
  <c r="H70" i="25" s="1"/>
  <c r="G70" i="21"/>
  <c r="H70" i="21" s="1"/>
  <c r="G69" i="25"/>
  <c r="H69" i="25" s="1"/>
  <c r="G69" i="21"/>
  <c r="H69" i="21" s="1"/>
  <c r="G76" i="25"/>
  <c r="H76" i="25" s="1"/>
  <c r="G76" i="21"/>
  <c r="H76" i="21" s="1"/>
  <c r="G68" i="21"/>
  <c r="H68" i="21" s="1"/>
  <c r="G68" i="25"/>
  <c r="H68" i="25" s="1"/>
  <c r="G75" i="25"/>
  <c r="H75" i="25" s="1"/>
  <c r="G75" i="21"/>
  <c r="H75" i="21" s="1"/>
  <c r="H97" i="3"/>
  <c r="H98" i="3"/>
  <c r="H99" i="3"/>
  <c r="H100" i="3"/>
  <c r="H101" i="3"/>
  <c r="H102" i="3"/>
  <c r="H103" i="3"/>
  <c r="H104" i="3"/>
  <c r="H105" i="3"/>
  <c r="H106" i="3"/>
  <c r="H107" i="3"/>
  <c r="H108" i="3"/>
  <c r="H109" i="3"/>
  <c r="H110" i="3"/>
  <c r="G68" i="3" l="1"/>
  <c r="H68" i="3" s="1"/>
  <c r="G69" i="3"/>
  <c r="H69" i="3" s="1"/>
  <c r="G71" i="3"/>
  <c r="H71" i="3" s="1"/>
  <c r="G72" i="3"/>
  <c r="H72" i="3" s="1"/>
  <c r="G73" i="3"/>
  <c r="H73" i="3" s="1"/>
  <c r="G74" i="3"/>
  <c r="H74" i="3" s="1"/>
  <c r="G75" i="3"/>
  <c r="H75" i="3" s="1"/>
  <c r="G76" i="3"/>
  <c r="H76" i="3" s="1"/>
  <c r="G77" i="3"/>
  <c r="H77" i="3" s="1"/>
  <c r="G78" i="3"/>
  <c r="H78" i="3" s="1"/>
  <c r="G79" i="3"/>
  <c r="H79" i="3" s="1"/>
  <c r="G80" i="3"/>
  <c r="H80" i="3" s="1"/>
  <c r="G81" i="3"/>
  <c r="H81" i="3" s="1"/>
  <c r="G82" i="3"/>
  <c r="H82" i="3" s="1"/>
  <c r="G83" i="3"/>
  <c r="H83" i="3" s="1"/>
  <c r="G84" i="3"/>
  <c r="H84" i="3" s="1"/>
  <c r="G85" i="3"/>
  <c r="H85" i="3" s="1"/>
  <c r="G86" i="3"/>
  <c r="H86" i="3" s="1"/>
  <c r="G87" i="3"/>
  <c r="H87" i="3" s="1"/>
  <c r="G88" i="3"/>
  <c r="H88" i="3" s="1"/>
  <c r="G89" i="3"/>
  <c r="H89" i="3" s="1"/>
  <c r="G90" i="3"/>
  <c r="H90" i="3" s="1"/>
  <c r="G91" i="3"/>
  <c r="H91" i="3" s="1"/>
  <c r="G92" i="3"/>
  <c r="H92" i="3" s="1"/>
  <c r="G93" i="3"/>
  <c r="H93" i="3" s="1"/>
  <c r="G94" i="3"/>
  <c r="H94" i="3" s="1"/>
  <c r="G95" i="3"/>
  <c r="H95" i="3" s="1"/>
  <c r="G96" i="3"/>
  <c r="H96" i="3" s="1"/>
  <c r="G70" i="3" l="1"/>
  <c r="H70" i="3" s="1"/>
  <c r="G67" i="3"/>
  <c r="H67" i="3" s="1"/>
  <c r="B5" i="27"/>
  <c r="I62" i="24"/>
  <c r="M22" i="26" s="1"/>
  <c r="B16" i="27" s="1"/>
  <c r="I60" i="24"/>
  <c r="K13" i="26" s="1"/>
  <c r="I59" i="24"/>
  <c r="J13" i="26" s="1"/>
  <c r="I58" i="24"/>
  <c r="I13" i="26" s="1"/>
  <c r="I57" i="24"/>
  <c r="H13" i="26" s="1"/>
  <c r="I56" i="24"/>
  <c r="G13" i="26" s="1"/>
  <c r="I55" i="24"/>
  <c r="E13" i="26" s="1"/>
  <c r="I54" i="24"/>
  <c r="C13" i="26" s="1"/>
  <c r="I52" i="24"/>
  <c r="K12" i="26" s="1"/>
  <c r="I51" i="24"/>
  <c r="J12" i="26" s="1"/>
  <c r="I50" i="24"/>
  <c r="I12" i="26" s="1"/>
  <c r="I49" i="24"/>
  <c r="H12" i="26" s="1"/>
  <c r="I48" i="24"/>
  <c r="G12" i="26" s="1"/>
  <c r="I47" i="24"/>
  <c r="E12" i="26" s="1"/>
  <c r="I46" i="24"/>
  <c r="C12" i="26" s="1"/>
  <c r="I44" i="24"/>
  <c r="K11" i="26" s="1"/>
  <c r="I43" i="24"/>
  <c r="J11" i="26" s="1"/>
  <c r="I42" i="24"/>
  <c r="I11" i="26" s="1"/>
  <c r="I41" i="24"/>
  <c r="H11" i="26" s="1"/>
  <c r="I40" i="24"/>
  <c r="G11" i="26" s="1"/>
  <c r="I39" i="24"/>
  <c r="E11" i="26" s="1"/>
  <c r="I38" i="24"/>
  <c r="C11" i="26" s="1"/>
  <c r="I36" i="24"/>
  <c r="K9" i="26" s="1"/>
  <c r="I35" i="24"/>
  <c r="J9" i="26" s="1"/>
  <c r="I34" i="24"/>
  <c r="I9" i="26" s="1"/>
  <c r="I33" i="24"/>
  <c r="H9" i="26" s="1"/>
  <c r="I32" i="24"/>
  <c r="G9" i="26" s="1"/>
  <c r="I31" i="24"/>
  <c r="E9" i="26" s="1"/>
  <c r="I30" i="24"/>
  <c r="C9" i="26" s="1"/>
  <c r="I28" i="24"/>
  <c r="K8" i="26" s="1"/>
  <c r="I27" i="24"/>
  <c r="J8" i="26" s="1"/>
  <c r="I26" i="24"/>
  <c r="I8" i="26" s="1"/>
  <c r="I25" i="24"/>
  <c r="H8" i="26" s="1"/>
  <c r="I24" i="24"/>
  <c r="G8" i="26" s="1"/>
  <c r="I23" i="24"/>
  <c r="E8" i="26" s="1"/>
  <c r="I22" i="24"/>
  <c r="C8" i="26" s="1"/>
  <c r="I20" i="24"/>
  <c r="K7" i="26" s="1"/>
  <c r="I19" i="24"/>
  <c r="J7" i="26" s="1"/>
  <c r="I18" i="24"/>
  <c r="I7" i="26" s="1"/>
  <c r="I17" i="24"/>
  <c r="H7" i="26" s="1"/>
  <c r="I16" i="24"/>
  <c r="G7" i="26" s="1"/>
  <c r="I15" i="24"/>
  <c r="E7" i="26" s="1"/>
  <c r="I14" i="24"/>
  <c r="C7" i="26" s="1"/>
  <c r="I12" i="24"/>
  <c r="K6" i="26" s="1"/>
  <c r="I11" i="24"/>
  <c r="J6" i="26" s="1"/>
  <c r="I10" i="24"/>
  <c r="I6" i="26" s="1"/>
  <c r="I9" i="24"/>
  <c r="H6" i="26" s="1"/>
  <c r="I8" i="24"/>
  <c r="G6" i="26" s="1"/>
  <c r="I7" i="24"/>
  <c r="E6" i="26" s="1"/>
  <c r="I6" i="24"/>
  <c r="C6" i="26" s="1"/>
  <c r="B5" i="23"/>
  <c r="I62" i="20"/>
  <c r="M22" i="22" s="1"/>
  <c r="B16" i="23" s="1"/>
  <c r="I60" i="20"/>
  <c r="K13" i="22" s="1"/>
  <c r="I59" i="20"/>
  <c r="J13" i="22" s="1"/>
  <c r="I58" i="20"/>
  <c r="I13" i="22" s="1"/>
  <c r="I57" i="20"/>
  <c r="H13" i="22" s="1"/>
  <c r="I56" i="20"/>
  <c r="G13" i="22" s="1"/>
  <c r="I55" i="20"/>
  <c r="E13" i="22" s="1"/>
  <c r="I54" i="20"/>
  <c r="C13" i="22" s="1"/>
  <c r="I52" i="20"/>
  <c r="K12" i="22" s="1"/>
  <c r="I51" i="20"/>
  <c r="J12" i="22" s="1"/>
  <c r="I50" i="20"/>
  <c r="I12" i="22" s="1"/>
  <c r="I49" i="20"/>
  <c r="H12" i="22" s="1"/>
  <c r="I48" i="20"/>
  <c r="G12" i="22" s="1"/>
  <c r="I47" i="20"/>
  <c r="E12" i="22" s="1"/>
  <c r="I46" i="20"/>
  <c r="C12" i="22" s="1"/>
  <c r="I44" i="20"/>
  <c r="K11" i="22" s="1"/>
  <c r="I43" i="20"/>
  <c r="J11" i="22" s="1"/>
  <c r="I42" i="20"/>
  <c r="I11" i="22" s="1"/>
  <c r="I41" i="20"/>
  <c r="H11" i="22" s="1"/>
  <c r="I40" i="20"/>
  <c r="G11" i="22" s="1"/>
  <c r="I39" i="20"/>
  <c r="E11" i="22" s="1"/>
  <c r="I38" i="20"/>
  <c r="C11" i="22" s="1"/>
  <c r="I36" i="20"/>
  <c r="K9" i="22" s="1"/>
  <c r="I35" i="20"/>
  <c r="J9" i="22" s="1"/>
  <c r="I34" i="20"/>
  <c r="I9" i="22" s="1"/>
  <c r="I33" i="20"/>
  <c r="H9" i="22" s="1"/>
  <c r="I32" i="20"/>
  <c r="G9" i="22" s="1"/>
  <c r="I31" i="20"/>
  <c r="E9" i="22" s="1"/>
  <c r="I30" i="20"/>
  <c r="C9" i="22" s="1"/>
  <c r="I28" i="20"/>
  <c r="K8" i="22" s="1"/>
  <c r="I27" i="20"/>
  <c r="J8" i="22" s="1"/>
  <c r="I26" i="20"/>
  <c r="I8" i="22" s="1"/>
  <c r="I25" i="20"/>
  <c r="H8" i="22" s="1"/>
  <c r="I24" i="20"/>
  <c r="G8" i="22" s="1"/>
  <c r="I23" i="20"/>
  <c r="E8" i="22" s="1"/>
  <c r="I22" i="20"/>
  <c r="C8" i="22" s="1"/>
  <c r="I20" i="20"/>
  <c r="K7" i="22" s="1"/>
  <c r="I19" i="20"/>
  <c r="I18" i="20"/>
  <c r="I17" i="20"/>
  <c r="H7" i="22" s="1"/>
  <c r="I16" i="20"/>
  <c r="G7" i="22" s="1"/>
  <c r="I15" i="20"/>
  <c r="E7" i="22" s="1"/>
  <c r="I14" i="20"/>
  <c r="C7" i="22" s="1"/>
  <c r="I12" i="20"/>
  <c r="K6" i="22" s="1"/>
  <c r="I11" i="20"/>
  <c r="J6" i="22" s="1"/>
  <c r="I10" i="20"/>
  <c r="I6" i="22" s="1"/>
  <c r="I9" i="20"/>
  <c r="H6" i="22" s="1"/>
  <c r="I8" i="20"/>
  <c r="G6" i="22" s="1"/>
  <c r="I7" i="20"/>
  <c r="E6" i="22" s="1"/>
  <c r="I6" i="20"/>
  <c r="C6" i="22" s="1"/>
  <c r="J15" i="26" l="1"/>
  <c r="M8" i="26"/>
  <c r="M7" i="26"/>
  <c r="K15" i="26"/>
  <c r="E15" i="26"/>
  <c r="M23" i="26"/>
  <c r="M9" i="26"/>
  <c r="C15" i="26"/>
  <c r="M6" i="26"/>
  <c r="G15" i="26"/>
  <c r="M13" i="26"/>
  <c r="H15" i="26"/>
  <c r="M12" i="26"/>
  <c r="I15" i="26"/>
  <c r="M11" i="26"/>
  <c r="E15" i="22"/>
  <c r="C15" i="22"/>
  <c r="M6" i="22"/>
  <c r="G15" i="22"/>
  <c r="M13" i="22"/>
  <c r="M12" i="22"/>
  <c r="I7" i="22"/>
  <c r="H15" i="22"/>
  <c r="J7" i="22"/>
  <c r="J15" i="22" s="1"/>
  <c r="I15" i="22"/>
  <c r="M11" i="22"/>
  <c r="M9" i="22"/>
  <c r="M23" i="22"/>
  <c r="B15" i="23" s="1"/>
  <c r="B28" i="23" s="1"/>
  <c r="K15" i="22"/>
  <c r="M8" i="22"/>
  <c r="I64" i="24"/>
  <c r="M17" i="26" s="1"/>
  <c r="I64" i="20"/>
  <c r="M17" i="22" s="1"/>
  <c r="M16" i="26" l="1"/>
  <c r="M24" i="26" s="1"/>
  <c r="G15" i="34"/>
  <c r="B15" i="27"/>
  <c r="B28" i="27" s="1"/>
  <c r="B30" i="27" s="1"/>
  <c r="M15" i="26"/>
  <c r="M7" i="22"/>
  <c r="M15" i="22" s="1"/>
  <c r="B30" i="23"/>
  <c r="G15" i="32"/>
  <c r="B5" i="19"/>
  <c r="M10" i="18"/>
  <c r="I62" i="16"/>
  <c r="M22" i="18" s="1"/>
  <c r="B16" i="19" s="1"/>
  <c r="I60" i="16"/>
  <c r="I59" i="16"/>
  <c r="J13" i="18" s="1"/>
  <c r="I58" i="16"/>
  <c r="I57" i="16"/>
  <c r="I56" i="16"/>
  <c r="I55" i="16"/>
  <c r="I54" i="16"/>
  <c r="I52" i="16"/>
  <c r="I51" i="16"/>
  <c r="J12" i="18" s="1"/>
  <c r="I50" i="16"/>
  <c r="I49" i="16"/>
  <c r="I48" i="16"/>
  <c r="I47" i="16"/>
  <c r="I46" i="16"/>
  <c r="I44" i="16"/>
  <c r="I43" i="16"/>
  <c r="J11" i="18" s="1"/>
  <c r="I42" i="16"/>
  <c r="I41" i="16"/>
  <c r="I40" i="16"/>
  <c r="I39" i="16"/>
  <c r="I38" i="16"/>
  <c r="I36" i="16"/>
  <c r="E36" i="16"/>
  <c r="I35" i="16"/>
  <c r="I34" i="16"/>
  <c r="I33" i="16"/>
  <c r="I32" i="16"/>
  <c r="I31" i="16"/>
  <c r="I30" i="16"/>
  <c r="I28" i="16"/>
  <c r="I27" i="16"/>
  <c r="I26" i="16"/>
  <c r="I25" i="16"/>
  <c r="I24" i="16"/>
  <c r="I23" i="16"/>
  <c r="I22" i="16"/>
  <c r="I20" i="16"/>
  <c r="I19" i="16"/>
  <c r="I18" i="16"/>
  <c r="I17" i="16"/>
  <c r="I16" i="16"/>
  <c r="I15" i="16"/>
  <c r="I14" i="16"/>
  <c r="I12" i="16"/>
  <c r="I11" i="16"/>
  <c r="I10" i="16"/>
  <c r="I9" i="16"/>
  <c r="I8" i="16"/>
  <c r="I7" i="16"/>
  <c r="I6" i="16"/>
  <c r="M20" i="26" l="1"/>
  <c r="M21" i="26" s="1"/>
  <c r="M16" i="22"/>
  <c r="C11" i="18"/>
  <c r="C12" i="18"/>
  <c r="C13" i="18"/>
  <c r="I11" i="18"/>
  <c r="I12" i="18"/>
  <c r="I13" i="18"/>
  <c r="C7" i="18"/>
  <c r="C8" i="18"/>
  <c r="C9" i="18"/>
  <c r="J6" i="18"/>
  <c r="J7" i="18"/>
  <c r="J8" i="18"/>
  <c r="J9" i="18"/>
  <c r="C6" i="18"/>
  <c r="K8" i="18"/>
  <c r="L8" i="18"/>
  <c r="K6" i="18"/>
  <c r="K7" i="18"/>
  <c r="L6" i="18"/>
  <c r="L7" i="18"/>
  <c r="E8" i="18"/>
  <c r="E6" i="18"/>
  <c r="E9" i="18"/>
  <c r="E11" i="18"/>
  <c r="E12" i="18"/>
  <c r="E13" i="18"/>
  <c r="E7" i="18"/>
  <c r="K9" i="18"/>
  <c r="K11" i="18"/>
  <c r="K12" i="18"/>
  <c r="K13" i="18"/>
  <c r="H6" i="18"/>
  <c r="H8" i="18"/>
  <c r="H9" i="18"/>
  <c r="H7" i="18"/>
  <c r="H11" i="18"/>
  <c r="H12" i="18"/>
  <c r="H13" i="18"/>
  <c r="L9" i="18"/>
  <c r="L11" i="18"/>
  <c r="L12" i="18"/>
  <c r="L13" i="18"/>
  <c r="G6" i="18"/>
  <c r="G8" i="18"/>
  <c r="G11" i="18"/>
  <c r="G12" i="18"/>
  <c r="G13" i="18"/>
  <c r="G7" i="18"/>
  <c r="G9" i="18"/>
  <c r="I6" i="18"/>
  <c r="I7" i="18"/>
  <c r="I8" i="18"/>
  <c r="I9" i="18"/>
  <c r="I64" i="16"/>
  <c r="M17" i="18" s="1"/>
  <c r="M20" i="22" l="1"/>
  <c r="M21" i="22" s="1"/>
  <c r="M24" i="22"/>
  <c r="M23" i="18"/>
  <c r="B15" i="19" s="1"/>
  <c r="B22" i="13"/>
  <c r="H36" i="3"/>
  <c r="H35" i="3"/>
  <c r="H34" i="3"/>
  <c r="H33" i="3"/>
  <c r="H32" i="3"/>
  <c r="H31" i="3"/>
  <c r="H30" i="3"/>
  <c r="I34" i="4"/>
  <c r="I36" i="4"/>
  <c r="I35" i="4"/>
  <c r="I33" i="4"/>
  <c r="I31" i="4"/>
  <c r="I32" i="4"/>
  <c r="I30" i="4"/>
  <c r="B19" i="13" l="1"/>
  <c r="G15" i="30"/>
  <c r="B28" i="19"/>
  <c r="B30" i="19" s="1"/>
  <c r="M9" i="18"/>
  <c r="G28" i="1"/>
  <c r="G29" i="1"/>
  <c r="G27" i="1"/>
  <c r="G9" i="2" l="1"/>
  <c r="B13" i="13"/>
  <c r="B14" i="13"/>
  <c r="B12" i="13"/>
  <c r="H55" i="3"/>
  <c r="H54" i="3"/>
  <c r="H47" i="3"/>
  <c r="H46" i="3"/>
  <c r="H39" i="3"/>
  <c r="H38" i="3"/>
  <c r="H23" i="3"/>
  <c r="H22" i="3"/>
  <c r="H15" i="3"/>
  <c r="H14" i="3"/>
  <c r="H7" i="3"/>
  <c r="H6" i="3"/>
  <c r="H62" i="3"/>
  <c r="H60" i="3"/>
  <c r="H59" i="3"/>
  <c r="H58" i="3"/>
  <c r="H57" i="3"/>
  <c r="H56" i="3"/>
  <c r="H52" i="3"/>
  <c r="H51" i="3"/>
  <c r="H50" i="3"/>
  <c r="H49" i="3"/>
  <c r="H48" i="3"/>
  <c r="H44" i="3"/>
  <c r="H43" i="3"/>
  <c r="H42" i="3"/>
  <c r="H41" i="3"/>
  <c r="H40" i="3"/>
  <c r="H28" i="3"/>
  <c r="H27" i="3"/>
  <c r="H26" i="3"/>
  <c r="H25" i="3"/>
  <c r="H24" i="3"/>
  <c r="H20" i="3"/>
  <c r="H19" i="3"/>
  <c r="H18" i="3"/>
  <c r="H17" i="3"/>
  <c r="H16" i="3"/>
  <c r="H12" i="3"/>
  <c r="H11" i="3"/>
  <c r="H10" i="3"/>
  <c r="H9" i="3"/>
  <c r="H8" i="3"/>
  <c r="A6" i="46" l="1"/>
  <c r="A6" i="47"/>
  <c r="E6" i="47" s="1"/>
  <c r="A6" i="44"/>
  <c r="E6" i="44" s="1"/>
  <c r="A6" i="45"/>
  <c r="E6" i="45" s="1"/>
  <c r="I64" i="3"/>
  <c r="B20" i="13"/>
  <c r="B18" i="13" s="1"/>
  <c r="G9" i="37"/>
  <c r="A6" i="43"/>
  <c r="G9" i="34"/>
  <c r="H64" i="3"/>
  <c r="G9" i="32"/>
  <c r="G9" i="30"/>
  <c r="I6" i="4"/>
  <c r="I7" i="4"/>
  <c r="I8" i="4"/>
  <c r="I9" i="4"/>
  <c r="G12" i="37" l="1"/>
  <c r="G12" i="32"/>
  <c r="I15" i="32" s="1"/>
  <c r="G12" i="30"/>
  <c r="I15" i="30" s="1"/>
  <c r="A11" i="44" s="1"/>
  <c r="G10" i="2"/>
  <c r="C6" i="43" s="1"/>
  <c r="E6" i="43" s="1"/>
  <c r="C7" i="38" l="1"/>
  <c r="I15" i="37"/>
  <c r="A11" i="47" s="1"/>
  <c r="A11" i="45"/>
  <c r="G12" i="2"/>
  <c r="C7" i="31"/>
  <c r="J7" i="31" s="1"/>
  <c r="K18" i="31" s="1"/>
  <c r="I56" i="7"/>
  <c r="C7" i="7" l="1"/>
  <c r="I15" i="2"/>
  <c r="K12" i="31"/>
  <c r="K36" i="31"/>
  <c r="K19" i="31"/>
  <c r="K54" i="31"/>
  <c r="K41" i="31"/>
  <c r="K20" i="31"/>
  <c r="K38" i="31"/>
  <c r="K48" i="31"/>
  <c r="K49" i="31"/>
  <c r="K21" i="31"/>
  <c r="K25" i="31"/>
  <c r="K26" i="31"/>
  <c r="K30" i="31"/>
  <c r="K39" i="31"/>
  <c r="K43" i="31"/>
  <c r="K14" i="31"/>
  <c r="K35" i="31"/>
  <c r="K24" i="31"/>
  <c r="K28" i="31"/>
  <c r="K33" i="31"/>
  <c r="K31" i="31"/>
  <c r="K52" i="31"/>
  <c r="K56" i="31"/>
  <c r="K42" i="31"/>
  <c r="K51" i="31"/>
  <c r="K23" i="31"/>
  <c r="K53" i="31"/>
  <c r="K45" i="31"/>
  <c r="K46" i="31"/>
  <c r="K44" i="31"/>
  <c r="K55" i="31"/>
  <c r="K17" i="31"/>
  <c r="K13" i="31"/>
  <c r="K22" i="31"/>
  <c r="K15" i="31"/>
  <c r="K50" i="31"/>
  <c r="K47" i="31"/>
  <c r="K37" i="31"/>
  <c r="K34" i="31"/>
  <c r="K16" i="31"/>
  <c r="K29" i="31"/>
  <c r="K27" i="31"/>
  <c r="K40" i="31"/>
  <c r="K32" i="31"/>
  <c r="F4" i="7"/>
  <c r="J4" i="7" s="1"/>
  <c r="F7" i="7" s="1"/>
  <c r="I11" i="2" s="1"/>
  <c r="G13" i="30" l="1"/>
  <c r="J7" i="7"/>
  <c r="K37" i="7" s="1"/>
  <c r="N24" i="18" l="1"/>
  <c r="D113" i="17"/>
  <c r="G14" i="30"/>
  <c r="K49" i="7"/>
  <c r="K34" i="7"/>
  <c r="K18" i="7"/>
  <c r="K30" i="7"/>
  <c r="K41" i="7"/>
  <c r="K56" i="7"/>
  <c r="K45" i="7"/>
  <c r="K17" i="7"/>
  <c r="K21" i="7"/>
  <c r="K48" i="7"/>
  <c r="K55" i="7"/>
  <c r="K43" i="7"/>
  <c r="K40" i="7"/>
  <c r="K39" i="7"/>
  <c r="K53" i="7"/>
  <c r="K50" i="7"/>
  <c r="K24" i="7"/>
  <c r="K23" i="7"/>
  <c r="K29" i="7"/>
  <c r="K42" i="7"/>
  <c r="K15" i="7"/>
  <c r="K46" i="7"/>
  <c r="K38" i="7"/>
  <c r="K51" i="7"/>
  <c r="K35" i="7"/>
  <c r="K25" i="7"/>
  <c r="K27" i="7"/>
  <c r="K32" i="7"/>
  <c r="K14" i="7"/>
  <c r="K13" i="7"/>
  <c r="K31" i="7"/>
  <c r="K52" i="7"/>
  <c r="K44" i="7"/>
  <c r="K19" i="7"/>
  <c r="K12" i="7"/>
  <c r="K33" i="7"/>
  <c r="K54" i="7"/>
  <c r="K36" i="7"/>
  <c r="K28" i="7"/>
  <c r="K26" i="7"/>
  <c r="K16" i="7"/>
  <c r="K47" i="7"/>
  <c r="K22" i="7"/>
  <c r="K20" i="7"/>
  <c r="I56" i="4"/>
  <c r="I55" i="4"/>
  <c r="I54" i="4"/>
  <c r="I47" i="4"/>
  <c r="I46" i="4"/>
  <c r="I39" i="4"/>
  <c r="I38" i="4"/>
  <c r="I23" i="4"/>
  <c r="I22" i="4"/>
  <c r="I15" i="4"/>
  <c r="I14" i="4"/>
  <c r="E37" i="16" l="1"/>
  <c r="E15" i="18"/>
  <c r="C15" i="18"/>
  <c r="I62" i="4"/>
  <c r="I60" i="4"/>
  <c r="I59" i="4"/>
  <c r="I58" i="4"/>
  <c r="I57" i="4"/>
  <c r="I52" i="4"/>
  <c r="I51" i="4"/>
  <c r="I50" i="4"/>
  <c r="I49" i="4"/>
  <c r="I48" i="4"/>
  <c r="I44" i="4"/>
  <c r="I43" i="4"/>
  <c r="I42" i="4"/>
  <c r="I41" i="4"/>
  <c r="I40" i="4"/>
  <c r="I28" i="4"/>
  <c r="I27" i="4"/>
  <c r="I26" i="4"/>
  <c r="I25" i="4"/>
  <c r="I24" i="4"/>
  <c r="I20" i="4"/>
  <c r="I19" i="4"/>
  <c r="I18" i="4"/>
  <c r="I17" i="4"/>
  <c r="I16" i="4"/>
  <c r="I12" i="4"/>
  <c r="I11" i="4"/>
  <c r="I10" i="4"/>
  <c r="I64" i="4" l="1"/>
  <c r="M17" i="1" s="1"/>
  <c r="M13" i="18"/>
  <c r="H15" i="18"/>
  <c r="M12" i="18"/>
  <c r="I15" i="18"/>
  <c r="M11" i="18"/>
  <c r="J15" i="18"/>
  <c r="M8" i="18"/>
  <c r="M6" i="18"/>
  <c r="K15" i="18"/>
  <c r="G15" i="18"/>
  <c r="M7" i="18"/>
  <c r="L15" i="18"/>
  <c r="M16" i="18" l="1"/>
  <c r="M15" i="18"/>
  <c r="C6" i="1"/>
  <c r="J6" i="1"/>
  <c r="E7" i="1"/>
  <c r="H7" i="1"/>
  <c r="L7" i="1"/>
  <c r="J8" i="1"/>
  <c r="E9" i="1"/>
  <c r="H9" i="1"/>
  <c r="L9" i="1"/>
  <c r="J11" i="1"/>
  <c r="E12" i="1"/>
  <c r="H12" i="1"/>
  <c r="L12" i="1"/>
  <c r="J13" i="1"/>
  <c r="I6" i="1"/>
  <c r="C7" i="1"/>
  <c r="G7" i="1"/>
  <c r="K7" i="1"/>
  <c r="I8" i="1"/>
  <c r="C9" i="1"/>
  <c r="G9" i="1"/>
  <c r="K9" i="1"/>
  <c r="I11" i="1"/>
  <c r="C12" i="1"/>
  <c r="G12" i="1"/>
  <c r="K12" i="1"/>
  <c r="I13" i="1"/>
  <c r="M22" i="1"/>
  <c r="G6" i="1"/>
  <c r="K6" i="1"/>
  <c r="I7" i="1"/>
  <c r="C8" i="1"/>
  <c r="G8" i="1"/>
  <c r="K8" i="1"/>
  <c r="I9" i="1"/>
  <c r="C11" i="1"/>
  <c r="G11" i="1"/>
  <c r="K11" i="1"/>
  <c r="I12" i="1"/>
  <c r="C13" i="1"/>
  <c r="G13" i="1"/>
  <c r="K13" i="1"/>
  <c r="E6" i="1"/>
  <c r="H6" i="1"/>
  <c r="L6" i="1"/>
  <c r="J7" i="1"/>
  <c r="E8" i="1"/>
  <c r="H8" i="1"/>
  <c r="L8" i="1"/>
  <c r="J9" i="1"/>
  <c r="E11" i="1"/>
  <c r="H11" i="1"/>
  <c r="L11" i="1"/>
  <c r="J12" i="1"/>
  <c r="E13" i="1"/>
  <c r="H13" i="1"/>
  <c r="L13" i="1"/>
  <c r="B16" i="13" l="1"/>
  <c r="M20" i="18"/>
  <c r="M21" i="18" s="1"/>
  <c r="M24" i="18"/>
  <c r="M18" i="1"/>
  <c r="M23" i="1"/>
  <c r="G15" i="1"/>
  <c r="B15" i="13" l="1"/>
  <c r="B28" i="13" s="1"/>
  <c r="B30" i="13" s="1"/>
  <c r="A11" i="43"/>
  <c r="L15" i="1"/>
  <c r="K15" i="1"/>
  <c r="J15" i="1"/>
  <c r="I15" i="1"/>
  <c r="H15" i="1"/>
  <c r="E15" i="1"/>
  <c r="C15" i="1"/>
  <c r="M13" i="1"/>
  <c r="M12" i="1"/>
  <c r="M11" i="1"/>
  <c r="M10" i="1"/>
  <c r="M9" i="1"/>
  <c r="G15" i="2" s="1"/>
  <c r="M8" i="1"/>
  <c r="M7" i="1"/>
  <c r="M6" i="1"/>
  <c r="M16" i="1" l="1"/>
  <c r="M24" i="1" s="1"/>
  <c r="M15" i="1"/>
  <c r="M20" i="1" l="1"/>
  <c r="M21" i="1" s="1"/>
  <c r="E11" i="43" s="1"/>
  <c r="G13" i="2"/>
  <c r="I11" i="30" l="1"/>
  <c r="G14" i="2"/>
  <c r="D114" i="17"/>
  <c r="N24" i="1"/>
  <c r="D113" i="3"/>
  <c r="D114" i="3" s="1"/>
  <c r="H28" i="41" l="1"/>
  <c r="F16" i="37" s="1"/>
  <c r="H27" i="41"/>
  <c r="B16" i="37" s="1"/>
  <c r="H29" i="41"/>
  <c r="J16" i="37" s="1"/>
  <c r="H27" i="26"/>
  <c r="H28" i="22"/>
  <c r="H29" i="26"/>
  <c r="H29" i="22"/>
  <c r="H28" i="26"/>
  <c r="H27" i="22"/>
  <c r="H28" i="1"/>
  <c r="H27" i="18"/>
  <c r="H29" i="1"/>
  <c r="H29" i="18"/>
  <c r="H27" i="1"/>
  <c r="H28" i="18"/>
  <c r="E38" i="16"/>
  <c r="E37" i="4"/>
  <c r="E38" i="4" s="1"/>
  <c r="J16" i="34" l="1"/>
  <c r="F16" i="34"/>
  <c r="B16" i="34"/>
  <c r="B16" i="32"/>
  <c r="F16" i="32"/>
  <c r="J16" i="32"/>
  <c r="J16" i="30"/>
  <c r="B16" i="30"/>
  <c r="F16" i="30"/>
  <c r="B16" i="2"/>
  <c r="J16" i="2"/>
  <c r="F16" i="2"/>
  <c r="C7" i="33"/>
  <c r="J7" i="33" s="1"/>
  <c r="K55" i="33" l="1"/>
  <c r="K50" i="33"/>
  <c r="K30" i="33"/>
  <c r="K45" i="33"/>
  <c r="K32" i="33"/>
  <c r="K39" i="33"/>
  <c r="K17" i="33"/>
  <c r="K13" i="33"/>
  <c r="K46" i="33"/>
  <c r="K51" i="33"/>
  <c r="K56" i="33"/>
  <c r="K34" i="33"/>
  <c r="K12" i="33"/>
  <c r="K16" i="33"/>
  <c r="K21" i="33"/>
  <c r="K14" i="33"/>
  <c r="K38" i="33"/>
  <c r="K26" i="33"/>
  <c r="K28" i="33"/>
  <c r="K42" i="33"/>
  <c r="K48" i="33"/>
  <c r="K18" i="33"/>
  <c r="K23" i="33"/>
  <c r="K54" i="33"/>
  <c r="K19" i="33"/>
  <c r="K24" i="33"/>
  <c r="K36" i="33"/>
  <c r="K41" i="33"/>
  <c r="K20" i="33"/>
  <c r="K37" i="33"/>
  <c r="K40" i="33"/>
  <c r="K27" i="33"/>
  <c r="K29" i="33"/>
  <c r="K31" i="33"/>
  <c r="K35" i="33"/>
  <c r="K44" i="33"/>
  <c r="K43" i="33"/>
  <c r="K49" i="33"/>
  <c r="K53" i="33"/>
  <c r="K22" i="33"/>
  <c r="K47" i="33"/>
  <c r="K33" i="33"/>
  <c r="K25" i="33"/>
  <c r="K52" i="33"/>
  <c r="K15" i="33"/>
  <c r="G13" i="32" l="1"/>
  <c r="I11" i="32" s="1"/>
  <c r="G10" i="34"/>
  <c r="G12" i="34" l="1"/>
  <c r="C6" i="46"/>
  <c r="E6" i="46" s="1"/>
  <c r="D113" i="21"/>
  <c r="D114" i="21" s="1"/>
  <c r="G14" i="32"/>
  <c r="E37" i="20" s="1"/>
  <c r="E38" i="20" s="1"/>
  <c r="N24" i="22"/>
  <c r="J7" i="38"/>
  <c r="C7" i="35" l="1"/>
  <c r="J7" i="35" s="1"/>
  <c r="K32" i="35" s="1"/>
  <c r="I15" i="34"/>
  <c r="A11" i="46" s="1"/>
  <c r="K25" i="38"/>
  <c r="K24" i="38"/>
  <c r="K26" i="38"/>
  <c r="K32" i="38"/>
  <c r="K21" i="38"/>
  <c r="K41" i="38"/>
  <c r="K28" i="38"/>
  <c r="K56" i="38"/>
  <c r="K27" i="38"/>
  <c r="K37" i="38"/>
  <c r="K12" i="38"/>
  <c r="K47" i="38"/>
  <c r="K40" i="38"/>
  <c r="K20" i="38"/>
  <c r="K44" i="38"/>
  <c r="K53" i="38"/>
  <c r="K36" i="38"/>
  <c r="K16" i="38"/>
  <c r="K17" i="38"/>
  <c r="K46" i="38"/>
  <c r="K29" i="38"/>
  <c r="K14" i="38"/>
  <c r="K34" i="38"/>
  <c r="K43" i="38"/>
  <c r="K48" i="38"/>
  <c r="K33" i="38"/>
  <c r="K19" i="38"/>
  <c r="K54" i="38"/>
  <c r="K22" i="38"/>
  <c r="K55" i="38"/>
  <c r="K18" i="38"/>
  <c r="K23" i="38"/>
  <c r="K52" i="38"/>
  <c r="K45" i="38"/>
  <c r="K49" i="38"/>
  <c r="K35" i="38"/>
  <c r="K15" i="38"/>
  <c r="K38" i="38"/>
  <c r="K30" i="38"/>
  <c r="K31" i="38"/>
  <c r="K13" i="38"/>
  <c r="K42" i="38"/>
  <c r="K50" i="38"/>
  <c r="K39" i="38"/>
  <c r="K51" i="38"/>
  <c r="K26" i="35" l="1"/>
  <c r="K41" i="35"/>
  <c r="K20" i="35"/>
  <c r="K53" i="35"/>
  <c r="K37" i="35"/>
  <c r="K48" i="35"/>
  <c r="K35" i="35"/>
  <c r="K14" i="35"/>
  <c r="K55" i="35"/>
  <c r="K24" i="35"/>
  <c r="K34" i="35"/>
  <c r="K51" i="35"/>
  <c r="K47" i="35"/>
  <c r="K45" i="35"/>
  <c r="K23" i="35"/>
  <c r="K27" i="35"/>
  <c r="K40" i="35"/>
  <c r="K33" i="35"/>
  <c r="K39" i="35"/>
  <c r="K22" i="35"/>
  <c r="K21" i="35"/>
  <c r="K19" i="35"/>
  <c r="K25" i="35"/>
  <c r="K49" i="35"/>
  <c r="K50" i="35"/>
  <c r="K12" i="35"/>
  <c r="K17" i="35"/>
  <c r="K46" i="35"/>
  <c r="K54" i="35"/>
  <c r="K44" i="35"/>
  <c r="K30" i="35"/>
  <c r="K31" i="35"/>
  <c r="K16" i="35"/>
  <c r="K38" i="35"/>
  <c r="K52" i="35"/>
  <c r="K29" i="35"/>
  <c r="K56" i="35"/>
  <c r="G13" i="34" s="1"/>
  <c r="I11" i="34" s="1"/>
  <c r="K36" i="35"/>
  <c r="K28" i="35"/>
  <c r="K13" i="35"/>
  <c r="K43" i="35"/>
  <c r="K42" i="35"/>
  <c r="K15" i="35"/>
  <c r="K18" i="35"/>
  <c r="G13" i="37"/>
  <c r="G14" i="37" s="1"/>
  <c r="E37" i="40" s="1"/>
  <c r="E38" i="40" s="1"/>
  <c r="D113" i="25" l="1"/>
  <c r="D114" i="25" s="1"/>
  <c r="I11" i="37"/>
  <c r="N24" i="26"/>
  <c r="G14" i="34"/>
  <c r="E37" i="24" s="1"/>
  <c r="E38" i="24" s="1"/>
  <c r="D113" i="39"/>
  <c r="D114" i="39" s="1"/>
  <c r="N24"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4" authorId="0" shapeId="0" xr:uid="{9FB0A55B-3D48-4792-8245-305FB53F2733}">
      <text>
        <r>
          <rPr>
            <b/>
            <sz val="9"/>
            <color indexed="81"/>
            <rFont val="Tahoma"/>
            <family val="2"/>
          </rPr>
          <t>Click on field and a "down" arrow will become visible. Select your corporation number above to autopopulate data.</t>
        </r>
      </text>
    </comment>
    <comment ref="G11" authorId="0" shapeId="0" xr:uid="{D44D1428-8389-48EB-B946-E8DFE4365CFF}">
      <text>
        <r>
          <rPr>
            <b/>
            <sz val="9"/>
            <color indexed="81"/>
            <rFont val="Tahoma"/>
            <family val="2"/>
          </rPr>
          <t>Grant specialist will review this figure to ensure all grants are aligned.</t>
        </r>
      </text>
    </comment>
    <comment ref="G13" authorId="0" shapeId="0" xr:uid="{377BC8F6-F6A0-4694-AD81-84B8D8698AA4}">
      <text>
        <r>
          <rPr>
            <b/>
            <sz val="9"/>
            <color indexed="81"/>
            <rFont val="Tahoma"/>
            <family val="2"/>
          </rPr>
          <t>Cell will populate once the Equitable Share tab has been completed.</t>
        </r>
      </text>
    </comment>
    <comment ref="G15" authorId="0" shapeId="0" xr:uid="{DD643484-5FC5-4DF8-9F6B-63CF5C8FC96E}">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F0685C98-5B52-420F-9908-DF3BAEC0C28D}">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88741EB7-1751-4C84-BBFC-927D90BCCBE2}">
      <text>
        <r>
          <rPr>
            <b/>
            <sz val="9"/>
            <color indexed="81"/>
            <rFont val="Tahoma"/>
            <family val="2"/>
          </rPr>
          <t>Please use the drop down menu to choose the nonpublic school.</t>
        </r>
      </text>
    </comment>
    <comment ref="C6" authorId="0" shapeId="0" xr:uid="{80CEB57F-DC80-476D-B094-A0F5A7ADD96F}">
      <text>
        <r>
          <rPr>
            <b/>
            <sz val="9"/>
            <color indexed="81"/>
            <rFont val="Tahoma"/>
            <family val="2"/>
          </rPr>
          <t>Choose the correct budget category from the pull-down menu.</t>
        </r>
      </text>
    </comment>
    <comment ref="D6" authorId="0" shapeId="0" xr:uid="{95B1F16D-3FF6-4740-A472-32C6BDC9C80F}">
      <text>
        <r>
          <rPr>
            <b/>
            <sz val="9"/>
            <color indexed="81"/>
            <rFont val="Tahoma"/>
            <family val="2"/>
          </rPr>
          <t>Enter activity cost dollar amount. The figure will automatically format correctly with dollar sign and commas.</t>
        </r>
      </text>
    </comment>
    <comment ref="H66" authorId="0" shapeId="0" xr:uid="{EF1BDF75-B119-4EB5-ABFC-D549D848525C}">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C5DEACD9-0E25-4EBE-93C4-9FB3220968FE}">
      <text>
        <r>
          <rPr>
            <b/>
            <sz val="9"/>
            <color indexed="81"/>
            <rFont val="Tahoma"/>
            <family val="2"/>
          </rPr>
          <t xml:space="preserve">If red, it means the budget and allocation do not match.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DF7F9E66-D959-4232-8F9C-8E1B22F64171}">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C45B1952-5D44-45C6-854D-C9BA0C488D70}">
      <text>
        <r>
          <rPr>
            <sz val="9"/>
            <color indexed="81"/>
            <rFont val="Tahoma"/>
            <family val="2"/>
          </rPr>
          <t>1) Recruitment, Retention, Incentives, and Differentiated Pay
2) Professional Development
3) Class-size Reduction
Indirect Cost (if utilizing ICR)
Admin Fee related costs</t>
        </r>
      </text>
    </comment>
    <comment ref="E6" authorId="1" shapeId="0" xr:uid="{A97D0238-5E3B-4C40-BB86-7CE8D180E605}">
      <text>
        <r>
          <rPr>
            <b/>
            <sz val="9"/>
            <color indexed="81"/>
            <rFont val="Tahoma"/>
            <family val="2"/>
          </rPr>
          <t>Enter activity cost dollar amount. The figure will automatically format correctly with dollar sign and commas.</t>
        </r>
      </text>
    </comment>
    <comment ref="B7" authorId="1" shapeId="0" xr:uid="{6DF4CF78-4913-42FE-880A-474D17D5AA0B}">
      <text>
        <r>
          <rPr>
            <b/>
            <sz val="9"/>
            <color indexed="81"/>
            <rFont val="Tahoma"/>
            <family val="2"/>
          </rPr>
          <t>Choose the correct category from the pull-down menu: 1, 2, 3, Indirect Cost, or Admin.</t>
        </r>
      </text>
    </comment>
    <comment ref="C7" authorId="1" shapeId="0" xr:uid="{76CCFC86-83DA-4489-AE28-2AAEF9BF2C91}">
      <text>
        <r>
          <rPr>
            <b/>
            <sz val="9"/>
            <color indexed="81"/>
            <rFont val="Tahoma"/>
            <family val="2"/>
          </rPr>
          <t>Choose the correct budget category from the pull-down menu.</t>
        </r>
      </text>
    </comment>
    <comment ref="E36" authorId="1" shapeId="0" xr:uid="{665EB1C7-E9CC-4C13-B7CA-690EDA099DE8}">
      <text>
        <r>
          <rPr>
            <b/>
            <sz val="9"/>
            <color indexed="81"/>
            <rFont val="Tahoma"/>
            <family val="2"/>
          </rPr>
          <t xml:space="preserve">If red, it means the budget and allocation do not match.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861838EB-8381-4C2D-BFAB-67B1A7E1CFFA}">
      <text>
        <r>
          <rPr>
            <sz val="9"/>
            <color indexed="81"/>
            <rFont val="Tahoma"/>
            <family val="2"/>
          </rPr>
          <t>Contracts and agreements, conference/workshop registrations, substitutes if provided by an outside contractor</t>
        </r>
      </text>
    </comment>
    <comment ref="I4" authorId="0" shapeId="0" xr:uid="{D1251FAF-3956-4826-9444-6DBE27901B72}">
      <text>
        <r>
          <rPr>
            <sz val="9"/>
            <color indexed="81"/>
            <rFont val="Tahoma"/>
            <family val="2"/>
          </rPr>
          <t>Student transportation, postage, printing, travel</t>
        </r>
      </text>
    </comment>
    <comment ref="J4" authorId="0" shapeId="0" xr:uid="{DAC0D811-6D4A-485D-847E-85290155B2BD}">
      <text>
        <r>
          <rPr>
            <sz val="9"/>
            <color indexed="81"/>
            <rFont val="Tahoma"/>
            <family val="2"/>
          </rPr>
          <t>Books, notebooks, paper, professional development materials/books</t>
        </r>
      </text>
    </comment>
    <comment ref="K4" authorId="0" shapeId="0" xr:uid="{0C8B58A8-57C8-4EED-B052-C8BBB3630148}">
      <text>
        <r>
          <rPr>
            <sz val="9"/>
            <color indexed="81"/>
            <rFont val="Tahoma"/>
            <family val="2"/>
          </rPr>
          <t>File cabinets, tables</t>
        </r>
      </text>
    </comment>
    <comment ref="L4" authorId="0" shapeId="0" xr:uid="{846D7B9C-28CD-40C7-B0EF-2AF6C19E2500}">
      <text>
        <r>
          <rPr>
            <sz val="9"/>
            <color indexed="81"/>
            <rFont val="Tahoma"/>
            <family val="2"/>
          </rPr>
          <t>Excess carryover, reimbursement of Choice Transportation for buses owned by the district, correction of errors</t>
        </r>
      </text>
    </comment>
    <comment ref="C5" authorId="0" shapeId="0" xr:uid="{511296F7-52F4-45A8-816F-50400101FC6A}">
      <text>
        <r>
          <rPr>
            <sz val="9"/>
            <color indexed="81"/>
            <rFont val="Tahoma"/>
            <family val="2"/>
          </rPr>
          <t>Title II teacher salaries, stipends, literacy coaches, substitutes if hired through the LEA</t>
        </r>
      </text>
    </comment>
    <comment ref="B6" authorId="0" shapeId="0" xr:uid="{453605C5-E971-4B29-9468-F4F521741B36}">
      <text>
        <r>
          <rPr>
            <sz val="9"/>
            <color indexed="81"/>
            <rFont val="Tahoma"/>
            <family val="2"/>
          </rPr>
          <t xml:space="preserve">Direct instruction for students
</t>
        </r>
      </text>
    </comment>
    <comment ref="B7" authorId="0" shapeId="0" xr:uid="{50DB45D1-D21E-4FFE-AE3C-44FB458C4A4C}">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CF108A6E-441D-4716-B78D-AA53AE645EFC}">
      <text>
        <r>
          <rPr>
            <sz val="9"/>
            <color indexed="81"/>
            <rFont val="Tahoma"/>
            <family val="2"/>
          </rPr>
          <t>Professional Development</t>
        </r>
      </text>
    </comment>
    <comment ref="B9" authorId="0" shapeId="0" xr:uid="{0665C285-1C7D-47DD-AF58-59A3AC03CD29}">
      <text>
        <r>
          <rPr>
            <sz val="9"/>
            <color indexed="81"/>
            <rFont val="Tahoma"/>
            <family val="2"/>
          </rPr>
          <t xml:space="preserve">Administrative expenses
</t>
        </r>
      </text>
    </comment>
    <comment ref="B10" authorId="0" shapeId="0" xr:uid="{B5D45E26-DD5A-4A82-86F8-81A4CCA98E0B}">
      <text>
        <r>
          <rPr>
            <sz val="9"/>
            <color indexed="81"/>
            <rFont val="Tahoma"/>
            <family val="2"/>
          </rPr>
          <t>Return of excess carryover, charge backs</t>
        </r>
      </text>
    </comment>
    <comment ref="B11" authorId="0" shapeId="0" xr:uid="{0D29C5C6-0BEA-4FDF-92DE-FCD238F40B37}">
      <text>
        <r>
          <rPr>
            <sz val="9"/>
            <color indexed="81"/>
            <rFont val="Tahoma"/>
            <family val="2"/>
          </rPr>
          <t>Copy machines, printers</t>
        </r>
      </text>
    </comment>
    <comment ref="B12" authorId="1" shapeId="0" xr:uid="{CD8AE7E0-2229-4FE5-8A01-03A48C466A0F}">
      <text>
        <r>
          <rPr>
            <sz val="9"/>
            <color indexed="81"/>
            <rFont val="Tahoma"/>
            <family val="2"/>
          </rPr>
          <t xml:space="preserve">Student Transportation Expenses
</t>
        </r>
      </text>
    </comment>
    <comment ref="B13" authorId="0" shapeId="0" xr:uid="{36473D63-1CAF-4C85-9D4A-D01019A65E84}">
      <text>
        <r>
          <rPr>
            <sz val="9"/>
            <color indexed="81"/>
            <rFont val="Tahoma"/>
            <family val="2"/>
          </rPr>
          <t>Parental Involvement</t>
        </r>
      </text>
    </comment>
    <comment ref="M18" authorId="2" shapeId="0" xr:uid="{ECEAF541-413A-4AC8-AC90-87C5EDF3150B}">
      <text>
        <r>
          <rPr>
            <b/>
            <sz val="9"/>
            <color indexed="81"/>
            <rFont val="Tahoma"/>
            <family val="2"/>
          </rPr>
          <t>If box turns red, the Total for Nonpublic Schools total does not equal equitable share.</t>
        </r>
      </text>
    </comment>
    <comment ref="B19" authorId="3" shapeId="0" xr:uid="{BDAACB8F-590B-4F99-8DAB-625A9C6766EE}">
      <text>
        <r>
          <rPr>
            <sz val="9"/>
            <color indexed="81"/>
            <rFont val="Tahoma"/>
            <family val="2"/>
          </rPr>
          <t xml:space="preserve">Enter as simple decimal.  If ICR is 3.4%, enter "3.4"
</t>
        </r>
      </text>
    </comment>
    <comment ref="M19" authorId="3" shapeId="0" xr:uid="{D03F05E2-F165-473F-B915-2A2139476713}">
      <text>
        <r>
          <rPr>
            <b/>
            <sz val="9"/>
            <color indexed="81"/>
            <rFont val="Tahoma"/>
            <family val="2"/>
          </rPr>
          <t>Enter figure in parentheses, i.e. (23450.00).</t>
        </r>
        <r>
          <rPr>
            <sz val="9"/>
            <color indexed="81"/>
            <rFont val="Tahoma"/>
            <family val="2"/>
          </rPr>
          <t xml:space="preserve">
</t>
        </r>
      </text>
    </comment>
    <comment ref="M22" authorId="2" shapeId="0" xr:uid="{8293A3D6-4851-4BCB-A759-E7FA80CABE1F}">
      <text>
        <r>
          <rPr>
            <b/>
            <sz val="9"/>
            <color indexed="81"/>
            <rFont val="Tahoma"/>
            <family val="2"/>
          </rPr>
          <t>If box turns red, the total indirect cost used is greater than amount available.</t>
        </r>
      </text>
    </comment>
    <comment ref="M23" authorId="2" shapeId="0" xr:uid="{F644A037-D367-467F-8A09-D127197450B5}">
      <text>
        <r>
          <rPr>
            <b/>
            <sz val="9"/>
            <color indexed="81"/>
            <rFont val="Tahoma"/>
            <family val="2"/>
          </rPr>
          <t>If box turns red, the total administration is greater than the allowable 3%.</t>
        </r>
      </text>
    </comment>
    <comment ref="M24" authorId="2" shapeId="0" xr:uid="{7BA40126-FC57-4D19-908E-4DA7734B018A}">
      <text>
        <r>
          <rPr>
            <b/>
            <sz val="9"/>
            <color indexed="81"/>
            <rFont val="Tahoma"/>
            <family val="2"/>
          </rPr>
          <t>If green, all funds have been budgeted.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1033AA2A-0EA6-4B0E-BD4F-035FC92525C5}">
      <text>
        <r>
          <rPr>
            <b/>
            <sz val="14"/>
            <color indexed="81"/>
            <rFont val="Calibri"/>
            <family val="2"/>
            <scheme val="minor"/>
          </rPr>
          <t>To insert a hard carriage return, hit Alt Return.</t>
        </r>
      </text>
    </comment>
    <comment ref="M18" authorId="0" shapeId="0" xr:uid="{88BFEC50-C0DF-4407-A1CA-E1B73881CAB8}">
      <text>
        <r>
          <rPr>
            <b/>
            <sz val="14"/>
            <color indexed="81"/>
            <rFont val="Calibri"/>
            <family val="2"/>
            <scheme val="minor"/>
          </rPr>
          <t>To insert a hard carriage return, hit Alt Return.</t>
        </r>
      </text>
    </comment>
    <comment ref="H19" authorId="0" shapeId="0" xr:uid="{669CFB03-A64D-45E9-B9BD-D20EE7B97AAD}">
      <text>
        <r>
          <rPr>
            <b/>
            <sz val="14"/>
            <color indexed="81"/>
            <rFont val="Calibri"/>
            <family val="2"/>
            <scheme val="minor"/>
          </rPr>
          <t>To insert a hard carriage return, hit Alt Return.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B024A359-E91C-456B-8772-AADE259BF49B}">
      <text>
        <r>
          <rPr>
            <sz val="11"/>
            <color indexed="81"/>
            <rFont val="Calibri"/>
            <family val="2"/>
            <scheme val="minor"/>
          </rPr>
          <t>Date application submitted to IDOE or 7/1/21, whichever is later. Grants Specialist will complete this field.</t>
        </r>
      </text>
    </comment>
    <comment ref="B15" authorId="0" shapeId="0" xr:uid="{6C761626-2814-4F1A-9FAA-795AECB7962E}">
      <text>
        <r>
          <rPr>
            <b/>
            <sz val="9"/>
            <color indexed="81"/>
            <rFont val="Tahoma"/>
            <family val="2"/>
          </rPr>
          <t>If box shows as red, the amount is greater than 3% of allocation.</t>
        </r>
      </text>
    </comment>
    <comment ref="A29" authorId="0" shapeId="0" xr:uid="{64FDA4B2-502A-40A3-86F5-B31B9B4BD791}">
      <text>
        <r>
          <rPr>
            <b/>
            <sz val="9"/>
            <color indexed="81"/>
            <rFont val="Tahoma"/>
            <family val="2"/>
          </rPr>
          <t xml:space="preserve">Please note all reimbursements for transferred funds must be requested through the original grant.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G11" authorId="0" shapeId="0" xr:uid="{970E42A3-8325-4E18-81DE-7C2D7EBDC05A}">
      <text>
        <r>
          <rPr>
            <b/>
            <sz val="9"/>
            <color indexed="81"/>
            <rFont val="Tahoma"/>
            <family val="2"/>
          </rPr>
          <t>Grant specialist will review this figure to ensure all grants are aligned.</t>
        </r>
      </text>
    </comment>
    <comment ref="G13" authorId="0" shapeId="0" xr:uid="{31F50904-A471-45EA-8E43-6D72DEB93E45}">
      <text>
        <r>
          <rPr>
            <b/>
            <sz val="9"/>
            <color indexed="81"/>
            <rFont val="Tahoma"/>
            <family val="2"/>
          </rPr>
          <t>Cell will populate once the Equitable Share tab has been completed.</t>
        </r>
      </text>
    </comment>
    <comment ref="G15" authorId="0" shapeId="0" xr:uid="{A0D15415-BF43-4292-924C-3E4CDDA304DD}">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EEF7629A-81F0-406B-992F-82CBA2320D58}">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B4AF5AC0-5364-40E2-A5B0-F1AEC62C040B}">
      <text>
        <r>
          <rPr>
            <b/>
            <sz val="9"/>
            <color indexed="81"/>
            <rFont val="Tahoma"/>
            <family val="2"/>
          </rPr>
          <t>Enter nonpublic school number in this format: A550 (letter should be a capital letter).</t>
        </r>
      </text>
    </comment>
    <comment ref="D11" authorId="0" shapeId="0" xr:uid="{94A9DAAC-A80D-4F82-A99E-EB418FEB29C4}">
      <text>
        <r>
          <rPr>
            <b/>
            <sz val="9"/>
            <color indexed="81"/>
            <rFont val="Tahoma"/>
            <family val="2"/>
          </rPr>
          <t>This column will be autofilled based upon nonpublic school number entered in Column A.</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981C875D-E03A-4BE4-BA23-0429DE458BDD}">
      <text>
        <r>
          <rPr>
            <b/>
            <sz val="9"/>
            <color indexed="81"/>
            <rFont val="Tahoma"/>
            <family val="2"/>
          </rPr>
          <t>Please use the drop down menu to choose the nonpublic school.</t>
        </r>
      </text>
    </comment>
    <comment ref="C6" authorId="0" shapeId="0" xr:uid="{7A76095B-76B3-4935-9DCF-7932295924C8}">
      <text>
        <r>
          <rPr>
            <b/>
            <sz val="9"/>
            <color indexed="81"/>
            <rFont val="Tahoma"/>
            <family val="2"/>
          </rPr>
          <t>Choose the correct budget category from the pull-down menu.</t>
        </r>
      </text>
    </comment>
    <comment ref="D6" authorId="0" shapeId="0" xr:uid="{41C5D493-2A78-425D-99D4-9A8A9F6BBBC8}">
      <text>
        <r>
          <rPr>
            <b/>
            <sz val="9"/>
            <color indexed="81"/>
            <rFont val="Tahoma"/>
            <family val="2"/>
          </rPr>
          <t>Enter activity cost dollar amount. The figure will automatically format correctly with dollar sign and commas.</t>
        </r>
      </text>
    </comment>
    <comment ref="H66" authorId="0" shapeId="0" xr:uid="{C83F81C4-9A4A-481D-AEA4-4708DE523B6A}">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606EA001-58AD-407F-98B5-B9B8AFAEE943}">
      <text>
        <r>
          <rPr>
            <b/>
            <sz val="9"/>
            <color indexed="81"/>
            <rFont val="Tahoma"/>
            <family val="2"/>
          </rPr>
          <t xml:space="preserve">If red, it means the budget and allocation do not match.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D0B8F07A-E2A2-4071-878D-611271BEC019}">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E3185D25-B2A4-4EF1-B5B3-A1FE304E4649}">
      <text>
        <r>
          <rPr>
            <sz val="9"/>
            <color indexed="81"/>
            <rFont val="Tahoma"/>
            <family val="2"/>
          </rPr>
          <t>1) Recruitment, Retention, Incentives, and Differentiated Pay
2) Professional Development
3) Class-size Reduction
Indirect Cost (if utilizing ICR)
Admin Fee related costs</t>
        </r>
      </text>
    </comment>
    <comment ref="E6" authorId="1" shapeId="0" xr:uid="{E4C21AE9-77A3-43D8-B16B-A6A4D0982283}">
      <text>
        <r>
          <rPr>
            <b/>
            <sz val="9"/>
            <color indexed="81"/>
            <rFont val="Tahoma"/>
            <family val="2"/>
          </rPr>
          <t>Enter activity cost dollar amount. The figure will automatically format correctly with dollar sign and commas.</t>
        </r>
      </text>
    </comment>
    <comment ref="B7" authorId="1" shapeId="0" xr:uid="{E99F7616-4E3F-44ED-A022-E5B1348B1219}">
      <text>
        <r>
          <rPr>
            <b/>
            <sz val="9"/>
            <color indexed="81"/>
            <rFont val="Tahoma"/>
            <family val="2"/>
          </rPr>
          <t>Choose the correct category from the pull-down menu: 1, 2, 3, Indirect Cost, or Admin.</t>
        </r>
      </text>
    </comment>
    <comment ref="C7" authorId="1" shapeId="0" xr:uid="{47C24A4D-718C-45AA-B38E-D5042C678AB2}">
      <text>
        <r>
          <rPr>
            <b/>
            <sz val="9"/>
            <color indexed="81"/>
            <rFont val="Tahoma"/>
            <family val="2"/>
          </rPr>
          <t>Choose the correct budget category from the pull-down menu.</t>
        </r>
      </text>
    </comment>
    <comment ref="E36" authorId="1" shapeId="0" xr:uid="{9CE29089-3A34-4E55-9679-C3D2D8669334}">
      <text>
        <r>
          <rPr>
            <b/>
            <sz val="9"/>
            <color indexed="81"/>
            <rFont val="Tahoma"/>
            <family val="2"/>
          </rPr>
          <t xml:space="preserve">If red, it means the budget and allocation do not match.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8DD6C560-4C07-4F43-93D4-5A687F18BFA5}">
      <text>
        <r>
          <rPr>
            <sz val="9"/>
            <color indexed="81"/>
            <rFont val="Tahoma"/>
            <family val="2"/>
          </rPr>
          <t>Contracts and agreements, conference/workshop registrations, substitutes if provided by an outside contractor</t>
        </r>
      </text>
    </comment>
    <comment ref="I4" authorId="0" shapeId="0" xr:uid="{F018CAA1-E975-4EA4-A990-03666A632CBC}">
      <text>
        <r>
          <rPr>
            <sz val="9"/>
            <color indexed="81"/>
            <rFont val="Tahoma"/>
            <family val="2"/>
          </rPr>
          <t>Student transportation, postage, printing, travel</t>
        </r>
      </text>
    </comment>
    <comment ref="J4" authorId="0" shapeId="0" xr:uid="{874B8B05-A40A-48A6-8694-1CB31E4D35E1}">
      <text>
        <r>
          <rPr>
            <sz val="9"/>
            <color indexed="81"/>
            <rFont val="Tahoma"/>
            <family val="2"/>
          </rPr>
          <t>Books, notebooks, paper, professional development materials/books</t>
        </r>
      </text>
    </comment>
    <comment ref="K4" authorId="0" shapeId="0" xr:uid="{D8C44D34-5FE2-4AA0-B311-2BE736EFADC6}">
      <text>
        <r>
          <rPr>
            <sz val="9"/>
            <color indexed="81"/>
            <rFont val="Tahoma"/>
            <family val="2"/>
          </rPr>
          <t>File cabinets, tables</t>
        </r>
      </text>
    </comment>
    <comment ref="L4" authorId="0" shapeId="0" xr:uid="{EE69C458-6EE0-41EC-8CDC-ABE752296576}">
      <text>
        <r>
          <rPr>
            <sz val="9"/>
            <color indexed="81"/>
            <rFont val="Tahoma"/>
            <family val="2"/>
          </rPr>
          <t>Excess carryover, reimbursement of Choice Transportation for buses owned by the district, correction of errors</t>
        </r>
      </text>
    </comment>
    <comment ref="C5" authorId="0" shapeId="0" xr:uid="{90607995-361B-47DB-90B0-52DC106DADD8}">
      <text>
        <r>
          <rPr>
            <sz val="9"/>
            <color indexed="81"/>
            <rFont val="Tahoma"/>
            <family val="2"/>
          </rPr>
          <t>Title II teacher salaries, stipends, literacy coaches, substitutes if hired through the LEA</t>
        </r>
      </text>
    </comment>
    <comment ref="B6" authorId="0" shapeId="0" xr:uid="{ED8467C8-E753-4F56-B9CE-2E6A343B73F8}">
      <text>
        <r>
          <rPr>
            <sz val="9"/>
            <color indexed="81"/>
            <rFont val="Tahoma"/>
            <family val="2"/>
          </rPr>
          <t xml:space="preserve">Direct instruction for students
</t>
        </r>
      </text>
    </comment>
    <comment ref="B7" authorId="0" shapeId="0" xr:uid="{1850640D-ADB1-40DE-8144-43D30176A924}">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D4EE9F97-1465-42AE-B66C-D50AD06695DE}">
      <text>
        <r>
          <rPr>
            <sz val="9"/>
            <color indexed="81"/>
            <rFont val="Tahoma"/>
            <family val="2"/>
          </rPr>
          <t>Professional Development</t>
        </r>
      </text>
    </comment>
    <comment ref="B9" authorId="0" shapeId="0" xr:uid="{498BF741-2617-4CE0-A64E-F4212A67306C}">
      <text>
        <r>
          <rPr>
            <sz val="9"/>
            <color indexed="81"/>
            <rFont val="Tahoma"/>
            <family val="2"/>
          </rPr>
          <t xml:space="preserve">Administrative expenses
</t>
        </r>
      </text>
    </comment>
    <comment ref="B10" authorId="0" shapeId="0" xr:uid="{7D877736-0DE4-4259-852E-7BF8BE97F6F2}">
      <text>
        <r>
          <rPr>
            <sz val="9"/>
            <color indexed="81"/>
            <rFont val="Tahoma"/>
            <family val="2"/>
          </rPr>
          <t>Return of excess carryover, charge backs</t>
        </r>
      </text>
    </comment>
    <comment ref="B11" authorId="0" shapeId="0" xr:uid="{06B3D27B-D613-41E0-9617-FE6359A311BA}">
      <text>
        <r>
          <rPr>
            <sz val="9"/>
            <color indexed="81"/>
            <rFont val="Tahoma"/>
            <family val="2"/>
          </rPr>
          <t>Copy machines, printers</t>
        </r>
      </text>
    </comment>
    <comment ref="B12" authorId="1" shapeId="0" xr:uid="{CEEFC3CF-3667-4283-B930-068AAD073615}">
      <text>
        <r>
          <rPr>
            <sz val="9"/>
            <color indexed="81"/>
            <rFont val="Tahoma"/>
            <family val="2"/>
          </rPr>
          <t xml:space="preserve">Student Transportation Expenses
</t>
        </r>
      </text>
    </comment>
    <comment ref="B13" authorId="0" shapeId="0" xr:uid="{4C47B270-D9C3-412F-95E1-6A4E3CAF47E9}">
      <text>
        <r>
          <rPr>
            <sz val="9"/>
            <color indexed="81"/>
            <rFont val="Tahoma"/>
            <family val="2"/>
          </rPr>
          <t>Parental Involvement</t>
        </r>
      </text>
    </comment>
    <comment ref="M18" authorId="2" shapeId="0" xr:uid="{12C7202A-9BBD-4B43-9387-FB181539DDD5}">
      <text>
        <r>
          <rPr>
            <b/>
            <sz val="9"/>
            <color indexed="81"/>
            <rFont val="Tahoma"/>
            <family val="2"/>
          </rPr>
          <t>If box turns red, the Total for Nonpublic Schools total does not equal equitable share.</t>
        </r>
      </text>
    </comment>
    <comment ref="B19" authorId="3" shapeId="0" xr:uid="{7BF70EE4-A80E-4B3E-B525-A2F27CB77D6D}">
      <text>
        <r>
          <rPr>
            <sz val="9"/>
            <color indexed="81"/>
            <rFont val="Tahoma"/>
            <family val="2"/>
          </rPr>
          <t xml:space="preserve">Enter as simple decimal.  If ICR is 3.4%, enter "3.4"
</t>
        </r>
      </text>
    </comment>
    <comment ref="M19" authorId="3" shapeId="0" xr:uid="{5EA21923-015F-42BF-B4AA-1A5A94FAABE3}">
      <text>
        <r>
          <rPr>
            <b/>
            <sz val="9"/>
            <color indexed="81"/>
            <rFont val="Tahoma"/>
            <family val="2"/>
          </rPr>
          <t>Enter figure in parentheses, i.e. (23450.00).</t>
        </r>
        <r>
          <rPr>
            <sz val="9"/>
            <color indexed="81"/>
            <rFont val="Tahoma"/>
            <family val="2"/>
          </rPr>
          <t xml:space="preserve">
</t>
        </r>
      </text>
    </comment>
    <comment ref="M22" authorId="2" shapeId="0" xr:uid="{62E4B909-5EE0-445E-AE2B-87E9ECCC1E53}">
      <text>
        <r>
          <rPr>
            <b/>
            <sz val="9"/>
            <color indexed="81"/>
            <rFont val="Tahoma"/>
            <family val="2"/>
          </rPr>
          <t>If box turns red, the total indirect cost used is greater than amount available.</t>
        </r>
      </text>
    </comment>
    <comment ref="M23" authorId="2" shapeId="0" xr:uid="{36BD52CF-D182-4CDA-8D87-AE866FC1FF67}">
      <text>
        <r>
          <rPr>
            <b/>
            <sz val="9"/>
            <color indexed="81"/>
            <rFont val="Tahoma"/>
            <family val="2"/>
          </rPr>
          <t>If box turns red, the total administration is greater than the allowable 3%.</t>
        </r>
      </text>
    </comment>
    <comment ref="M24" authorId="2" shapeId="0" xr:uid="{8EC7E826-D9BD-45D6-91E7-89A2D4EFAB6F}">
      <text>
        <r>
          <rPr>
            <b/>
            <sz val="9"/>
            <color indexed="81"/>
            <rFont val="Tahoma"/>
            <family val="2"/>
          </rPr>
          <t>If green, all funds have been budgeted.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70138E13-A177-4DD8-8D61-1CD964119972}">
      <text>
        <r>
          <rPr>
            <b/>
            <sz val="9"/>
            <color indexed="81"/>
            <rFont val="Tahoma"/>
            <family val="2"/>
          </rPr>
          <t>Enter nonpublic school number in this format: A550 (letter should be a capital letter).</t>
        </r>
      </text>
    </comment>
    <comment ref="D11" authorId="0" shapeId="0" xr:uid="{D1154D7E-D47D-4070-BCBA-3FAB0059C862}">
      <text>
        <r>
          <rPr>
            <b/>
            <sz val="9"/>
            <color indexed="81"/>
            <rFont val="Tahoma"/>
            <family val="2"/>
          </rPr>
          <t>This column will be autofilled based upon nonpublic school number entered in Column A.</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E33118AF-BC02-4C67-AECA-31FB048E6AA5}">
      <text>
        <r>
          <rPr>
            <b/>
            <sz val="14"/>
            <color indexed="81"/>
            <rFont val="Calibri"/>
            <family val="2"/>
            <scheme val="minor"/>
          </rPr>
          <t>To insert a hard carriage return, hit Alt Return.</t>
        </r>
      </text>
    </comment>
    <comment ref="M18" authorId="0" shapeId="0" xr:uid="{FCDC680B-61BF-4181-9A45-7C814EB7E16A}">
      <text>
        <r>
          <rPr>
            <b/>
            <sz val="14"/>
            <color indexed="81"/>
            <rFont val="Calibri"/>
            <family val="2"/>
            <scheme val="minor"/>
          </rPr>
          <t>To insert a hard carriage return, hit Alt Return.</t>
        </r>
      </text>
    </comment>
    <comment ref="H19" authorId="0" shapeId="0" xr:uid="{FB3BF6ED-7636-4528-8EA9-289E522E7F21}">
      <text>
        <r>
          <rPr>
            <b/>
            <sz val="14"/>
            <color indexed="81"/>
            <rFont val="Calibri"/>
            <family val="2"/>
            <scheme val="minor"/>
          </rPr>
          <t>To insert a hard carriage return, hit Alt Return.</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F2E23B42-385E-46CA-A357-3F91E5862D85}">
      <text>
        <r>
          <rPr>
            <sz val="10"/>
            <color indexed="81"/>
            <rFont val="Calibri"/>
            <family val="2"/>
            <scheme val="minor"/>
          </rPr>
          <t>Date application submitted to IDOE or 7/1/21, whichever is later. Grants Specialist will complete this field.</t>
        </r>
      </text>
    </comment>
    <comment ref="B15" authorId="0" shapeId="0" xr:uid="{04752D37-0EFA-4C2E-913A-A4ED475C62AE}">
      <text>
        <r>
          <rPr>
            <b/>
            <sz val="9"/>
            <color indexed="81"/>
            <rFont val="Tahoma"/>
            <family val="2"/>
          </rPr>
          <t>If box shows as red, the amount is greater than 3% of allocation.</t>
        </r>
      </text>
    </comment>
    <comment ref="A29" authorId="0" shapeId="0" xr:uid="{ABF28294-1753-425F-996E-3DB800DDCB59}">
      <text>
        <r>
          <rPr>
            <b/>
            <sz val="9"/>
            <color indexed="81"/>
            <rFont val="Tahoma"/>
            <family val="2"/>
          </rPr>
          <t xml:space="preserve">Please note all reimbursements for transferred funds must be requested through the original grant.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G11" authorId="0" shapeId="0" xr:uid="{9828752E-EA69-4719-BB31-1F3A07C6A27C}">
      <text>
        <r>
          <rPr>
            <b/>
            <sz val="9"/>
            <color indexed="81"/>
            <rFont val="Tahoma"/>
            <family val="2"/>
          </rPr>
          <t>Grant specialist will review this figure to ensure all grants are aligned.</t>
        </r>
      </text>
    </comment>
    <comment ref="G13" authorId="0" shapeId="0" xr:uid="{77FB8FD8-6195-417D-B7AC-390835236713}">
      <text>
        <r>
          <rPr>
            <b/>
            <sz val="9"/>
            <color indexed="81"/>
            <rFont val="Tahoma"/>
            <family val="2"/>
          </rPr>
          <t>Cell will populate once the Equitable Share tab has been completed.</t>
        </r>
      </text>
    </comment>
    <comment ref="G15" authorId="0" shapeId="0" xr:uid="{69546311-5BF8-44DD-8312-E78976C848FB}">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5903032E-79F8-455A-A5AF-D7772E2FB12E}">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C52CDCE3-83D1-4C23-A057-D5FC75622D2F}">
      <text>
        <r>
          <rPr>
            <b/>
            <sz val="9"/>
            <color indexed="81"/>
            <rFont val="Tahoma"/>
            <family val="2"/>
          </rPr>
          <t>Enter nonpublic school number in this format: A550 (letter should be a capital letter).</t>
        </r>
      </text>
    </comment>
    <comment ref="D11" authorId="0" shapeId="0" xr:uid="{3DA302EA-BD10-4596-ABFE-3CF46ED86EBC}">
      <text>
        <r>
          <rPr>
            <b/>
            <sz val="9"/>
            <color indexed="81"/>
            <rFont val="Tahoma"/>
            <family val="2"/>
          </rPr>
          <t>This column will be autofilled based upon nonpublic school number entered in Column 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2A8A6B02-203C-4E96-BBCD-25A0DD50A129}">
      <text>
        <r>
          <rPr>
            <b/>
            <sz val="9"/>
            <color indexed="81"/>
            <rFont val="Tahoma"/>
            <family val="2"/>
          </rPr>
          <t>Please use the drop down menu to choose the nonpublic school.</t>
        </r>
      </text>
    </comment>
    <comment ref="D6" authorId="0" shapeId="0" xr:uid="{37EECD45-0065-4F3F-A8C3-63905BCA7EB6}">
      <text>
        <r>
          <rPr>
            <b/>
            <sz val="9"/>
            <color indexed="81"/>
            <rFont val="Tahoma"/>
            <family val="2"/>
          </rPr>
          <t>Enter activity cost dollar amount. The figure will automatically format correctly with dollar sign and commas.</t>
        </r>
      </text>
    </comment>
    <comment ref="H66" authorId="0" shapeId="0" xr:uid="{570E494B-1FE2-4F99-9EB6-1096C62B9021}">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A12DDB8E-2E88-466D-9AC7-E82D037B4D08}">
      <text>
        <r>
          <rPr>
            <b/>
            <sz val="9"/>
            <color indexed="81"/>
            <rFont val="Tahoma"/>
            <family val="2"/>
          </rPr>
          <t xml:space="preserve">If red, it means the budget and allocation do not match.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2A8E12F0-2870-4DFA-8AC4-49CA962955FD}">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BEADE98E-7A53-4CA0-8A31-003E689895C3}">
      <text>
        <r>
          <rPr>
            <sz val="9"/>
            <color indexed="81"/>
            <rFont val="Tahoma"/>
            <family val="2"/>
          </rPr>
          <t>1) Recruitment, Retention, Incentives, and Differentiated Pay
2) Professional Development
3) Class-size Reduction
Indirect Cost (if utilizing ICR)
Admin Fee related costs</t>
        </r>
      </text>
    </comment>
    <comment ref="E6" authorId="1" shapeId="0" xr:uid="{DF4FA496-5F20-4BE8-8F91-5E758FEEE9EA}">
      <text>
        <r>
          <rPr>
            <b/>
            <sz val="9"/>
            <color indexed="81"/>
            <rFont val="Tahoma"/>
            <family val="2"/>
          </rPr>
          <t>Enter activity cost dollar amount. The figure will automatically format correctly with dollar sign and commas.</t>
        </r>
      </text>
    </comment>
    <comment ref="B7" authorId="1" shapeId="0" xr:uid="{E45917E8-0711-4483-9BD0-C4EBAC0ECAD8}">
      <text>
        <r>
          <rPr>
            <b/>
            <sz val="9"/>
            <color indexed="81"/>
            <rFont val="Tahoma"/>
            <family val="2"/>
          </rPr>
          <t>Choose the correct category from the pull-down menu: 1, 2, 3, Indirect Cost, or Admin.</t>
        </r>
      </text>
    </comment>
    <comment ref="C7" authorId="1" shapeId="0" xr:uid="{38D730B7-3449-46DB-9E13-F1A4BBCD907D}">
      <text>
        <r>
          <rPr>
            <b/>
            <sz val="9"/>
            <color indexed="81"/>
            <rFont val="Tahoma"/>
            <family val="2"/>
          </rPr>
          <t>Choose the correct budget category from the pull-down menu.</t>
        </r>
      </text>
    </comment>
    <comment ref="E36" authorId="1" shapeId="0" xr:uid="{A4446770-6CAA-4331-A5BE-47D4ED181184}">
      <text>
        <r>
          <rPr>
            <b/>
            <sz val="9"/>
            <color indexed="81"/>
            <rFont val="Tahoma"/>
            <family val="2"/>
          </rPr>
          <t xml:space="preserve">If red, it means the budget and allocation do not match.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1B30095C-6ACD-4774-A530-8A088022B7F6}">
      <text>
        <r>
          <rPr>
            <sz val="9"/>
            <color indexed="81"/>
            <rFont val="Tahoma"/>
            <family val="2"/>
          </rPr>
          <t>Contracts and agreements, conference/workshop registrations, substitutes if provided by an outside contractor</t>
        </r>
      </text>
    </comment>
    <comment ref="I4" authorId="0" shapeId="0" xr:uid="{2BF5DB3C-8382-408E-B1E7-DDF20984AA44}">
      <text>
        <r>
          <rPr>
            <sz val="9"/>
            <color indexed="81"/>
            <rFont val="Tahoma"/>
            <family val="2"/>
          </rPr>
          <t>Student transportation, postage, printing, travel</t>
        </r>
      </text>
    </comment>
    <comment ref="J4" authorId="0" shapeId="0" xr:uid="{897474AF-0E16-4D16-9760-6F4320AE2A25}">
      <text>
        <r>
          <rPr>
            <sz val="9"/>
            <color indexed="81"/>
            <rFont val="Tahoma"/>
            <family val="2"/>
          </rPr>
          <t>Books, notebooks, paper, professional development materials/books</t>
        </r>
      </text>
    </comment>
    <comment ref="K4" authorId="0" shapeId="0" xr:uid="{C542DFD9-2242-4FD4-B25B-DBD1E473FAB8}">
      <text>
        <r>
          <rPr>
            <sz val="9"/>
            <color indexed="81"/>
            <rFont val="Tahoma"/>
            <family val="2"/>
          </rPr>
          <t>File cabinets, tables</t>
        </r>
      </text>
    </comment>
    <comment ref="L4" authorId="0" shapeId="0" xr:uid="{7B70CE9F-AA01-422D-B0EC-27391FF9C3BA}">
      <text>
        <r>
          <rPr>
            <sz val="9"/>
            <color indexed="81"/>
            <rFont val="Tahoma"/>
            <family val="2"/>
          </rPr>
          <t>Excess carryover, reimbursement of Choice Transportation for buses owned by the district, correction of errors</t>
        </r>
      </text>
    </comment>
    <comment ref="C5" authorId="0" shapeId="0" xr:uid="{60C1A99F-456D-4574-9B91-D72283201088}">
      <text>
        <r>
          <rPr>
            <sz val="9"/>
            <color indexed="81"/>
            <rFont val="Tahoma"/>
            <family val="2"/>
          </rPr>
          <t>Title II teacher salaries, stipends, literacy coaches, substitutes if hired through the LEA</t>
        </r>
      </text>
    </comment>
    <comment ref="B6" authorId="0" shapeId="0" xr:uid="{B5417D70-0D5B-498D-A277-0C972257DDD0}">
      <text>
        <r>
          <rPr>
            <sz val="9"/>
            <color indexed="81"/>
            <rFont val="Tahoma"/>
            <family val="2"/>
          </rPr>
          <t xml:space="preserve">Direct instruction for students
</t>
        </r>
      </text>
    </comment>
    <comment ref="B7" authorId="0" shapeId="0" xr:uid="{B761B117-1C30-4C23-B8FB-82E4AD0403CF}">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17E9DD67-2D44-457D-94B9-3D796C6BC3FB}">
      <text>
        <r>
          <rPr>
            <sz val="9"/>
            <color indexed="81"/>
            <rFont val="Tahoma"/>
            <family val="2"/>
          </rPr>
          <t>Professional Development</t>
        </r>
      </text>
    </comment>
    <comment ref="B9" authorId="0" shapeId="0" xr:uid="{62449A38-75C6-4644-9E41-2035BEA79C69}">
      <text>
        <r>
          <rPr>
            <sz val="9"/>
            <color indexed="81"/>
            <rFont val="Tahoma"/>
            <family val="2"/>
          </rPr>
          <t xml:space="preserve">Administrative expenses
</t>
        </r>
      </text>
    </comment>
    <comment ref="B10" authorId="0" shapeId="0" xr:uid="{B7E0F5A1-7047-4EA1-A93D-7720B03EA1F5}">
      <text>
        <r>
          <rPr>
            <sz val="9"/>
            <color indexed="81"/>
            <rFont val="Tahoma"/>
            <family val="2"/>
          </rPr>
          <t>Return of excess carryover, charge backs</t>
        </r>
      </text>
    </comment>
    <comment ref="B11" authorId="0" shapeId="0" xr:uid="{950FF685-DFF8-4F3A-8622-D1A8ACB35631}">
      <text>
        <r>
          <rPr>
            <sz val="9"/>
            <color indexed="81"/>
            <rFont val="Tahoma"/>
            <family val="2"/>
          </rPr>
          <t>Copy machines, printers</t>
        </r>
      </text>
    </comment>
    <comment ref="B12" authorId="1" shapeId="0" xr:uid="{E39B912D-CC1F-422E-9A8C-26F3513DD464}">
      <text>
        <r>
          <rPr>
            <sz val="9"/>
            <color indexed="81"/>
            <rFont val="Tahoma"/>
            <family val="2"/>
          </rPr>
          <t xml:space="preserve">Student Transportation Expenses
</t>
        </r>
      </text>
    </comment>
    <comment ref="B13" authorId="0" shapeId="0" xr:uid="{D71AC6D6-F904-4AC0-A72A-93C097B550E2}">
      <text>
        <r>
          <rPr>
            <sz val="9"/>
            <color indexed="81"/>
            <rFont val="Tahoma"/>
            <family val="2"/>
          </rPr>
          <t>Parental Involvement</t>
        </r>
      </text>
    </comment>
    <comment ref="M14" authorId="2" shapeId="0" xr:uid="{A322E7FF-6A5F-4C3A-82D6-DED97A5EE226}">
      <text>
        <r>
          <rPr>
            <b/>
            <sz val="9"/>
            <color indexed="81"/>
            <rFont val="Tahoma"/>
            <family val="2"/>
          </rPr>
          <t>If cell is red, it does not equal the amount transferred to other Federal grants.</t>
        </r>
      </text>
    </comment>
    <comment ref="M18" authorId="2" shapeId="0" xr:uid="{9A2D8C6E-6DF0-4C04-BF12-7087451FB973}">
      <text>
        <r>
          <rPr>
            <b/>
            <sz val="9"/>
            <color indexed="81"/>
            <rFont val="Tahoma"/>
            <family val="2"/>
          </rPr>
          <t>If box turns red, the Total for Nonpublic Schools total does not equal equitable share.</t>
        </r>
      </text>
    </comment>
    <comment ref="B19" authorId="3" shapeId="0" xr:uid="{A8AEBDF8-86F9-457D-90FA-0E8999F44F49}">
      <text>
        <r>
          <rPr>
            <sz val="9"/>
            <color indexed="81"/>
            <rFont val="Tahoma"/>
            <family val="2"/>
          </rPr>
          <t xml:space="preserve">Enter as simple decimal.  If ICR is 3.4%, enter "3.4"
</t>
        </r>
      </text>
    </comment>
    <comment ref="M19" authorId="3" shapeId="0" xr:uid="{B23957C8-96BD-45AC-8512-23011ABCFC7E}">
      <text>
        <r>
          <rPr>
            <b/>
            <sz val="9"/>
            <color indexed="81"/>
            <rFont val="Tahoma"/>
            <family val="2"/>
          </rPr>
          <t>Enter figure in parentheses, i.e. (23450.00).</t>
        </r>
        <r>
          <rPr>
            <sz val="9"/>
            <color indexed="81"/>
            <rFont val="Tahoma"/>
            <family val="2"/>
          </rPr>
          <t xml:space="preserve">
</t>
        </r>
      </text>
    </comment>
    <comment ref="M22" authorId="2" shapeId="0" xr:uid="{B06946B1-CC34-4BBF-B365-8590020C46D3}">
      <text>
        <r>
          <rPr>
            <b/>
            <sz val="9"/>
            <color indexed="81"/>
            <rFont val="Tahoma"/>
            <family val="2"/>
          </rPr>
          <t>If box turns red, the total indirect cost used is greater than amount available.</t>
        </r>
      </text>
    </comment>
    <comment ref="M23" authorId="2" shapeId="0" xr:uid="{B7A8FA84-BD45-46E8-AAB1-41BC55BAACD8}">
      <text>
        <r>
          <rPr>
            <b/>
            <sz val="9"/>
            <color indexed="81"/>
            <rFont val="Tahoma"/>
            <family val="2"/>
          </rPr>
          <t>If box turns red, the total administration is greater than the allowable 3%.</t>
        </r>
      </text>
    </comment>
    <comment ref="M24" authorId="2" shapeId="0" xr:uid="{1CCA4488-A408-4C0F-B042-CE58741AF399}">
      <text>
        <r>
          <rPr>
            <b/>
            <sz val="9"/>
            <color indexed="81"/>
            <rFont val="Tahoma"/>
            <family val="2"/>
          </rPr>
          <t>If green, all funds have been budgeted.</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6E1DFB81-31C8-4438-8FCA-DF0E3DDBB171}">
      <text>
        <r>
          <rPr>
            <b/>
            <sz val="14"/>
            <color indexed="81"/>
            <rFont val="Calibri"/>
            <family val="2"/>
            <scheme val="minor"/>
          </rPr>
          <t>To insert a hard carriage return, hit Alt Return.</t>
        </r>
      </text>
    </comment>
    <comment ref="M18" authorId="0" shapeId="0" xr:uid="{578E9937-C7D0-4CF6-B314-83E5E7B8C8ED}">
      <text>
        <r>
          <rPr>
            <b/>
            <sz val="14"/>
            <color indexed="81"/>
            <rFont val="Calibri"/>
            <family val="2"/>
            <scheme val="minor"/>
          </rPr>
          <t>To insert a hard carriage return, hit Alt Return.</t>
        </r>
      </text>
    </comment>
    <comment ref="H19" authorId="0" shapeId="0" xr:uid="{BB7B4F59-1DFE-4E10-9AAC-22529BAA5CF1}">
      <text>
        <r>
          <rPr>
            <b/>
            <sz val="14"/>
            <color indexed="81"/>
            <rFont val="Calibri"/>
            <family val="2"/>
            <scheme val="minor"/>
          </rPr>
          <t>To insert a hard carriage return, hit Alt Return.</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D3447D9C-5180-41AF-96C2-C7F2E8BF756F}">
      <text>
        <r>
          <rPr>
            <sz val="11"/>
            <color indexed="81"/>
            <rFont val="Calibri"/>
            <family val="2"/>
            <scheme val="minor"/>
          </rPr>
          <t>Date application submitted to IDOE or 7/1/21, whichever is later. Grants Specialist will complete this field.</t>
        </r>
      </text>
    </comment>
    <comment ref="B15" authorId="0" shapeId="0" xr:uid="{4DC050BC-9489-4BC8-AB8F-D5B99C97C146}">
      <text>
        <r>
          <rPr>
            <b/>
            <sz val="9"/>
            <color indexed="81"/>
            <rFont val="Tahoma"/>
            <family val="2"/>
          </rPr>
          <t>If box shows as red, the amount is greater than 3% of allocation.</t>
        </r>
      </text>
    </comment>
    <comment ref="A29" authorId="0" shapeId="0" xr:uid="{8C95AAE9-32BA-483D-90E9-9FD00E9B732C}">
      <text>
        <r>
          <rPr>
            <b/>
            <sz val="9"/>
            <color indexed="81"/>
            <rFont val="Tahoma"/>
            <family val="2"/>
          </rPr>
          <t xml:space="preserve">Please note all reimbursements for transferred funds must be requested through the original grant.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G11" authorId="0" shapeId="0" xr:uid="{90BC180E-08CA-41B8-8D71-2E518C2749EE}">
      <text>
        <r>
          <rPr>
            <b/>
            <sz val="9"/>
            <color indexed="81"/>
            <rFont val="Tahoma"/>
            <family val="2"/>
          </rPr>
          <t>Grant specialist will review this figure to ensure all grants are aligned.</t>
        </r>
      </text>
    </comment>
    <comment ref="G13" authorId="0" shapeId="0" xr:uid="{A842F06A-A00A-4FA1-B99E-BC92CACA247E}">
      <text>
        <r>
          <rPr>
            <b/>
            <sz val="9"/>
            <color indexed="81"/>
            <rFont val="Tahoma"/>
            <family val="2"/>
          </rPr>
          <t>Cell will populate once the Equitable Share tab has been completed.</t>
        </r>
      </text>
    </comment>
    <comment ref="G15" authorId="0" shapeId="0" xr:uid="{67EFFBD5-5C55-49F5-BE64-B5E886781AE8}">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EEDBA59A-9018-4B38-8AB9-32FDB4C48151}">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F3ABFBF9-B444-4EF6-8BFD-D0B6B6A220F3}">
      <text>
        <r>
          <rPr>
            <b/>
            <sz val="9"/>
            <color indexed="81"/>
            <rFont val="Tahoma"/>
            <family val="2"/>
          </rPr>
          <t>Please use the drop down menu to choose the nonpublic school.</t>
        </r>
      </text>
    </comment>
    <comment ref="C6" authorId="0" shapeId="0" xr:uid="{C76C3777-3DB1-46F0-A42B-8D7FFF838377}">
      <text>
        <r>
          <rPr>
            <b/>
            <sz val="9"/>
            <color indexed="81"/>
            <rFont val="Tahoma"/>
            <family val="2"/>
          </rPr>
          <t>Choose the correct budget category from the pull-down menu.</t>
        </r>
      </text>
    </comment>
    <comment ref="D6" authorId="0" shapeId="0" xr:uid="{CF4668D1-D501-4D21-AAAA-824DE518D054}">
      <text>
        <r>
          <rPr>
            <b/>
            <sz val="9"/>
            <color indexed="81"/>
            <rFont val="Tahoma"/>
            <family val="2"/>
          </rPr>
          <t>Enter activity cost dollar amount. The figure will automatically format correctly with dollar sign and commas.</t>
        </r>
      </text>
    </comment>
    <comment ref="H66" authorId="0" shapeId="0" xr:uid="{8934DD78-AC55-4F9F-80A1-611AD6E9A374}">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579DA68B-6256-433F-90CF-89C2DE8E557D}">
      <text>
        <r>
          <rPr>
            <b/>
            <sz val="9"/>
            <color indexed="81"/>
            <rFont val="Tahoma"/>
            <family val="2"/>
          </rPr>
          <t xml:space="preserve">If red, it means the budget and allocation do not match.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CBF2F7EC-321E-4153-9ADF-93A58E647263}">
      <text>
        <r>
          <rPr>
            <b/>
            <sz val="9"/>
            <color indexed="81"/>
            <rFont val="Tahoma"/>
            <family val="2"/>
          </rPr>
          <t>Enter nonpublic school number in this format: A550 (letter should be a capital letter).</t>
        </r>
      </text>
    </comment>
    <comment ref="D11" authorId="0" shapeId="0" xr:uid="{ACC86FA0-615C-425B-B8B8-2FD1A5B50210}">
      <text>
        <r>
          <rPr>
            <b/>
            <sz val="9"/>
            <color indexed="81"/>
            <rFont val="Tahoma"/>
            <family val="2"/>
          </rPr>
          <t>This column will be autofilled based upon nonpublic school number entered in Column A.</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905A2DB4-4D89-4303-B69A-C9F133094EE3}">
      <text>
        <r>
          <rPr>
            <b/>
            <sz val="9"/>
            <color indexed="81"/>
            <rFont val="Tahoma"/>
            <family val="2"/>
          </rPr>
          <t>Please use the drop down menu to choose the nonpublic school.</t>
        </r>
      </text>
    </comment>
    <comment ref="D6" authorId="0" shapeId="0" xr:uid="{FC4CB087-D9FE-4B39-ADF6-D4ADA2AAEF13}">
      <text>
        <r>
          <rPr>
            <b/>
            <sz val="9"/>
            <color indexed="81"/>
            <rFont val="Tahoma"/>
            <family val="2"/>
          </rPr>
          <t>Enter activity cost dollar amount. The figure will automatically format correctly with dollar sign and commas.</t>
        </r>
      </text>
    </comment>
    <comment ref="H66" authorId="0" shapeId="0" xr:uid="{5DD23171-D367-4BAD-A3CC-11C02FFC14D9}">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C5262F10-9A3B-43CE-94CC-175CB6B5856E}">
      <text>
        <r>
          <rPr>
            <b/>
            <sz val="9"/>
            <color indexed="81"/>
            <rFont val="Tahoma"/>
            <family val="2"/>
          </rPr>
          <t xml:space="preserve">If red, it means the budget and allocation do not match.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D5C5C1E2-A05C-476B-B01C-AF51ACCB8AD9}">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1DE38BAD-2A4F-45DC-9848-337D39E12C6D}">
      <text>
        <r>
          <rPr>
            <sz val="9"/>
            <color indexed="81"/>
            <rFont val="Tahoma"/>
            <family val="2"/>
          </rPr>
          <t>1) Recruitment, Retention, Incentives, and Differentiated Pay
2) Professional Development
3) Class-size Reduction
Indirect Cost (if utilizing ICR)
Admin Fee related costs</t>
        </r>
      </text>
    </comment>
    <comment ref="E6" authorId="1" shapeId="0" xr:uid="{7DA291BD-4226-4323-A6E2-0C856E7AA551}">
      <text>
        <r>
          <rPr>
            <b/>
            <sz val="9"/>
            <color indexed="81"/>
            <rFont val="Tahoma"/>
            <family val="2"/>
          </rPr>
          <t>Enter activity cost dollar amount. The figure will automatically format correctly with dollar sign and commas.</t>
        </r>
      </text>
    </comment>
    <comment ref="B7" authorId="1" shapeId="0" xr:uid="{56C8BFDE-451B-4A68-B669-DECFD87700DE}">
      <text>
        <r>
          <rPr>
            <b/>
            <sz val="9"/>
            <color indexed="81"/>
            <rFont val="Tahoma"/>
            <family val="2"/>
          </rPr>
          <t>Choose the correct category from the pull-down menu: 1, 2, 3, Indirect Cost, or Admin.</t>
        </r>
      </text>
    </comment>
    <comment ref="C7" authorId="1" shapeId="0" xr:uid="{A51B05C1-809C-440B-B6E5-34D747F51DE7}">
      <text>
        <r>
          <rPr>
            <b/>
            <sz val="9"/>
            <color indexed="81"/>
            <rFont val="Tahoma"/>
            <family val="2"/>
          </rPr>
          <t>Choose the correct budget category from the pull-down menu.</t>
        </r>
      </text>
    </comment>
    <comment ref="E36" authorId="1" shapeId="0" xr:uid="{707F8698-98F8-4D25-97F2-95BE0028975A}">
      <text>
        <r>
          <rPr>
            <b/>
            <sz val="9"/>
            <color indexed="81"/>
            <rFont val="Tahoma"/>
            <family val="2"/>
          </rPr>
          <t xml:space="preserve">If red, it means the budget and allocation do not match.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BEE3A750-B832-471F-8A1B-F0D42E2DA9D6}">
      <text>
        <r>
          <rPr>
            <sz val="9"/>
            <color indexed="81"/>
            <rFont val="Tahoma"/>
            <family val="2"/>
          </rPr>
          <t>Contracts and agreements, conference/workshop registrations, substitutes if provided by an outside contractor</t>
        </r>
      </text>
    </comment>
    <comment ref="I4" authorId="0" shapeId="0" xr:uid="{98EBC04B-DDF7-43F6-B295-311F7629A06D}">
      <text>
        <r>
          <rPr>
            <sz val="9"/>
            <color indexed="81"/>
            <rFont val="Tahoma"/>
            <family val="2"/>
          </rPr>
          <t>Student transportation, postage, printing, travel</t>
        </r>
      </text>
    </comment>
    <comment ref="J4" authorId="0" shapeId="0" xr:uid="{2A5454A0-3E60-4640-8E03-AE939F7004A7}">
      <text>
        <r>
          <rPr>
            <sz val="9"/>
            <color indexed="81"/>
            <rFont val="Tahoma"/>
            <family val="2"/>
          </rPr>
          <t>Books, notebooks, paper, professional development materials/books</t>
        </r>
      </text>
    </comment>
    <comment ref="K4" authorId="0" shapeId="0" xr:uid="{4BD123DC-0843-4D0E-82DE-74BC8A888B6C}">
      <text>
        <r>
          <rPr>
            <sz val="9"/>
            <color indexed="81"/>
            <rFont val="Tahoma"/>
            <family val="2"/>
          </rPr>
          <t>File cabinets, tables</t>
        </r>
      </text>
    </comment>
    <comment ref="L4" authorId="0" shapeId="0" xr:uid="{CB00DFC8-96E2-4205-AAD8-46D1F14DC39B}">
      <text>
        <r>
          <rPr>
            <sz val="9"/>
            <color indexed="81"/>
            <rFont val="Tahoma"/>
            <family val="2"/>
          </rPr>
          <t>Excess carryover, reimbursement of Choice Transportation for buses owned by the district, correction of errors</t>
        </r>
      </text>
    </comment>
    <comment ref="C5" authorId="0" shapeId="0" xr:uid="{DBE8A0F9-7AE0-4539-829D-4DF67A9BEC74}">
      <text>
        <r>
          <rPr>
            <sz val="9"/>
            <color indexed="81"/>
            <rFont val="Tahoma"/>
            <family val="2"/>
          </rPr>
          <t>Title II teacher salaries, stipends, literacy coaches, substitutes if hired through the LEA</t>
        </r>
      </text>
    </comment>
    <comment ref="B6" authorId="0" shapeId="0" xr:uid="{7506F162-B797-415C-953D-A2ADB42AB695}">
      <text>
        <r>
          <rPr>
            <sz val="9"/>
            <color indexed="81"/>
            <rFont val="Tahoma"/>
            <family val="2"/>
          </rPr>
          <t xml:space="preserve">Direct instruction for students
</t>
        </r>
      </text>
    </comment>
    <comment ref="B7" authorId="0" shapeId="0" xr:uid="{6B07EE21-1112-4ED3-939E-4E2EC926B87A}">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762F84AE-76D6-4803-8F93-E7C846715EDC}">
      <text>
        <r>
          <rPr>
            <sz val="9"/>
            <color indexed="81"/>
            <rFont val="Tahoma"/>
            <family val="2"/>
          </rPr>
          <t>Professional Development</t>
        </r>
      </text>
    </comment>
    <comment ref="B9" authorId="0" shapeId="0" xr:uid="{FBEDF5E7-608A-40FF-979A-57F19EE7FF0C}">
      <text>
        <r>
          <rPr>
            <sz val="9"/>
            <color indexed="81"/>
            <rFont val="Tahoma"/>
            <family val="2"/>
          </rPr>
          <t xml:space="preserve">Administrative expenses
</t>
        </r>
      </text>
    </comment>
    <comment ref="B10" authorId="0" shapeId="0" xr:uid="{BDD4C7FB-9794-41B2-B276-3F1358A27CA7}">
      <text>
        <r>
          <rPr>
            <sz val="9"/>
            <color indexed="81"/>
            <rFont val="Tahoma"/>
            <family val="2"/>
          </rPr>
          <t>Return of excess carryover, charge backs</t>
        </r>
      </text>
    </comment>
    <comment ref="B11" authorId="0" shapeId="0" xr:uid="{B067B937-D574-46E0-AACA-71618477CBEE}">
      <text>
        <r>
          <rPr>
            <sz val="9"/>
            <color indexed="81"/>
            <rFont val="Tahoma"/>
            <family val="2"/>
          </rPr>
          <t>Copy machines, printers</t>
        </r>
      </text>
    </comment>
    <comment ref="B12" authorId="1" shapeId="0" xr:uid="{C85A67EF-9A7B-40E8-8081-72DD26B94AE6}">
      <text>
        <r>
          <rPr>
            <sz val="9"/>
            <color indexed="81"/>
            <rFont val="Tahoma"/>
            <family val="2"/>
          </rPr>
          <t xml:space="preserve">Student Transportation Expenses
</t>
        </r>
      </text>
    </comment>
    <comment ref="B13" authorId="0" shapeId="0" xr:uid="{1751005F-E509-4E6D-9047-C875AF7257C7}">
      <text>
        <r>
          <rPr>
            <sz val="9"/>
            <color indexed="81"/>
            <rFont val="Tahoma"/>
            <family val="2"/>
          </rPr>
          <t>Parental Involvement</t>
        </r>
      </text>
    </comment>
    <comment ref="M14" authorId="2" shapeId="0" xr:uid="{322D1B9C-49AE-4A27-9E57-E428B24E35D4}">
      <text>
        <r>
          <rPr>
            <b/>
            <sz val="9"/>
            <color indexed="81"/>
            <rFont val="Tahoma"/>
            <family val="2"/>
          </rPr>
          <t>If cell is red, it does not equal the amount transferred to other Federal grants.</t>
        </r>
      </text>
    </comment>
    <comment ref="M18" authorId="2" shapeId="0" xr:uid="{AC434CB5-2702-4B87-B559-8B2D1F766C31}">
      <text>
        <r>
          <rPr>
            <b/>
            <sz val="9"/>
            <color indexed="81"/>
            <rFont val="Tahoma"/>
            <family val="2"/>
          </rPr>
          <t>If box turns red, the Total for Nonpublic Schools total does not equal equitable share.</t>
        </r>
      </text>
    </comment>
    <comment ref="B19" authorId="3" shapeId="0" xr:uid="{2041B308-3534-4707-9F18-548CCE08621B}">
      <text>
        <r>
          <rPr>
            <sz val="9"/>
            <color indexed="81"/>
            <rFont val="Tahoma"/>
            <family val="2"/>
          </rPr>
          <t xml:space="preserve">Enter as simple decimal.  If ICR is 3.4%, enter "3.4"
</t>
        </r>
      </text>
    </comment>
    <comment ref="M19" authorId="3" shapeId="0" xr:uid="{460F558C-9E86-44DC-8389-59AE7B62F088}">
      <text>
        <r>
          <rPr>
            <b/>
            <sz val="9"/>
            <color indexed="81"/>
            <rFont val="Tahoma"/>
            <family val="2"/>
          </rPr>
          <t>Enter figure in parentheses, i.e. (23450.00).</t>
        </r>
        <r>
          <rPr>
            <sz val="9"/>
            <color indexed="81"/>
            <rFont val="Tahoma"/>
            <family val="2"/>
          </rPr>
          <t xml:space="preserve">
</t>
        </r>
      </text>
    </comment>
    <comment ref="M22" authorId="2" shapeId="0" xr:uid="{D89B4F19-F237-4693-937F-B23E165DF27B}">
      <text>
        <r>
          <rPr>
            <b/>
            <sz val="9"/>
            <color indexed="81"/>
            <rFont val="Tahoma"/>
            <family val="2"/>
          </rPr>
          <t>If box turns red, the total indirect cost used is greater than amount available.</t>
        </r>
      </text>
    </comment>
    <comment ref="M23" authorId="2" shapeId="0" xr:uid="{552C2DC6-1918-46DF-8DAB-98F6C7E301AA}">
      <text>
        <r>
          <rPr>
            <b/>
            <sz val="9"/>
            <color indexed="81"/>
            <rFont val="Tahoma"/>
            <family val="2"/>
          </rPr>
          <t>If box turns red, the total administration is greater than the allowable 3%.</t>
        </r>
      </text>
    </comment>
    <comment ref="M24" authorId="2" shapeId="0" xr:uid="{E66C3EB5-E9F8-4987-8FA7-983DE31E4975}">
      <text>
        <r>
          <rPr>
            <b/>
            <sz val="9"/>
            <color indexed="81"/>
            <rFont val="Tahoma"/>
            <family val="2"/>
          </rPr>
          <t>If green, all funds have been budgeted.</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14166309-A693-4C94-9FB8-4FCD7524187C}">
      <text>
        <r>
          <rPr>
            <b/>
            <sz val="14"/>
            <color indexed="81"/>
            <rFont val="Calibri"/>
            <family val="2"/>
            <scheme val="minor"/>
          </rPr>
          <t>To insert a hard carriage return, hit Alt Return.</t>
        </r>
      </text>
    </comment>
    <comment ref="M18" authorId="0" shapeId="0" xr:uid="{4F08800C-D117-49E7-B72C-9E599F911FBA}">
      <text>
        <r>
          <rPr>
            <b/>
            <sz val="14"/>
            <color indexed="81"/>
            <rFont val="Calibri"/>
            <family val="2"/>
            <scheme val="minor"/>
          </rPr>
          <t>To insert a hard carriage return, hit Alt Return.</t>
        </r>
      </text>
    </comment>
    <comment ref="H19" authorId="0" shapeId="0" xr:uid="{99F25C01-AD10-49A6-B0F5-4D6710200BD8}">
      <text>
        <r>
          <rPr>
            <b/>
            <sz val="14"/>
            <color indexed="81"/>
            <rFont val="Calibri"/>
            <family val="2"/>
            <scheme val="minor"/>
          </rPr>
          <t>To insert a hard carriage return, hit Alt Return.</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90ED0C7B-5DCC-4AE3-BD53-50CF41EF11F0}">
      <text>
        <r>
          <rPr>
            <sz val="11"/>
            <color indexed="81"/>
            <rFont val="Calibri"/>
            <family val="2"/>
            <scheme val="minor"/>
          </rPr>
          <t>Date application submitted to IDOE or 7/1/21, whichever is later. Grants Specialist will complete this field.</t>
        </r>
      </text>
    </comment>
    <comment ref="B15" authorId="0" shapeId="0" xr:uid="{1E6A37C6-110B-4E2D-ACEF-5CDEA1AD2AB3}">
      <text>
        <r>
          <rPr>
            <b/>
            <sz val="9"/>
            <color indexed="81"/>
            <rFont val="Tahoma"/>
            <family val="2"/>
          </rPr>
          <t>If box shows as red, the amount is greater than 3% of allocation.</t>
        </r>
      </text>
    </comment>
    <comment ref="A29" authorId="0" shapeId="0" xr:uid="{9A1CC63A-2151-4188-BB22-1666E1C8CA9A}">
      <text>
        <r>
          <rPr>
            <b/>
            <sz val="9"/>
            <color indexed="81"/>
            <rFont val="Tahoma"/>
            <family val="2"/>
          </rPr>
          <t xml:space="preserve">Please note all reimbursements for transferred funds must be requested through the original grant.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00000000-0006-0000-0400-000001000000}">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00000000-0006-0000-0400-000002000000}">
      <text>
        <r>
          <rPr>
            <sz val="9"/>
            <color indexed="81"/>
            <rFont val="Tahoma"/>
            <family val="2"/>
          </rPr>
          <t>1) Recruitment, Retention, Incentives, and Differentiated Pay
2) Professional Development
3) Class-size Reduction
Indirect Cost (if utilizing ICR)
Admin Fee related costs</t>
        </r>
      </text>
    </comment>
    <comment ref="B6" authorId="1" shapeId="0" xr:uid="{192D816F-C995-4880-9564-B5FFC25378D1}">
      <text>
        <r>
          <rPr>
            <b/>
            <sz val="10"/>
            <color indexed="81"/>
            <rFont val="Tahoma"/>
            <family val="2"/>
          </rPr>
          <t>Choose the correct category from the pull-down menu.</t>
        </r>
      </text>
    </comment>
    <comment ref="E6" authorId="1" shapeId="0" xr:uid="{809FC9EC-E1DC-458F-9A98-610D1F1E6405}">
      <text>
        <r>
          <rPr>
            <b/>
            <sz val="9"/>
            <color indexed="81"/>
            <rFont val="Tahoma"/>
            <family val="2"/>
          </rPr>
          <t>Enter activity cost dollar amount. The figure will automatically format correctly with dollar sign and commas.</t>
        </r>
      </text>
    </comment>
    <comment ref="C7" authorId="1" shapeId="0" xr:uid="{71B8E3A7-6736-47DC-B03C-AC82382CDDE2}">
      <text>
        <r>
          <rPr>
            <b/>
            <sz val="10"/>
            <color indexed="81"/>
            <rFont val="Tahoma"/>
            <family val="2"/>
          </rPr>
          <t>Choose the correct budget category from the pull-down menu.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00000000-0006-0000-0600-000001000000}">
      <text>
        <r>
          <rPr>
            <sz val="9"/>
            <color indexed="81"/>
            <rFont val="Tahoma"/>
            <family val="2"/>
          </rPr>
          <t>Contracts and agreements, conference/workshop registrations, substitutes if provided by an outside contractor</t>
        </r>
      </text>
    </comment>
    <comment ref="I4" authorId="0" shapeId="0" xr:uid="{00000000-0006-0000-0600-000003000000}">
      <text>
        <r>
          <rPr>
            <sz val="9"/>
            <color indexed="81"/>
            <rFont val="Tahoma"/>
            <family val="2"/>
          </rPr>
          <t>Student transportation, postage, printing, travel</t>
        </r>
      </text>
    </comment>
    <comment ref="J4" authorId="0" shapeId="0" xr:uid="{00000000-0006-0000-0600-000004000000}">
      <text>
        <r>
          <rPr>
            <sz val="9"/>
            <color indexed="81"/>
            <rFont val="Tahoma"/>
            <family val="2"/>
          </rPr>
          <t>Books, notebooks, paper, professional development materials/books</t>
        </r>
      </text>
    </comment>
    <comment ref="K4" authorId="0" shapeId="0" xr:uid="{00000000-0006-0000-0600-000005000000}">
      <text>
        <r>
          <rPr>
            <sz val="9"/>
            <color indexed="81"/>
            <rFont val="Tahoma"/>
            <family val="2"/>
          </rPr>
          <t xml:space="preserve">File cabinets, computer hardware, technology </t>
        </r>
      </text>
    </comment>
    <comment ref="L4" authorId="0" shapeId="0" xr:uid="{00000000-0006-0000-0600-000006000000}">
      <text>
        <r>
          <rPr>
            <sz val="9"/>
            <color indexed="81"/>
            <rFont val="Tahoma"/>
            <family val="2"/>
          </rPr>
          <t>Excess carryover, reimbursement of Choice Transportation for buses owned by the district, correction of errors</t>
        </r>
      </text>
    </comment>
    <comment ref="C5" authorId="0" shapeId="0" xr:uid="{00000000-0006-0000-0600-000007000000}">
      <text>
        <r>
          <rPr>
            <sz val="9"/>
            <color indexed="81"/>
            <rFont val="Tahoma"/>
            <family val="2"/>
          </rPr>
          <t>Title II teacher salaries, stipends, literacy coaches, substitutes if hired through the LEA</t>
        </r>
      </text>
    </comment>
    <comment ref="B6" authorId="0" shapeId="0" xr:uid="{00000000-0006-0000-0600-000008000000}">
      <text>
        <r>
          <rPr>
            <sz val="9"/>
            <color indexed="81"/>
            <rFont val="Tahoma"/>
            <family val="2"/>
          </rPr>
          <t xml:space="preserve">Direct instruction for students
</t>
        </r>
      </text>
    </comment>
    <comment ref="B7" authorId="0" shapeId="0" xr:uid="{00000000-0006-0000-0600-000009000000}">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00000000-0006-0000-0600-00000A000000}">
      <text>
        <r>
          <rPr>
            <sz val="9"/>
            <color indexed="81"/>
            <rFont val="Tahoma"/>
            <family val="2"/>
          </rPr>
          <t>Professional Development</t>
        </r>
      </text>
    </comment>
    <comment ref="B9" authorId="0" shapeId="0" xr:uid="{00000000-0006-0000-0600-00000B000000}">
      <text>
        <r>
          <rPr>
            <sz val="9"/>
            <color indexed="81"/>
            <rFont val="Tahoma"/>
            <family val="2"/>
          </rPr>
          <t xml:space="preserve">Administrative expenses
</t>
        </r>
      </text>
    </comment>
    <comment ref="B10" authorId="0" shapeId="0" xr:uid="{00000000-0006-0000-0600-00000C000000}">
      <text>
        <r>
          <rPr>
            <sz val="9"/>
            <color indexed="81"/>
            <rFont val="Tahoma"/>
            <family val="2"/>
          </rPr>
          <t>Return of excess carryover, charge backs</t>
        </r>
      </text>
    </comment>
    <comment ref="B11" authorId="0" shapeId="0" xr:uid="{00000000-0006-0000-0600-00000D000000}">
      <text>
        <r>
          <rPr>
            <sz val="9"/>
            <color indexed="81"/>
            <rFont val="Tahoma"/>
            <family val="2"/>
          </rPr>
          <t>Copy machines, printers</t>
        </r>
      </text>
    </comment>
    <comment ref="B12" authorId="1" shapeId="0" xr:uid="{00000000-0006-0000-0600-00000E000000}">
      <text>
        <r>
          <rPr>
            <sz val="9"/>
            <color indexed="81"/>
            <rFont val="Tahoma"/>
            <family val="2"/>
          </rPr>
          <t xml:space="preserve">Student Transportation Expenses
</t>
        </r>
      </text>
    </comment>
    <comment ref="B13" authorId="0" shapeId="0" xr:uid="{00000000-0006-0000-0600-00000F000000}">
      <text>
        <r>
          <rPr>
            <sz val="9"/>
            <color indexed="81"/>
            <rFont val="Tahoma"/>
            <family val="2"/>
          </rPr>
          <t>Parental Involvement</t>
        </r>
      </text>
    </comment>
    <comment ref="M18" authorId="2" shapeId="0" xr:uid="{5406DE90-EC2B-4301-B6CA-33772FFFCFF9}">
      <text>
        <r>
          <rPr>
            <b/>
            <sz val="9"/>
            <color indexed="81"/>
            <rFont val="Tahoma"/>
            <family val="2"/>
          </rPr>
          <t>If box turns red, the Total for Nonpublic Schools total does not equal equitable share.</t>
        </r>
      </text>
    </comment>
    <comment ref="B19" authorId="3" shapeId="0" xr:uid="{00000000-0006-0000-0600-000010000000}">
      <text>
        <r>
          <rPr>
            <sz val="9"/>
            <color indexed="81"/>
            <rFont val="Tahoma"/>
            <family val="2"/>
          </rPr>
          <t xml:space="preserve">Enter as simple decimal.  If ICR is 3.4%, enter "3.4"
</t>
        </r>
      </text>
    </comment>
    <comment ref="M19" authorId="3" shapeId="0" xr:uid="{00000000-0006-0000-0600-000011000000}">
      <text>
        <r>
          <rPr>
            <b/>
            <sz val="9"/>
            <color indexed="81"/>
            <rFont val="Tahoma"/>
            <family val="2"/>
          </rPr>
          <t xml:space="preserve">Enter figure in parentheses, i.e. (23450.00).
</t>
        </r>
      </text>
    </comment>
    <comment ref="M22" authorId="2" shapeId="0" xr:uid="{F34FDF01-21F2-4F50-A96B-8D2B39DBB610}">
      <text>
        <r>
          <rPr>
            <b/>
            <sz val="9"/>
            <color indexed="81"/>
            <rFont val="Tahoma"/>
            <family val="2"/>
          </rPr>
          <t>If box turns red, the total indirect cost used is greater than amount available.</t>
        </r>
      </text>
    </comment>
    <comment ref="M23" authorId="2" shapeId="0" xr:uid="{D9771172-CE37-4D21-BF3B-90DF26A79F87}">
      <text>
        <r>
          <rPr>
            <b/>
            <sz val="9"/>
            <color indexed="81"/>
            <rFont val="Tahoma"/>
            <family val="2"/>
          </rPr>
          <t>If box turns red, the total administration is greater than the allowable 3%.</t>
        </r>
      </text>
    </comment>
    <comment ref="M24" authorId="2" shapeId="0" xr:uid="{6A12B948-BA3D-4949-9819-18CD1D2E2D74}">
      <text>
        <r>
          <rPr>
            <b/>
            <sz val="9"/>
            <color indexed="81"/>
            <rFont val="Tahoma"/>
            <family val="2"/>
          </rPr>
          <t>If green, all funds have been budgeted.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F3640665-D233-4032-B9D2-878453C49DCD}">
      <text>
        <r>
          <rPr>
            <b/>
            <sz val="14"/>
            <color indexed="81"/>
            <rFont val="Calibri"/>
            <family val="2"/>
            <scheme val="minor"/>
          </rPr>
          <t>To insert a hard carriage return, hit Alt Return.</t>
        </r>
      </text>
    </comment>
    <comment ref="M18" authorId="0" shapeId="0" xr:uid="{419BD76A-A53E-4339-B1AF-814DD1681695}">
      <text>
        <r>
          <rPr>
            <b/>
            <sz val="14"/>
            <color indexed="81"/>
            <rFont val="Calibri"/>
            <family val="2"/>
            <scheme val="minor"/>
          </rPr>
          <t>To insert a hard carriage return, hit Alt Return.</t>
        </r>
      </text>
    </comment>
    <comment ref="H19" authorId="0" shapeId="0" xr:uid="{C81C2799-D1D5-415D-8554-4333083E20C3}">
      <text>
        <r>
          <rPr>
            <b/>
            <sz val="14"/>
            <color indexed="81"/>
            <rFont val="Calibri"/>
            <family val="2"/>
            <scheme val="minor"/>
          </rPr>
          <t>To insert a hard carriage return, hit Alt Return.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A1CE8E11-1BA7-4117-9836-AABF77735384}">
      <text>
        <r>
          <rPr>
            <sz val="11"/>
            <color indexed="81"/>
            <rFont val="Calibri"/>
            <family val="2"/>
            <scheme val="minor"/>
          </rPr>
          <t>Date application submitted to IDOE or 7/1/21, whichever is later. Grants Specialist will complete this field.</t>
        </r>
      </text>
    </comment>
    <comment ref="B15" authorId="0" shapeId="0" xr:uid="{C239CD6D-3E6E-4FDC-92AC-A349B7D26C0C}">
      <text>
        <r>
          <rPr>
            <b/>
            <sz val="9"/>
            <color indexed="81"/>
            <rFont val="Tahoma"/>
            <family val="2"/>
          </rPr>
          <t>If box shows as red, the amount is greater than 3% of allocation.</t>
        </r>
      </text>
    </comment>
    <comment ref="A29" authorId="0" shapeId="0" xr:uid="{AE0C4074-BFF6-411F-8B17-BFA78D022ECE}">
      <text>
        <r>
          <rPr>
            <b/>
            <sz val="9"/>
            <color indexed="81"/>
            <rFont val="Tahoma"/>
            <family val="2"/>
          </rPr>
          <t xml:space="preserve">Please note all reimbursements for transferred funds must be requested through the original grant.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G11" authorId="0" shapeId="0" xr:uid="{56DCBE12-8FCD-4791-B7F9-AA16928AD21E}">
      <text>
        <r>
          <rPr>
            <b/>
            <sz val="9"/>
            <color indexed="81"/>
            <rFont val="Tahoma"/>
            <family val="2"/>
          </rPr>
          <t>Grant specialist will review this figure to ensure all grants are aligned.</t>
        </r>
      </text>
    </comment>
    <comment ref="G13" authorId="0" shapeId="0" xr:uid="{AF25C737-3415-449D-AEFA-73790869119B}">
      <text>
        <r>
          <rPr>
            <b/>
            <sz val="9"/>
            <color indexed="81"/>
            <rFont val="Tahoma"/>
            <family val="2"/>
          </rPr>
          <t>Cell will populate once the Equitable Share tab has been completed.</t>
        </r>
      </text>
    </comment>
    <comment ref="G15" authorId="0" shapeId="0" xr:uid="{4418B2D3-5F6B-4BCE-AAAE-5E510B54E10F}">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466E9D8A-5796-4B47-A94A-7FF6FF07EE24}">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2C061209-A11B-4585-8D0F-0FAA5F590B6C}">
      <text>
        <r>
          <rPr>
            <b/>
            <sz val="9"/>
            <color indexed="81"/>
            <rFont val="Tahoma"/>
            <family val="2"/>
          </rPr>
          <t>Enter nonpublic school number in this format: A550 (letter should be a capital letter).</t>
        </r>
      </text>
    </comment>
    <comment ref="D11" authorId="0" shapeId="0" xr:uid="{7A74A05C-36EC-4EF9-9738-5D9B7ACADBA6}">
      <text>
        <r>
          <rPr>
            <b/>
            <sz val="9"/>
            <color indexed="81"/>
            <rFont val="Tahoma"/>
            <family val="2"/>
          </rPr>
          <t>This column will be autofilled based upon nonpublic school number entered in Column A.</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2567167-C9A2-433F-8B26-DD58BAE7676E}" keepAlive="1" name="Query - Table13" description="Connection to the 'Table13' query in the workbook." type="5" refreshedVersion="6" background="1" saveData="1">
    <dbPr connection="Provider=Microsoft.Mashup.OleDb.1;Data Source=$Workbook$;Location=Table13;Extended Properties=&quot;&quot;" command="SELECT * FROM [Table13]"/>
  </connection>
  <connection id="2" xr16:uid="{A33F694B-7181-4E9C-8E04-9629CAD78D73}" keepAlive="1" name="Query - Table13 (2)" description="Connection to the 'Table13 (2)' query in the workbook." type="5" refreshedVersion="6" background="1" saveData="1">
    <dbPr connection="Provider=Microsoft.Mashup.OleDb.1;Data Source=$Workbook$;Location=&quot;Table13 (2)&quot;;Extended Properties=&quot;&quot;" command="SELECT * FROM [Table13 (2)]"/>
  </connection>
</connections>
</file>

<file path=xl/sharedStrings.xml><?xml version="1.0" encoding="utf-8"?>
<sst xmlns="http://schemas.openxmlformats.org/spreadsheetml/2006/main" count="3433" uniqueCount="1893">
  <si>
    <t>Complete the budget below:</t>
  </si>
  <si>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</si>
  <si>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</si>
  <si>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</si>
  <si>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</si>
  <si>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</si>
  <si>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</si>
  <si>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</si>
  <si>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</si>
  <si>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</si>
  <si>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</si>
  <si>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</si>
  <si>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</si>
  <si>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</si>
  <si>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</si>
  <si>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</si>
  <si>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</si>
  <si>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Instruction</t>
  </si>
  <si>
    <t>Support Services - Student</t>
  </si>
  <si>
    <t>Refund of Revenue</t>
  </si>
  <si>
    <t>Operation &amp; Maintenance</t>
  </si>
  <si>
    <t>Transportation</t>
  </si>
  <si>
    <t>Community Service Operations</t>
  </si>
  <si>
    <t>Column Totals</t>
  </si>
  <si>
    <t>Subtract the amount above $25,000 (per individual contracted service) from your total budget:</t>
  </si>
  <si>
    <t xml:space="preserve">Total after deducting Property: </t>
  </si>
  <si>
    <t xml:space="preserve">Total Available for Indirect Costs: </t>
  </si>
  <si>
    <t>Amount of Indirect Cost to be used:</t>
  </si>
  <si>
    <t>Other Support Services-Admin</t>
  </si>
  <si>
    <t>Subtotal:</t>
  </si>
  <si>
    <t xml:space="preserve">Total Allocation: </t>
  </si>
  <si>
    <t>Amount</t>
  </si>
  <si>
    <t>Activity Description</t>
  </si>
  <si>
    <t>Budget Category</t>
  </si>
  <si>
    <t>Total</t>
  </si>
  <si>
    <t>Instruction: Professional Services</t>
  </si>
  <si>
    <t>Instruction: Rentals</t>
  </si>
  <si>
    <t>Instruction: Other Purchased Services</t>
  </si>
  <si>
    <t>Instruction: General Supplies</t>
  </si>
  <si>
    <t>Instruction: Property</t>
  </si>
  <si>
    <t>Support Services (Student): Professional Services</t>
  </si>
  <si>
    <t>Support Services (Student): Rentals</t>
  </si>
  <si>
    <t>Support Services (Student): Other Purchased Services</t>
  </si>
  <si>
    <t>Support Services (Student): General Supplies</t>
  </si>
  <si>
    <t>Support Services (Student): Property</t>
  </si>
  <si>
    <t>Improvement of Instruction: Professional Services</t>
  </si>
  <si>
    <t>Improvement of Instruction: Rentals</t>
  </si>
  <si>
    <t>Improvement of Instruction: Other Purchased Services</t>
  </si>
  <si>
    <t>Improvement of Instruction: General Supplies</t>
  </si>
  <si>
    <t>Improvement of Instruction: Property</t>
  </si>
  <si>
    <t>Operations and Maintenance: Professional Services</t>
  </si>
  <si>
    <t>Operations and Maintenance: Rentals</t>
  </si>
  <si>
    <t>Operations and Maintenance: Other Purchased Services</t>
  </si>
  <si>
    <t>Operations and Maintenance: General Supplies</t>
  </si>
  <si>
    <t>Operations and Maintenance: Property</t>
  </si>
  <si>
    <t>Transportation: Professional Services</t>
  </si>
  <si>
    <t>Transportation: Rentals</t>
  </si>
  <si>
    <t>Transportation: Other Purchased Services</t>
  </si>
  <si>
    <t>Transportation: General Supplies</t>
  </si>
  <si>
    <t>Transportation: Property</t>
  </si>
  <si>
    <t>Community Services Operations: Professional Services</t>
  </si>
  <si>
    <t>Community Services Operations: Rentals</t>
  </si>
  <si>
    <t>Community Services Operations: Other Purchased Services</t>
  </si>
  <si>
    <t>Community Services Operations: General Supplies</t>
  </si>
  <si>
    <t>Community Services Operations: Property</t>
  </si>
  <si>
    <t>Indirect Cost Used</t>
  </si>
  <si>
    <t>Budget Category Reference</t>
  </si>
  <si>
    <t>District Total (not including Non-Pubs)</t>
  </si>
  <si>
    <t xml:space="preserve">Public Allocation: </t>
  </si>
  <si>
    <t>TOTAL Non-Pub Budget</t>
  </si>
  <si>
    <t>Object Code</t>
  </si>
  <si>
    <t>TOTAL LEA (Public) Budget</t>
  </si>
  <si>
    <t>Indirect Cost Rate %</t>
  </si>
  <si>
    <t>Grand Total After Indirect Cost:</t>
  </si>
  <si>
    <t xml:space="preserve">% </t>
  </si>
  <si>
    <t>Yes</t>
  </si>
  <si>
    <t xml:space="preserve"> $2,000.75 </t>
  </si>
  <si>
    <t>Total Public Budget</t>
  </si>
  <si>
    <t>Corp. # School Corp:</t>
  </si>
  <si>
    <t>Cert/Non Cert.</t>
  </si>
  <si>
    <t>Cert./Non Cert.</t>
  </si>
  <si>
    <t>Instruction: Salary (Cert./Non Cert.)</t>
  </si>
  <si>
    <t>Instruction: Benefits (Cert./Non Cert.)</t>
  </si>
  <si>
    <t>Support Services (Student): Salary (Cert./Non Cert.)</t>
  </si>
  <si>
    <t>Support Services (Student): Benefits (Cert./Non Cert.)</t>
  </si>
  <si>
    <t>Improvement of Instruction: Salary (Cert./Non Cert.)</t>
  </si>
  <si>
    <t>Improvement of Instruction: Benefits (Cert./Non Cert.)</t>
  </si>
  <si>
    <t>Operations and Maintenance: Salary (Cert./Non Cert.)</t>
  </si>
  <si>
    <t>Operations and Maintenance: Benefits (Cert./Non Cert.)</t>
  </si>
  <si>
    <t>Transportation: Salary (Cert./Non Cert.)</t>
  </si>
  <si>
    <t>Transportation: Benefits (Cert./Non Cert.)</t>
  </si>
  <si>
    <t>Community Services Operations: Salary (Cert./Non Cert.)</t>
  </si>
  <si>
    <t>Community Services Operations: Benefits (Cert./Non Cert.)</t>
  </si>
  <si>
    <t>Total Public Allocation</t>
  </si>
  <si>
    <t>-</t>
  </si>
  <si>
    <t>Indirect Cost to be Used</t>
  </si>
  <si>
    <t xml:space="preserve">Superintendent Name: </t>
  </si>
  <si>
    <t xml:space="preserve">Treasurer Name: </t>
  </si>
  <si>
    <t xml:space="preserve">Email: </t>
  </si>
  <si>
    <t>Total LEA Enrollment</t>
  </si>
  <si>
    <t xml:space="preserve">Use the formula below to calculate equitable share amounts. Please fill in the yellow editable fields, the rest will calculate for you. </t>
  </si>
  <si>
    <t>Total Number of Students</t>
  </si>
  <si>
    <t>+</t>
  </si>
  <si>
    <t>Total Nonpub Enrollment</t>
  </si>
  <si>
    <t>=</t>
  </si>
  <si>
    <t>Per Pupil Allocation (PPA)</t>
  </si>
  <si>
    <t>Nonpublic School Number</t>
  </si>
  <si>
    <t>Nonpublic School Name</t>
  </si>
  <si>
    <t>Nonpublic Total</t>
  </si>
  <si>
    <t>Total Equitable Share</t>
  </si>
  <si>
    <t xml:space="preserve">Equitable Share  </t>
  </si>
  <si>
    <t>/</t>
  </si>
  <si>
    <t>Nonpublic Enrollment (Enter "0" if not participating)</t>
  </si>
  <si>
    <r>
      <t xml:space="preserve">Please complete </t>
    </r>
    <r>
      <rPr>
        <b/>
        <u/>
        <sz val="9"/>
        <color theme="0"/>
        <rFont val="Century Gothic"/>
        <family val="2"/>
      </rPr>
      <t>ONLY</t>
    </r>
    <r>
      <rPr>
        <b/>
        <sz val="9"/>
        <color theme="0"/>
        <rFont val="Century Gothic"/>
        <family val="2"/>
      </rPr>
      <t xml:space="preserve"> the yellow editable fields below, the rest will autopopulate as you complete the form.</t>
    </r>
  </si>
  <si>
    <t>Category One</t>
  </si>
  <si>
    <t>Category Two</t>
  </si>
  <si>
    <t>Category Three</t>
  </si>
  <si>
    <t xml:space="preserve">Title II Contact Name: </t>
  </si>
  <si>
    <t>Phone:</t>
  </si>
  <si>
    <t>Submission Instructions</t>
  </si>
  <si>
    <t>Comprehensive Needs Assessment (CNA)</t>
  </si>
  <si>
    <r>
      <rPr>
        <b/>
        <sz val="11"/>
        <color theme="1"/>
        <rFont val="Calibri"/>
        <family val="2"/>
        <scheme val="minor"/>
      </rPr>
      <t>Program Goals and Objectives:</t>
    </r>
    <r>
      <rPr>
        <sz val="11"/>
        <color theme="1"/>
        <rFont val="Calibri"/>
        <family val="2"/>
        <scheme val="minor"/>
      </rPr>
      <t xml:space="preserve">
</t>
    </r>
    <r>
      <rPr>
        <i/>
        <sz val="11"/>
        <color theme="1"/>
        <rFont val="Calibri"/>
        <family val="2"/>
        <scheme val="minor"/>
      </rPr>
      <t>Briefly describe what will be accomplished through the proposed system of professional growth and improvement through Title II-A.</t>
    </r>
  </si>
  <si>
    <r>
      <rPr>
        <b/>
        <sz val="11"/>
        <color theme="1"/>
        <rFont val="Calibri"/>
        <family val="2"/>
        <scheme val="minor"/>
      </rPr>
      <t>Data Sources and Measures:</t>
    </r>
    <r>
      <rPr>
        <sz val="11"/>
        <color theme="1"/>
        <rFont val="Calibri"/>
        <family val="2"/>
        <scheme val="minor"/>
      </rPr>
      <t xml:space="preserve">
</t>
    </r>
    <r>
      <rPr>
        <i/>
        <sz val="11"/>
        <color theme="1"/>
        <rFont val="Calibri"/>
        <family val="2"/>
        <scheme val="minor"/>
      </rPr>
      <t>Include both educator and student data analyzed to determine needs.</t>
    </r>
  </si>
  <si>
    <r>
      <rPr>
        <b/>
        <sz val="11"/>
        <color theme="1"/>
        <rFont val="Calibri"/>
        <family val="2"/>
        <scheme val="minor"/>
      </rPr>
      <t>Prioritized Needs:</t>
    </r>
    <r>
      <rPr>
        <sz val="11"/>
        <color theme="1"/>
        <rFont val="Calibri"/>
        <family val="2"/>
        <scheme val="minor"/>
      </rPr>
      <t xml:space="preserve">
</t>
    </r>
    <r>
      <rPr>
        <i/>
        <sz val="11"/>
        <color theme="1"/>
        <rFont val="Calibri"/>
        <family val="2"/>
        <scheme val="minor"/>
      </rPr>
      <t>Describe the needs (NOT activities) determined through an analysis of the data; include in the description an explanation of how the LEA will prioritize funds for schools identified for comprehensive and targeted support and improvement</t>
    </r>
  </si>
  <si>
    <t>Describe the manner in which the consultation occurred in the space below.</t>
  </si>
  <si>
    <t>Resources</t>
  </si>
  <si>
    <t>Comprehensive Needs Assessment and Title II, Part A (Indiana Department of Education)</t>
  </si>
  <si>
    <r>
      <rPr>
        <sz val="11"/>
        <color theme="10"/>
        <rFont val="Calibri"/>
        <family val="2"/>
        <scheme val="minor"/>
      </rPr>
      <t xml:space="preserve">Recording: </t>
    </r>
    <r>
      <rPr>
        <u/>
        <sz val="11"/>
        <color theme="10"/>
        <rFont val="Calibri"/>
        <family val="2"/>
        <scheme val="minor"/>
      </rPr>
      <t>https://www.youtube.com/watch?v=f06W2Xm6FZs&amp;feature=youtu.be</t>
    </r>
  </si>
  <si>
    <t>Non-Regulatory Guidance for Title II, Part A (U.S. Department of Education)</t>
  </si>
  <si>
    <t>https://www2.ed.gov/policy/elsec/leg/essa/essatitleiipartaguidance.pdf</t>
  </si>
  <si>
    <t>Evidence-based Requirements</t>
  </si>
  <si>
    <t>Briefly describe how the selected activities support the program goals and objectives and address the prioritized needs identified on previous page.</t>
  </si>
  <si>
    <t>Title II-A Calculating Equitable Share</t>
  </si>
  <si>
    <t>Title II-A Public LEA Worksheet</t>
  </si>
  <si>
    <t>Category</t>
  </si>
  <si>
    <t>$500 stipend for department chair</t>
  </si>
  <si>
    <t>1</t>
  </si>
  <si>
    <t xml:space="preserve"> Explain how the selected activities:
     (1)   are aligned with Indiana’s college- and career-ready academic standards;
     (2)   address the learning needs of all students (including children with disabilities, English learners, and gifted and talented students); and
     (3)   will be coordinated with other Federal, State, and local funds </t>
  </si>
  <si>
    <t>Indiana Academic Standards</t>
  </si>
  <si>
    <t>Learning Needs of All Students</t>
  </si>
  <si>
    <t>Coordination of Funds</t>
  </si>
  <si>
    <t xml:space="preserve"> </t>
  </si>
  <si>
    <t>Title II-A Original Budget</t>
  </si>
  <si>
    <t>Category One: Recruitment, Retention, Incentives, and Differentiated Pay</t>
  </si>
  <si>
    <t>Category Two: Professional Development</t>
  </si>
  <si>
    <t>Category Three: Class-size Reduction</t>
  </si>
  <si>
    <t>Categories</t>
  </si>
  <si>
    <t>INDIANA DEPARTMENT OF EDUCATION</t>
  </si>
  <si>
    <t xml:space="preserve">     Project Period:  </t>
  </si>
  <si>
    <t>School Corporation (#) Name:</t>
  </si>
  <si>
    <r>
      <t xml:space="preserve">Fund: </t>
    </r>
    <r>
      <rPr>
        <b/>
        <u/>
        <sz val="10"/>
        <color rgb="FF000000"/>
        <rFont val="Calibri"/>
        <family val="2"/>
        <scheme val="minor"/>
      </rPr>
      <t>6840 series</t>
    </r>
    <r>
      <rPr>
        <b/>
        <sz val="10"/>
        <color rgb="FF000000"/>
        <rFont val="Calibri"/>
        <family val="2"/>
        <scheme val="minor"/>
      </rPr>
      <t xml:space="preserve">   Receipt Acct: </t>
    </r>
    <r>
      <rPr>
        <b/>
        <u/>
        <sz val="10"/>
        <color rgb="FF000000"/>
        <rFont val="Calibri"/>
        <family val="2"/>
        <scheme val="minor"/>
      </rPr>
      <t>4990</t>
    </r>
  </si>
  <si>
    <r>
      <t>Federal Agency:</t>
    </r>
    <r>
      <rPr>
        <sz val="10"/>
        <color rgb="FF000000"/>
        <rFont val="Calibri"/>
        <family val="2"/>
        <scheme val="minor"/>
      </rPr>
      <t xml:space="preserve"> U.S. Department of Education</t>
    </r>
  </si>
  <si>
    <t>CFDA Number: 84-367A</t>
  </si>
  <si>
    <r>
      <t xml:space="preserve">Pass Through Agency: </t>
    </r>
    <r>
      <rPr>
        <sz val="10"/>
        <color rgb="FF000000"/>
        <rFont val="Calibri"/>
        <family val="2"/>
        <scheme val="minor"/>
      </rPr>
      <t>Indiana Department of Education</t>
    </r>
  </si>
  <si>
    <t xml:space="preserve">                    BUDGET SUMMARY</t>
  </si>
  <si>
    <t>Approved Budget</t>
  </si>
  <si>
    <t xml:space="preserve">Expenses from _____________ to </t>
  </si>
  <si>
    <t>Total Expenses to Date</t>
  </si>
  <si>
    <t xml:space="preserve">       ______________</t>
  </si>
  <si>
    <r>
      <t xml:space="preserve">1. </t>
    </r>
    <r>
      <rPr>
        <b/>
        <sz val="10"/>
        <color rgb="FF000000"/>
        <rFont val="Calibri"/>
        <family val="2"/>
        <scheme val="minor"/>
      </rPr>
      <t>Category One</t>
    </r>
    <r>
      <rPr>
        <sz val="10"/>
        <color rgb="FF000000"/>
        <rFont val="Calibri"/>
        <family val="2"/>
        <scheme val="minor"/>
      </rPr>
      <t>: Recruitment, Retention, Incentives, Differentiated Pay</t>
    </r>
  </si>
  <si>
    <r>
      <t xml:space="preserve">2. </t>
    </r>
    <r>
      <rPr>
        <b/>
        <sz val="10"/>
        <color rgb="FF000000"/>
        <rFont val="Calibri"/>
        <family val="2"/>
        <scheme val="minor"/>
      </rPr>
      <t>Category Two</t>
    </r>
    <r>
      <rPr>
        <sz val="10"/>
        <color rgb="FF000000"/>
        <rFont val="Calibri"/>
        <family val="2"/>
        <scheme val="minor"/>
      </rPr>
      <t>: Professional Development</t>
    </r>
  </si>
  <si>
    <r>
      <t xml:space="preserve">3. </t>
    </r>
    <r>
      <rPr>
        <b/>
        <sz val="10"/>
        <color rgb="FF000000"/>
        <rFont val="Calibri"/>
        <family val="2"/>
        <scheme val="minor"/>
      </rPr>
      <t>Category Three</t>
    </r>
    <r>
      <rPr>
        <sz val="10"/>
        <color rgb="FF000000"/>
        <rFont val="Calibri"/>
        <family val="2"/>
        <scheme val="minor"/>
      </rPr>
      <t>: Class-Size Reduction</t>
    </r>
  </si>
  <si>
    <t>4. Administration (Max 3% of total allocation)</t>
  </si>
  <si>
    <t>5. Indirect Cost Rate</t>
  </si>
  <si>
    <t>6. Transfer Funds to:</t>
  </si>
  <si>
    <t>“By signing this report, I certify to the best of my knowledge and belief that the report is true, complete and accurate and the expenditures, disbursements and cash receipts are for the purposes and objectives set forth in the terms and conditions of the federal award. I certify that all activities took place within the approved project period indicated above.  I am aware that any false, fictitious, or fraudulent information or the omission of any material fact, may subject me to criminal civil or administrative penalties for fraud, false statements, false claims, or otherwise.”</t>
  </si>
  <si>
    <t>*Prepared by:</t>
  </si>
  <si>
    <t>Date</t>
  </si>
  <si>
    <t>Signature:</t>
  </si>
  <si>
    <t>Printed Name:</t>
  </si>
  <si>
    <t>Title:</t>
  </si>
  <si>
    <t>*Approved by:</t>
  </si>
  <si>
    <t xml:space="preserve">*The preparer and approver must be two (2) separate individuals </t>
  </si>
  <si>
    <t xml:space="preserve">                            </t>
  </si>
  <si>
    <t xml:space="preserve"> Submit form to:</t>
  </si>
  <si>
    <t>Alisa Payton</t>
  </si>
  <si>
    <t xml:space="preserve"> title2a@doe.in.gov</t>
  </si>
  <si>
    <t xml:space="preserve">Title II-A Allocation </t>
  </si>
  <si>
    <t>Target</t>
  </si>
  <si>
    <t>Title II Preliminary FY20</t>
  </si>
  <si>
    <t>LEA Name</t>
  </si>
  <si>
    <t>Number of Ages 5 to 17 Formula Children</t>
  </si>
  <si>
    <t>Percentage of Formula Children</t>
  </si>
  <si>
    <t>80% of LEA Allocation</t>
  </si>
  <si>
    <t>Adj Amount for FY19 Preliminary vs Final Allocation</t>
  </si>
  <si>
    <t>Total Number of Ages 5 to 17 Children</t>
  </si>
  <si>
    <t>Relative Percentage of Children Ages 5 - 17</t>
  </si>
  <si>
    <t>20% of LEA Allocation</t>
  </si>
  <si>
    <t>Title II FFY 20 Total Allocation</t>
  </si>
  <si>
    <t xml:space="preserve">To Qualify </t>
  </si>
  <si>
    <t>Basic - 10 poverty count &amp; 2%</t>
  </si>
  <si>
    <t>Targeted - 10 poverty count &amp; 5%</t>
  </si>
  <si>
    <t>EFIG - 10 poverty count &amp; 5%</t>
  </si>
  <si>
    <t>Concentration - 6500 poverty OR % 15%</t>
  </si>
  <si>
    <t>=Significantly expanded charter-increased FY18 base</t>
  </si>
  <si>
    <t>= new charter</t>
  </si>
  <si>
    <t>Adj Amount for FY19 Preliminary vs Final Allocation2</t>
  </si>
  <si>
    <t>Column1</t>
  </si>
  <si>
    <t>The amount shown above is the amount to be reimbursed for this period.</t>
  </si>
  <si>
    <t>Available Funds</t>
  </si>
  <si>
    <t>Maximum Allowed (LEA+NPS)</t>
  </si>
  <si>
    <t>Other Support Services-Admin: Salary (Cert./Non Cert.)</t>
  </si>
  <si>
    <t>Other Support Services-Admin: Benefits (Cert./Non Cert.)</t>
  </si>
  <si>
    <t>Other Support Services-Admin: Professional Services</t>
  </si>
  <si>
    <t>Other Support Services-Admin: Rentals</t>
  </si>
  <si>
    <t>Other Support Services-Admin: Other Purchased Services</t>
  </si>
  <si>
    <t>Other Support Services-Admin: General Supplies</t>
  </si>
  <si>
    <t>Other Support Services-Admin: Property</t>
  </si>
  <si>
    <t>D545</t>
  </si>
  <si>
    <t>Annuc Cthlc Sch @ Christ the King</t>
  </si>
  <si>
    <t>D570</t>
  </si>
  <si>
    <t>Annunciation Cthlc at Holy Spirit</t>
  </si>
  <si>
    <t>D550</t>
  </si>
  <si>
    <t>Corpus Christi School</t>
  </si>
  <si>
    <t>D485</t>
  </si>
  <si>
    <t>Evansville Christian School</t>
  </si>
  <si>
    <t>Budget Categories</t>
  </si>
  <si>
    <t>Title II-A Nonpublic School(s) Amendment #1</t>
  </si>
  <si>
    <t>Title II-A Public LEA Amendment #1 Worksheet</t>
  </si>
  <si>
    <t>Title II-A Public LEA Amendment #2 Worksheet</t>
  </si>
  <si>
    <r>
      <t xml:space="preserve">Directions: </t>
    </r>
    <r>
      <rPr>
        <b/>
        <i/>
        <sz val="9"/>
        <color rgb="FFFFFF00"/>
        <rFont val="Century Gothic"/>
        <family val="2"/>
      </rPr>
      <t>Please copy and paste all activites from Amendment #1 LEA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</si>
  <si>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t>Title II-A Nonpublic School(s) Amendment #2</t>
  </si>
  <si>
    <r>
      <t xml:space="preserve">Directions: </t>
    </r>
    <r>
      <rPr>
        <b/>
        <i/>
        <sz val="9"/>
        <color rgb="FFFFFF00"/>
        <rFont val="Century Gothic"/>
        <family val="2"/>
      </rPr>
      <t>Please copy and paste all activites from the LEA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</si>
  <si>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t>Title II-A Public LEA Amendment #3 Worksheet</t>
  </si>
  <si>
    <r>
      <t xml:space="preserve">Directions: </t>
    </r>
    <r>
      <rPr>
        <b/>
        <i/>
        <sz val="9"/>
        <color rgb="FFFFFF00"/>
        <rFont val="Century Gothic"/>
        <family val="2"/>
      </rPr>
      <t>Please copy and paste all activites from Amendment #2 LEA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</si>
  <si>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t>Title II-A Nonpublic School(s) Amendment #3</t>
  </si>
  <si>
    <t>Title II-A Amendment #3 Budget</t>
  </si>
  <si>
    <t>Title II-A Amendment #2 Budget</t>
  </si>
  <si>
    <t>Title II-A Amendment #1 Budget</t>
  </si>
  <si>
    <t>District Total (not including nonpublic schools)</t>
  </si>
  <si>
    <t>NPS SCHOOL CODE</t>
  </si>
  <si>
    <t>NAME OF NON-PUBLIC SCHOOL</t>
  </si>
  <si>
    <t>A030</t>
  </si>
  <si>
    <t>Blue Creek Amish School</t>
  </si>
  <si>
    <t>D006</t>
  </si>
  <si>
    <t>Canope School</t>
  </si>
  <si>
    <t>A032</t>
  </si>
  <si>
    <t>Clearview Amish School</t>
  </si>
  <si>
    <t>D033</t>
  </si>
  <si>
    <t>Cottonwood Lane School</t>
  </si>
  <si>
    <t>D031</t>
  </si>
  <si>
    <t>Country Corner</t>
  </si>
  <si>
    <t>D034</t>
  </si>
  <si>
    <t>Country Valley School</t>
  </si>
  <si>
    <t>A002</t>
  </si>
  <si>
    <t>Country View School</t>
  </si>
  <si>
    <t>A047</t>
  </si>
  <si>
    <t>Countryside School</t>
  </si>
  <si>
    <t>D003</t>
  </si>
  <si>
    <t>Curve Creek</t>
  </si>
  <si>
    <t>A017</t>
  </si>
  <si>
    <t>Fairview Amish School</t>
  </si>
  <si>
    <t>A008</t>
  </si>
  <si>
    <t>Maple Lane School</t>
  </si>
  <si>
    <t>D898</t>
  </si>
  <si>
    <t>North Lincoln School</t>
  </si>
  <si>
    <t>A025</t>
  </si>
  <si>
    <t>Oak Grove Amish School</t>
  </si>
  <si>
    <t>A022</t>
  </si>
  <si>
    <t>Pleasant Mills School</t>
  </si>
  <si>
    <t>A015</t>
  </si>
  <si>
    <t>Pleasant Valley Amish School</t>
  </si>
  <si>
    <t>A003</t>
  </si>
  <si>
    <t>Salem School</t>
  </si>
  <si>
    <t>A016</t>
  </si>
  <si>
    <t>Shady Lane School</t>
  </si>
  <si>
    <t>A023</t>
  </si>
  <si>
    <t>Springhill School</t>
  </si>
  <si>
    <t>D004</t>
  </si>
  <si>
    <t>Swiss Meadow School</t>
  </si>
  <si>
    <t>A020</t>
  </si>
  <si>
    <t>Swiss Valley Amish School</t>
  </si>
  <si>
    <t>A041</t>
  </si>
  <si>
    <t>Timber Valley School</t>
  </si>
  <si>
    <t>A056</t>
  </si>
  <si>
    <t>Whispering Brook</t>
  </si>
  <si>
    <t>A010</t>
  </si>
  <si>
    <t>Winchester Amish School</t>
  </si>
  <si>
    <t>A011</t>
  </si>
  <si>
    <t>Rainbow Valley</t>
  </si>
  <si>
    <t>A035</t>
  </si>
  <si>
    <t>Saint Joseph School</t>
  </si>
  <si>
    <t>A040</t>
  </si>
  <si>
    <t>St Peter Immanuel Lutheran School</t>
  </si>
  <si>
    <t>A045</t>
  </si>
  <si>
    <t>Wyneken Memorial Lutheran School</t>
  </si>
  <si>
    <t>A050</t>
  </si>
  <si>
    <t>Zion Lutheran School</t>
  </si>
  <si>
    <t>B631</t>
  </si>
  <si>
    <t>Aspey Creek School</t>
  </si>
  <si>
    <t>A033</t>
  </si>
  <si>
    <t>Brookside Amish School</t>
  </si>
  <si>
    <t>A096</t>
  </si>
  <si>
    <t>Country Lane School</t>
  </si>
  <si>
    <t>A079</t>
  </si>
  <si>
    <t>Engle Creek Amish School</t>
  </si>
  <si>
    <t>B481</t>
  </si>
  <si>
    <t>Hartford Valley School</t>
  </si>
  <si>
    <t>A081</t>
  </si>
  <si>
    <t>Hickory Grove School</t>
  </si>
  <si>
    <t>A012</t>
  </si>
  <si>
    <t>Hidden Valley School</t>
  </si>
  <si>
    <t>A086</t>
  </si>
  <si>
    <t>Jefferson Amish School</t>
  </si>
  <si>
    <t>A063</t>
  </si>
  <si>
    <t>Limberlost Creek Amish</t>
  </si>
  <si>
    <t>A072</t>
  </si>
  <si>
    <t>Lincoln School</t>
  </si>
  <si>
    <t>A092</t>
  </si>
  <si>
    <t>Lone Pine School</t>
  </si>
  <si>
    <t>A088</t>
  </si>
  <si>
    <t>Maple Leaf Amish School</t>
  </si>
  <si>
    <t>B637</t>
  </si>
  <si>
    <t>Mount Carmel School</t>
  </si>
  <si>
    <t>A071</t>
  </si>
  <si>
    <t>Prairie School</t>
  </si>
  <si>
    <t>A089</t>
  </si>
  <si>
    <t>South Adams Parochial</t>
  </si>
  <si>
    <t>A075</t>
  </si>
  <si>
    <t>Sunnyside Amish School</t>
  </si>
  <si>
    <t>A094</t>
  </si>
  <si>
    <t>Twin Oak School</t>
  </si>
  <si>
    <t>A065</t>
  </si>
  <si>
    <t>Wabash Valley Amish School</t>
  </si>
  <si>
    <t>A087</t>
  </si>
  <si>
    <t>West Wabash School</t>
  </si>
  <si>
    <t>A091</t>
  </si>
  <si>
    <t>White Oak Ridge</t>
  </si>
  <si>
    <t>A260</t>
  </si>
  <si>
    <t>Aboite Christian School</t>
  </si>
  <si>
    <t>A220</t>
  </si>
  <si>
    <t>Emmaus Lutheran School</t>
  </si>
  <si>
    <t>B424</t>
  </si>
  <si>
    <t>Roanoke Baptist School</t>
  </si>
  <si>
    <t>A104</t>
  </si>
  <si>
    <t>Saint Elizabeth Seton Catholic Sch</t>
  </si>
  <si>
    <t>A184</t>
  </si>
  <si>
    <t>Heritage Mission</t>
  </si>
  <si>
    <t>A100</t>
  </si>
  <si>
    <t>Pine Hills Learning Place</t>
  </si>
  <si>
    <t>D918</t>
  </si>
  <si>
    <t>Alyssum Montessori School</t>
  </si>
  <si>
    <t>A248</t>
  </si>
  <si>
    <t>Ascension Lutheran School</t>
  </si>
  <si>
    <t>A120</t>
  </si>
  <si>
    <t>Bishop Dwenger High School</t>
  </si>
  <si>
    <t>A125</t>
  </si>
  <si>
    <t>Bishop Luers High School</t>
  </si>
  <si>
    <t>A172</t>
  </si>
  <si>
    <t>Blackhawk Christian Elementary Sch</t>
  </si>
  <si>
    <t>A170</t>
  </si>
  <si>
    <t>Blackhawk Christian Mdl/High Sch</t>
  </si>
  <si>
    <t>A285</t>
  </si>
  <si>
    <t>Canterbury School</t>
  </si>
  <si>
    <t>A284</t>
  </si>
  <si>
    <t>Canterbury School (PK-08)</t>
  </si>
  <si>
    <t>A249</t>
  </si>
  <si>
    <t>Central Christian School</t>
  </si>
  <si>
    <t>A195</t>
  </si>
  <si>
    <t>Concordia Lutheran High School</t>
  </si>
  <si>
    <t>A205</t>
  </si>
  <si>
    <t>Concordia Lutheran School</t>
  </si>
  <si>
    <t>A236</t>
  </si>
  <si>
    <t>Cornerstone College Prep Sch</t>
  </si>
  <si>
    <t>A275</t>
  </si>
  <si>
    <t>Crossroad Child &amp; Family Services</t>
  </si>
  <si>
    <t>A215</t>
  </si>
  <si>
    <t>Emmanuel St Michael Lutheran Sch</t>
  </si>
  <si>
    <t>A225</t>
  </si>
  <si>
    <t>Holy Cross Lutheran School</t>
  </si>
  <si>
    <t>A307</t>
  </si>
  <si>
    <t>Horizon Christian Academy</t>
  </si>
  <si>
    <t>D914</t>
  </si>
  <si>
    <t>International Leadership Schools</t>
  </si>
  <si>
    <t>A235</t>
  </si>
  <si>
    <t>Lutheran South Unity School</t>
  </si>
  <si>
    <t>A130</t>
  </si>
  <si>
    <t>Most Precious Blood School</t>
  </si>
  <si>
    <t>A106</t>
  </si>
  <si>
    <t>Our Lady School</t>
  </si>
  <si>
    <t>A093</t>
  </si>
  <si>
    <t>Peace Montessori</t>
  </si>
  <si>
    <t>A135</t>
  </si>
  <si>
    <t>Queen Of Angels School</t>
  </si>
  <si>
    <t>A270</t>
  </si>
  <si>
    <t>Saint Aloysius Catholic School</t>
  </si>
  <si>
    <t>A145</t>
  </si>
  <si>
    <t>Saint Charles Borromeo School</t>
  </si>
  <si>
    <t>A150</t>
  </si>
  <si>
    <t>Saint John The Baptist School</t>
  </si>
  <si>
    <t>A155</t>
  </si>
  <si>
    <t>Saint Joseph Catholic School</t>
  </si>
  <si>
    <t>A160</t>
  </si>
  <si>
    <t>Saint Jude Elementary School</t>
  </si>
  <si>
    <t>A245</t>
  </si>
  <si>
    <t>Saint Paul Lutheran School</t>
  </si>
  <si>
    <t>A250</t>
  </si>
  <si>
    <t>Saint Peter's Lutheran School</t>
  </si>
  <si>
    <t>A175</t>
  </si>
  <si>
    <t>Saint Therese School</t>
  </si>
  <si>
    <t>A180</t>
  </si>
  <si>
    <t>Saint Vincent DePaul School</t>
  </si>
  <si>
    <t>A193</t>
  </si>
  <si>
    <t>Southwest Montessori Academy</t>
  </si>
  <si>
    <t>A200</t>
  </si>
  <si>
    <t>Suburban Bethlehem Lutheran School</t>
  </si>
  <si>
    <t>A377</t>
  </si>
  <si>
    <t>Black Creek Amish School</t>
  </si>
  <si>
    <t>C821</t>
  </si>
  <si>
    <t>Campbell</t>
  </si>
  <si>
    <t>D036</t>
  </si>
  <si>
    <t>Campbell School</t>
  </si>
  <si>
    <t>A390</t>
  </si>
  <si>
    <t>Cedar Creek Amish School</t>
  </si>
  <si>
    <t>A370</t>
  </si>
  <si>
    <t>Central Lutheran School</t>
  </si>
  <si>
    <t>A325</t>
  </si>
  <si>
    <t>Cuba Mennonite School</t>
  </si>
  <si>
    <t>A330</t>
  </si>
  <si>
    <t>Fellowship Haven Bible School</t>
  </si>
  <si>
    <t>A352</t>
  </si>
  <si>
    <t>Gateway Woods School</t>
  </si>
  <si>
    <t>A335</t>
  </si>
  <si>
    <t>Harlan Christian School</t>
  </si>
  <si>
    <t>A095</t>
  </si>
  <si>
    <t>Maple Lane Amish School</t>
  </si>
  <si>
    <t>A103</t>
  </si>
  <si>
    <t>Maumee Valley School</t>
  </si>
  <si>
    <t>A380</t>
  </si>
  <si>
    <t>Milan Center Amish School</t>
  </si>
  <si>
    <t>A327</t>
  </si>
  <si>
    <t>Northeast Spencerville</t>
  </si>
  <si>
    <t>A361</t>
  </si>
  <si>
    <t>Rupert Ridge School</t>
  </si>
  <si>
    <t>A355</t>
  </si>
  <si>
    <t xml:space="preserve">Saint John The Baptist Catholic </t>
  </si>
  <si>
    <t>A360</t>
  </si>
  <si>
    <t>Saint Louis Besancon Catholic Sch</t>
  </si>
  <si>
    <t>A340</t>
  </si>
  <si>
    <t>Saint Rose of Lima School</t>
  </si>
  <si>
    <t>A385</t>
  </si>
  <si>
    <t>Springfield Center School</t>
  </si>
  <si>
    <t>A365</t>
  </si>
  <si>
    <t>St John-Emmanuel Lutheran School</t>
  </si>
  <si>
    <t>A350</t>
  </si>
  <si>
    <t>St Joseph Hessen Cassel Cath Sch</t>
  </si>
  <si>
    <t>A388</t>
  </si>
  <si>
    <t>Westridge Amish School</t>
  </si>
  <si>
    <t>A375</t>
  </si>
  <si>
    <t>Woodburn Lutheran School</t>
  </si>
  <si>
    <t>A415</t>
  </si>
  <si>
    <t>ABC - Stewart School</t>
  </si>
  <si>
    <t>A465</t>
  </si>
  <si>
    <t>Bethel Holiness Christian School</t>
  </si>
  <si>
    <t>A450</t>
  </si>
  <si>
    <t>Columbus Christian School Inc</t>
  </si>
  <si>
    <t>A462</t>
  </si>
  <si>
    <t>Midway Christian Academy</t>
  </si>
  <si>
    <t>A405</t>
  </si>
  <si>
    <t>North Star Montessori School</t>
  </si>
  <si>
    <t>A435</t>
  </si>
  <si>
    <t>Saint Peter Lutheran School</t>
  </si>
  <si>
    <t>A425</t>
  </si>
  <si>
    <t>St Bartholomew School</t>
  </si>
  <si>
    <t>A423</t>
  </si>
  <si>
    <t>St Paul Lutheran Preschool</t>
  </si>
  <si>
    <t>A430</t>
  </si>
  <si>
    <t>White Creek Lutheran School</t>
  </si>
  <si>
    <t>A470</t>
  </si>
  <si>
    <t>Sacred Heart School</t>
  </si>
  <si>
    <t>D919</t>
  </si>
  <si>
    <t>Bella Natura Reggio</t>
  </si>
  <si>
    <t>A473</t>
  </si>
  <si>
    <t>Trinity Christian School</t>
  </si>
  <si>
    <t>C484</t>
  </si>
  <si>
    <t>Interactive Academy Inc</t>
  </si>
  <si>
    <t>C718</t>
  </si>
  <si>
    <t>Central Indiana Teen Challenge</t>
  </si>
  <si>
    <t>A479</t>
  </si>
  <si>
    <t>ClearView Education Inc</t>
  </si>
  <si>
    <t>A480</t>
  </si>
  <si>
    <t>James E Davis School</t>
  </si>
  <si>
    <t>C375</t>
  </si>
  <si>
    <t>Traders Point Christian Schools</t>
  </si>
  <si>
    <t>A550</t>
  </si>
  <si>
    <t>St John Paul II Catholic School</t>
  </si>
  <si>
    <t>A560</t>
  </si>
  <si>
    <t xml:space="preserve">Saint Anthony of Padua </t>
  </si>
  <si>
    <t>D001</t>
  </si>
  <si>
    <t>Maple Valley</t>
  </si>
  <si>
    <t>A575</t>
  </si>
  <si>
    <t>Our Lady Of Providence High School</t>
  </si>
  <si>
    <t>A570</t>
  </si>
  <si>
    <t>A565</t>
  </si>
  <si>
    <t>Saint Michaels School</t>
  </si>
  <si>
    <t>A594</t>
  </si>
  <si>
    <t>Cornerstone Christian Academy</t>
  </si>
  <si>
    <t>A596</t>
  </si>
  <si>
    <t>Good Tidings Academy</t>
  </si>
  <si>
    <t>A606</t>
  </si>
  <si>
    <t>Frankfort Covenant Academy</t>
  </si>
  <si>
    <t>A602</t>
  </si>
  <si>
    <t>Nouthesia Christian School</t>
  </si>
  <si>
    <t>A610</t>
  </si>
  <si>
    <t>New Hope School</t>
  </si>
  <si>
    <t>D893</t>
  </si>
  <si>
    <t>Clearview School</t>
  </si>
  <si>
    <t>A614</t>
  </si>
  <si>
    <t>Clements Amish School</t>
  </si>
  <si>
    <t>A038</t>
  </si>
  <si>
    <t>Flat Creek School</t>
  </si>
  <si>
    <t>A615</t>
  </si>
  <si>
    <t>Green Acre Amish School</t>
  </si>
  <si>
    <t>A620</t>
  </si>
  <si>
    <t>Parson Amish School</t>
  </si>
  <si>
    <t>A651</t>
  </si>
  <si>
    <t>Shady Acres Amish School</t>
  </si>
  <si>
    <t>A625</t>
  </si>
  <si>
    <t>South East Center Amish School</t>
  </si>
  <si>
    <t>A639</t>
  </si>
  <si>
    <t>Cedar Grove School</t>
  </si>
  <si>
    <t>A637</t>
  </si>
  <si>
    <t>A635</t>
  </si>
  <si>
    <t>Hickory Ridge Amish School</t>
  </si>
  <si>
    <t>A645</t>
  </si>
  <si>
    <t>North Bogard Amish School</t>
  </si>
  <si>
    <t>A647</t>
  </si>
  <si>
    <t>Oak Ridge School</t>
  </si>
  <si>
    <t>A633</t>
  </si>
  <si>
    <t>Prairie Creek</t>
  </si>
  <si>
    <t>A632</t>
  </si>
  <si>
    <t>Raglesville School</t>
  </si>
  <si>
    <t>A650</t>
  </si>
  <si>
    <t>South Bogard Amish School</t>
  </si>
  <si>
    <t>A641</t>
  </si>
  <si>
    <t>Sunny Side School</t>
  </si>
  <si>
    <t>A631</t>
  </si>
  <si>
    <t>West Bogard School</t>
  </si>
  <si>
    <t>A657</t>
  </si>
  <si>
    <t>Cornerstone Christian School</t>
  </si>
  <si>
    <t>A665</t>
  </si>
  <si>
    <t>Washington Catholic Elementary Sch</t>
  </si>
  <si>
    <t>A660</t>
  </si>
  <si>
    <t>Washington Catholic Mid/High Sch</t>
  </si>
  <si>
    <t>A680</t>
  </si>
  <si>
    <t>Saint Nicholas School</t>
  </si>
  <si>
    <t>A695</t>
  </si>
  <si>
    <t>Saint John Ev Lutheran School</t>
  </si>
  <si>
    <t>A690</t>
  </si>
  <si>
    <t>Saint Mary School</t>
  </si>
  <si>
    <t>A700</t>
  </si>
  <si>
    <t>Saint Lawrence School</t>
  </si>
  <si>
    <t>A725</t>
  </si>
  <si>
    <t>Riverside Amish School</t>
  </si>
  <si>
    <t>A724</t>
  </si>
  <si>
    <t>Good Shepherd Christian Academy</t>
  </si>
  <si>
    <t>A730</t>
  </si>
  <si>
    <t>Saint Mary's School</t>
  </si>
  <si>
    <t>A735</t>
  </si>
  <si>
    <t>A740</t>
  </si>
  <si>
    <t>Lakewood Park Christian School</t>
  </si>
  <si>
    <t>A746</t>
  </si>
  <si>
    <t>Heritage Hall Christian School</t>
  </si>
  <si>
    <t>A832</t>
  </si>
  <si>
    <t>KinderCare Learning Center</t>
  </si>
  <si>
    <t>A790</t>
  </si>
  <si>
    <t>A795</t>
  </si>
  <si>
    <t>A787</t>
  </si>
  <si>
    <t>Temple Christian Academy</t>
  </si>
  <si>
    <t>A871</t>
  </si>
  <si>
    <t>Holy Trinity Catholic School</t>
  </si>
  <si>
    <t>A866</t>
  </si>
  <si>
    <t>Jasper Christian Academy</t>
  </si>
  <si>
    <t>A878</t>
  </si>
  <si>
    <t>Clinton Center School</t>
  </si>
  <si>
    <t>A875</t>
  </si>
  <si>
    <t>Clinton Christian School</t>
  </si>
  <si>
    <t>A891</t>
  </si>
  <si>
    <t>Cloverleaf School</t>
  </si>
  <si>
    <t>A915</t>
  </si>
  <si>
    <t>A899</t>
  </si>
  <si>
    <t>Country Meadow</t>
  </si>
  <si>
    <t>A882</t>
  </si>
  <si>
    <t>Eden Meadow School</t>
  </si>
  <si>
    <t>A890</t>
  </si>
  <si>
    <t>Hillside Amish School</t>
  </si>
  <si>
    <t>A884</t>
  </si>
  <si>
    <t>Peaceful Woods</t>
  </si>
  <si>
    <t>A019</t>
  </si>
  <si>
    <t xml:space="preserve">Powerline School </t>
  </si>
  <si>
    <t>A888</t>
  </si>
  <si>
    <t>Railside</t>
  </si>
  <si>
    <t>A906</t>
  </si>
  <si>
    <t>Stoney Creek School</t>
  </si>
  <si>
    <t>A889</t>
  </si>
  <si>
    <t>Timberview School</t>
  </si>
  <si>
    <t>A881</t>
  </si>
  <si>
    <t>Woodlawn Christian School</t>
  </si>
  <si>
    <t>A990</t>
  </si>
  <si>
    <t>Elkhart Christian Academy</t>
  </si>
  <si>
    <t>B131</t>
  </si>
  <si>
    <t>Genai Excellence Academy</t>
  </si>
  <si>
    <t>B009</t>
  </si>
  <si>
    <t>The Crossing Educational Center</t>
  </si>
  <si>
    <t>D002</t>
  </si>
  <si>
    <t>Birdsong Echo</t>
  </si>
  <si>
    <t>A908</t>
  </si>
  <si>
    <t>Clay Meadow Amish</t>
  </si>
  <si>
    <t>A917</t>
  </si>
  <si>
    <t>Crystal Springs School</t>
  </si>
  <si>
    <t>A900</t>
  </si>
  <si>
    <t>Eight Square Amish School</t>
  </si>
  <si>
    <t>A909</t>
  </si>
  <si>
    <t>Forest Grove School</t>
  </si>
  <si>
    <t>A912</t>
  </si>
  <si>
    <t>Pine Creek Amish School</t>
  </si>
  <si>
    <t>A905</t>
  </si>
  <si>
    <t>Plainview Amish School</t>
  </si>
  <si>
    <t>A902</t>
  </si>
  <si>
    <t>Pumpkin Vine School</t>
  </si>
  <si>
    <t>A918</t>
  </si>
  <si>
    <t>Rolling Acres School</t>
  </si>
  <si>
    <t>A976</t>
  </si>
  <si>
    <t>Singing Hills School</t>
  </si>
  <si>
    <t>A916</t>
  </si>
  <si>
    <t>Spring Valley</t>
  </si>
  <si>
    <t>B627</t>
  </si>
  <si>
    <t>Triple Bend School</t>
  </si>
  <si>
    <t>A903</t>
  </si>
  <si>
    <t>West Edge School</t>
  </si>
  <si>
    <t>A944</t>
  </si>
  <si>
    <t>Bashor Children's Home</t>
  </si>
  <si>
    <t>A956</t>
  </si>
  <si>
    <t>Corner View School</t>
  </si>
  <si>
    <t>D011</t>
  </si>
  <si>
    <t>Country Echos</t>
  </si>
  <si>
    <t>A928</t>
  </si>
  <si>
    <t>East Locke School</t>
  </si>
  <si>
    <t>A925</t>
  </si>
  <si>
    <t>Garden Spot School</t>
  </si>
  <si>
    <t>A935</t>
  </si>
  <si>
    <t>Harrison Christian School</t>
  </si>
  <si>
    <t>A964</t>
  </si>
  <si>
    <t>Hepton Amish School</t>
  </si>
  <si>
    <t>A958</t>
  </si>
  <si>
    <t>Morning Star School</t>
  </si>
  <si>
    <t>A930</t>
  </si>
  <si>
    <t>Old Brethren Christian School</t>
  </si>
  <si>
    <t>A957</t>
  </si>
  <si>
    <t>Pine View</t>
  </si>
  <si>
    <t>A955</t>
  </si>
  <si>
    <t>Pleasant Valley School</t>
  </si>
  <si>
    <t>A960</t>
  </si>
  <si>
    <t>Sunny Meadow Amish School</t>
  </si>
  <si>
    <t>A965</t>
  </si>
  <si>
    <t>United Christian School</t>
  </si>
  <si>
    <t>A967</t>
  </si>
  <si>
    <t>Wabash School</t>
  </si>
  <si>
    <t>A950</t>
  </si>
  <si>
    <t>Weldy Amish School</t>
  </si>
  <si>
    <t>A963</t>
  </si>
  <si>
    <t>West Union Center School</t>
  </si>
  <si>
    <t>A959</t>
  </si>
  <si>
    <t>Willow Springs School</t>
  </si>
  <si>
    <t>A978</t>
  </si>
  <si>
    <t>Cornerstone Christian Montessori</t>
  </si>
  <si>
    <t>A988</t>
  </si>
  <si>
    <t>Elkhart Adventist Christian School</t>
  </si>
  <si>
    <t>A977</t>
  </si>
  <si>
    <t>Montessori School of Elkhart</t>
  </si>
  <si>
    <t>A975</t>
  </si>
  <si>
    <t>St Thomas The Apostle School</t>
  </si>
  <si>
    <t>A980</t>
  </si>
  <si>
    <t>St Vincent de Paul School</t>
  </si>
  <si>
    <t>A985</t>
  </si>
  <si>
    <t>Trinity Lutheran School</t>
  </si>
  <si>
    <t>B015</t>
  </si>
  <si>
    <t>Bethany Christian School</t>
  </si>
  <si>
    <t>B020</t>
  </si>
  <si>
    <t>St John Evangelist School</t>
  </si>
  <si>
    <t>A029</t>
  </si>
  <si>
    <t>Alpine School</t>
  </si>
  <si>
    <t>B038</t>
  </si>
  <si>
    <t>Community Christian School-Conn</t>
  </si>
  <si>
    <t>B037</t>
  </si>
  <si>
    <t>Faith Christian School</t>
  </si>
  <si>
    <t>B035</t>
  </si>
  <si>
    <t>Saint Gabriel Catholic School</t>
  </si>
  <si>
    <t>B045</t>
  </si>
  <si>
    <t>Christian Academy of Indiana</t>
  </si>
  <si>
    <t>B062</t>
  </si>
  <si>
    <t>Grace Lutheran Kdg &amp; Preschool</t>
  </si>
  <si>
    <t>B050</t>
  </si>
  <si>
    <t>Holy Family School</t>
  </si>
  <si>
    <t>B060</t>
  </si>
  <si>
    <t>Our Lady Of Perpetual School</t>
  </si>
  <si>
    <t>B067</t>
  </si>
  <si>
    <t>St Mary of-the-Knobs Catholic Sch</t>
  </si>
  <si>
    <t>B085</t>
  </si>
  <si>
    <t>Covington Christian School</t>
  </si>
  <si>
    <t>B095</t>
  </si>
  <si>
    <t>Saint Michael School</t>
  </si>
  <si>
    <t>B104</t>
  </si>
  <si>
    <t>Pleasant Hill</t>
  </si>
  <si>
    <t>B128</t>
  </si>
  <si>
    <t>Harmony Grove Schools Inc</t>
  </si>
  <si>
    <t>B106</t>
  </si>
  <si>
    <t>Bethel Christian School</t>
  </si>
  <si>
    <t>B105</t>
  </si>
  <si>
    <t>St Joseph School</t>
  </si>
  <si>
    <t>B115</t>
  </si>
  <si>
    <t>Holy Cross School</t>
  </si>
  <si>
    <t>B120</t>
  </si>
  <si>
    <t>Saint James School</t>
  </si>
  <si>
    <t>B125</t>
  </si>
  <si>
    <t>Saints Peter &amp; Paul School</t>
  </si>
  <si>
    <t>B136</t>
  </si>
  <si>
    <t>The King's Academy</t>
  </si>
  <si>
    <t>B118</t>
  </si>
  <si>
    <t>Kinwell Academy Inc</t>
  </si>
  <si>
    <t>B145</t>
  </si>
  <si>
    <t>Lakeview Christian School Inc</t>
  </si>
  <si>
    <t>B167</t>
  </si>
  <si>
    <t>Paddock View Residential Center</t>
  </si>
  <si>
    <t>B155</t>
  </si>
  <si>
    <t>Saint Paul Parish School</t>
  </si>
  <si>
    <t>B185</t>
  </si>
  <si>
    <t>Blessed Hope Baptist School</t>
  </si>
  <si>
    <t>B180</t>
  </si>
  <si>
    <t>Calvary Baptist Church School</t>
  </si>
  <si>
    <t>B253</t>
  </si>
  <si>
    <t>Community Montessori School</t>
  </si>
  <si>
    <t>B160</t>
  </si>
  <si>
    <t>Eman Schools</t>
  </si>
  <si>
    <t>B161</t>
  </si>
  <si>
    <t>Fishers Christian Academy</t>
  </si>
  <si>
    <t>D921</t>
  </si>
  <si>
    <t>LeafSpring School</t>
  </si>
  <si>
    <t>B227</t>
  </si>
  <si>
    <t>Saint Louis de Montfort School</t>
  </si>
  <si>
    <t>B195</t>
  </si>
  <si>
    <t>Cicero Adventist School</t>
  </si>
  <si>
    <t>B190</t>
  </si>
  <si>
    <t>Indiana Academy</t>
  </si>
  <si>
    <t>A018</t>
  </si>
  <si>
    <t>Children's Montessori House LLC</t>
  </si>
  <si>
    <t>B212</t>
  </si>
  <si>
    <t>Montessori School of Westfield</t>
  </si>
  <si>
    <t>B216</t>
  </si>
  <si>
    <t>Saint Maria Goretti School</t>
  </si>
  <si>
    <t>B205</t>
  </si>
  <si>
    <t>Union Bible College &amp; Academy</t>
  </si>
  <si>
    <t>B206</t>
  </si>
  <si>
    <t>Sheridan Christian Academy</t>
  </si>
  <si>
    <t>B214</t>
  </si>
  <si>
    <t>Carmel Montessori School</t>
  </si>
  <si>
    <t>B211</t>
  </si>
  <si>
    <t>Coram Deo Academy</t>
  </si>
  <si>
    <t>B239</t>
  </si>
  <si>
    <t>Goddard School</t>
  </si>
  <si>
    <t>B213</t>
  </si>
  <si>
    <t>Indiana Montessori Academy</t>
  </si>
  <si>
    <t>A181</t>
  </si>
  <si>
    <t>International Montessori School</t>
  </si>
  <si>
    <t>B218</t>
  </si>
  <si>
    <t>Midwest Academy of Indiana</t>
  </si>
  <si>
    <t>B215</t>
  </si>
  <si>
    <t>Our Lady Of Mt Carmel School</t>
  </si>
  <si>
    <t>B220</t>
  </si>
  <si>
    <t>Peter Rabbit Nursery School</t>
  </si>
  <si>
    <t>B219</t>
  </si>
  <si>
    <t>Springwood Academy</t>
  </si>
  <si>
    <t>B233</t>
  </si>
  <si>
    <t>Transitions Academy</t>
  </si>
  <si>
    <t>B241</t>
  </si>
  <si>
    <t>University High School of Indiana</t>
  </si>
  <si>
    <t>B249</t>
  </si>
  <si>
    <t>Guerin Catholic High School</t>
  </si>
  <si>
    <t>B248</t>
  </si>
  <si>
    <t>Legacy Christian School</t>
  </si>
  <si>
    <t>B246</t>
  </si>
  <si>
    <t>Our Lady of Grace School</t>
  </si>
  <si>
    <t>A026</t>
  </si>
  <si>
    <t>Little Learners</t>
  </si>
  <si>
    <t>B262</t>
  </si>
  <si>
    <t>Montessori Science Academy</t>
  </si>
  <si>
    <t>B260</t>
  </si>
  <si>
    <t>B265</t>
  </si>
  <si>
    <t>B275</t>
  </si>
  <si>
    <t>Saint John Lutheran School</t>
  </si>
  <si>
    <t>B280</t>
  </si>
  <si>
    <t>B284</t>
  </si>
  <si>
    <t>Shiloh Holiness Christian School</t>
  </si>
  <si>
    <t>B290</t>
  </si>
  <si>
    <t>Bethesda Christian School</t>
  </si>
  <si>
    <t>B285</t>
  </si>
  <si>
    <t>Saint Malachy School</t>
  </si>
  <si>
    <t>B295</t>
  </si>
  <si>
    <t>Kingsway Christian School</t>
  </si>
  <si>
    <t>C512</t>
  </si>
  <si>
    <t>Our Shepherd Lutheran School</t>
  </si>
  <si>
    <t>B300</t>
  </si>
  <si>
    <t>Saint Susanna School</t>
  </si>
  <si>
    <t>B302</t>
  </si>
  <si>
    <t>Universal School of Plainfield</t>
  </si>
  <si>
    <t>B221</t>
  </si>
  <si>
    <t>Mooreland School</t>
  </si>
  <si>
    <t>B345</t>
  </si>
  <si>
    <t>Agape Learning Center</t>
  </si>
  <si>
    <t>B350</t>
  </si>
  <si>
    <t>Bethany Fellowship School</t>
  </si>
  <si>
    <t>B360</t>
  </si>
  <si>
    <t>Millerview Amish School</t>
  </si>
  <si>
    <t>B395</t>
  </si>
  <si>
    <t>Sts Joan of Arc &amp; Patrick School</t>
  </si>
  <si>
    <t>B378</t>
  </si>
  <si>
    <t>Victory Christian Academy</t>
  </si>
  <si>
    <t>B398</t>
  </si>
  <si>
    <t>Acacia Academy Inc</t>
  </si>
  <si>
    <t>B362</t>
  </si>
  <si>
    <t>Agape Garden Montessori School</t>
  </si>
  <si>
    <t>B369</t>
  </si>
  <si>
    <t>Christian Heritage Academy</t>
  </si>
  <si>
    <t>B382</t>
  </si>
  <si>
    <t>F.D. Reese Christian Academy</t>
  </si>
  <si>
    <t>B367</t>
  </si>
  <si>
    <t>Redeemer Lutheran School</t>
  </si>
  <si>
    <t>B364</t>
  </si>
  <si>
    <t>The Children's Christian Academy</t>
  </si>
  <si>
    <t>B407</t>
  </si>
  <si>
    <t>The Children's Garden Inc</t>
  </si>
  <si>
    <t>B426</t>
  </si>
  <si>
    <t>Christian Life Tabernacle</t>
  </si>
  <si>
    <t>B418</t>
  </si>
  <si>
    <t>Huntington Catholic School</t>
  </si>
  <si>
    <t>B445</t>
  </si>
  <si>
    <t>Immanuel Lutheran School</t>
  </si>
  <si>
    <t>B456</t>
  </si>
  <si>
    <t>Liberty Christian Academy</t>
  </si>
  <si>
    <t>B440</t>
  </si>
  <si>
    <t>Saint Ambrose School</t>
  </si>
  <si>
    <t>B450</t>
  </si>
  <si>
    <t>B455</t>
  </si>
  <si>
    <t xml:space="preserve">Sandy Creek Christian Academy </t>
  </si>
  <si>
    <t>B452</t>
  </si>
  <si>
    <t>Trinity Lutheran High School</t>
  </si>
  <si>
    <t>B459</t>
  </si>
  <si>
    <t>B465</t>
  </si>
  <si>
    <t>Lutheran Central School</t>
  </si>
  <si>
    <t>B469</t>
  </si>
  <si>
    <t>Covenant Christian High School</t>
  </si>
  <si>
    <t>B470</t>
  </si>
  <si>
    <t>DeMotte Christian School</t>
  </si>
  <si>
    <t>B475</t>
  </si>
  <si>
    <t>Saint Augustine School</t>
  </si>
  <si>
    <t>B474</t>
  </si>
  <si>
    <t>Bearcreek Parochial School</t>
  </si>
  <si>
    <t>B479</t>
  </si>
  <si>
    <t>Jackson Twp Amish School</t>
  </si>
  <si>
    <t>B483</t>
  </si>
  <si>
    <t>Jay County Christian Academy</t>
  </si>
  <si>
    <t>B476</t>
  </si>
  <si>
    <t>Jay Creek School</t>
  </si>
  <si>
    <t>B482</t>
  </si>
  <si>
    <t>Loblolly School</t>
  </si>
  <si>
    <t>B484</t>
  </si>
  <si>
    <t>Sunny Meadow</t>
  </si>
  <si>
    <t>B493</t>
  </si>
  <si>
    <t>Christian Academy of Madison</t>
  </si>
  <si>
    <t>D008</t>
  </si>
  <si>
    <t>A039</t>
  </si>
  <si>
    <t xml:space="preserve">Maple Lane School </t>
  </si>
  <si>
    <t>B510</t>
  </si>
  <si>
    <t>Pope John XXIII Elementary School</t>
  </si>
  <si>
    <t>B505</t>
  </si>
  <si>
    <t>Shawe Memorial High School</t>
  </si>
  <si>
    <t>B517</t>
  </si>
  <si>
    <t>Apostolic Christian Academy</t>
  </si>
  <si>
    <t>A044</t>
  </si>
  <si>
    <t>Plain View School</t>
  </si>
  <si>
    <t>B515</t>
  </si>
  <si>
    <t>B548</t>
  </si>
  <si>
    <t>Greenwood Bible Baptist School</t>
  </si>
  <si>
    <t>C966</t>
  </si>
  <si>
    <t>Greenwood Christian Academy</t>
  </si>
  <si>
    <t>B549</t>
  </si>
  <si>
    <t>Greenwood Christian School</t>
  </si>
  <si>
    <t>B528</t>
  </si>
  <si>
    <t>Center Grove Montessori School</t>
  </si>
  <si>
    <t>B539</t>
  </si>
  <si>
    <t>Risen Lord Montessori School</t>
  </si>
  <si>
    <t>B540</t>
  </si>
  <si>
    <t>SS Francis and Clare Catholic Sch</t>
  </si>
  <si>
    <t>B518</t>
  </si>
  <si>
    <t>St Rose of Lima School</t>
  </si>
  <si>
    <t>B535</t>
  </si>
  <si>
    <t>Our Lady of the Greenwood School</t>
  </si>
  <si>
    <t>B565</t>
  </si>
  <si>
    <t>Flaget Elementary School</t>
  </si>
  <si>
    <t>B560</t>
  </si>
  <si>
    <t>Rivet Middle &amp; High School</t>
  </si>
  <si>
    <t>B562</t>
  </si>
  <si>
    <t>Southwest IN Regional Youth Vlg</t>
  </si>
  <si>
    <t>B632</t>
  </si>
  <si>
    <t>Country Island School</t>
  </si>
  <si>
    <t>B580</t>
  </si>
  <si>
    <t>Gravelton School</t>
  </si>
  <si>
    <t>A931</t>
  </si>
  <si>
    <t>Maple Grove Amish School</t>
  </si>
  <si>
    <t>A961</t>
  </si>
  <si>
    <t>West Hastings School</t>
  </si>
  <si>
    <t>B595</t>
  </si>
  <si>
    <t>Lakeland Christian Academy</t>
  </si>
  <si>
    <t>B605</t>
  </si>
  <si>
    <t>B600</t>
  </si>
  <si>
    <t>Warsaw Christian School</t>
  </si>
  <si>
    <t>B610</t>
  </si>
  <si>
    <t>Cleveland Amish School</t>
  </si>
  <si>
    <t>B591</t>
  </si>
  <si>
    <t>B557</t>
  </si>
  <si>
    <t>Pierceton Woods Academy</t>
  </si>
  <si>
    <t>A036</t>
  </si>
  <si>
    <t xml:space="preserve">Andersen Trail School </t>
  </si>
  <si>
    <t>B695</t>
  </si>
  <si>
    <t>Blue Ridge School</t>
  </si>
  <si>
    <t>B625</t>
  </si>
  <si>
    <t>Brookside School</t>
  </si>
  <si>
    <t>B714</t>
  </si>
  <si>
    <t>Buck Creek School</t>
  </si>
  <si>
    <t>B615</t>
  </si>
  <si>
    <t>Cable Line School</t>
  </si>
  <si>
    <t>B618</t>
  </si>
  <si>
    <t>Chain O Lakes</t>
  </si>
  <si>
    <t>B711</t>
  </si>
  <si>
    <t>Clay Ridge School</t>
  </si>
  <si>
    <t>B677</t>
  </si>
  <si>
    <t>Clear Creek School</t>
  </si>
  <si>
    <t>B739</t>
  </si>
  <si>
    <t>Clearspring School</t>
  </si>
  <si>
    <t>B645</t>
  </si>
  <si>
    <t>Cottonwood Grove School</t>
  </si>
  <si>
    <t>A719</t>
  </si>
  <si>
    <t>B720</t>
  </si>
  <si>
    <t>B706</t>
  </si>
  <si>
    <t>East Townline School</t>
  </si>
  <si>
    <t>B705</t>
  </si>
  <si>
    <t>East Yoder School</t>
  </si>
  <si>
    <t>B616</t>
  </si>
  <si>
    <t>Eddy Village Amish School</t>
  </si>
  <si>
    <t>D013</t>
  </si>
  <si>
    <t>Eden Ridge School</t>
  </si>
  <si>
    <t>B635</t>
  </si>
  <si>
    <t>Elm View School</t>
  </si>
  <si>
    <t>A027</t>
  </si>
  <si>
    <t>Farm View School</t>
  </si>
  <si>
    <t>B626</t>
  </si>
  <si>
    <t>Fly Creek School</t>
  </si>
  <si>
    <t>B738</t>
  </si>
  <si>
    <t>Forks Valley School</t>
  </si>
  <si>
    <t>D014</t>
  </si>
  <si>
    <t>Golden Acres School</t>
  </si>
  <si>
    <t>B715</t>
  </si>
  <si>
    <t>Golden Rule School</t>
  </si>
  <si>
    <t>B690</t>
  </si>
  <si>
    <t>Hawpatch School</t>
  </si>
  <si>
    <t>B699</t>
  </si>
  <si>
    <t>Hidden Cove</t>
  </si>
  <si>
    <t>B630</t>
  </si>
  <si>
    <t>Honey Brook School</t>
  </si>
  <si>
    <t>B679</t>
  </si>
  <si>
    <t>Honeyview School</t>
  </si>
  <si>
    <t>B707</t>
  </si>
  <si>
    <t>Honeyville School</t>
  </si>
  <si>
    <t>B671</t>
  </si>
  <si>
    <t>Lakeside Amish</t>
  </si>
  <si>
    <t>B650</t>
  </si>
  <si>
    <t>Little Acorn School</t>
  </si>
  <si>
    <t>B665</t>
  </si>
  <si>
    <t>Maple Grove School</t>
  </si>
  <si>
    <t>B688</t>
  </si>
  <si>
    <t>Meadow View Amish School</t>
  </si>
  <si>
    <t>B713</t>
  </si>
  <si>
    <t>Meadowbrook School</t>
  </si>
  <si>
    <t>B685</t>
  </si>
  <si>
    <t>Meadowlane School</t>
  </si>
  <si>
    <t>A913</t>
  </si>
  <si>
    <t>Meadowlark School</t>
  </si>
  <si>
    <t>B675</t>
  </si>
  <si>
    <t>Middle Barrens School</t>
  </si>
  <si>
    <t>A006</t>
  </si>
  <si>
    <t>B718</t>
  </si>
  <si>
    <t>Nature Valley School</t>
  </si>
  <si>
    <t>B700</t>
  </si>
  <si>
    <t>Northside School</t>
  </si>
  <si>
    <t>B623</t>
  </si>
  <si>
    <t>Ontario Acres</t>
  </si>
  <si>
    <t>A021</t>
  </si>
  <si>
    <t xml:space="preserve">Orchard View School </t>
  </si>
  <si>
    <t>B703</t>
  </si>
  <si>
    <t>Paige Creek School</t>
  </si>
  <si>
    <t>B621</t>
  </si>
  <si>
    <t>Peaceful Meadows School</t>
  </si>
  <si>
    <t>B624</t>
  </si>
  <si>
    <t>Pheasant Trail School</t>
  </si>
  <si>
    <t>A099</t>
  </si>
  <si>
    <t>Pigeon River School</t>
  </si>
  <si>
    <t>B722</t>
  </si>
  <si>
    <t>Pleasant Acres School</t>
  </si>
  <si>
    <t>B655</t>
  </si>
  <si>
    <t>Pleasant Ridge School</t>
  </si>
  <si>
    <t>B719</t>
  </si>
  <si>
    <t>Prairie View School</t>
  </si>
  <si>
    <t>B678</t>
  </si>
  <si>
    <t>Rock Run School</t>
  </si>
  <si>
    <t>B619</t>
  </si>
  <si>
    <t>Seybert Trail School</t>
  </si>
  <si>
    <t>B702</t>
  </si>
  <si>
    <t>Shipshe Meadows School</t>
  </si>
  <si>
    <t>A711</t>
  </si>
  <si>
    <t>Shipshe View</t>
  </si>
  <si>
    <t>B740</t>
  </si>
  <si>
    <t>South Eden School</t>
  </si>
  <si>
    <t>B716</t>
  </si>
  <si>
    <t>Southeast Clay School</t>
  </si>
  <si>
    <t>B670</t>
  </si>
  <si>
    <t>Spring Hill School</t>
  </si>
  <si>
    <t>B640</t>
  </si>
  <si>
    <t>Sunny Ridge School</t>
  </si>
  <si>
    <t>B680</t>
  </si>
  <si>
    <t>Sunnyside School</t>
  </si>
  <si>
    <t>A014</t>
  </si>
  <si>
    <t>Sunrise Ridge School</t>
  </si>
  <si>
    <t>B617</t>
  </si>
  <si>
    <t>Tilfert Lake School</t>
  </si>
  <si>
    <t>A028</t>
  </si>
  <si>
    <t>Timber Edge School</t>
  </si>
  <si>
    <t>B697</t>
  </si>
  <si>
    <t>Tollway View Amish School</t>
  </si>
  <si>
    <t>B698</t>
  </si>
  <si>
    <t>Townline Square School</t>
  </si>
  <si>
    <t>B712</t>
  </si>
  <si>
    <t>Valley Line School</t>
  </si>
  <si>
    <t>B622</t>
  </si>
  <si>
    <t>Van Buren Hills School</t>
  </si>
  <si>
    <t>B689</t>
  </si>
  <si>
    <t>Wabash Trail Amish</t>
  </si>
  <si>
    <t>B710</t>
  </si>
  <si>
    <t>West Yoder School</t>
  </si>
  <si>
    <t>B717</t>
  </si>
  <si>
    <t>Whispering Wind School</t>
  </si>
  <si>
    <t>B660</t>
  </si>
  <si>
    <t>Woodside School</t>
  </si>
  <si>
    <t>D622</t>
  </si>
  <si>
    <t>Yoder Center</t>
  </si>
  <si>
    <t>B730</t>
  </si>
  <si>
    <t>Bloomfield Hill School</t>
  </si>
  <si>
    <t>D012</t>
  </si>
  <si>
    <t>Blue Heron School</t>
  </si>
  <si>
    <t>B737</t>
  </si>
  <si>
    <t>Creekside Amish School</t>
  </si>
  <si>
    <t>B726</t>
  </si>
  <si>
    <t>Indian Trail School</t>
  </si>
  <si>
    <t>B735</t>
  </si>
  <si>
    <t>New Valentine Amish School</t>
  </si>
  <si>
    <t>B682</t>
  </si>
  <si>
    <t>Oak Hill Amish School</t>
  </si>
  <si>
    <t>B771</t>
  </si>
  <si>
    <t>Crown Point Christian School</t>
  </si>
  <si>
    <t>A628</t>
  </si>
  <si>
    <t>Heritage Christian High School</t>
  </si>
  <si>
    <t>A122</t>
  </si>
  <si>
    <t>Illiana Christian High School</t>
  </si>
  <si>
    <t>A626</t>
  </si>
  <si>
    <t>Protestant Reformed Christian Schl</t>
  </si>
  <si>
    <t>B760</t>
  </si>
  <si>
    <t>Andrean High School</t>
  </si>
  <si>
    <t>B755</t>
  </si>
  <si>
    <t>Aquinas School at St Andrew's</t>
  </si>
  <si>
    <t>B764</t>
  </si>
  <si>
    <t>Avicenna Academy</t>
  </si>
  <si>
    <t>B751</t>
  </si>
  <si>
    <t>Happy Days Learning Center</t>
  </si>
  <si>
    <t>B821</t>
  </si>
  <si>
    <t>Indiana Horizon Academy</t>
  </si>
  <si>
    <t>A769</t>
  </si>
  <si>
    <t>Montessori Academy of NWI</t>
  </si>
  <si>
    <t>D119</t>
  </si>
  <si>
    <t>Youth With A Purpose Inc. Academy</t>
  </si>
  <si>
    <t>C013</t>
  </si>
  <si>
    <t>Forest Ridge Academy Inc</t>
  </si>
  <si>
    <t>B790</t>
  </si>
  <si>
    <t>Hammond Baptist Schools</t>
  </si>
  <si>
    <t>B747</t>
  </si>
  <si>
    <t>Midwest Elite Prep Acad Inc</t>
  </si>
  <si>
    <t>B780</t>
  </si>
  <si>
    <t>Saint John Evangelist School</t>
  </si>
  <si>
    <t>B775</t>
  </si>
  <si>
    <t>B795</t>
  </si>
  <si>
    <t>Lowell Christian Academy</t>
  </si>
  <si>
    <t>D913</t>
  </si>
  <si>
    <t xml:space="preserve">Israel School of Excellence </t>
  </si>
  <si>
    <t>D211</t>
  </si>
  <si>
    <t xml:space="preserve">Repairer Of The Breach Ministries </t>
  </si>
  <si>
    <t>B773</t>
  </si>
  <si>
    <t>Northwest Adventist Christian Sch</t>
  </si>
  <si>
    <t>B835</t>
  </si>
  <si>
    <t>Saint Mary Catholic Comm School</t>
  </si>
  <si>
    <t>B850</t>
  </si>
  <si>
    <t>B865</t>
  </si>
  <si>
    <t>St Stanislaus School</t>
  </si>
  <si>
    <t>B806</t>
  </si>
  <si>
    <t>Ambassador Christian Academy</t>
  </si>
  <si>
    <t>B892</t>
  </si>
  <si>
    <t>Ascension Lutheran Christian Schl</t>
  </si>
  <si>
    <t>B129</t>
  </si>
  <si>
    <t>Life Christian STEAM Academy</t>
  </si>
  <si>
    <t>B915</t>
  </si>
  <si>
    <t>Mizpah Seventh-Day Adventist Acad</t>
  </si>
  <si>
    <t>D916</t>
  </si>
  <si>
    <t xml:space="preserve">New Hope Academy </t>
  </si>
  <si>
    <t>B894</t>
  </si>
  <si>
    <t>Tender Loving Care Academy</t>
  </si>
  <si>
    <t>B797</t>
  </si>
  <si>
    <t>B815</t>
  </si>
  <si>
    <t>Calumet Christian School</t>
  </si>
  <si>
    <t>B930</t>
  </si>
  <si>
    <t>B970</t>
  </si>
  <si>
    <t>Bishop Noll Institute</t>
  </si>
  <si>
    <t>B962</t>
  </si>
  <si>
    <t>Children of Destiny Christian Acad</t>
  </si>
  <si>
    <t>B985</t>
  </si>
  <si>
    <t>City Baptist Schools</t>
  </si>
  <si>
    <t>C008</t>
  </si>
  <si>
    <t>Greater Works Learning Academy</t>
  </si>
  <si>
    <t>C006</t>
  </si>
  <si>
    <t>Kingdom Christian Center Academy</t>
  </si>
  <si>
    <t>B951</t>
  </si>
  <si>
    <t>Morning Star Academy</t>
  </si>
  <si>
    <t>B950</t>
  </si>
  <si>
    <t>Saint Casimir School</t>
  </si>
  <si>
    <t>B960</t>
  </si>
  <si>
    <t>Saint John Bosco School</t>
  </si>
  <si>
    <t>B965</t>
  </si>
  <si>
    <t>A013</t>
  </si>
  <si>
    <t>Children of the Earth Montessori</t>
  </si>
  <si>
    <t>C018</t>
  </si>
  <si>
    <t>Cline Ave Baptist Childcare/PreSch</t>
  </si>
  <si>
    <t>C017</t>
  </si>
  <si>
    <t>Happy Days Child Care Center</t>
  </si>
  <si>
    <t>C020</t>
  </si>
  <si>
    <t>Highland Christian School</t>
  </si>
  <si>
    <t>C025</t>
  </si>
  <si>
    <t>Our Lady Of Grace School</t>
  </si>
  <si>
    <t>C035</t>
  </si>
  <si>
    <t>Montessori Academy in the Oaks</t>
  </si>
  <si>
    <t>C050</t>
  </si>
  <si>
    <t>C060</t>
  </si>
  <si>
    <t>Saint Thomas More School</t>
  </si>
  <si>
    <t>C065</t>
  </si>
  <si>
    <t>St Paul's Lutheran School</t>
  </si>
  <si>
    <t>C082</t>
  </si>
  <si>
    <t>Sacred Heart Apostolic School</t>
  </si>
  <si>
    <t>C100</t>
  </si>
  <si>
    <t>La Lumiere School</t>
  </si>
  <si>
    <t>C125</t>
  </si>
  <si>
    <t>Marquette Catholic High School</t>
  </si>
  <si>
    <t>C105</t>
  </si>
  <si>
    <t>Notre Dame Catholic School</t>
  </si>
  <si>
    <t>C110</t>
  </si>
  <si>
    <t>Queen Of All Saints School</t>
  </si>
  <si>
    <t>C130</t>
  </si>
  <si>
    <t>C120</t>
  </si>
  <si>
    <t>Saint Stanislaus Kostka School</t>
  </si>
  <si>
    <t>C150</t>
  </si>
  <si>
    <t>C160</t>
  </si>
  <si>
    <t>C170</t>
  </si>
  <si>
    <t>Springville Christian School</t>
  </si>
  <si>
    <t>C165</t>
  </si>
  <si>
    <t>Stone City Christian Academy</t>
  </si>
  <si>
    <t>C174</t>
  </si>
  <si>
    <t>Sunshine School</t>
  </si>
  <si>
    <t>C215</t>
  </si>
  <si>
    <t>Cross Street Christian School</t>
  </si>
  <si>
    <t>C175</t>
  </si>
  <si>
    <t>Indiana Christian Academy</t>
  </si>
  <si>
    <t>C190</t>
  </si>
  <si>
    <t>C250</t>
  </si>
  <si>
    <t>Anderson Christian School</t>
  </si>
  <si>
    <t>C217</t>
  </si>
  <si>
    <t>Calvary Academy</t>
  </si>
  <si>
    <t>C211</t>
  </si>
  <si>
    <t>C226</t>
  </si>
  <si>
    <t>Liberty Christian Elementary</t>
  </si>
  <si>
    <t>C225</t>
  </si>
  <si>
    <t>Liberty Christian School</t>
  </si>
  <si>
    <t>C195</t>
  </si>
  <si>
    <t>Park Place Children's Center</t>
  </si>
  <si>
    <t>C257</t>
  </si>
  <si>
    <t>Damar Academy</t>
  </si>
  <si>
    <t>C270</t>
  </si>
  <si>
    <t>Lutheran High School</t>
  </si>
  <si>
    <t>C265</t>
  </si>
  <si>
    <t>Nativity Catholic School</t>
  </si>
  <si>
    <t>C323</t>
  </si>
  <si>
    <t>Basic Prep Academy</t>
  </si>
  <si>
    <t>C281</t>
  </si>
  <si>
    <t>Cornerstone Baptist Academy</t>
  </si>
  <si>
    <t>C276</t>
  </si>
  <si>
    <t>Fall Creek Montessori Academy</t>
  </si>
  <si>
    <t>C612</t>
  </si>
  <si>
    <t>Fortune Academy</t>
  </si>
  <si>
    <t>C275</t>
  </si>
  <si>
    <t>Heritage Christian School</t>
  </si>
  <si>
    <t>C267</t>
  </si>
  <si>
    <t>C282</t>
  </si>
  <si>
    <t>Horizon Christian School</t>
  </si>
  <si>
    <t>C280</t>
  </si>
  <si>
    <t>C665</t>
  </si>
  <si>
    <t>Saint Simon The Apostle School</t>
  </si>
  <si>
    <t>C699</t>
  </si>
  <si>
    <t>TP Schools</t>
  </si>
  <si>
    <t>C572</t>
  </si>
  <si>
    <t>Worthmore Academy</t>
  </si>
  <si>
    <t>C333</t>
  </si>
  <si>
    <t>ACTS Academy</t>
  </si>
  <si>
    <t>C580</t>
  </si>
  <si>
    <t>Calvary Christian School</t>
  </si>
  <si>
    <t>C315</t>
  </si>
  <si>
    <t>Calvary Lutheran School</t>
  </si>
  <si>
    <t>C271</t>
  </si>
  <si>
    <t>Curtis Wilson Primary School</t>
  </si>
  <si>
    <t>C357</t>
  </si>
  <si>
    <t>Gray Road Christian School</t>
  </si>
  <si>
    <t>C679</t>
  </si>
  <si>
    <t xml:space="preserve">Indianapolis Southside Christian </t>
  </si>
  <si>
    <t>C298</t>
  </si>
  <si>
    <t>Montessori Garden Academy</t>
  </si>
  <si>
    <t>C320</t>
  </si>
  <si>
    <t>Roncalli High School</t>
  </si>
  <si>
    <t>C295</t>
  </si>
  <si>
    <t>Saint Barnabas School</t>
  </si>
  <si>
    <t>C300</t>
  </si>
  <si>
    <t>C305</t>
  </si>
  <si>
    <t>Saint Mark School</t>
  </si>
  <si>
    <t>C310</t>
  </si>
  <si>
    <t>Saint Roch School</t>
  </si>
  <si>
    <t>C349</t>
  </si>
  <si>
    <t>Southport Presbyterian Chrst Sch</t>
  </si>
  <si>
    <t>C354</t>
  </si>
  <si>
    <t>Southside Christian School</t>
  </si>
  <si>
    <t>C325</t>
  </si>
  <si>
    <t>Suburban Christian School</t>
  </si>
  <si>
    <t>D912</t>
  </si>
  <si>
    <t xml:space="preserve">Al Haqq Foundation Academy </t>
  </si>
  <si>
    <t>C360</t>
  </si>
  <si>
    <t>Brebeuf Jesuit Preparatory School</t>
  </si>
  <si>
    <t>C364</t>
  </si>
  <si>
    <t>Maria Montessori International Aca</t>
  </si>
  <si>
    <t>C321</t>
  </si>
  <si>
    <t>Riviera Daycare and Preschool</t>
  </si>
  <si>
    <t>C470</t>
  </si>
  <si>
    <t>The Children's House</t>
  </si>
  <si>
    <t>C396</t>
  </si>
  <si>
    <t>Burge Terrace Christian School</t>
  </si>
  <si>
    <t>C390</t>
  </si>
  <si>
    <t>Holy Spirit School</t>
  </si>
  <si>
    <t>C400</t>
  </si>
  <si>
    <t>C395</t>
  </si>
  <si>
    <t>C559</t>
  </si>
  <si>
    <t>Word &amp; Knowledge Christian Academy</t>
  </si>
  <si>
    <t>A239</t>
  </si>
  <si>
    <t>A Children's Habitat</t>
  </si>
  <si>
    <t>C486</t>
  </si>
  <si>
    <t>Christ Church Christian Academy</t>
  </si>
  <si>
    <t>C495</t>
  </si>
  <si>
    <t>Colonial Christian School</t>
  </si>
  <si>
    <t>C475</t>
  </si>
  <si>
    <t>Hasten Hebrew Acad of Indianapolis</t>
  </si>
  <si>
    <t>C455</t>
  </si>
  <si>
    <t>Indianapolis Junior Academy</t>
  </si>
  <si>
    <t>C678</t>
  </si>
  <si>
    <t>International Sch of IN (6-8)</t>
  </si>
  <si>
    <t>C677</t>
  </si>
  <si>
    <t>International Sch of IN HS (9-12)</t>
  </si>
  <si>
    <t>C480</t>
  </si>
  <si>
    <t>Jewish Community Center</t>
  </si>
  <si>
    <t>C426</t>
  </si>
  <si>
    <t>Park Tudor School (6-8)</t>
  </si>
  <si>
    <t>C432</t>
  </si>
  <si>
    <t>Park Tudor School (9-12)</t>
  </si>
  <si>
    <t>C425</t>
  </si>
  <si>
    <t>Park Tudor School (KG-05)</t>
  </si>
  <si>
    <t>B117</t>
  </si>
  <si>
    <t>Polaris Center For Education Inc</t>
  </si>
  <si>
    <t>C435</t>
  </si>
  <si>
    <t>Saint Luke School</t>
  </si>
  <si>
    <t>C440</t>
  </si>
  <si>
    <t>Saint Matthew School</t>
  </si>
  <si>
    <t>C445</t>
  </si>
  <si>
    <t>Saint Monica School</t>
  </si>
  <si>
    <t>C450</t>
  </si>
  <si>
    <t>Saint Pius X School</t>
  </si>
  <si>
    <t>C493</t>
  </si>
  <si>
    <t>Sycamore School</t>
  </si>
  <si>
    <t>C433</t>
  </si>
  <si>
    <t>The Limberlost School Inc</t>
  </si>
  <si>
    <t>C430</t>
  </si>
  <si>
    <t>The Orchard School</t>
  </si>
  <si>
    <t>C519</t>
  </si>
  <si>
    <t>Chapel Hill Christian School</t>
  </si>
  <si>
    <t>C527</t>
  </si>
  <si>
    <t>C514</t>
  </si>
  <si>
    <t>Crosspointe Christian Academy</t>
  </si>
  <si>
    <t>C513</t>
  </si>
  <si>
    <t>Islamic Academy of Indianapolis</t>
  </si>
  <si>
    <t>C545</t>
  </si>
  <si>
    <t>Holy Name Catholic School</t>
  </si>
  <si>
    <t>D911</t>
  </si>
  <si>
    <t xml:space="preserve">Achieve Academy </t>
  </si>
  <si>
    <t>A149</t>
  </si>
  <si>
    <t xml:space="preserve">Apogee School For The Gifted </t>
  </si>
  <si>
    <t>C705</t>
  </si>
  <si>
    <t>Bishop Chatard High School</t>
  </si>
  <si>
    <t>C591</t>
  </si>
  <si>
    <t>Building Blocks Academy</t>
  </si>
  <si>
    <t>C690</t>
  </si>
  <si>
    <t>Capitol City SDA Church School</t>
  </si>
  <si>
    <t>C715</t>
  </si>
  <si>
    <t>Cardinal Ritter High School</t>
  </si>
  <si>
    <t>C700</t>
  </si>
  <si>
    <t>Cathedral High School</t>
  </si>
  <si>
    <t>C625</t>
  </si>
  <si>
    <t>Central Catholic School</t>
  </si>
  <si>
    <t>C575</t>
  </si>
  <si>
    <t>Central Christian Academy</t>
  </si>
  <si>
    <t>C317</t>
  </si>
  <si>
    <t>Christ Temple Christian Academy</t>
  </si>
  <si>
    <t>C585</t>
  </si>
  <si>
    <t>Christ The King School</t>
  </si>
  <si>
    <t>C378</t>
  </si>
  <si>
    <t>Dashmesh Elementary School</t>
  </si>
  <si>
    <t>C680</t>
  </si>
  <si>
    <t>C771</t>
  </si>
  <si>
    <t>Greater Morning Star Christian Sch</t>
  </si>
  <si>
    <t>A004</t>
  </si>
  <si>
    <t>Hagia Sophia Classical Academy</t>
  </si>
  <si>
    <t>C590</t>
  </si>
  <si>
    <t>Holy Angels Catholic School</t>
  </si>
  <si>
    <t>C595</t>
  </si>
  <si>
    <t>Holy Cross Central School</t>
  </si>
  <si>
    <t>C600</t>
  </si>
  <si>
    <t>Immaculate Heart of Mary School</t>
  </si>
  <si>
    <t>C468</t>
  </si>
  <si>
    <t>International Sch of IN (PK-5)</t>
  </si>
  <si>
    <t>B299</t>
  </si>
  <si>
    <t>Legacy Learning Center</t>
  </si>
  <si>
    <t>C701</t>
  </si>
  <si>
    <t>Mackida Loveal Higher Learning Aca</t>
  </si>
  <si>
    <t>C712</t>
  </si>
  <si>
    <t>Montessori Centers Inc</t>
  </si>
  <si>
    <t>C628</t>
  </si>
  <si>
    <t>MTI School of Knowledge</t>
  </si>
  <si>
    <t>C688</t>
  </si>
  <si>
    <t>Muhammad's School</t>
  </si>
  <si>
    <t>C733</t>
  </si>
  <si>
    <t>New Beginnings and Adventures</t>
  </si>
  <si>
    <t>C647</t>
  </si>
  <si>
    <t>Northside Montessori School</t>
  </si>
  <si>
    <t>C605</t>
  </si>
  <si>
    <t>Our Lady Of Lourdes School</t>
  </si>
  <si>
    <t>C623</t>
  </si>
  <si>
    <t>Providence Cristo Rey High School</t>
  </si>
  <si>
    <t>C722</t>
  </si>
  <si>
    <t>Purpose of Life Academy</t>
  </si>
  <si>
    <t>C645</t>
  </si>
  <si>
    <t>Saint Joan Of Arc School</t>
  </si>
  <si>
    <t>C655</t>
  </si>
  <si>
    <t>Saint Philip Neri School</t>
  </si>
  <si>
    <t>C675</t>
  </si>
  <si>
    <t>Saint Thomas Aquinas School</t>
  </si>
  <si>
    <t>C710</t>
  </si>
  <si>
    <t>Scecina Memorial High School</t>
  </si>
  <si>
    <t>C791</t>
  </si>
  <si>
    <t>School for Community Learning</t>
  </si>
  <si>
    <t>C563</t>
  </si>
  <si>
    <t xml:space="preserve">Shepherd Community Academy </t>
  </si>
  <si>
    <t>C615</t>
  </si>
  <si>
    <t>St Anthony Catholic School</t>
  </si>
  <si>
    <t>C650</t>
  </si>
  <si>
    <t>St Michael The Archangel School</t>
  </si>
  <si>
    <t>C570</t>
  </si>
  <si>
    <t>St Richard's Episcopal School</t>
  </si>
  <si>
    <t>C670</t>
  </si>
  <si>
    <t>St Therese Little Flower School</t>
  </si>
  <si>
    <t>C589</t>
  </si>
  <si>
    <t>The Independence Academy</t>
  </si>
  <si>
    <t>B297</t>
  </si>
  <si>
    <t>The Oaks Academy - Brookside</t>
  </si>
  <si>
    <t>C773</t>
  </si>
  <si>
    <t>The Oaks Academy - Fall Creek</t>
  </si>
  <si>
    <t>C774</t>
  </si>
  <si>
    <t>The Oaks Academy - Middle School</t>
  </si>
  <si>
    <t>C561</t>
  </si>
  <si>
    <t>C725</t>
  </si>
  <si>
    <t>Witness for Christ Christian Sch</t>
  </si>
  <si>
    <t>D917</t>
  </si>
  <si>
    <t>World Changers School of the Arts</t>
  </si>
  <si>
    <t>C795</t>
  </si>
  <si>
    <t>Saint Christopher School</t>
  </si>
  <si>
    <t>C805</t>
  </si>
  <si>
    <t>Culver Academies</t>
  </si>
  <si>
    <t>C830</t>
  </si>
  <si>
    <t>Borkholder Parochial School</t>
  </si>
  <si>
    <t>C841</t>
  </si>
  <si>
    <t>Creekside School</t>
  </si>
  <si>
    <t>C845</t>
  </si>
  <si>
    <t>Dausman Prairie School</t>
  </si>
  <si>
    <t>C840</t>
  </si>
  <si>
    <t>New Burlington Amish School</t>
  </si>
  <si>
    <t>C863</t>
  </si>
  <si>
    <t>Rolling Meadow School</t>
  </si>
  <si>
    <t>C825</t>
  </si>
  <si>
    <t>C820</t>
  </si>
  <si>
    <t>Sandy Ridge School</t>
  </si>
  <si>
    <t>C835</t>
  </si>
  <si>
    <t>South Beech Amish School</t>
  </si>
  <si>
    <t>A123</t>
  </si>
  <si>
    <t>Whispering Knoll School</t>
  </si>
  <si>
    <t>C850</t>
  </si>
  <si>
    <t>Grace Baptist Christian School</t>
  </si>
  <si>
    <t>C855</t>
  </si>
  <si>
    <t>C847</t>
  </si>
  <si>
    <t>Bourbon Christian School</t>
  </si>
  <si>
    <t>C843</t>
  </si>
  <si>
    <t>Pine Grove School</t>
  </si>
  <si>
    <t>A932</t>
  </si>
  <si>
    <t>Pleasant View School</t>
  </si>
  <si>
    <t>A929</t>
  </si>
  <si>
    <t>South Millwood Amish School</t>
  </si>
  <si>
    <t>C880</t>
  </si>
  <si>
    <t>Grace Baptist Academy</t>
  </si>
  <si>
    <t>C905</t>
  </si>
  <si>
    <t>Adventist Christian Elementary</t>
  </si>
  <si>
    <t>A009</t>
  </si>
  <si>
    <t>Bloomington Islamic School</t>
  </si>
  <si>
    <t>C895</t>
  </si>
  <si>
    <t>Bloomington Montessori School</t>
  </si>
  <si>
    <t>C933</t>
  </si>
  <si>
    <t>Clear Creek Christian School</t>
  </si>
  <si>
    <t>C910</t>
  </si>
  <si>
    <t>Covenant Christian School</t>
  </si>
  <si>
    <t>C915</t>
  </si>
  <si>
    <t>Harmony School</t>
  </si>
  <si>
    <t>C927</t>
  </si>
  <si>
    <t>Lighthouse Christian Academy</t>
  </si>
  <si>
    <t>C899</t>
  </si>
  <si>
    <t>Pinnacle School</t>
  </si>
  <si>
    <t>C900</t>
  </si>
  <si>
    <t>C918</t>
  </si>
  <si>
    <t>The Prep School</t>
  </si>
  <si>
    <t>A024</t>
  </si>
  <si>
    <t xml:space="preserve">Hillcrest School </t>
  </si>
  <si>
    <t>B633</t>
  </si>
  <si>
    <t>Peaceful Acres School</t>
  </si>
  <si>
    <t>C940</t>
  </si>
  <si>
    <t>Tabernacle Christian School</t>
  </si>
  <si>
    <t>C965</t>
  </si>
  <si>
    <t>Mooresville Christian Academy</t>
  </si>
  <si>
    <t>C974</t>
  </si>
  <si>
    <t>C984</t>
  </si>
  <si>
    <t>Oak Farm Montessori School</t>
  </si>
  <si>
    <t>C980</t>
  </si>
  <si>
    <t>Saint Mary Elementary School</t>
  </si>
  <si>
    <t>C985</t>
  </si>
  <si>
    <t>St John Lutheran School</t>
  </si>
  <si>
    <t>D897</t>
  </si>
  <si>
    <t>Hidden Meadow School</t>
  </si>
  <si>
    <t>C983</t>
  </si>
  <si>
    <t>Nature Hill Amish</t>
  </si>
  <si>
    <t>A034</t>
  </si>
  <si>
    <t xml:space="preserve">Scenic Hills School </t>
  </si>
  <si>
    <t>C976</t>
  </si>
  <si>
    <t>Stoney Acres Amish School</t>
  </si>
  <si>
    <t>C977</t>
  </si>
  <si>
    <t>Sunny Slope Amish School</t>
  </si>
  <si>
    <t>C987</t>
  </si>
  <si>
    <t>West Waldron</t>
  </si>
  <si>
    <t>B629</t>
  </si>
  <si>
    <t>B189</t>
  </si>
  <si>
    <t>Hilltop Christian School</t>
  </si>
  <si>
    <t>D009</t>
  </si>
  <si>
    <t>Leatherwood Creek School</t>
  </si>
  <si>
    <t>D028</t>
  </si>
  <si>
    <t>D025</t>
  </si>
  <si>
    <t>Adams School</t>
  </si>
  <si>
    <t>A031</t>
  </si>
  <si>
    <t xml:space="preserve">Barnyard Echoes </t>
  </si>
  <si>
    <t>D899</t>
  </si>
  <si>
    <t>Breezy Knoll School</t>
  </si>
  <si>
    <t>D021</t>
  </si>
  <si>
    <t>Coyote Hollow</t>
  </si>
  <si>
    <t>D023</t>
  </si>
  <si>
    <t>Ferndale Amish School</t>
  </si>
  <si>
    <t>D026</t>
  </si>
  <si>
    <t>Lake View School</t>
  </si>
  <si>
    <t>B634</t>
  </si>
  <si>
    <t>New Discovery School</t>
  </si>
  <si>
    <t>C961</t>
  </si>
  <si>
    <t>Secluded Acres School</t>
  </si>
  <si>
    <t>D027</t>
  </si>
  <si>
    <t>Sugar Creek School</t>
  </si>
  <si>
    <t>D022</t>
  </si>
  <si>
    <t>Sycamore Country School</t>
  </si>
  <si>
    <t>B296</t>
  </si>
  <si>
    <t>West Side School Inc</t>
  </si>
  <si>
    <t>D032</t>
  </si>
  <si>
    <t>Whispering Willow</t>
  </si>
  <si>
    <t>D052</t>
  </si>
  <si>
    <t>Chesterton Montessori School</t>
  </si>
  <si>
    <t>D055</t>
  </si>
  <si>
    <t>Fairhaven Baptist Academy</t>
  </si>
  <si>
    <t>D050</t>
  </si>
  <si>
    <t>Saint Patrick School</t>
  </si>
  <si>
    <t>D058</t>
  </si>
  <si>
    <t>Midwest Academy MCYF</t>
  </si>
  <si>
    <t>D056</t>
  </si>
  <si>
    <t>Shults-Lewis Child &amp; Family Srvs</t>
  </si>
  <si>
    <t>D073</t>
  </si>
  <si>
    <t>D063</t>
  </si>
  <si>
    <t>Emmanuel Baptist Academy</t>
  </si>
  <si>
    <t>D065</t>
  </si>
  <si>
    <t>Nativity of Our Savior School</t>
  </si>
  <si>
    <t>D080</t>
  </si>
  <si>
    <t>Portage Christian School</t>
  </si>
  <si>
    <t>D090</t>
  </si>
  <si>
    <t>D064</t>
  </si>
  <si>
    <t>Montessori Academy of Valparaiso</t>
  </si>
  <si>
    <t>D085</t>
  </si>
  <si>
    <t>Saint Paul Catholic School</t>
  </si>
  <si>
    <t>D095</t>
  </si>
  <si>
    <t>St Matthew School</t>
  </si>
  <si>
    <t>D100</t>
  </si>
  <si>
    <t>St Philip School</t>
  </si>
  <si>
    <t>D105</t>
  </si>
  <si>
    <t>Saint Wendel School</t>
  </si>
  <si>
    <t>D133</t>
  </si>
  <si>
    <t>Lake Side</t>
  </si>
  <si>
    <t>D121</t>
  </si>
  <si>
    <t>Prairie Land School</t>
  </si>
  <si>
    <t>D135</t>
  </si>
  <si>
    <t>Oldenburg Academy</t>
  </si>
  <si>
    <t>D130</t>
  </si>
  <si>
    <t>Saint Louis School</t>
  </si>
  <si>
    <t>D150</t>
  </si>
  <si>
    <t>Flat Rock Amish School</t>
  </si>
  <si>
    <t>D151</t>
  </si>
  <si>
    <t>Milroy Amish School</t>
  </si>
  <si>
    <t>D140</t>
  </si>
  <si>
    <t>D158</t>
  </si>
  <si>
    <t>North Liberty Christian School</t>
  </si>
  <si>
    <t>D189</t>
  </si>
  <si>
    <t>D165</t>
  </si>
  <si>
    <t>Marian High School</t>
  </si>
  <si>
    <t>D210</t>
  </si>
  <si>
    <t>Montessori Academy at Edison Lakes</t>
  </si>
  <si>
    <t>A972</t>
  </si>
  <si>
    <t>Oak Grove School</t>
  </si>
  <si>
    <t>D164</t>
  </si>
  <si>
    <t>St Pius X Catholic School</t>
  </si>
  <si>
    <t>D196</t>
  </si>
  <si>
    <t>Bais Yaakov High School of Indiana</t>
  </si>
  <si>
    <t>D177</t>
  </si>
  <si>
    <t>Mishawaka Catholic School</t>
  </si>
  <si>
    <t>D249</t>
  </si>
  <si>
    <t>New Vision Christian Academy</t>
  </si>
  <si>
    <t>D198</t>
  </si>
  <si>
    <t>Queen of Peace School</t>
  </si>
  <si>
    <t>D195</t>
  </si>
  <si>
    <t>South Bend Hebrew Day School</t>
  </si>
  <si>
    <t>D230</t>
  </si>
  <si>
    <t>D305</t>
  </si>
  <si>
    <t>Community Baptist Christian School</t>
  </si>
  <si>
    <t>D235</t>
  </si>
  <si>
    <t>D909</t>
  </si>
  <si>
    <t>DePaul Academy</t>
  </si>
  <si>
    <t>D272</t>
  </si>
  <si>
    <t>Good Shepherd Montessori School</t>
  </si>
  <si>
    <t>D310</t>
  </si>
  <si>
    <t>Granger Christian School</t>
  </si>
  <si>
    <t>D240</t>
  </si>
  <si>
    <t>D245</t>
  </si>
  <si>
    <t>D315</t>
  </si>
  <si>
    <t>Michiana Christian Academy, Inc.</t>
  </si>
  <si>
    <t>D250</t>
  </si>
  <si>
    <t>Our Lady Of Hungary School</t>
  </si>
  <si>
    <t>D163</t>
  </si>
  <si>
    <t>Peace Lutheran School</t>
  </si>
  <si>
    <t>D317</t>
  </si>
  <si>
    <t>Resurrection Lutheran Academy</t>
  </si>
  <si>
    <t>A042</t>
  </si>
  <si>
    <t>River Montessori High School</t>
  </si>
  <si>
    <t>D255</t>
  </si>
  <si>
    <t>Saint Adalbert School</t>
  </si>
  <si>
    <t>D260</t>
  </si>
  <si>
    <t>Saint Anthony De Padua School</t>
  </si>
  <si>
    <t>D265</t>
  </si>
  <si>
    <t>D225</t>
  </si>
  <si>
    <t>Saint Joseph High School</t>
  </si>
  <si>
    <t>D270</t>
  </si>
  <si>
    <t>D275</t>
  </si>
  <si>
    <t>Saint Jude Catholic School</t>
  </si>
  <si>
    <t>D285</t>
  </si>
  <si>
    <t>Saint Matthew Cathedral School</t>
  </si>
  <si>
    <t>D300</t>
  </si>
  <si>
    <t>South Bend Jr Academy School</t>
  </si>
  <si>
    <t>D220</t>
  </si>
  <si>
    <t>The Stanley Clark School</t>
  </si>
  <si>
    <t>D217</t>
  </si>
  <si>
    <t>Trinity School At Greenlawn</t>
  </si>
  <si>
    <t>D201</t>
  </si>
  <si>
    <t xml:space="preserve">Veritas Academy </t>
  </si>
  <si>
    <t>D281</t>
  </si>
  <si>
    <t>Yeshiva of South Bend</t>
  </si>
  <si>
    <t>D329</t>
  </si>
  <si>
    <t>Grace Christian Academy Inc</t>
  </si>
  <si>
    <t>D345</t>
  </si>
  <si>
    <t>Apostolic Christian School</t>
  </si>
  <si>
    <t>D335</t>
  </si>
  <si>
    <t>D370</t>
  </si>
  <si>
    <t>St Bernard Catholic School</t>
  </si>
  <si>
    <t>D375</t>
  </si>
  <si>
    <t>D390</t>
  </si>
  <si>
    <t>East Alvarado School</t>
  </si>
  <si>
    <t>A101</t>
  </si>
  <si>
    <t>Next Level Academy</t>
  </si>
  <si>
    <t>D411</t>
  </si>
  <si>
    <t>Center Square Amish</t>
  </si>
  <si>
    <t>D415</t>
  </si>
  <si>
    <t>Central Catholic Jr-Sr High School</t>
  </si>
  <si>
    <t>D431</t>
  </si>
  <si>
    <t>Follow the Child Montessori School</t>
  </si>
  <si>
    <t>D440</t>
  </si>
  <si>
    <t>Lafayette Christian School</t>
  </si>
  <si>
    <t>D420</t>
  </si>
  <si>
    <t>Saint Boniface School</t>
  </si>
  <si>
    <t>D435</t>
  </si>
  <si>
    <t>Saint James Lutheran School</t>
  </si>
  <si>
    <t>D425</t>
  </si>
  <si>
    <t>Saint Lawrence Elementary School</t>
  </si>
  <si>
    <t>D430</t>
  </si>
  <si>
    <t>Saint Mary Cathedral School</t>
  </si>
  <si>
    <t>D451</t>
  </si>
  <si>
    <t>T. C. Harris School</t>
  </si>
  <si>
    <t>D452</t>
  </si>
  <si>
    <t>D459</t>
  </si>
  <si>
    <t>Lighthouse Baptist Christian Acad</t>
  </si>
  <si>
    <t>D450</t>
  </si>
  <si>
    <t>Montessori School of Lafayette</t>
  </si>
  <si>
    <t>D525</t>
  </si>
  <si>
    <t>Evansville Day School</t>
  </si>
  <si>
    <t>D625</t>
  </si>
  <si>
    <t>Evansville Lutheran School</t>
  </si>
  <si>
    <t>D555</t>
  </si>
  <si>
    <t>Good Shepherd School</t>
  </si>
  <si>
    <t>D560</t>
  </si>
  <si>
    <t>Holy Redeemer School</t>
  </si>
  <si>
    <t>D565</t>
  </si>
  <si>
    <t>Holy Rosary School</t>
  </si>
  <si>
    <t>D530</t>
  </si>
  <si>
    <t>Mater Dei High School</t>
  </si>
  <si>
    <t>D505</t>
  </si>
  <si>
    <t>Montessori Academy</t>
  </si>
  <si>
    <t>D535</t>
  </si>
  <si>
    <t>Reitz Memorial High School</t>
  </si>
  <si>
    <t>D610</t>
  </si>
  <si>
    <t>Resurrection School</t>
  </si>
  <si>
    <t>A121</t>
  </si>
  <si>
    <t>Riverview Adventist Christian Acad</t>
  </si>
  <si>
    <t>D605</t>
  </si>
  <si>
    <t>D590</t>
  </si>
  <si>
    <t>St Benedict Cathedral School</t>
  </si>
  <si>
    <t>D580</t>
  </si>
  <si>
    <t>Westside Catholic School</t>
  </si>
  <si>
    <t>D122</t>
  </si>
  <si>
    <t>ResCare Residential Program</t>
  </si>
  <si>
    <t>A119</t>
  </si>
  <si>
    <t xml:space="preserve">Dana Christian School </t>
  </si>
  <si>
    <t>D715</t>
  </si>
  <si>
    <t>Bible Baptist Academy</t>
  </si>
  <si>
    <t>D705</t>
  </si>
  <si>
    <t>D725</t>
  </si>
  <si>
    <t>D720</t>
  </si>
  <si>
    <t>D676</t>
  </si>
  <si>
    <t>Small World Learning Center</t>
  </si>
  <si>
    <t>D755</t>
  </si>
  <si>
    <t>Terre Haute Montessori School</t>
  </si>
  <si>
    <t>D750</t>
  </si>
  <si>
    <t>The Learning Tree</t>
  </si>
  <si>
    <t>D802</t>
  </si>
  <si>
    <t>Emmanuel Christian School</t>
  </si>
  <si>
    <t>D805</t>
  </si>
  <si>
    <t>Saint Bernard Elementary School</t>
  </si>
  <si>
    <t>D489</t>
  </si>
  <si>
    <t>Evansville Christian Sch Newburgh</t>
  </si>
  <si>
    <t>D592</t>
  </si>
  <si>
    <t>Optimal Rhythms Inc/ACCESS Academy</t>
  </si>
  <si>
    <t>D815</t>
  </si>
  <si>
    <t>D818</t>
  </si>
  <si>
    <t>East Salem Parochial School</t>
  </si>
  <si>
    <t>D829</t>
  </si>
  <si>
    <t>Elk Creek Parochial School</t>
  </si>
  <si>
    <t>D828</t>
  </si>
  <si>
    <t>Southern Hills Mennonite School</t>
  </si>
  <si>
    <t>D813</t>
  </si>
  <si>
    <t>Twin Oaks Amish School</t>
  </si>
  <si>
    <t>D823</t>
  </si>
  <si>
    <t>Center View Amish School</t>
  </si>
  <si>
    <t>D809</t>
  </si>
  <si>
    <t>Hinshaw Parochial School</t>
  </si>
  <si>
    <t>D814</t>
  </si>
  <si>
    <t>Indian Hill School</t>
  </si>
  <si>
    <t>B335</t>
  </si>
  <si>
    <t>Locust Grove School</t>
  </si>
  <si>
    <t>D895</t>
  </si>
  <si>
    <t>Martin Dale School</t>
  </si>
  <si>
    <t>A037</t>
  </si>
  <si>
    <t xml:space="preserve">Rabbit Ridge School  </t>
  </si>
  <si>
    <t>D896</t>
  </si>
  <si>
    <t>Shady Maple School</t>
  </si>
  <si>
    <t>D824</t>
  </si>
  <si>
    <t>Sugar Grove Amish School</t>
  </si>
  <si>
    <t>D822</t>
  </si>
  <si>
    <t>Sunrise School</t>
  </si>
  <si>
    <t>D825</t>
  </si>
  <si>
    <t>Walnut Level School</t>
  </si>
  <si>
    <t>D892</t>
  </si>
  <si>
    <t>Willow View</t>
  </si>
  <si>
    <t>B636</t>
  </si>
  <si>
    <t>Symonds Creek School</t>
  </si>
  <si>
    <t>D831</t>
  </si>
  <si>
    <t>Deer Run School</t>
  </si>
  <si>
    <t>D833</t>
  </si>
  <si>
    <t>Meadow Creek</t>
  </si>
  <si>
    <t>D894</t>
  </si>
  <si>
    <t>Shady Glen School</t>
  </si>
  <si>
    <t>D862</t>
  </si>
  <si>
    <t>Community Christian School</t>
  </si>
  <si>
    <t>D849</t>
  </si>
  <si>
    <t>Richmond Friends School</t>
  </si>
  <si>
    <t>D840</t>
  </si>
  <si>
    <t>Seton Catholic Elementary</t>
  </si>
  <si>
    <t>D842</t>
  </si>
  <si>
    <t>Seton Catholic High School</t>
  </si>
  <si>
    <t>D827</t>
  </si>
  <si>
    <t>Wernle Yth &amp; Fmly Trtmnt Cnt Inc</t>
  </si>
  <si>
    <t>D865</t>
  </si>
  <si>
    <t>Bethlehem Lutheran School</t>
  </si>
  <si>
    <t>D875</t>
  </si>
  <si>
    <t>Kingdom Academy of Bluffton Inc</t>
  </si>
  <si>
    <t>D874</t>
  </si>
  <si>
    <t>Spring Meadow School</t>
  </si>
  <si>
    <t>D876</t>
  </si>
  <si>
    <t>Wesleyan Heritage Academy</t>
  </si>
  <si>
    <t>D882</t>
  </si>
  <si>
    <t>Cornerstone Private School</t>
  </si>
  <si>
    <t>D907</t>
  </si>
  <si>
    <t>T.R.O.Y. Center</t>
  </si>
  <si>
    <t>Nonpublic School</t>
  </si>
  <si>
    <t>Total Budget</t>
  </si>
  <si>
    <t>Title II-A Nonpublic School(s) Worksheet</t>
  </si>
  <si>
    <r>
      <rPr>
        <b/>
        <sz val="10"/>
        <color theme="0"/>
        <rFont val="Century Gothic"/>
        <family val="2"/>
      </rPr>
      <t>Directions:</t>
    </r>
    <r>
      <rPr>
        <b/>
        <sz val="9"/>
        <color theme="0"/>
        <rFont val="Century Gothic"/>
        <family val="2"/>
      </rPr>
      <t xml:space="preserve"> Please choose the nonpublic school from the drop down menu. Referencing their section of the application, provide a short activity description in the second column. In the third column "Budget Category" please use the dropdown menu to select the appropriate category for the desciption. In the last column, please enter the amount the non-pub has allocated to that activity. If a non-pub has more than one activity, list them on separate lines. Please check the total for each nonpublic school below the Budget Category Reference table. </t>
    </r>
  </si>
  <si>
    <r>
      <t xml:space="preserve">ESSA emphasizes effectiveness through the use of evidence-based requirements for professional development and class-size reduction. Please note that all criteria included in the tables are </t>
    </r>
    <r>
      <rPr>
        <b/>
        <i/>
        <sz val="9"/>
        <color theme="0"/>
        <rFont val="Century Gothic"/>
        <family val="2"/>
      </rPr>
      <t>NOT</t>
    </r>
    <r>
      <rPr>
        <b/>
        <sz val="9"/>
        <color theme="0"/>
        <rFont val="Century Gothic"/>
        <family val="2"/>
      </rPr>
      <t xml:space="preserve"> required to be met in order for Title II-A applications to be approved. Rather, the criteria should serve as considerations as you develop your plans moving forward. </t>
    </r>
  </si>
  <si>
    <t>Criteria for Successful Professional Development:</t>
  </si>
  <si>
    <t>Criteria for Successful Class-size Reduction:</t>
  </si>
  <si>
    <t>• A focus on higher order, subject-matter content and pedagogy of how students learn content;
• Involving teachers in inquiry-oriented learning approaches (e.g., observing and receiving feedback; analyzing
          student work);
• Grouping teachers from the same grade or subject for collaborative learning;
• Aligning activities with other professional development and school curricula; and
• Collecting data on at least one measure of each program objective</t>
  </si>
  <si>
    <t>• A focus on the early grades (K-3);
• Limiting the class to no more than 18 students to produce the greatest benefits;
• Spanning reduction across K-3 rather than only one or two of the primary grades;
• Targeting minority or low-income students in order to realize greater gains;
• Combining class-size reduction with meaningful preparation of experienced teachers; and
• Delivering supports, such as professional development and a rigorous curriculum, alongside reduction programs</t>
  </si>
  <si>
    <r>
      <rPr>
        <b/>
        <sz val="11"/>
        <color theme="1"/>
        <rFont val="Calibri"/>
        <family val="2"/>
        <scheme val="minor"/>
      </rPr>
      <t>Consultation</t>
    </r>
    <r>
      <rPr>
        <sz val="11"/>
        <color theme="1"/>
        <rFont val="Calibri"/>
        <family val="2"/>
        <scheme val="minor"/>
      </rPr>
      <t xml:space="preserve">
</t>
    </r>
    <r>
      <rPr>
        <i/>
        <sz val="11"/>
        <color theme="1"/>
        <rFont val="Calibri"/>
        <family val="2"/>
        <scheme val="minor"/>
      </rPr>
      <t xml:space="preserve">Identify the stakeholders that were consulted to design the Title II-A plan </t>
    </r>
  </si>
  <si>
    <t xml:space="preserve">An LEA must complete an assessment of local needs to ensure that Title II-A interventions are more likely to result in sustained, improved outcomes for students. This Comprehensive Needs Assessment (CNA) must ensure that chosen interventions are aligned with local needs, the evidence base and local capacity are considered when selecting a strategy, a robust implementation plan exists with adequate resources, and reflection informs next steps.  [Section 2101].  </t>
  </si>
  <si>
    <t>Select your corporation number above to autopopulate data.</t>
  </si>
  <si>
    <r>
      <t xml:space="preserve">Evidence of Progress: </t>
    </r>
    <r>
      <rPr>
        <sz val="11"/>
        <rFont val="Calibri"/>
        <family val="2"/>
        <scheme val="minor"/>
      </rPr>
      <t>Identify the data sources and measures that will be used to support continuous improvement and to ensure evidence-based implementation</t>
    </r>
  </si>
  <si>
    <r>
      <t>DUE DATE: 1</t>
    </r>
    <r>
      <rPr>
        <b/>
        <vertAlign val="superscript"/>
        <sz val="11"/>
        <color theme="1"/>
        <rFont val="Calibri"/>
        <family val="2"/>
        <scheme val="minor"/>
      </rPr>
      <t>st</t>
    </r>
    <r>
      <rPr>
        <b/>
        <sz val="11"/>
        <color theme="1"/>
        <rFont val="Calibri"/>
        <family val="2"/>
        <scheme val="minor"/>
      </rPr>
      <t xml:space="preserve"> and 15</t>
    </r>
    <r>
      <rPr>
        <b/>
        <vertAlign val="superscript"/>
        <sz val="11"/>
        <color theme="1"/>
        <rFont val="Calibri"/>
        <family val="2"/>
        <scheme val="minor"/>
      </rPr>
      <t>th</t>
    </r>
    <r>
      <rPr>
        <b/>
        <sz val="11"/>
        <color theme="1"/>
        <rFont val="Calibri"/>
        <family val="2"/>
        <scheme val="minor"/>
      </rPr>
      <t xml:space="preserve"> of Each Month</t>
    </r>
  </si>
  <si>
    <t>Title II-A Public LEA Systems Alignment</t>
  </si>
  <si>
    <t>Completion Instructions</t>
  </si>
  <si>
    <t xml:space="preserve"> Total</t>
  </si>
  <si>
    <t>Directions: Please enter details for each activity under Activity Description. Choose the corresponding Category using the drop down menu. Under Budget Category, please use the drop down menu to select the corresponding budget category.</t>
  </si>
  <si>
    <t>Total Nonpublic Budget</t>
  </si>
  <si>
    <t>Total Nonpublic Allocation</t>
  </si>
  <si>
    <t xml:space="preserve">Equitable Share Allocation: </t>
  </si>
  <si>
    <t>Enter amount of transfer to Title III-A (FFY2021)</t>
  </si>
  <si>
    <t>Enter amount of transfer to Title IV-A (FFY2021)</t>
  </si>
  <si>
    <t>Federal Program Title: Title II-A Improving Teacher Quality FFY2021 Reimbursement Form</t>
  </si>
  <si>
    <t>10 Copies of mentor text to improve reading instruction</t>
  </si>
  <si>
    <t>10 copies of mentor texts to improve reading instruction</t>
  </si>
  <si>
    <t>Total Amount of Transfers to other Federal grants</t>
  </si>
  <si>
    <t>Total Amount of Transfer in from other Federal Grants</t>
  </si>
  <si>
    <t>Equitable Share of Transfer In</t>
  </si>
  <si>
    <t>Administration (Optional; maximum 3% of total allocation)</t>
  </si>
  <si>
    <t>Total for Nonpublic Schools</t>
  </si>
  <si>
    <t>Total Allocation Available for Activities</t>
  </si>
  <si>
    <t>Please use the Title II email for future correspondence, including budget amendments.</t>
  </si>
  <si>
    <t>Title III-A (FFY2021)</t>
  </si>
  <si>
    <t>Title IV-A (FFY2021)</t>
  </si>
  <si>
    <t>Amount of Administration to be used:</t>
  </si>
  <si>
    <t>Transfer Funds Reimbursements</t>
  </si>
  <si>
    <t>Please note all reimbursements for transferred funds must be requested through the original grant. 
For example, if funds have been transferred from Title IV-A to Title II-A, although the funds are budgeted within Title II-A, the reimbursement for the expenditures up to the transfer total must be requested through the Title IV-A Reimbursement Form. 
Likewise, if funds are being transferred from Title II-A to Title I-A, Title III-A, or other federal grant programs, the reimbursement for expenditures up to the transfer total would be requested via the Title II-A Reimbursement Form (this or Amendment Reimbursement tabs).</t>
  </si>
  <si>
    <t>Title II-A Nonpublic School(s) Amendment #4</t>
  </si>
  <si>
    <t>Title II-A Public LEA Amendment #4 Worksheet</t>
  </si>
  <si>
    <t>Title II-A Amendment #4 Budget</t>
  </si>
  <si>
    <t>6. Nonpublic Equitable Share</t>
  </si>
  <si>
    <t xml:space="preserve">          Nonpublic Activities</t>
  </si>
  <si>
    <t xml:space="preserve">          Admin</t>
  </si>
  <si>
    <t xml:space="preserve">          Indirect Cost</t>
  </si>
  <si>
    <t>Total Approved Budget</t>
  </si>
  <si>
    <t xml:space="preserve">Total Available </t>
  </si>
  <si>
    <t>Ex: Sample Nonpublic School</t>
  </si>
  <si>
    <r>
      <rPr>
        <b/>
        <sz val="10"/>
        <color theme="0"/>
        <rFont val="Century Gothic"/>
        <family val="2"/>
      </rPr>
      <t>Directions:</t>
    </r>
    <r>
      <rPr>
        <b/>
        <sz val="9"/>
        <color theme="0"/>
        <rFont val="Century Gothic"/>
        <family val="2"/>
      </rPr>
      <t xml:space="preserve"> </t>
    </r>
    <r>
      <rPr>
        <b/>
        <i/>
        <sz val="9"/>
        <color rgb="FFFFFF00"/>
        <rFont val="Century Gothic"/>
        <family val="2"/>
      </rPr>
      <t>Please copy and paste all activites from the Nonpub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</si>
  <si>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r>
      <rPr>
        <b/>
        <sz val="10"/>
        <color theme="0"/>
        <rFont val="Century Gothic"/>
        <family val="2"/>
      </rPr>
      <t>Directions:</t>
    </r>
    <r>
      <rPr>
        <b/>
        <sz val="9"/>
        <color theme="0"/>
        <rFont val="Century Gothic"/>
        <family val="2"/>
      </rPr>
      <t xml:space="preserve"> </t>
    </r>
    <r>
      <rPr>
        <b/>
        <i/>
        <sz val="9"/>
        <color rgb="FFFFFF00"/>
        <rFont val="Century Gothic"/>
        <family val="2"/>
      </rPr>
      <t>Please copy and paste all activites from Amendment #1 NPS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</si>
  <si>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r>
      <rPr>
        <b/>
        <sz val="10"/>
        <color theme="0"/>
        <rFont val="Century Gothic"/>
        <family val="2"/>
      </rPr>
      <t>Directions:</t>
    </r>
    <r>
      <rPr>
        <b/>
        <sz val="9"/>
        <color theme="0"/>
        <rFont val="Century Gothic"/>
        <family val="2"/>
      </rPr>
      <t xml:space="preserve"> </t>
    </r>
    <r>
      <rPr>
        <b/>
        <i/>
        <sz val="9"/>
        <color rgb="FFFFFF00"/>
        <rFont val="Century Gothic"/>
        <family val="2"/>
      </rPr>
      <t>Please copy and paste all activites from Amendment #2 NPS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</si>
  <si>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t>Nonpublic Enrollment</t>
  </si>
  <si>
    <t>Date of Review:</t>
  </si>
  <si>
    <t>Reviewed by:</t>
  </si>
  <si>
    <t>Program Administrator</t>
  </si>
  <si>
    <t>E-mail</t>
  </si>
  <si>
    <t>Telephone</t>
  </si>
  <si>
    <t>Total Allocation</t>
  </si>
  <si>
    <t>Amount of Funds Transferred</t>
  </si>
  <si>
    <t>Percent of Total Allocation Transferred</t>
  </si>
  <si>
    <t>ICR At or Below Approved Amount</t>
  </si>
  <si>
    <t>Admin Amount At or Below 3% Cap</t>
  </si>
  <si>
    <t>Amount Over</t>
  </si>
  <si>
    <t>Category 1</t>
  </si>
  <si>
    <t>Category 2</t>
  </si>
  <si>
    <t>Category 3</t>
  </si>
  <si>
    <t>Nonpublic Schools</t>
  </si>
  <si>
    <t>All nonpublic schools contacted?</t>
  </si>
  <si>
    <t>Public school enrollment provided?</t>
  </si>
  <si>
    <t>Nonpublic school(s) enrollment provided?</t>
  </si>
  <si>
    <t>Nonpublic school(s) not contacted?</t>
  </si>
  <si>
    <t>Notes:</t>
  </si>
  <si>
    <t>Application Revision Contact Log</t>
  </si>
  <si>
    <t>Date Contacted</t>
  </si>
  <si>
    <t>Contact Name</t>
  </si>
  <si>
    <t>Result</t>
  </si>
  <si>
    <t>Revision Completed Date:</t>
  </si>
  <si>
    <t>Choose One:</t>
  </si>
  <si>
    <t>Choose one:</t>
  </si>
  <si>
    <t>Improvement of Instruction</t>
  </si>
  <si>
    <r>
      <t xml:space="preserve">Please only submit one (1) electronic copy of the application via </t>
    </r>
    <r>
      <rPr>
        <b/>
        <u/>
        <sz val="12"/>
        <color theme="10"/>
        <rFont val="Calibri"/>
        <family val="2"/>
        <scheme val="minor"/>
      </rPr>
      <t>Jotform</t>
    </r>
    <r>
      <rPr>
        <b/>
        <sz val="12"/>
        <color theme="10"/>
        <rFont val="Calibri"/>
        <family val="2"/>
        <scheme val="minor"/>
      </rPr>
      <t>. Please do not use the Title II email to submit your grant, as the large file sizes may prevent IDOE from receiving the file successfully. This email may continue to be used for future correspondence, including budget amendments.</t>
    </r>
  </si>
  <si>
    <r>
      <t xml:space="preserve">Many fields will auto-populate or auto-calculate as data is entered. Cells specifically in </t>
    </r>
    <r>
      <rPr>
        <b/>
        <sz val="12"/>
        <color theme="1"/>
        <rFont val="Calibri"/>
        <family val="2"/>
        <scheme val="minor"/>
      </rPr>
      <t>gold</t>
    </r>
    <r>
      <rPr>
        <sz val="12"/>
        <color theme="1"/>
        <rFont val="Calibri"/>
        <family val="2"/>
        <scheme val="minor"/>
      </rPr>
      <t xml:space="preserve">, on non-budget related tabs, are to be completed by the LEA.
Certain budgetary-related cells will color code as data is entered: </t>
    </r>
    <r>
      <rPr>
        <b/>
        <sz val="12"/>
        <color theme="1"/>
        <rFont val="Calibri"/>
        <family val="2"/>
        <scheme val="minor"/>
      </rPr>
      <t>red</t>
    </r>
    <r>
      <rPr>
        <sz val="12"/>
        <color theme="1"/>
        <rFont val="Calibri"/>
        <family val="2"/>
        <scheme val="minor"/>
      </rPr>
      <t xml:space="preserve"> means the figure does not match the allocation amount; </t>
    </r>
    <r>
      <rPr>
        <b/>
        <sz val="12"/>
        <color theme="1"/>
        <rFont val="Calibri"/>
        <family val="2"/>
        <scheme val="minor"/>
      </rPr>
      <t>green</t>
    </r>
    <r>
      <rPr>
        <sz val="12"/>
        <color theme="1"/>
        <rFont val="Calibri"/>
        <family val="2"/>
        <scheme val="minor"/>
      </rPr>
      <t xml:space="preserve"> means the figures meet requirements for that part of the application.
Red triangles in certain cells designates a note that is accessible by hovering over the cell.</t>
    </r>
  </si>
  <si>
    <t>FFY2020 Title II-A Application and Budget Overview</t>
  </si>
  <si>
    <t>Title II-A Application Review Sheet FFY2020</t>
  </si>
  <si>
    <t xml:space="preserve"> - 09/30/22   </t>
  </si>
  <si>
    <r>
      <rPr>
        <b/>
        <sz val="10"/>
        <color theme="1"/>
        <rFont val="Calibri"/>
        <family val="2"/>
      </rPr>
      <t>Award Number:</t>
    </r>
    <r>
      <rPr>
        <sz val="10"/>
        <color theme="1"/>
        <rFont val="Calibri"/>
        <family val="2"/>
      </rPr>
      <t xml:space="preserve"> S367A200013</t>
    </r>
  </si>
  <si>
    <r>
      <t>Award Name:</t>
    </r>
    <r>
      <rPr>
        <sz val="10"/>
        <color rgb="FF000000"/>
        <rFont val="Calibri"/>
        <family val="2"/>
        <scheme val="minor"/>
      </rPr>
      <t xml:space="preserve"> FFY2020 Title II-A Supporting Effective Instruction</t>
    </r>
  </si>
  <si>
    <t>Title III-A (FFY2020)</t>
  </si>
  <si>
    <t>Title IV-A (FFY2020)</t>
  </si>
  <si>
    <t>Less funds transferred to FFY2020 Title II-A</t>
  </si>
  <si>
    <t>FFY2020 Title II-A Amendment #1 Budget Overview</t>
  </si>
  <si>
    <t xml:space="preserve"> - 09/30/22</t>
  </si>
  <si>
    <t>FFY2020 Title II-A Amendment #2 Budget Overview</t>
  </si>
  <si>
    <t>FFY2020 Title II-A Amendment #3 Budget Overview</t>
  </si>
  <si>
    <t xml:space="preserve"> - 09/30/22      </t>
  </si>
  <si>
    <t>FFY2020 Title II-A Amendment #4 Budget Overview</t>
  </si>
  <si>
    <t>Enter amount of transfer to Title III-A (FFY2020)</t>
  </si>
  <si>
    <t>Enter amount of transfer to Title IV-A (FFY2020)</t>
  </si>
  <si>
    <t>James &amp; Rosemary Phalen Leadership Academy High School</t>
  </si>
  <si>
    <t>Phalen Leadership Academy at Francis Scott Key School 103</t>
  </si>
  <si>
    <t>Purdue Polytechnic High School South Bend</t>
  </si>
  <si>
    <t>GEO Next Generation Academy</t>
  </si>
  <si>
    <t>The Path School</t>
  </si>
  <si>
    <t>Him by Her Collegiate School for the Arts</t>
  </si>
  <si>
    <t>Phalen Virtual Leadership Academy</t>
  </si>
  <si>
    <t>Adelante Schools</t>
  </si>
  <si>
    <t>Believe Circle City High School</t>
  </si>
  <si>
    <t>Rooted School of Indianapolis</t>
  </si>
  <si>
    <t>The Hope Academy</t>
  </si>
  <si>
    <t>Phalen Leadership Academy at Louis B Russell School 48</t>
  </si>
  <si>
    <t>8940 James &amp; Rosemary Phalen Leadership Academy High School</t>
  </si>
  <si>
    <t>8950 Phalen Leadership Academy at Francis Scott Key School 103</t>
  </si>
  <si>
    <t>8960 Purdue Polytechnic High School South Bend</t>
  </si>
  <si>
    <t>8970 GEO Next Generation Academy</t>
  </si>
  <si>
    <t>8980 The Path School</t>
  </si>
  <si>
    <t>8990 Him by Her Collegiate School for the Arts</t>
  </si>
  <si>
    <t>9000 Phalen Virtual Leadership Academy</t>
  </si>
  <si>
    <t>9130 Adelante Schools</t>
  </si>
  <si>
    <t>9140 Believe Circle City High School</t>
  </si>
  <si>
    <t>9170 Rooted School of Indianapolis</t>
  </si>
  <si>
    <t>9651 The Hope Academy</t>
  </si>
  <si>
    <t>9954 Phalen Leadership Academy at Louis B Russell School 48</t>
  </si>
  <si>
    <t>Enter amount of transfer to Title I-A (FY2021)</t>
  </si>
  <si>
    <t>Enter amount of transfer to Title I-A (FY2022)</t>
  </si>
  <si>
    <t>Title I-A (FY2021)</t>
  </si>
  <si>
    <t>Title I-A (FY2022)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</si>
</sst>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409]* #,##0.00_);_([$$-409]* \(#,##0.00\);_([$$-409]* &quot;-&quot;??_);_(@_)"/>
    <numFmt numFmtId="166" formatCode="mm/dd/yy;@"/>
    <numFmt numFmtId="167" formatCode="0.000000%"/>
    <numFmt numFmtId="168" formatCode="0.000000"/>
    <numFmt numFmtId="169" formatCode="####"/>
    <numFmt numFmtId="170" formatCode="###,###"/>
    <numFmt numFmtId="171" formatCode="[$-409]mmmm\ d\,\ yyyy;@"/>
    <numFmt numFmtId="172" formatCode="###\-###\-####"/>
    <numFmt numFmtId="173" formatCode="&quot;$&quot;###,##0.00_);[Red]\(&quot;$&quot;###,##0.00\)"/>
    <numFmt numFmtId="174" formatCode="&quot;$&quot;0.00;[Red]\(&quot;$&quot;###,###.####\)"/>
    <numFmt numFmtId="175" formatCode="_(&quot;$&quot;* #,##0.0000_);_(&quot;$&quot;* \(#,##0.0000\);_(&quot;$&quot;* &quot;-&quot;??_);_(@_)"/>
  </numFmts>
  <fonts count="7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9"/>
      <color theme="0"/>
      <name val="Century Gothic"/>
      <family val="2"/>
    </font>
    <font>
      <b/>
      <sz val="20"/>
      <name val="Century Gothic"/>
      <family val="2"/>
    </font>
    <font>
      <sz val="11"/>
      <color theme="1"/>
      <name val="Century Gothic"/>
      <family val="2"/>
    </font>
    <font>
      <sz val="11"/>
      <name val="Calibri"/>
      <family val="2"/>
      <scheme val="minor"/>
    </font>
    <font>
      <b/>
      <sz val="14"/>
      <color theme="0"/>
      <name val="Calibri"/>
      <family val="2"/>
      <scheme val="minor"/>
    </font>
    <font>
      <b/>
      <sz val="10"/>
      <color theme="0"/>
      <name val="Century Gothic"/>
      <family val="2"/>
    </font>
    <font>
      <b/>
      <sz val="11"/>
      <color theme="1"/>
      <name val="Calibri"/>
      <family val="2"/>
      <scheme val="minor"/>
    </font>
    <font>
      <b/>
      <sz val="14"/>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sz val="10"/>
      <name val="Calibri"/>
      <family val="2"/>
      <scheme val="minor"/>
    </font>
    <font>
      <i/>
      <sz val="11"/>
      <color theme="1"/>
      <name val="Calibri"/>
      <family val="2"/>
      <scheme val="minor"/>
    </font>
    <font>
      <u/>
      <sz val="11"/>
      <color theme="10"/>
      <name val="Calibri"/>
      <family val="2"/>
      <scheme val="minor"/>
    </font>
    <font>
      <b/>
      <sz val="12"/>
      <color theme="0"/>
      <name val="Century Gothic"/>
      <family val="2"/>
    </font>
    <font>
      <i/>
      <sz val="11"/>
      <name val="Calibri"/>
      <family val="2"/>
      <scheme val="minor"/>
    </font>
    <font>
      <b/>
      <sz val="11"/>
      <color rgb="FFFF0000"/>
      <name val="Calibri"/>
      <family val="2"/>
      <scheme val="minor"/>
    </font>
    <font>
      <b/>
      <u/>
      <sz val="9"/>
      <color theme="0"/>
      <name val="Century Gothic"/>
      <family val="2"/>
    </font>
    <font>
      <b/>
      <sz val="11"/>
      <color theme="1"/>
      <name val="Century Gothic"/>
      <family val="2"/>
    </font>
    <font>
      <sz val="11"/>
      <color theme="10"/>
      <name val="Calibri"/>
      <family val="2"/>
      <scheme val="minor"/>
    </font>
    <font>
      <b/>
      <sz val="11"/>
      <color theme="10"/>
      <name val="Calibri"/>
      <family val="2"/>
      <scheme val="minor"/>
    </font>
    <font>
      <b/>
      <sz val="16"/>
      <color theme="1"/>
      <name val="Calibri"/>
      <family val="2"/>
      <scheme val="minor"/>
    </font>
    <font>
      <sz val="8"/>
      <color rgb="FF000000"/>
      <name val="Segoe UI"/>
      <family val="2"/>
    </font>
    <font>
      <b/>
      <u/>
      <sz val="14"/>
      <color theme="10"/>
      <name val="Calibri"/>
      <family val="2"/>
      <scheme val="minor"/>
    </font>
    <font>
      <i/>
      <sz val="10"/>
      <color theme="0"/>
      <name val="Calibri"/>
      <family val="2"/>
      <scheme val="minor"/>
    </font>
    <font>
      <sz val="10"/>
      <color rgb="FF808080"/>
      <name val="Calibri"/>
      <family val="2"/>
      <scheme val="minor"/>
    </font>
    <font>
      <b/>
      <sz val="10"/>
      <color rgb="FF000000"/>
      <name val="Calibri"/>
      <family val="2"/>
      <scheme val="minor"/>
    </font>
    <font>
      <b/>
      <u/>
      <sz val="10"/>
      <color rgb="FF000000"/>
      <name val="Calibri"/>
      <family val="2"/>
      <scheme val="minor"/>
    </font>
    <font>
      <sz val="10"/>
      <color rgb="FF000000"/>
      <name val="Calibri"/>
      <family val="2"/>
      <scheme val="minor"/>
    </font>
    <font>
      <sz val="10"/>
      <color theme="1"/>
      <name val="Calibri"/>
      <family val="2"/>
    </font>
    <font>
      <b/>
      <sz val="10"/>
      <color theme="1"/>
      <name val="Calibri"/>
      <family val="2"/>
    </font>
    <font>
      <b/>
      <sz val="11"/>
      <color rgb="FF000000"/>
      <name val="Calibri"/>
      <family val="2"/>
      <scheme val="minor"/>
    </font>
    <font>
      <b/>
      <sz val="9"/>
      <color rgb="FF000000"/>
      <name val="Calibri"/>
      <family val="2"/>
      <scheme val="minor"/>
    </font>
    <font>
      <u/>
      <sz val="10"/>
      <color theme="10"/>
      <name val="Calibri"/>
      <family val="2"/>
      <scheme val="minor"/>
    </font>
    <font>
      <b/>
      <sz val="12"/>
      <color indexed="8"/>
      <name val="Calibri"/>
      <family val="2"/>
      <scheme val="minor"/>
    </font>
    <font>
      <sz val="12"/>
      <color indexed="8"/>
      <name val="Calibri"/>
      <family val="2"/>
      <scheme val="minor"/>
    </font>
    <font>
      <sz val="10"/>
      <color indexed="8"/>
      <name val="Arial"/>
      <family val="2"/>
    </font>
    <font>
      <b/>
      <sz val="10"/>
      <color indexed="8"/>
      <name val="Arial"/>
      <family val="2"/>
    </font>
    <font>
      <b/>
      <sz val="10"/>
      <color theme="1"/>
      <name val="Arial"/>
      <family val="2"/>
    </font>
    <font>
      <b/>
      <sz val="8"/>
      <color theme="1"/>
      <name val="Calibri"/>
      <family val="2"/>
      <scheme val="minor"/>
    </font>
    <font>
      <b/>
      <i/>
      <sz val="9"/>
      <color rgb="FFFFFF00"/>
      <name val="Century Gothic"/>
      <family val="2"/>
    </font>
    <font>
      <b/>
      <sz val="11"/>
      <color rgb="FFFECF00"/>
      <name val="Calibri"/>
      <family val="2"/>
      <scheme val="minor"/>
    </font>
    <font>
      <b/>
      <i/>
      <sz val="11"/>
      <name val="Calibri"/>
      <family val="2"/>
      <scheme val="minor"/>
    </font>
    <font>
      <b/>
      <i/>
      <sz val="9"/>
      <color theme="0"/>
      <name val="Century Gothic"/>
      <family val="2"/>
    </font>
    <font>
      <b/>
      <sz val="9"/>
      <color theme="0"/>
      <name val="Calibri"/>
      <family val="2"/>
      <scheme val="minor"/>
    </font>
    <font>
      <b/>
      <vertAlign val="superscript"/>
      <sz val="11"/>
      <color theme="1"/>
      <name val="Calibri"/>
      <family val="2"/>
      <scheme val="minor"/>
    </font>
    <font>
      <b/>
      <sz val="12"/>
      <name val="Calibri"/>
      <family val="2"/>
      <scheme val="minor"/>
    </font>
    <font>
      <b/>
      <sz val="12"/>
      <color theme="0"/>
      <name val="Calibri"/>
      <family val="2"/>
      <scheme val="minor"/>
    </font>
    <font>
      <b/>
      <sz val="11"/>
      <color rgb="FFFFFF00"/>
      <name val="Calibri"/>
      <family val="2"/>
      <scheme val="minor"/>
    </font>
    <font>
      <sz val="10"/>
      <color theme="0" tint="-0.14999847407452621"/>
      <name val="Calibri"/>
      <family val="2"/>
      <scheme val="minor"/>
    </font>
    <font>
      <sz val="11"/>
      <color theme="0" tint="-0.14999847407452621"/>
      <name val="Calibri"/>
      <family val="2"/>
      <scheme val="minor"/>
    </font>
    <font>
      <b/>
      <sz val="11"/>
      <color theme="0" tint="-0.14999847407452621"/>
      <name val="Calibri"/>
      <family val="2"/>
      <scheme val="minor"/>
    </font>
    <font>
      <b/>
      <sz val="10"/>
      <color indexed="81"/>
      <name val="Tahoma"/>
      <family val="2"/>
    </font>
    <font>
      <sz val="9"/>
      <color theme="1"/>
      <name val="Times New Roman"/>
      <family val="1"/>
    </font>
    <font>
      <u/>
      <sz val="14"/>
      <color theme="10"/>
      <name val="Calibri"/>
      <family val="2"/>
      <scheme val="minor"/>
    </font>
    <font>
      <sz val="11"/>
      <color indexed="81"/>
      <name val="Calibri"/>
      <family val="2"/>
      <scheme val="minor"/>
    </font>
    <font>
      <sz val="10"/>
      <color indexed="81"/>
      <name val="Calibri"/>
      <family val="2"/>
      <scheme val="minor"/>
    </font>
    <font>
      <b/>
      <sz val="14"/>
      <color indexed="81"/>
      <name val="Calibri"/>
      <family val="2"/>
      <scheme val="minor"/>
    </font>
    <font>
      <b/>
      <sz val="20"/>
      <color theme="1"/>
      <name val="Century Gothic"/>
      <family val="2"/>
    </font>
    <font>
      <b/>
      <sz val="18"/>
      <color theme="1"/>
      <name val="Century Gothic"/>
      <family val="2"/>
    </font>
    <font>
      <b/>
      <sz val="12"/>
      <color theme="10"/>
      <name val="Calibri"/>
      <family val="2"/>
      <scheme val="minor"/>
    </font>
    <font>
      <b/>
      <u/>
      <sz val="12"/>
      <color theme="10"/>
      <name val="Calibri"/>
      <family val="2"/>
      <scheme val="minor"/>
    </font>
    <font>
      <sz val="12"/>
      <color theme="1"/>
      <name val="Calibri"/>
      <family val="2"/>
      <scheme val="minor"/>
    </font>
  </fonts>
  <fills count="2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59999389629810485"/>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rgb="FF151E49"/>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FF7C80"/>
        <bgColor indexed="64"/>
      </patternFill>
    </fill>
    <fill>
      <patternFill patternType="solid">
        <fgColor rgb="FF009999"/>
        <bgColor indexed="64"/>
      </patternFill>
    </fill>
    <fill>
      <patternFill patternType="solid">
        <fgColor rgb="FF92D050"/>
        <bgColor indexed="64"/>
      </patternFill>
    </fill>
    <fill>
      <patternFill patternType="solid">
        <fgColor theme="7" tint="0.59999389629810485"/>
        <bgColor indexed="64"/>
      </patternFill>
    </fill>
    <fill>
      <patternFill patternType="solid">
        <fgColor rgb="FFCC6600"/>
        <bgColor indexed="64"/>
      </patternFill>
    </fill>
    <fill>
      <patternFill patternType="solid">
        <fgColor theme="5" tint="0.39997558519241921"/>
        <bgColor indexed="64"/>
      </patternFill>
    </fill>
    <fill>
      <patternFill patternType="solid">
        <fgColor rgb="FFFF33CC"/>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theme="1"/>
      </left>
      <right style="thin">
        <color theme="1"/>
      </right>
      <top style="medium">
        <color theme="1"/>
      </top>
      <bottom style="medium">
        <color theme="1"/>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bottom style="medium">
        <color theme="1"/>
      </bottom>
      <diagonal/>
    </border>
    <border>
      <left style="thin">
        <color theme="1"/>
      </left>
      <right style="thin">
        <color theme="1"/>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1"/>
      </left>
      <right/>
      <top style="medium">
        <color theme="1"/>
      </top>
      <bottom/>
      <diagonal/>
    </border>
    <border>
      <left style="thin">
        <color theme="1"/>
      </left>
      <right style="thin">
        <color theme="1"/>
      </right>
      <top style="medium">
        <color theme="1"/>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indexed="64"/>
      </left>
      <right/>
      <top style="double">
        <color theme="1"/>
      </top>
      <bottom style="thin">
        <color indexed="64"/>
      </bottom>
      <diagonal/>
    </border>
    <border>
      <left/>
      <right style="thin">
        <color theme="1"/>
      </right>
      <top style="medium">
        <color theme="1"/>
      </top>
      <bottom/>
      <diagonal/>
    </border>
    <border>
      <left/>
      <right style="thin">
        <color theme="1"/>
      </right>
      <top style="thin">
        <color theme="1"/>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cellStyleXfs>
  <cellXfs count="743">
    <xf numFmtId="0" fontId="0" fillId="0" borderId="0" xfId="0"/>
    <xf numFmtId="0" fontId="6" fillId="3" borderId="0" xfId="0" applyFont="1" applyFill="1" applyBorder="1" applyAlignment="1">
      <alignment horizontal="center" vertical="center" wrapText="1"/>
    </xf>
    <xf numFmtId="0" fontId="0" fillId="3" borderId="0" xfId="0" applyFill="1"/>
    <xf numFmtId="0" fontId="0" fillId="0" borderId="0" xfId="0" applyAlignment="1">
      <alignment horizontal="center"/>
    </xf>
    <xf numFmtId="0" fontId="0" fillId="0" borderId="0" xfId="0" applyProtection="1">
      <protection locked="0"/>
    </xf>
    <xf numFmtId="44" fontId="0" fillId="0" borderId="0" xfId="1" applyNumberFormat="1" applyFont="1" applyProtection="1">
      <protection locked="0"/>
    </xf>
    <xf numFmtId="0" fontId="10" fillId="2" borderId="1" xfId="0" applyFont="1" applyFill="1" applyBorder="1" applyAlignment="1" applyProtection="1"/>
    <xf numFmtId="0" fontId="10" fillId="2" borderId="1" xfId="0" applyFont="1" applyFill="1" applyBorder="1" applyProtection="1"/>
    <xf numFmtId="0" fontId="9" fillId="0" borderId="1" xfId="0" applyFont="1" applyFill="1" applyBorder="1" applyAlignment="1" applyProtection="1"/>
    <xf numFmtId="44" fontId="0" fillId="0" borderId="1" xfId="0" applyNumberFormat="1" applyBorder="1" applyProtection="1"/>
    <xf numFmtId="0" fontId="0" fillId="0" borderId="1" xfId="0" applyFill="1" applyBorder="1" applyProtection="1"/>
    <xf numFmtId="0" fontId="0" fillId="0" borderId="1" xfId="0" applyFont="1" applyBorder="1" applyProtection="1"/>
    <xf numFmtId="0" fontId="10" fillId="2" borderId="11" xfId="0" applyFont="1" applyFill="1" applyBorder="1" applyProtection="1"/>
    <xf numFmtId="44" fontId="13" fillId="0" borderId="1" xfId="0" applyNumberFormat="1" applyFont="1" applyBorder="1" applyProtection="1"/>
    <xf numFmtId="0" fontId="0" fillId="0" borderId="0" xfId="0" applyProtection="1"/>
    <xf numFmtId="0" fontId="0" fillId="0" borderId="12" xfId="0" applyFont="1" applyBorder="1" applyProtection="1"/>
    <xf numFmtId="0" fontId="0" fillId="0" borderId="0" xfId="0" applyFont="1" applyBorder="1" applyProtection="1"/>
    <xf numFmtId="0" fontId="0" fillId="0" borderId="13" xfId="0" applyFont="1" applyBorder="1" applyProtection="1"/>
    <xf numFmtId="0" fontId="0" fillId="0" borderId="0" xfId="0" applyBorder="1"/>
    <xf numFmtId="0" fontId="12" fillId="0" borderId="0" xfId="0" applyFont="1"/>
    <xf numFmtId="0" fontId="30" fillId="0" borderId="0" xfId="0" applyFont="1"/>
    <xf numFmtId="0" fontId="10" fillId="2" borderId="32" xfId="0" applyFont="1" applyFill="1" applyBorder="1"/>
    <xf numFmtId="0" fontId="10" fillId="2" borderId="32" xfId="0" applyFont="1" applyFill="1" applyBorder="1" applyAlignment="1">
      <alignment horizontal="center"/>
    </xf>
    <xf numFmtId="0" fontId="0" fillId="0" borderId="0" xfId="0" applyNumberFormat="1"/>
    <xf numFmtId="0" fontId="10" fillId="2" borderId="33" xfId="3" applyFont="1" applyFill="1" applyBorder="1" applyAlignment="1">
      <alignment horizontal="left"/>
    </xf>
    <xf numFmtId="44" fontId="43" fillId="3" borderId="0" xfId="0" applyNumberFormat="1" applyFont="1" applyFill="1" applyAlignment="1">
      <alignment wrapText="1"/>
    </xf>
    <xf numFmtId="0" fontId="44" fillId="3" borderId="0" xfId="0" applyFont="1" applyFill="1" applyAlignment="1">
      <alignment horizontal="right" wrapText="1"/>
    </xf>
    <xf numFmtId="9" fontId="43" fillId="3" borderId="0" xfId="0" applyNumberFormat="1" applyFont="1" applyFill="1" applyAlignment="1">
      <alignment horizontal="right" wrapText="1"/>
    </xf>
    <xf numFmtId="3" fontId="44" fillId="3" borderId="0" xfId="0" applyNumberFormat="1" applyFont="1" applyFill="1" applyAlignment="1">
      <alignment horizontal="right" wrapText="1"/>
    </xf>
    <xf numFmtId="9" fontId="43" fillId="3" borderId="0" xfId="0" applyNumberFormat="1" applyFont="1" applyFill="1" applyAlignment="1">
      <alignment vertical="top"/>
    </xf>
    <xf numFmtId="0" fontId="44" fillId="3" borderId="0" xfId="0" applyFont="1" applyFill="1" applyAlignment="1">
      <alignment vertical="top"/>
    </xf>
    <xf numFmtId="0" fontId="45" fillId="3" borderId="0" xfId="0" applyFont="1" applyFill="1" applyAlignment="1">
      <alignment vertical="top" wrapText="1"/>
    </xf>
    <xf numFmtId="0" fontId="45" fillId="3" borderId="0" xfId="0" applyFont="1" applyFill="1" applyAlignment="1">
      <alignment vertical="top"/>
    </xf>
    <xf numFmtId="0" fontId="44" fillId="3" borderId="0" xfId="0" applyFont="1" applyFill="1" applyAlignment="1">
      <alignment horizontal="center" vertical="top" wrapText="1"/>
    </xf>
    <xf numFmtId="44" fontId="44" fillId="3" borderId="0" xfId="0" applyNumberFormat="1" applyFont="1" applyFill="1" applyAlignment="1">
      <alignment horizontal="right" wrapText="1"/>
    </xf>
    <xf numFmtId="39" fontId="43" fillId="3" borderId="0" xfId="0" applyNumberFormat="1" applyFont="1" applyFill="1" applyAlignment="1">
      <alignment horizontal="right" wrapText="1"/>
    </xf>
    <xf numFmtId="40" fontId="44" fillId="3" borderId="0" xfId="0" applyNumberFormat="1" applyFont="1" applyFill="1" applyAlignment="1">
      <alignment horizontal="right" wrapText="1"/>
    </xf>
    <xf numFmtId="39" fontId="43" fillId="3" borderId="0" xfId="0" applyNumberFormat="1" applyFont="1" applyFill="1" applyAlignment="1">
      <alignment vertical="top"/>
    </xf>
    <xf numFmtId="44" fontId="44" fillId="3" borderId="0" xfId="0" applyNumberFormat="1" applyFont="1" applyFill="1" applyAlignment="1">
      <alignment vertical="top"/>
    </xf>
    <xf numFmtId="0" fontId="44" fillId="3" borderId="0" xfId="0" applyFont="1" applyFill="1" applyAlignment="1">
      <alignment vertical="top" wrapText="1"/>
    </xf>
    <xf numFmtId="39" fontId="44" fillId="3" borderId="0" xfId="0" applyNumberFormat="1" applyFont="1" applyFill="1" applyAlignment="1">
      <alignment horizontal="right" wrapText="1"/>
    </xf>
    <xf numFmtId="40" fontId="45" fillId="3" borderId="0" xfId="0" applyNumberFormat="1" applyFont="1" applyFill="1" applyAlignment="1">
      <alignment vertical="top" wrapText="1"/>
    </xf>
    <xf numFmtId="0" fontId="46" fillId="3" borderId="1" xfId="0" applyFont="1" applyFill="1" applyBorder="1" applyAlignment="1">
      <alignment horizontal="left" wrapText="1"/>
    </xf>
    <xf numFmtId="0" fontId="47" fillId="3" borderId="0" xfId="0" applyFont="1" applyFill="1" applyAlignment="1">
      <alignment horizontal="right" wrapText="1"/>
    </xf>
    <xf numFmtId="0" fontId="46" fillId="3" borderId="0" xfId="0" applyFont="1" applyFill="1" applyAlignment="1">
      <alignment horizontal="left" wrapText="1"/>
    </xf>
    <xf numFmtId="3" fontId="46" fillId="3" borderId="1" xfId="0" applyNumberFormat="1" applyFont="1" applyFill="1" applyBorder="1" applyAlignment="1">
      <alignment horizontal="right" wrapText="1"/>
    </xf>
    <xf numFmtId="9" fontId="47" fillId="3" borderId="1" xfId="0" applyNumberFormat="1" applyFont="1" applyFill="1" applyBorder="1" applyAlignment="1">
      <alignment horizontal="right" wrapText="1"/>
    </xf>
    <xf numFmtId="44" fontId="47" fillId="3" borderId="1" xfId="0" applyNumberFormat="1" applyFont="1" applyFill="1" applyBorder="1" applyAlignment="1">
      <alignment horizontal="right" wrapText="1"/>
    </xf>
    <xf numFmtId="40" fontId="47" fillId="3" borderId="1" xfId="0" applyNumberFormat="1" applyFont="1" applyFill="1" applyBorder="1" applyAlignment="1">
      <alignment horizontal="right" wrapText="1"/>
    </xf>
    <xf numFmtId="38" fontId="47" fillId="3" borderId="1" xfId="0" applyNumberFormat="1" applyFont="1" applyFill="1" applyBorder="1" applyAlignment="1">
      <alignment horizontal="right" wrapText="1"/>
    </xf>
    <xf numFmtId="44" fontId="47" fillId="3" borderId="0" xfId="0" applyNumberFormat="1" applyFont="1" applyFill="1" applyAlignment="1">
      <alignment horizontal="right" wrapText="1"/>
    </xf>
    <xf numFmtId="3" fontId="45" fillId="3" borderId="1" xfId="0" applyNumberFormat="1" applyFont="1" applyFill="1" applyBorder="1" applyAlignment="1">
      <alignment horizontal="right" wrapText="1"/>
    </xf>
    <xf numFmtId="168" fontId="44" fillId="3" borderId="1" xfId="0" applyNumberFormat="1" applyFont="1" applyFill="1" applyBorder="1" applyAlignment="1">
      <alignment horizontal="right" wrapText="1"/>
    </xf>
    <xf numFmtId="44" fontId="44" fillId="3" borderId="1" xfId="0" applyNumberFormat="1" applyFont="1" applyFill="1" applyBorder="1" applyAlignment="1">
      <alignment horizontal="right" wrapText="1"/>
    </xf>
    <xf numFmtId="0" fontId="45" fillId="3" borderId="0" xfId="0" applyFont="1" applyFill="1" applyAlignment="1">
      <alignment horizontal="right" wrapText="1"/>
    </xf>
    <xf numFmtId="167" fontId="45" fillId="3" borderId="0" xfId="0" applyNumberFormat="1" applyFont="1" applyFill="1" applyAlignment="1">
      <alignment vertical="top" wrapText="1"/>
    </xf>
    <xf numFmtId="0" fontId="45" fillId="3" borderId="0" xfId="0" quotePrefix="1" applyFont="1" applyFill="1" applyAlignment="1">
      <alignment horizontal="left"/>
    </xf>
    <xf numFmtId="0" fontId="45" fillId="3" borderId="0" xfId="0" quotePrefix="1" applyFont="1" applyFill="1" applyAlignment="1">
      <alignment horizontal="right" wrapText="1"/>
    </xf>
    <xf numFmtId="44" fontId="47" fillId="3" borderId="3" xfId="0" applyNumberFormat="1" applyFont="1" applyFill="1" applyBorder="1" applyAlignment="1">
      <alignment horizontal="right" wrapText="1"/>
    </xf>
    <xf numFmtId="0" fontId="46" fillId="3" borderId="34" xfId="0" applyFont="1" applyFill="1" applyBorder="1" applyAlignment="1">
      <alignment horizontal="left" wrapText="1"/>
    </xf>
    <xf numFmtId="0" fontId="46" fillId="3" borderId="34" xfId="0" applyFont="1" applyFill="1" applyBorder="1" applyAlignment="1">
      <alignment horizontal="right" wrapText="1"/>
    </xf>
    <xf numFmtId="167" fontId="47" fillId="3" borderId="34" xfId="0" applyNumberFormat="1" applyFont="1" applyFill="1" applyBorder="1" applyAlignment="1">
      <alignment horizontal="right" wrapText="1"/>
    </xf>
    <xf numFmtId="0" fontId="47" fillId="3" borderId="34" xfId="0" applyFont="1" applyFill="1" applyBorder="1" applyAlignment="1">
      <alignment horizontal="right" wrapText="1"/>
    </xf>
    <xf numFmtId="0" fontId="47" fillId="3" borderId="36" xfId="0" applyFont="1" applyFill="1" applyBorder="1" applyAlignment="1">
      <alignment horizontal="right" wrapText="1"/>
    </xf>
    <xf numFmtId="49" fontId="46" fillId="3" borderId="4" xfId="0" applyNumberFormat="1" applyFont="1" applyFill="1" applyBorder="1" applyAlignment="1">
      <alignment horizontal="left" wrapText="1"/>
    </xf>
    <xf numFmtId="44" fontId="5" fillId="2" borderId="6" xfId="0" applyNumberFormat="1" applyFont="1" applyFill="1" applyBorder="1" applyAlignment="1" applyProtection="1"/>
    <xf numFmtId="44" fontId="5" fillId="2" borderId="18" xfId="0" applyNumberFormat="1" applyFont="1" applyFill="1" applyBorder="1" applyAlignment="1" applyProtection="1"/>
    <xf numFmtId="0" fontId="50" fillId="15" borderId="0" xfId="0" applyFont="1" applyFill="1" applyAlignment="1">
      <alignment horizontal="center" vertical="top" wrapText="1"/>
    </xf>
    <xf numFmtId="0" fontId="0" fillId="0" borderId="0" xfId="0" applyAlignment="1">
      <alignment horizontal="left" vertical="top"/>
    </xf>
    <xf numFmtId="0" fontId="0" fillId="0" borderId="0" xfId="0" applyFont="1" applyBorder="1" applyAlignment="1" applyProtection="1">
      <alignment horizontal="center"/>
    </xf>
    <xf numFmtId="0" fontId="0" fillId="0" borderId="0" xfId="0" applyBorder="1" applyProtection="1"/>
    <xf numFmtId="0" fontId="51" fillId="3" borderId="37" xfId="0" applyFont="1" applyFill="1" applyBorder="1"/>
    <xf numFmtId="0" fontId="51" fillId="3" borderId="37" xfId="0" applyFont="1" applyFill="1" applyBorder="1" applyAlignment="1">
      <alignment horizontal="center"/>
    </xf>
    <xf numFmtId="44" fontId="51" fillId="3" borderId="42" xfId="0" applyNumberFormat="1" applyFont="1" applyFill="1" applyBorder="1"/>
    <xf numFmtId="8" fontId="0" fillId="0" borderId="0" xfId="0" applyNumberFormat="1"/>
    <xf numFmtId="0" fontId="0" fillId="0" borderId="12"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3" xfId="0" applyFont="1" applyBorder="1" applyAlignment="1" applyProtection="1">
      <alignment horizontal="left" vertical="center"/>
    </xf>
    <xf numFmtId="0" fontId="0" fillId="0" borderId="0" xfId="0" applyAlignment="1" applyProtection="1">
      <alignment vertical="center"/>
    </xf>
    <xf numFmtId="0" fontId="8" fillId="0" borderId="0" xfId="0" applyFont="1" applyProtection="1"/>
    <xf numFmtId="0" fontId="27" fillId="0" borderId="0" xfId="0" applyFont="1" applyProtection="1"/>
    <xf numFmtId="0" fontId="0" fillId="3" borderId="0" xfId="0" applyFill="1" applyProtection="1"/>
    <xf numFmtId="0" fontId="10" fillId="2" borderId="32" xfId="0" applyFont="1" applyFill="1" applyBorder="1" applyProtection="1"/>
    <xf numFmtId="0" fontId="10" fillId="2" borderId="32" xfId="0" applyFont="1" applyFill="1" applyBorder="1" applyAlignment="1" applyProtection="1">
      <alignment horizontal="center"/>
    </xf>
    <xf numFmtId="0" fontId="10" fillId="2" borderId="33" xfId="3" applyFont="1" applyFill="1" applyBorder="1" applyAlignment="1" applyProtection="1">
      <alignment horizontal="left"/>
    </xf>
    <xf numFmtId="0" fontId="6" fillId="3" borderId="0" xfId="0" applyFont="1" applyFill="1" applyBorder="1" applyAlignment="1" applyProtection="1">
      <alignment horizontal="center" vertical="center" wrapText="1"/>
    </xf>
    <xf numFmtId="0" fontId="51" fillId="3" borderId="37" xfId="0" applyFont="1" applyFill="1" applyBorder="1" applyProtection="1"/>
    <xf numFmtId="0" fontId="51" fillId="3" borderId="37" xfId="0" applyFont="1" applyFill="1" applyBorder="1" applyAlignment="1" applyProtection="1">
      <alignment horizontal="center"/>
    </xf>
    <xf numFmtId="44" fontId="51" fillId="3" borderId="42" xfId="0" applyNumberFormat="1" applyFont="1" applyFill="1" applyBorder="1" applyProtection="1"/>
    <xf numFmtId="0" fontId="5" fillId="2" borderId="3" xfId="0" applyFont="1" applyFill="1" applyBorder="1" applyProtection="1"/>
    <xf numFmtId="0" fontId="5" fillId="2" borderId="3" xfId="0" applyFont="1" applyFill="1" applyBorder="1" applyAlignment="1" applyProtection="1">
      <alignment horizontal="center"/>
    </xf>
    <xf numFmtId="0" fontId="10" fillId="2" borderId="3" xfId="0" applyFont="1" applyFill="1" applyBorder="1" applyProtection="1"/>
    <xf numFmtId="0" fontId="4" fillId="2" borderId="41" xfId="0" applyFont="1" applyFill="1" applyBorder="1" applyAlignment="1" applyProtection="1">
      <alignment horizontal="right"/>
    </xf>
    <xf numFmtId="0" fontId="0" fillId="0" borderId="0" xfId="0" applyAlignment="1" applyProtection="1">
      <alignment horizontal="center"/>
    </xf>
    <xf numFmtId="44" fontId="12" fillId="0" borderId="1" xfId="0" applyNumberFormat="1" applyFont="1" applyBorder="1" applyProtection="1"/>
    <xf numFmtId="0" fontId="0" fillId="0" borderId="39" xfId="0" applyFont="1" applyBorder="1" applyProtection="1">
      <protection locked="0"/>
    </xf>
    <xf numFmtId="0" fontId="0" fillId="0" borderId="39" xfId="0" applyFont="1" applyBorder="1" applyAlignment="1" applyProtection="1">
      <alignment horizontal="center"/>
      <protection locked="0"/>
    </xf>
    <xf numFmtId="0" fontId="0" fillId="16" borderId="39" xfId="0" applyFont="1" applyFill="1" applyBorder="1" applyProtection="1">
      <protection locked="0"/>
    </xf>
    <xf numFmtId="0" fontId="0" fillId="16" borderId="39" xfId="0" applyFont="1" applyFill="1" applyBorder="1" applyAlignment="1" applyProtection="1">
      <alignment horizontal="center"/>
      <protection locked="0"/>
    </xf>
    <xf numFmtId="0" fontId="0" fillId="0" borderId="0" xfId="0" applyAlignment="1" applyProtection="1">
      <alignment wrapText="1"/>
    </xf>
    <xf numFmtId="0" fontId="0" fillId="0" borderId="21" xfId="0" applyBorder="1" applyProtection="1"/>
    <xf numFmtId="44" fontId="0" fillId="0" borderId="0" xfId="1" applyFont="1" applyProtection="1"/>
    <xf numFmtId="0" fontId="0" fillId="0" borderId="19" xfId="0" applyBorder="1" applyProtection="1"/>
    <xf numFmtId="0" fontId="0" fillId="0" borderId="8" xfId="0" applyBorder="1" applyProtection="1"/>
    <xf numFmtId="0" fontId="0" fillId="0" borderId="20" xfId="0" applyBorder="1" applyProtection="1"/>
    <xf numFmtId="44" fontId="0" fillId="16" borderId="42" xfId="1" applyNumberFormat="1" applyFont="1" applyFill="1" applyBorder="1" applyProtection="1">
      <protection locked="0"/>
    </xf>
    <xf numFmtId="44" fontId="0" fillId="0" borderId="43" xfId="1" applyNumberFormat="1" applyFont="1" applyBorder="1" applyProtection="1">
      <protection locked="0"/>
    </xf>
    <xf numFmtId="44" fontId="0" fillId="16" borderId="40" xfId="1" applyNumberFormat="1" applyFont="1" applyFill="1" applyBorder="1" applyProtection="1">
      <protection locked="0"/>
    </xf>
    <xf numFmtId="44" fontId="0" fillId="0" borderId="40" xfId="1" applyNumberFormat="1" applyFont="1" applyBorder="1" applyProtection="1">
      <protection locked="0"/>
    </xf>
    <xf numFmtId="0" fontId="10" fillId="2" borderId="15" xfId="0" applyFont="1" applyFill="1" applyBorder="1" applyProtection="1"/>
    <xf numFmtId="0" fontId="24" fillId="3" borderId="0" xfId="0" applyFont="1" applyFill="1" applyProtection="1"/>
    <xf numFmtId="44" fontId="24" fillId="3" borderId="0" xfId="0" applyNumberFormat="1" applyFont="1" applyFill="1" applyProtection="1"/>
    <xf numFmtId="0" fontId="4" fillId="11" borderId="0" xfId="0" applyFont="1" applyFill="1" applyAlignment="1" applyProtection="1">
      <alignment horizontal="center"/>
    </xf>
    <xf numFmtId="44" fontId="0" fillId="0" borderId="0" xfId="0" applyNumberFormat="1" applyProtection="1"/>
    <xf numFmtId="0" fontId="5" fillId="2" borderId="0" xfId="0" applyFont="1" applyFill="1" applyProtection="1"/>
    <xf numFmtId="0" fontId="16" fillId="2" borderId="0" xfId="0" applyFont="1" applyFill="1" applyAlignment="1" applyProtection="1">
      <alignment horizontal="right"/>
    </xf>
    <xf numFmtId="0" fontId="16" fillId="6" borderId="1" xfId="0" applyFont="1" applyFill="1" applyBorder="1" applyAlignment="1" applyProtection="1">
      <alignment horizontal="right"/>
    </xf>
    <xf numFmtId="0" fontId="4" fillId="13" borderId="0" xfId="0" applyFont="1" applyFill="1" applyBorder="1" applyAlignment="1" applyProtection="1">
      <alignment horizontal="right"/>
    </xf>
    <xf numFmtId="0" fontId="0" fillId="0" borderId="0" xfId="0" applyFont="1" applyProtection="1"/>
    <xf numFmtId="0" fontId="9"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20" fillId="0" borderId="1" xfId="0" applyFont="1" applyBorder="1" applyAlignment="1" applyProtection="1">
      <alignment horizontal="center" vertical="center" wrapText="1"/>
    </xf>
    <xf numFmtId="44" fontId="0" fillId="0" borderId="1" xfId="1" applyNumberFormat="1" applyFont="1" applyBorder="1" applyAlignment="1" applyProtection="1">
      <alignment horizontal="center" vertical="center"/>
    </xf>
    <xf numFmtId="0" fontId="20" fillId="3" borderId="1" xfId="0" applyFont="1" applyFill="1" applyBorder="1" applyAlignment="1" applyProtection="1">
      <alignment horizontal="center" vertical="center" wrapText="1"/>
    </xf>
    <xf numFmtId="44" fontId="25" fillId="0" borderId="1" xfId="1" applyNumberFormat="1" applyFont="1" applyBorder="1" applyAlignment="1" applyProtection="1">
      <alignment horizontal="center" vertical="center"/>
    </xf>
    <xf numFmtId="0" fontId="14" fillId="0" borderId="1" xfId="0" applyFont="1" applyBorder="1" applyAlignment="1" applyProtection="1">
      <alignment horizontal="center" vertical="center" wrapText="1"/>
    </xf>
    <xf numFmtId="44" fontId="12" fillId="0" borderId="1" xfId="1" applyNumberFormat="1" applyFont="1" applyBorder="1" applyAlignment="1" applyProtection="1">
      <alignment horizontal="center" vertical="center"/>
    </xf>
    <xf numFmtId="44" fontId="12" fillId="0" borderId="1" xfId="1" applyFont="1" applyBorder="1" applyAlignment="1" applyProtection="1">
      <alignment horizontal="center" vertical="center"/>
    </xf>
    <xf numFmtId="44" fontId="12" fillId="0" borderId="3" xfId="1" applyFont="1" applyBorder="1" applyAlignment="1" applyProtection="1">
      <alignment horizontal="right" vertical="center"/>
    </xf>
    <xf numFmtId="44" fontId="12" fillId="0" borderId="2" xfId="1" applyFont="1" applyBorder="1" applyAlignment="1" applyProtection="1">
      <alignment horizontal="right" vertical="center"/>
    </xf>
    <xf numFmtId="44" fontId="12" fillId="3" borderId="1" xfId="1" applyFont="1" applyFill="1" applyBorder="1" applyAlignment="1" applyProtection="1">
      <alignment horizontal="center" vertical="center"/>
    </xf>
    <xf numFmtId="0" fontId="0" fillId="0" borderId="2" xfId="0" applyFont="1" applyBorder="1" applyAlignment="1" applyProtection="1">
      <alignment horizontal="right" vertical="center"/>
    </xf>
    <xf numFmtId="0" fontId="12" fillId="0" borderId="2" xfId="0" applyFont="1" applyBorder="1" applyAlignment="1" applyProtection="1">
      <alignment horizontal="right" vertical="center"/>
    </xf>
    <xf numFmtId="0" fontId="12" fillId="0" borderId="9" xfId="0" applyFont="1" applyBorder="1" applyAlignment="1" applyProtection="1">
      <alignment horizontal="right" vertical="center"/>
    </xf>
    <xf numFmtId="44" fontId="18" fillId="0" borderId="9" xfId="1" applyFont="1" applyBorder="1" applyAlignment="1" applyProtection="1">
      <alignment horizontal="center" vertical="center"/>
    </xf>
    <xf numFmtId="0" fontId="4" fillId="2" borderId="9"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44" fontId="12" fillId="0" borderId="1" xfId="1" applyFont="1" applyFill="1" applyBorder="1" applyAlignment="1" applyProtection="1">
      <alignment vertical="center"/>
    </xf>
    <xf numFmtId="9" fontId="12" fillId="0" borderId="1" xfId="1" applyNumberFormat="1" applyFont="1" applyBorder="1" applyAlignment="1" applyProtection="1">
      <alignment horizontal="center" vertical="center"/>
    </xf>
    <xf numFmtId="44" fontId="12" fillId="0" borderId="0" xfId="1" applyFont="1" applyBorder="1" applyAlignment="1" applyProtection="1">
      <alignment vertical="center"/>
    </xf>
    <xf numFmtId="0" fontId="12" fillId="0" borderId="0" xfId="0" applyFont="1" applyBorder="1" applyAlignment="1" applyProtection="1">
      <alignment horizontal="right" vertical="center"/>
    </xf>
    <xf numFmtId="44" fontId="12" fillId="0" borderId="0" xfId="1" applyFont="1" applyFill="1" applyBorder="1" applyAlignment="1" applyProtection="1">
      <alignment horizontal="center" vertical="center"/>
    </xf>
    <xf numFmtId="0" fontId="15" fillId="0" borderId="0" xfId="0" applyFont="1" applyBorder="1" applyAlignment="1" applyProtection="1">
      <alignment vertical="center" wrapText="1"/>
    </xf>
    <xf numFmtId="0" fontId="15" fillId="0" borderId="0" xfId="0" applyFont="1" applyBorder="1" applyAlignment="1" applyProtection="1">
      <alignment vertical="center"/>
    </xf>
    <xf numFmtId="0" fontId="15" fillId="0" borderId="0" xfId="0" applyFont="1" applyBorder="1" applyAlignment="1" applyProtection="1">
      <alignment horizontal="right" vertical="center"/>
    </xf>
    <xf numFmtId="0" fontId="17" fillId="3" borderId="12" xfId="0" applyFont="1" applyFill="1" applyBorder="1" applyAlignment="1" applyProtection="1">
      <alignment horizontal="right"/>
    </xf>
    <xf numFmtId="0" fontId="34" fillId="3" borderId="13" xfId="0" applyFont="1" applyFill="1" applyBorder="1" applyAlignment="1" applyProtection="1">
      <alignment wrapText="1"/>
    </xf>
    <xf numFmtId="0" fontId="35" fillId="3" borderId="12" xfId="0" applyFont="1" applyFill="1" applyBorder="1" applyProtection="1"/>
    <xf numFmtId="0" fontId="37" fillId="0" borderId="3" xfId="0" applyFont="1" applyBorder="1" applyAlignment="1" applyProtection="1">
      <alignment wrapText="1"/>
    </xf>
    <xf numFmtId="44" fontId="37" fillId="0" borderId="1" xfId="0" applyNumberFormat="1" applyFont="1" applyBorder="1" applyProtection="1"/>
    <xf numFmtId="44" fontId="15" fillId="0" borderId="1" xfId="0" applyNumberFormat="1" applyFont="1" applyBorder="1" applyProtection="1"/>
    <xf numFmtId="44" fontId="34" fillId="0" borderId="1" xfId="0" applyNumberFormat="1" applyFont="1" applyBorder="1" applyProtection="1"/>
    <xf numFmtId="0" fontId="37" fillId="0" borderId="3" xfId="0" applyFont="1" applyBorder="1" applyProtection="1"/>
    <xf numFmtId="7" fontId="37" fillId="6" borderId="5" xfId="0" applyNumberFormat="1" applyFont="1" applyFill="1" applyBorder="1" applyProtection="1"/>
    <xf numFmtId="0" fontId="37" fillId="0" borderId="3" xfId="0" applyFont="1" applyBorder="1" applyAlignment="1" applyProtection="1">
      <alignment horizontal="right"/>
    </xf>
    <xf numFmtId="7" fontId="37" fillId="0" borderId="5" xfId="0" applyNumberFormat="1" applyFont="1" applyBorder="1" applyProtection="1"/>
    <xf numFmtId="0" fontId="35" fillId="8" borderId="30" xfId="0" applyFont="1" applyFill="1" applyBorder="1" applyAlignment="1" applyProtection="1">
      <alignment horizontal="center"/>
    </xf>
    <xf numFmtId="0" fontId="35" fillId="8" borderId="9" xfId="0" applyFont="1" applyFill="1" applyBorder="1" applyAlignment="1" applyProtection="1">
      <alignment horizontal="right"/>
    </xf>
    <xf numFmtId="0" fontId="17" fillId="8" borderId="12" xfId="0" applyFont="1" applyFill="1" applyBorder="1" applyAlignment="1" applyProtection="1">
      <alignment horizontal="right"/>
    </xf>
    <xf numFmtId="0" fontId="17" fillId="8" borderId="36" xfId="0" applyFont="1" applyFill="1" applyBorder="1" applyAlignment="1" applyProtection="1">
      <alignment horizontal="right"/>
    </xf>
    <xf numFmtId="0" fontId="0" fillId="8" borderId="10" xfId="0" applyFill="1" applyBorder="1" applyAlignment="1" applyProtection="1">
      <alignment horizontal="left"/>
    </xf>
    <xf numFmtId="0" fontId="0" fillId="8" borderId="35" xfId="0" applyFill="1" applyBorder="1" applyProtection="1"/>
    <xf numFmtId="0" fontId="35" fillId="3" borderId="30" xfId="0" applyFont="1" applyFill="1" applyBorder="1" applyAlignment="1" applyProtection="1">
      <alignment horizontal="center"/>
    </xf>
    <xf numFmtId="0" fontId="35" fillId="3" borderId="9" xfId="0" applyFont="1" applyFill="1" applyBorder="1" applyAlignment="1" applyProtection="1">
      <alignment horizontal="right"/>
    </xf>
    <xf numFmtId="0" fontId="17" fillId="3" borderId="36" xfId="0" applyFont="1" applyFill="1" applyBorder="1" applyAlignment="1" applyProtection="1">
      <alignment horizontal="right"/>
    </xf>
    <xf numFmtId="0" fontId="0" fillId="3" borderId="10" xfId="0" applyFill="1" applyBorder="1" applyAlignment="1" applyProtection="1">
      <alignment horizontal="left"/>
    </xf>
    <xf numFmtId="0" fontId="0" fillId="3" borderId="35" xfId="0" applyFill="1" applyBorder="1" applyProtection="1"/>
    <xf numFmtId="0" fontId="35" fillId="3" borderId="31" xfId="0" applyFont="1" applyFill="1" applyBorder="1" applyProtection="1"/>
    <xf numFmtId="0" fontId="15" fillId="0" borderId="0" xfId="0" applyFont="1" applyProtection="1"/>
    <xf numFmtId="0" fontId="0" fillId="0" borderId="39" xfId="0" applyFont="1" applyBorder="1" applyAlignment="1" applyProtection="1">
      <alignment horizontal="left" vertical="top"/>
      <protection locked="0"/>
    </xf>
    <xf numFmtId="0" fontId="0" fillId="16" borderId="39" xfId="0"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22" fillId="0" borderId="0" xfId="3" applyProtection="1">
      <protection locked="0"/>
    </xf>
    <xf numFmtId="0" fontId="22" fillId="0" borderId="0" xfId="3" applyAlignment="1" applyProtection="1">
      <alignment vertical="center"/>
      <protection locked="0"/>
    </xf>
    <xf numFmtId="0" fontId="0" fillId="16" borderId="37" xfId="0" applyFont="1" applyFill="1" applyBorder="1" applyProtection="1">
      <protection locked="0"/>
    </xf>
    <xf numFmtId="0" fontId="12" fillId="19" borderId="12" xfId="0" applyFont="1" applyFill="1" applyBorder="1" applyAlignment="1" applyProtection="1">
      <alignment horizontal="right"/>
    </xf>
    <xf numFmtId="166" fontId="12" fillId="19" borderId="0" xfId="0" applyNumberFormat="1" applyFont="1" applyFill="1" applyProtection="1"/>
    <xf numFmtId="0" fontId="12" fillId="19" borderId="0" xfId="0" applyFont="1" applyFill="1" applyProtection="1"/>
    <xf numFmtId="0" fontId="12" fillId="19" borderId="13" xfId="0" applyFont="1" applyFill="1" applyBorder="1" applyProtection="1"/>
    <xf numFmtId="0" fontId="12" fillId="18" borderId="12" xfId="0" applyFont="1" applyFill="1" applyBorder="1" applyAlignment="1" applyProtection="1">
      <alignment horizontal="right"/>
    </xf>
    <xf numFmtId="166" fontId="12" fillId="18" borderId="0" xfId="0" applyNumberFormat="1" applyFont="1" applyFill="1" applyProtection="1"/>
    <xf numFmtId="0" fontId="12" fillId="18" borderId="0" xfId="0" applyFont="1" applyFill="1" applyProtection="1"/>
    <xf numFmtId="0" fontId="12" fillId="18" borderId="13" xfId="0" applyFont="1" applyFill="1" applyBorder="1" applyProtection="1"/>
    <xf numFmtId="0" fontId="12" fillId="20" borderId="12" xfId="0" applyFont="1" applyFill="1" applyBorder="1" applyAlignment="1" applyProtection="1">
      <alignment horizontal="right"/>
    </xf>
    <xf numFmtId="166" fontId="12" fillId="20" borderId="0" xfId="0" applyNumberFormat="1" applyFont="1" applyFill="1" applyProtection="1">
      <protection locked="0"/>
    </xf>
    <xf numFmtId="0" fontId="12" fillId="20" borderId="0" xfId="0" applyFont="1" applyFill="1" applyProtection="1"/>
    <xf numFmtId="0" fontId="12" fillId="20" borderId="13" xfId="0" applyFont="1" applyFill="1" applyBorder="1" applyProtection="1"/>
    <xf numFmtId="44" fontId="4" fillId="2" borderId="6" xfId="0" applyNumberFormat="1" applyFont="1" applyFill="1" applyBorder="1" applyAlignment="1" applyProtection="1"/>
    <xf numFmtId="0" fontId="12" fillId="21" borderId="0" xfId="0" applyFont="1" applyFill="1" applyBorder="1" applyAlignment="1" applyProtection="1">
      <alignment horizontal="right" vertical="center"/>
    </xf>
    <xf numFmtId="0" fontId="12" fillId="21" borderId="0" xfId="0" applyFont="1" applyFill="1" applyAlignment="1" applyProtection="1">
      <alignment horizontal="right" vertical="center"/>
    </xf>
    <xf numFmtId="165" fontId="0" fillId="21" borderId="1" xfId="1" applyNumberFormat="1" applyFont="1" applyFill="1" applyBorder="1" applyProtection="1">
      <protection locked="0"/>
    </xf>
    <xf numFmtId="44" fontId="12" fillId="21" borderId="1" xfId="1" applyFont="1" applyFill="1" applyBorder="1" applyAlignment="1" applyProtection="1">
      <alignment horizontal="center" vertical="center"/>
      <protection locked="0"/>
    </xf>
    <xf numFmtId="7" fontId="37" fillId="21" borderId="1" xfId="0" applyNumberFormat="1" applyFont="1" applyFill="1" applyBorder="1" applyAlignment="1" applyProtection="1">
      <alignment horizontal="center" wrapText="1"/>
      <protection locked="0"/>
    </xf>
    <xf numFmtId="7" fontId="37" fillId="21" borderId="5" xfId="0" applyNumberFormat="1" applyFont="1" applyFill="1" applyBorder="1" applyAlignment="1" applyProtection="1">
      <alignment horizontal="center" wrapText="1"/>
      <protection locked="0"/>
    </xf>
    <xf numFmtId="0" fontId="35" fillId="21" borderId="5" xfId="0" applyFont="1" applyFill="1" applyBorder="1" applyAlignment="1" applyProtection="1">
      <alignment horizontal="center" wrapText="1"/>
      <protection locked="0"/>
    </xf>
    <xf numFmtId="7" fontId="37" fillId="21" borderId="1" xfId="0" applyNumberFormat="1" applyFont="1" applyFill="1" applyBorder="1" applyProtection="1">
      <protection locked="0"/>
    </xf>
    <xf numFmtId="0" fontId="10" fillId="2" borderId="32" xfId="0" applyFont="1" applyFill="1" applyBorder="1" applyAlignment="1" applyProtection="1">
      <alignment wrapText="1"/>
    </xf>
    <xf numFmtId="0" fontId="4" fillId="2" borderId="14" xfId="0" applyFont="1" applyFill="1" applyBorder="1" applyAlignment="1" applyProtection="1">
      <alignment horizontal="right"/>
    </xf>
    <xf numFmtId="0" fontId="4" fillId="2" borderId="6" xfId="0" applyFont="1" applyFill="1" applyBorder="1" applyAlignment="1" applyProtection="1">
      <alignment horizontal="right"/>
    </xf>
    <xf numFmtId="44" fontId="5" fillId="2" borderId="6" xfId="0" applyNumberFormat="1" applyFont="1" applyFill="1" applyBorder="1" applyAlignment="1" applyProtection="1">
      <alignment horizontal="center"/>
    </xf>
    <xf numFmtId="0" fontId="17" fillId="21" borderId="35" xfId="0" applyFont="1" applyFill="1" applyBorder="1" applyAlignment="1" applyProtection="1">
      <alignment wrapText="1"/>
      <protection locked="0"/>
    </xf>
    <xf numFmtId="44" fontId="55" fillId="0" borderId="1" xfId="0" applyNumberFormat="1" applyFont="1" applyBorder="1" applyProtection="1"/>
    <xf numFmtId="44" fontId="18" fillId="0" borderId="1" xfId="0" applyNumberFormat="1" applyFont="1" applyFill="1" applyBorder="1" applyProtection="1"/>
    <xf numFmtId="0" fontId="56" fillId="2" borderId="11" xfId="0" applyFont="1" applyFill="1" applyBorder="1" applyProtection="1"/>
    <xf numFmtId="44" fontId="55" fillId="0" borderId="0" xfId="0" applyNumberFormat="1" applyFont="1" applyFill="1" applyProtection="1"/>
    <xf numFmtId="44" fontId="12" fillId="0" borderId="34" xfId="1" applyFont="1" applyBorder="1" applyAlignment="1" applyProtection="1">
      <alignment horizontal="center" vertical="center"/>
    </xf>
    <xf numFmtId="0" fontId="0" fillId="0" borderId="50" xfId="0" applyFont="1" applyBorder="1" applyAlignment="1" applyProtection="1">
      <alignment horizontal="center" vertical="center"/>
    </xf>
    <xf numFmtId="0" fontId="14" fillId="0" borderId="50" xfId="0" applyFont="1" applyBorder="1" applyAlignment="1" applyProtection="1">
      <alignment horizontal="center" vertical="center" wrapText="1"/>
    </xf>
    <xf numFmtId="39" fontId="0" fillId="0" borderId="50" xfId="1" applyNumberFormat="1" applyFont="1" applyBorder="1" applyAlignment="1" applyProtection="1">
      <alignment horizontal="center" vertical="center"/>
    </xf>
    <xf numFmtId="44" fontId="0" fillId="0" borderId="50" xfId="1" applyFont="1" applyBorder="1" applyAlignment="1" applyProtection="1">
      <alignment horizontal="center" vertical="center"/>
    </xf>
    <xf numFmtId="44" fontId="12" fillId="0" borderId="50" xfId="1" applyFont="1" applyBorder="1" applyAlignment="1" applyProtection="1">
      <alignment horizontal="center" vertical="center"/>
    </xf>
    <xf numFmtId="44" fontId="12" fillId="21" borderId="1" xfId="1" applyFont="1" applyFill="1" applyBorder="1" applyAlignment="1" applyProtection="1">
      <alignment horizontal="center" vertical="center"/>
    </xf>
    <xf numFmtId="0" fontId="0" fillId="0" borderId="0" xfId="0" applyFill="1"/>
    <xf numFmtId="44" fontId="4" fillId="2" borderId="18" xfId="0" applyNumberFormat="1" applyFont="1" applyFill="1" applyBorder="1" applyAlignment="1" applyProtection="1">
      <alignment horizontal="right"/>
    </xf>
    <xf numFmtId="0" fontId="4" fillId="2" borderId="14" xfId="0" applyFont="1" applyFill="1" applyBorder="1" applyAlignment="1" applyProtection="1">
      <alignment horizontal="right"/>
    </xf>
    <xf numFmtId="0" fontId="4" fillId="2" borderId="6" xfId="0" applyFont="1" applyFill="1" applyBorder="1" applyAlignment="1" applyProtection="1">
      <alignment horizontal="right"/>
    </xf>
    <xf numFmtId="0" fontId="0" fillId="0" borderId="0" xfId="0" applyFont="1" applyBorder="1" applyAlignment="1" applyProtection="1">
      <alignment horizontal="center"/>
    </xf>
    <xf numFmtId="44" fontId="5" fillId="2" borderId="6" xfId="0" applyNumberFormat="1" applyFont="1" applyFill="1" applyBorder="1" applyAlignment="1" applyProtection="1">
      <alignment horizontal="center"/>
    </xf>
    <xf numFmtId="44" fontId="12" fillId="0" borderId="4" xfId="1" applyFont="1" applyBorder="1" applyAlignment="1" applyProtection="1">
      <alignment horizontal="right" vertical="center"/>
    </xf>
    <xf numFmtId="44" fontId="5" fillId="0" borderId="0" xfId="0" applyNumberFormat="1" applyFont="1" applyProtection="1">
      <protection hidden="1"/>
    </xf>
    <xf numFmtId="0" fontId="57" fillId="2" borderId="6" xfId="0" applyFont="1" applyFill="1" applyBorder="1" applyAlignment="1" applyProtection="1">
      <alignment horizontal="right"/>
    </xf>
    <xf numFmtId="0" fontId="0" fillId="3" borderId="39" xfId="0" applyFont="1" applyFill="1" applyBorder="1" applyAlignment="1" applyProtection="1">
      <alignment horizontal="center"/>
      <protection locked="0"/>
    </xf>
    <xf numFmtId="0" fontId="5" fillId="0" borderId="11" xfId="0" applyFont="1" applyBorder="1" applyProtection="1"/>
    <xf numFmtId="44" fontId="5" fillId="0" borderId="1" xfId="0" applyNumberFormat="1" applyFont="1" applyBorder="1" applyProtection="1"/>
    <xf numFmtId="0" fontId="4" fillId="0" borderId="11" xfId="0" applyFont="1" applyBorder="1" applyProtection="1"/>
    <xf numFmtId="0" fontId="0" fillId="0" borderId="0" xfId="0" applyFont="1" applyBorder="1" applyAlignment="1" applyProtection="1">
      <alignment horizontal="center"/>
    </xf>
    <xf numFmtId="0" fontId="0" fillId="0" borderId="0" xfId="0" applyBorder="1" applyAlignment="1" applyProtection="1">
      <alignment horizontal="center"/>
    </xf>
    <xf numFmtId="0" fontId="0" fillId="0" borderId="9" xfId="0" applyBorder="1" applyProtection="1"/>
    <xf numFmtId="44" fontId="1" fillId="0" borderId="40" xfId="1" applyNumberFormat="1" applyFont="1" applyBorder="1" applyProtection="1">
      <protection locked="0"/>
    </xf>
    <xf numFmtId="0" fontId="0" fillId="0" borderId="39" xfId="0" applyFont="1" applyFill="1" applyBorder="1" applyAlignment="1" applyProtection="1">
      <alignment horizontal="center"/>
      <protection locked="0"/>
    </xf>
    <xf numFmtId="0" fontId="58" fillId="8" borderId="1" xfId="0" applyFont="1" applyFill="1" applyBorder="1" applyAlignment="1" applyProtection="1">
      <alignment horizontal="center" vertical="center" wrapText="1"/>
    </xf>
    <xf numFmtId="44" fontId="59" fillId="8" borderId="1" xfId="1" applyNumberFormat="1" applyFont="1" applyFill="1" applyBorder="1" applyAlignment="1" applyProtection="1">
      <alignment horizontal="center" vertical="center"/>
    </xf>
    <xf numFmtId="44" fontId="60" fillId="8" borderId="1" xfId="1" applyNumberFormat="1" applyFont="1" applyFill="1" applyBorder="1" applyAlignment="1" applyProtection="1">
      <alignment horizontal="center" vertical="center"/>
    </xf>
    <xf numFmtId="165" fontId="0" fillId="21" borderId="1" xfId="1" applyNumberFormat="1" applyFont="1" applyFill="1" applyBorder="1" applyProtection="1">
      <protection locked="0" hidden="1"/>
    </xf>
    <xf numFmtId="0" fontId="0" fillId="0" borderId="30" xfId="0" applyBorder="1" applyProtection="1"/>
    <xf numFmtId="0" fontId="0" fillId="0" borderId="31" xfId="0" applyBorder="1" applyProtection="1"/>
    <xf numFmtId="0" fontId="0" fillId="0" borderId="12" xfId="0" applyBorder="1" applyProtection="1"/>
    <xf numFmtId="0" fontId="12" fillId="0" borderId="0" xfId="0" applyFont="1" applyBorder="1" applyAlignment="1" applyProtection="1">
      <alignment horizontal="center"/>
    </xf>
    <xf numFmtId="0" fontId="0" fillId="0" borderId="13" xfId="0" applyBorder="1" applyProtection="1"/>
    <xf numFmtId="0" fontId="0" fillId="0" borderId="36" xfId="0" applyBorder="1" applyProtection="1"/>
    <xf numFmtId="0" fontId="0" fillId="0" borderId="10" xfId="0" applyBorder="1" applyProtection="1"/>
    <xf numFmtId="0" fontId="0" fillId="0" borderId="35" xfId="0" applyBorder="1" applyProtection="1"/>
    <xf numFmtId="44" fontId="18" fillId="0" borderId="4" xfId="0" applyNumberFormat="1" applyFont="1" applyFill="1" applyBorder="1" applyProtection="1"/>
    <xf numFmtId="0" fontId="16" fillId="6" borderId="0" xfId="0" applyFont="1" applyFill="1" applyBorder="1" applyAlignment="1" applyProtection="1">
      <alignment horizontal="right"/>
    </xf>
    <xf numFmtId="44" fontId="51" fillId="3" borderId="38" xfId="0" applyNumberFormat="1" applyFont="1" applyFill="1" applyBorder="1"/>
    <xf numFmtId="0" fontId="5" fillId="2" borderId="39" xfId="0" applyFont="1" applyFill="1" applyBorder="1"/>
    <xf numFmtId="0" fontId="16" fillId="2" borderId="39" xfId="0" applyFont="1" applyFill="1" applyBorder="1" applyAlignment="1">
      <alignment horizontal="right"/>
    </xf>
    <xf numFmtId="44" fontId="55" fillId="16" borderId="40" xfId="0" applyNumberFormat="1" applyFont="1" applyFill="1" applyBorder="1"/>
    <xf numFmtId="44" fontId="18" fillId="0" borderId="5" xfId="0" applyNumberFormat="1" applyFont="1" applyBorder="1"/>
    <xf numFmtId="0" fontId="0" fillId="0" borderId="0" xfId="0" applyFont="1" applyFill="1" applyBorder="1"/>
    <xf numFmtId="0" fontId="16" fillId="6" borderId="1" xfId="0" applyFont="1" applyFill="1" applyBorder="1" applyAlignment="1">
      <alignment horizontal="right"/>
    </xf>
    <xf numFmtId="0" fontId="4" fillId="13" borderId="1" xfId="0" applyFont="1" applyFill="1" applyBorder="1" applyAlignment="1">
      <alignment horizontal="right"/>
    </xf>
    <xf numFmtId="44" fontId="12" fillId="0" borderId="1" xfId="0" applyNumberFormat="1" applyFont="1" applyFill="1" applyBorder="1"/>
    <xf numFmtId="0" fontId="12" fillId="22" borderId="12" xfId="0" applyFont="1" applyFill="1" applyBorder="1" applyAlignment="1" applyProtection="1">
      <alignment horizontal="right"/>
    </xf>
    <xf numFmtId="166" fontId="12" fillId="22" borderId="0" xfId="0" applyNumberFormat="1" applyFont="1" applyFill="1" applyProtection="1"/>
    <xf numFmtId="0" fontId="12" fillId="22" borderId="0" xfId="0" applyFont="1" applyFill="1" applyProtection="1"/>
    <xf numFmtId="0" fontId="12" fillId="22" borderId="13" xfId="0" applyFont="1" applyFill="1" applyBorder="1" applyProtection="1"/>
    <xf numFmtId="0" fontId="0" fillId="16" borderId="37" xfId="0" applyFont="1" applyFill="1" applyBorder="1" applyAlignment="1" applyProtection="1">
      <alignment horizontal="center"/>
      <protection locked="0"/>
    </xf>
    <xf numFmtId="0" fontId="62" fillId="0" borderId="0" xfId="0" applyFont="1" applyAlignment="1">
      <alignment vertical="center" wrapText="1"/>
    </xf>
    <xf numFmtId="0" fontId="62" fillId="0" borderId="0" xfId="0" applyFont="1" applyAlignment="1">
      <alignment vertical="top" wrapText="1"/>
    </xf>
    <xf numFmtId="0" fontId="63" fillId="2" borderId="0" xfId="3" applyFont="1" applyFill="1"/>
    <xf numFmtId="0" fontId="32" fillId="2" borderId="0" xfId="3" applyFont="1" applyFill="1"/>
    <xf numFmtId="0" fontId="32" fillId="2" borderId="15" xfId="3" applyFont="1" applyFill="1" applyBorder="1" applyProtection="1">
      <protection locked="0"/>
    </xf>
    <xf numFmtId="0" fontId="32" fillId="2" borderId="33" xfId="3" applyFont="1" applyFill="1" applyBorder="1" applyAlignment="1" applyProtection="1">
      <alignment horizontal="left"/>
      <protection locked="0"/>
    </xf>
    <xf numFmtId="44" fontId="0" fillId="16" borderId="38" xfId="1" applyNumberFormat="1" applyFont="1" applyFill="1" applyBorder="1" applyProtection="1">
      <protection locked="0"/>
    </xf>
    <xf numFmtId="0" fontId="4" fillId="2" borderId="14" xfId="0" applyFont="1" applyFill="1" applyBorder="1" applyAlignment="1" applyProtection="1">
      <alignment horizontal="right"/>
    </xf>
    <xf numFmtId="0" fontId="4" fillId="2" borderId="6" xfId="0" applyFont="1" applyFill="1" applyBorder="1" applyAlignment="1" applyProtection="1">
      <alignment horizontal="right"/>
    </xf>
    <xf numFmtId="0" fontId="0" fillId="0" borderId="0" xfId="0" applyFont="1" applyBorder="1" applyAlignment="1" applyProtection="1">
      <alignment horizontal="center"/>
    </xf>
    <xf numFmtId="44" fontId="5" fillId="2" borderId="6" xfId="0" applyNumberFormat="1" applyFont="1" applyFill="1" applyBorder="1" applyAlignment="1" applyProtection="1">
      <alignment horizontal="center"/>
    </xf>
    <xf numFmtId="0" fontId="0" fillId="0" borderId="0" xfId="0" applyBorder="1" applyAlignment="1" applyProtection="1">
      <alignment horizontal="center"/>
    </xf>
    <xf numFmtId="0" fontId="4" fillId="13" borderId="0" xfId="0" applyFont="1" applyFill="1" applyBorder="1" applyAlignment="1" applyProtection="1">
      <alignment horizontal="right"/>
    </xf>
    <xf numFmtId="0" fontId="0" fillId="0" borderId="1" xfId="0" applyFont="1" applyBorder="1" applyAlignment="1" applyProtection="1">
      <alignment horizontal="center" vertical="center"/>
    </xf>
    <xf numFmtId="0" fontId="12" fillId="0" borderId="2" xfId="0" applyFont="1" applyBorder="1" applyAlignment="1" applyProtection="1">
      <alignment horizontal="right" vertical="center"/>
    </xf>
    <xf numFmtId="0" fontId="0" fillId="0" borderId="9" xfId="0" applyBorder="1" applyProtection="1"/>
    <xf numFmtId="0" fontId="12" fillId="23" borderId="12" xfId="0" applyFont="1" applyFill="1" applyBorder="1" applyAlignment="1" applyProtection="1">
      <alignment horizontal="right"/>
    </xf>
    <xf numFmtId="166" fontId="12" fillId="23" borderId="0" xfId="0" applyNumberFormat="1" applyFont="1" applyFill="1" applyProtection="1"/>
    <xf numFmtId="0" fontId="12" fillId="23" borderId="0" xfId="0" applyFont="1" applyFill="1" applyProtection="1"/>
    <xf numFmtId="0" fontId="12" fillId="23" borderId="13" xfId="0" applyFont="1" applyFill="1" applyBorder="1" applyProtection="1"/>
    <xf numFmtId="0" fontId="0" fillId="16" borderId="54" xfId="0" applyFont="1" applyFill="1" applyBorder="1" applyProtection="1">
      <protection locked="0"/>
    </xf>
    <xf numFmtId="44" fontId="0" fillId="16" borderId="54" xfId="1" applyNumberFormat="1" applyFont="1" applyFill="1" applyBorder="1" applyProtection="1">
      <protection locked="0"/>
    </xf>
    <xf numFmtId="0" fontId="0" fillId="0" borderId="54" xfId="0" applyFont="1" applyBorder="1" applyProtection="1">
      <protection locked="0"/>
    </xf>
    <xf numFmtId="44" fontId="0" fillId="0" borderId="54" xfId="1" applyNumberFormat="1" applyFont="1" applyBorder="1" applyProtection="1">
      <protection locked="0"/>
    </xf>
    <xf numFmtId="44" fontId="0" fillId="8" borderId="1" xfId="1" applyNumberFormat="1" applyFont="1" applyFill="1" applyBorder="1" applyAlignment="1" applyProtection="1">
      <alignment horizontal="center" vertical="center"/>
    </xf>
    <xf numFmtId="44" fontId="37" fillId="0" borderId="5" xfId="0" applyNumberFormat="1" applyFont="1" applyBorder="1" applyProtection="1"/>
    <xf numFmtId="0" fontId="37" fillId="0" borderId="36" xfId="0" applyFont="1" applyBorder="1" applyAlignment="1" applyProtection="1">
      <alignment horizontal="right"/>
    </xf>
    <xf numFmtId="44" fontId="37" fillId="0" borderId="11" xfId="0" applyNumberFormat="1" applyFont="1" applyBorder="1" applyProtection="1"/>
    <xf numFmtId="0" fontId="37" fillId="0" borderId="25" xfId="0" applyFont="1" applyBorder="1" applyAlignment="1" applyProtection="1">
      <alignment horizontal="right"/>
    </xf>
    <xf numFmtId="7" fontId="37" fillId="0" borderId="50" xfId="0" applyNumberFormat="1" applyFont="1" applyBorder="1" applyProtection="1"/>
    <xf numFmtId="7" fontId="37" fillId="21" borderId="50" xfId="0" applyNumberFormat="1" applyFont="1" applyFill="1" applyBorder="1" applyAlignment="1" applyProtection="1">
      <alignment horizontal="center" wrapText="1"/>
      <protection locked="0"/>
    </xf>
    <xf numFmtId="7" fontId="37" fillId="21" borderId="50" xfId="0" applyNumberFormat="1" applyFont="1" applyFill="1" applyBorder="1" applyProtection="1">
      <protection locked="0"/>
    </xf>
    <xf numFmtId="0" fontId="48" fillId="12" borderId="34" xfId="0" applyFont="1" applyFill="1" applyBorder="1" applyAlignment="1" applyProtection="1">
      <alignment horizontal="center" vertical="center" wrapText="1"/>
    </xf>
    <xf numFmtId="0" fontId="17" fillId="1" borderId="34" xfId="0" applyFont="1" applyFill="1" applyBorder="1" applyAlignment="1" applyProtection="1">
      <alignment vertical="center" wrapText="1"/>
    </xf>
    <xf numFmtId="1" fontId="40" fillId="0" borderId="14" xfId="0" applyNumberFormat="1" applyFont="1" applyBorder="1" applyAlignment="1" applyProtection="1">
      <alignment horizontal="right"/>
    </xf>
    <xf numFmtId="44" fontId="20" fillId="0" borderId="55" xfId="0" applyNumberFormat="1" applyFont="1" applyBorder="1" applyProtection="1"/>
    <xf numFmtId="7" fontId="37" fillId="12" borderId="55" xfId="0" applyNumberFormat="1" applyFont="1" applyFill="1" applyBorder="1" applyProtection="1"/>
    <xf numFmtId="7" fontId="37" fillId="0" borderId="55" xfId="0" applyNumberFormat="1" applyFont="1" applyBorder="1" applyProtection="1"/>
    <xf numFmtId="0" fontId="32" fillId="2" borderId="33" xfId="3" applyFont="1" applyFill="1" applyBorder="1" applyAlignment="1" applyProtection="1">
      <alignment horizontal="center"/>
      <protection locked="0"/>
    </xf>
    <xf numFmtId="7" fontId="37" fillId="11" borderId="11" xfId="0" applyNumberFormat="1" applyFont="1" applyFill="1" applyBorder="1" applyAlignment="1" applyProtection="1">
      <alignment horizontal="center" wrapText="1"/>
    </xf>
    <xf numFmtId="7" fontId="37" fillId="11" borderId="34" xfId="0" applyNumberFormat="1" applyFont="1" applyFill="1" applyBorder="1" applyProtection="1"/>
    <xf numFmtId="7" fontId="37" fillId="11" borderId="50" xfId="0" applyNumberFormat="1" applyFont="1" applyFill="1" applyBorder="1" applyAlignment="1" applyProtection="1">
      <alignment horizontal="center" wrapText="1"/>
    </xf>
    <xf numFmtId="7" fontId="37" fillId="11" borderId="50" xfId="0" applyNumberFormat="1" applyFont="1" applyFill="1" applyBorder="1" applyProtection="1"/>
    <xf numFmtId="7" fontId="20" fillId="21" borderId="1" xfId="0" applyNumberFormat="1" applyFont="1" applyFill="1" applyBorder="1" applyProtection="1">
      <protection locked="0"/>
    </xf>
    <xf numFmtId="7" fontId="20" fillId="21" borderId="50" xfId="0" applyNumberFormat="1" applyFont="1" applyFill="1" applyBorder="1" applyProtection="1">
      <protection locked="0"/>
    </xf>
    <xf numFmtId="0" fontId="38" fillId="0" borderId="36" xfId="0" applyFont="1" applyBorder="1" applyAlignment="1" applyProtection="1">
      <alignment vertical="top"/>
    </xf>
    <xf numFmtId="0" fontId="4" fillId="11" borderId="0" xfId="0" applyFont="1" applyFill="1" applyBorder="1" applyAlignment="1">
      <alignment horizontal="center"/>
    </xf>
    <xf numFmtId="0" fontId="4" fillId="11" borderId="0" xfId="0" applyFont="1" applyFill="1" applyBorder="1"/>
    <xf numFmtId="0" fontId="0" fillId="11" borderId="0" xfId="0" applyFill="1" applyBorder="1"/>
    <xf numFmtId="0" fontId="0" fillId="11" borderId="22" xfId="0" applyFill="1" applyBorder="1"/>
    <xf numFmtId="0" fontId="0" fillId="11" borderId="21" xfId="0" applyFill="1" applyBorder="1"/>
    <xf numFmtId="0" fontId="0" fillId="11" borderId="0" xfId="0" applyFill="1" applyBorder="1" applyAlignment="1">
      <alignment horizontal="center"/>
    </xf>
    <xf numFmtId="0" fontId="0" fillId="11" borderId="19" xfId="0" applyFill="1" applyBorder="1"/>
    <xf numFmtId="0" fontId="0" fillId="11" borderId="8" xfId="0" applyFill="1" applyBorder="1"/>
    <xf numFmtId="0" fontId="0" fillId="11" borderId="20" xfId="0" applyFill="1" applyBorder="1"/>
    <xf numFmtId="0" fontId="4" fillId="2" borderId="19" xfId="0" applyFont="1" applyFill="1" applyBorder="1"/>
    <xf numFmtId="171" fontId="0" fillId="4" borderId="20" xfId="0" applyNumberFormat="1" applyFill="1" applyBorder="1" applyProtection="1">
      <protection locked="0"/>
    </xf>
    <xf numFmtId="10" fontId="12" fillId="0" borderId="1" xfId="1" applyNumberFormat="1" applyFont="1" applyBorder="1" applyAlignment="1" applyProtection="1">
      <alignment horizontal="center" vertical="center"/>
    </xf>
    <xf numFmtId="175" fontId="12" fillId="0" borderId="1" xfId="1" applyNumberFormat="1" applyFont="1" applyFill="1" applyBorder="1" applyAlignment="1" applyProtection="1">
      <alignment vertical="center"/>
    </xf>
    <xf numFmtId="40" fontId="47" fillId="3" borderId="1" xfId="0" applyNumberFormat="1" applyFont="1" applyFill="1" applyBorder="1" applyAlignment="1">
      <alignment vertical="top"/>
    </xf>
    <xf numFmtId="38" fontId="45" fillId="3" borderId="1" xfId="0" applyNumberFormat="1" applyFont="1" applyFill="1" applyBorder="1" applyAlignment="1">
      <alignment horizontal="right" wrapText="1"/>
    </xf>
    <xf numFmtId="0" fontId="45" fillId="0" borderId="1" xfId="0" applyFont="1" applyBorder="1" applyAlignment="1">
      <alignment vertical="top"/>
    </xf>
    <xf numFmtId="44" fontId="45" fillId="12" borderId="1" xfId="0" applyNumberFormat="1" applyFont="1" applyFill="1" applyBorder="1" applyAlignment="1">
      <alignment vertical="top"/>
    </xf>
    <xf numFmtId="0" fontId="43" fillId="3" borderId="0" xfId="0" applyFont="1" applyFill="1" applyAlignment="1">
      <alignment vertical="top" wrapText="1"/>
    </xf>
    <xf numFmtId="49" fontId="46" fillId="3" borderId="35" xfId="0" applyNumberFormat="1" applyFont="1" applyFill="1" applyBorder="1" applyAlignment="1">
      <alignment wrapText="1"/>
    </xf>
    <xf numFmtId="49" fontId="45" fillId="0" borderId="1" xfId="0" applyNumberFormat="1" applyFont="1" applyBorder="1" applyAlignment="1">
      <alignment vertical="top"/>
    </xf>
    <xf numFmtId="0" fontId="42" fillId="3" borderId="35" xfId="3" applyFont="1" applyFill="1" applyBorder="1" applyAlignment="1" applyProtection="1">
      <protection locked="0"/>
    </xf>
    <xf numFmtId="0" fontId="29" fillId="0" borderId="0" xfId="3" applyFont="1" applyAlignment="1" applyProtection="1">
      <alignment vertical="center" wrapText="1"/>
    </xf>
    <xf numFmtId="0" fontId="28" fillId="0" borderId="0" xfId="3" applyFont="1" applyAlignment="1" applyProtection="1">
      <alignment vertical="center" wrapText="1"/>
    </xf>
    <xf numFmtId="0" fontId="53" fillId="2" borderId="12" xfId="0" applyFont="1" applyFill="1" applyBorder="1" applyProtection="1"/>
    <xf numFmtId="0" fontId="53" fillId="2" borderId="0" xfId="0" applyFont="1" applyFill="1" applyBorder="1" applyProtection="1"/>
    <xf numFmtId="0" fontId="22" fillId="2" borderId="11" xfId="3" applyFill="1" applyBorder="1" applyAlignment="1" applyProtection="1">
      <alignment horizontal="center" vertical="center" wrapText="1"/>
    </xf>
    <xf numFmtId="0" fontId="0" fillId="0" borderId="12"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0" borderId="13" xfId="0" applyFont="1" applyFill="1" applyBorder="1" applyAlignment="1" applyProtection="1">
      <alignment horizontal="center" wrapText="1"/>
    </xf>
    <xf numFmtId="44" fontId="5" fillId="2" borderId="6" xfId="0" applyNumberFormat="1" applyFont="1" applyFill="1" applyBorder="1" applyAlignment="1" applyProtection="1">
      <alignment horizontal="center"/>
    </xf>
    <xf numFmtId="44" fontId="5" fillId="2" borderId="18" xfId="0" applyNumberFormat="1" applyFont="1" applyFill="1" applyBorder="1" applyAlignment="1" applyProtection="1">
      <alignment horizontal="center"/>
    </xf>
    <xf numFmtId="0" fontId="12" fillId="21" borderId="0" xfId="0" applyFont="1" applyFill="1" applyBorder="1" applyAlignment="1" applyProtection="1">
      <alignment horizontal="left" vertical="center"/>
    </xf>
    <xf numFmtId="0" fontId="12" fillId="21" borderId="8" xfId="0" applyFont="1" applyFill="1" applyBorder="1" applyAlignment="1" applyProtection="1">
      <alignment horizontal="center" vertical="center"/>
      <protection locked="0"/>
    </xf>
    <xf numFmtId="172" fontId="12" fillId="21" borderId="8" xfId="0" applyNumberFormat="1" applyFont="1" applyFill="1" applyBorder="1" applyAlignment="1" applyProtection="1">
      <alignment horizontal="center" vertical="center"/>
      <protection locked="0"/>
    </xf>
    <xf numFmtId="172" fontId="12" fillId="21" borderId="49" xfId="0" applyNumberFormat="1" applyFont="1" applyFill="1" applyBorder="1" applyAlignment="1" applyProtection="1">
      <alignment horizontal="center" vertical="center"/>
      <protection locked="0"/>
    </xf>
    <xf numFmtId="0" fontId="12" fillId="21" borderId="49" xfId="0" applyFont="1" applyFill="1" applyBorder="1" applyAlignment="1" applyProtection="1">
      <alignment horizontal="center" vertical="center"/>
      <protection locked="0"/>
    </xf>
    <xf numFmtId="0" fontId="4" fillId="2" borderId="14" xfId="0" applyFont="1" applyFill="1" applyBorder="1" applyAlignment="1" applyProtection="1">
      <alignment horizontal="right"/>
    </xf>
    <xf numFmtId="0" fontId="4" fillId="2" borderId="6" xfId="0" applyFont="1" applyFill="1" applyBorder="1" applyAlignment="1" applyProtection="1">
      <alignment horizontal="right"/>
    </xf>
    <xf numFmtId="165" fontId="5" fillId="2" borderId="17" xfId="0" applyNumberFormat="1" applyFont="1" applyFill="1" applyBorder="1" applyAlignment="1" applyProtection="1">
      <alignment horizontal="left"/>
    </xf>
    <xf numFmtId="165" fontId="5" fillId="2" borderId="18" xfId="0" applyNumberFormat="1" applyFont="1" applyFill="1" applyBorder="1" applyAlignment="1" applyProtection="1">
      <alignment horizontal="left"/>
    </xf>
    <xf numFmtId="10" fontId="0" fillId="0" borderId="8" xfId="2" applyNumberFormat="1" applyFont="1" applyBorder="1" applyAlignment="1" applyProtection="1">
      <alignment horizontal="center" vertical="center"/>
    </xf>
    <xf numFmtId="44" fontId="5" fillId="2" borderId="14" xfId="0" applyNumberFormat="1" applyFont="1" applyFill="1" applyBorder="1" applyAlignment="1" applyProtection="1">
      <alignment horizontal="center"/>
    </xf>
    <xf numFmtId="44" fontId="5" fillId="2" borderId="27" xfId="0" applyNumberFormat="1" applyFont="1" applyFill="1" applyBorder="1" applyAlignment="1" applyProtection="1">
      <alignment horizontal="center"/>
    </xf>
    <xf numFmtId="44" fontId="5" fillId="2" borderId="17" xfId="0" applyNumberFormat="1" applyFont="1" applyFill="1" applyBorder="1" applyAlignment="1" applyProtection="1">
      <alignment horizontal="center"/>
    </xf>
    <xf numFmtId="44" fontId="4" fillId="14" borderId="14" xfId="0" applyNumberFormat="1" applyFont="1" applyFill="1" applyBorder="1" applyAlignment="1" applyProtection="1">
      <alignment horizontal="center"/>
    </xf>
    <xf numFmtId="44" fontId="4" fillId="14" borderId="27" xfId="0" applyNumberFormat="1" applyFont="1" applyFill="1" applyBorder="1" applyAlignment="1" applyProtection="1">
      <alignment horizontal="center"/>
    </xf>
    <xf numFmtId="0" fontId="0" fillId="0" borderId="0" xfId="0" applyFont="1" applyBorder="1" applyAlignment="1" applyProtection="1">
      <alignment horizontal="center"/>
    </xf>
    <xf numFmtId="0" fontId="68" fillId="24" borderId="28" xfId="0" applyFont="1" applyFill="1" applyBorder="1" applyAlignment="1" applyProtection="1">
      <alignment horizontal="center" vertical="center"/>
    </xf>
    <xf numFmtId="0" fontId="68" fillId="24" borderId="7" xfId="0" applyFont="1" applyFill="1" applyBorder="1" applyAlignment="1" applyProtection="1">
      <alignment horizontal="center" vertical="center"/>
    </xf>
    <xf numFmtId="0" fontId="68" fillId="24" borderId="29" xfId="0" applyFont="1" applyFill="1" applyBorder="1" applyAlignment="1" applyProtection="1">
      <alignment horizontal="center" vertical="center"/>
    </xf>
    <xf numFmtId="0" fontId="68" fillId="24" borderId="19" xfId="0" applyFont="1" applyFill="1" applyBorder="1" applyAlignment="1" applyProtection="1">
      <alignment horizontal="center" vertical="center"/>
    </xf>
    <xf numFmtId="0" fontId="68" fillId="24" borderId="8" xfId="0" applyFont="1" applyFill="1" applyBorder="1" applyAlignment="1" applyProtection="1">
      <alignment horizontal="center" vertical="center"/>
    </xf>
    <xf numFmtId="0" fontId="68" fillId="24" borderId="20" xfId="0" applyFont="1" applyFill="1" applyBorder="1" applyAlignment="1" applyProtection="1">
      <alignment horizontal="center" vertical="center"/>
    </xf>
    <xf numFmtId="0" fontId="71" fillId="25" borderId="12" xfId="0" applyFont="1" applyFill="1" applyBorder="1" applyAlignment="1" applyProtection="1">
      <alignment vertical="top" wrapText="1"/>
    </xf>
    <xf numFmtId="0" fontId="71" fillId="25" borderId="0" xfId="0" applyFont="1" applyFill="1" applyBorder="1" applyAlignment="1" applyProtection="1">
      <alignment vertical="top" wrapText="1"/>
    </xf>
    <xf numFmtId="0" fontId="71" fillId="25" borderId="13" xfId="0" applyFont="1" applyFill="1" applyBorder="1" applyAlignment="1" applyProtection="1">
      <alignment vertical="top" wrapText="1"/>
    </xf>
    <xf numFmtId="0" fontId="71" fillId="25" borderId="36" xfId="0" applyFont="1" applyFill="1" applyBorder="1" applyAlignment="1" applyProtection="1">
      <alignment vertical="top" wrapText="1"/>
    </xf>
    <xf numFmtId="0" fontId="71" fillId="25" borderId="10" xfId="0" applyFont="1" applyFill="1" applyBorder="1" applyAlignment="1" applyProtection="1">
      <alignment vertical="top" wrapText="1"/>
    </xf>
    <xf numFmtId="0" fontId="71" fillId="25" borderId="35" xfId="0" applyFont="1" applyFill="1" applyBorder="1" applyAlignment="1" applyProtection="1">
      <alignment vertical="top" wrapText="1"/>
    </xf>
    <xf numFmtId="0" fontId="4" fillId="2" borderId="17" xfId="0" applyFont="1" applyFill="1" applyBorder="1" applyAlignment="1" applyProtection="1">
      <alignment horizontal="right"/>
    </xf>
    <xf numFmtId="165" fontId="0" fillId="21" borderId="17" xfId="0" applyNumberFormat="1" applyFont="1" applyFill="1" applyBorder="1" applyAlignment="1" applyProtection="1">
      <alignment horizontal="left"/>
      <protection locked="0"/>
    </xf>
    <xf numFmtId="165" fontId="0" fillId="21" borderId="18" xfId="0" applyNumberFormat="1" applyFont="1" applyFill="1" applyBorder="1" applyAlignment="1" applyProtection="1">
      <alignment horizontal="left"/>
      <protection locked="0"/>
    </xf>
    <xf numFmtId="0" fontId="68" fillId="24" borderId="17" xfId="0" applyFont="1" applyFill="1" applyBorder="1" applyAlignment="1" applyProtection="1">
      <alignment horizontal="center" vertical="center"/>
    </xf>
    <xf numFmtId="0" fontId="68" fillId="24" borderId="6" xfId="0" applyFont="1" applyFill="1" applyBorder="1" applyAlignment="1" applyProtection="1">
      <alignment horizontal="center" vertical="center"/>
    </xf>
    <xf numFmtId="0" fontId="68" fillId="24" borderId="18" xfId="0" applyFont="1" applyFill="1" applyBorder="1" applyAlignment="1" applyProtection="1">
      <alignment horizontal="center" vertical="center"/>
    </xf>
    <xf numFmtId="0" fontId="69" fillId="25" borderId="12" xfId="3" applyFont="1" applyFill="1" applyBorder="1" applyAlignment="1" applyProtection="1">
      <alignment vertical="top" wrapText="1"/>
      <protection locked="0"/>
    </xf>
    <xf numFmtId="0" fontId="69" fillId="25" borderId="0" xfId="3" applyFont="1" applyFill="1" applyBorder="1" applyAlignment="1" applyProtection="1">
      <alignment vertical="top" wrapText="1"/>
      <protection locked="0"/>
    </xf>
    <xf numFmtId="0" fontId="69" fillId="25" borderId="13" xfId="3" applyFont="1" applyFill="1" applyBorder="1" applyAlignment="1" applyProtection="1">
      <alignment vertical="top" wrapText="1"/>
      <protection locked="0"/>
    </xf>
    <xf numFmtId="0" fontId="69" fillId="25" borderId="36" xfId="3" applyFont="1" applyFill="1" applyBorder="1" applyAlignment="1" applyProtection="1">
      <alignment vertical="top" wrapText="1"/>
      <protection locked="0"/>
    </xf>
    <xf numFmtId="0" fontId="69" fillId="25" borderId="10" xfId="3" applyFont="1" applyFill="1" applyBorder="1" applyAlignment="1" applyProtection="1">
      <alignment vertical="top" wrapText="1"/>
      <protection locked="0"/>
    </xf>
    <xf numFmtId="0" fontId="69" fillId="25" borderId="35" xfId="3" applyFont="1" applyFill="1" applyBorder="1" applyAlignment="1" applyProtection="1">
      <alignment vertical="top" wrapText="1"/>
      <protection locked="0"/>
    </xf>
    <xf numFmtId="0" fontId="7" fillId="8"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2" fillId="0" borderId="16" xfId="0" applyFont="1" applyFill="1" applyBorder="1" applyAlignment="1" applyProtection="1">
      <alignment horizontal="right"/>
    </xf>
    <xf numFmtId="0" fontId="12" fillId="0" borderId="8" xfId="0" applyFont="1" applyFill="1" applyBorder="1" applyAlignment="1" applyProtection="1">
      <alignment horizontal="right"/>
    </xf>
    <xf numFmtId="0" fontId="12" fillId="0" borderId="6" xfId="0" applyFont="1" applyFill="1" applyBorder="1" applyAlignment="1" applyProtection="1">
      <alignment horizontal="right"/>
    </xf>
    <xf numFmtId="44" fontId="12" fillId="9" borderId="17" xfId="0" applyNumberFormat="1" applyFont="1" applyFill="1" applyBorder="1" applyAlignment="1" applyProtection="1">
      <alignment horizontal="left"/>
    </xf>
    <xf numFmtId="44" fontId="12" fillId="9" borderId="6" xfId="0" applyNumberFormat="1" applyFont="1" applyFill="1" applyBorder="1" applyAlignment="1" applyProtection="1">
      <alignment horizontal="left"/>
    </xf>
    <xf numFmtId="44" fontId="12" fillId="9" borderId="18" xfId="0" applyNumberFormat="1" applyFont="1" applyFill="1" applyBorder="1" applyAlignment="1" applyProtection="1">
      <alignment horizontal="left"/>
    </xf>
    <xf numFmtId="0" fontId="4" fillId="11" borderId="0" xfId="0" applyFont="1" applyFill="1" applyBorder="1" applyAlignment="1" applyProtection="1">
      <alignment horizontal="center" vertical="center"/>
    </xf>
    <xf numFmtId="0" fontId="4" fillId="11" borderId="13" xfId="0" applyFont="1" applyFill="1" applyBorder="1" applyAlignment="1" applyProtection="1">
      <alignment horizontal="center" vertical="center"/>
    </xf>
    <xf numFmtId="0" fontId="22" fillId="21" borderId="8" xfId="3" applyFill="1" applyBorder="1" applyAlignment="1" applyProtection="1">
      <alignment horizontal="center" vertical="center"/>
      <protection locked="0"/>
    </xf>
    <xf numFmtId="0" fontId="0" fillId="21" borderId="8" xfId="0" applyFill="1" applyBorder="1" applyAlignment="1" applyProtection="1">
      <alignment horizontal="center" vertical="center"/>
      <protection locked="0"/>
    </xf>
    <xf numFmtId="0" fontId="22" fillId="21" borderId="6" xfId="3" applyFill="1" applyBorder="1" applyAlignment="1" applyProtection="1">
      <alignment horizontal="center" vertical="center"/>
      <protection locked="0"/>
    </xf>
    <xf numFmtId="0" fontId="0" fillId="21" borderId="6" xfId="0" applyFill="1" applyBorder="1" applyAlignment="1" applyProtection="1">
      <alignment horizontal="center" vertical="center"/>
      <protection locked="0"/>
    </xf>
    <xf numFmtId="0" fontId="12" fillId="5" borderId="12"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0" fillId="21" borderId="0" xfId="0" applyFont="1" applyFill="1" applyBorder="1" applyAlignment="1" applyProtection="1">
      <alignment horizontal="center" vertical="center"/>
      <protection locked="0"/>
    </xf>
    <xf numFmtId="0" fontId="0" fillId="21" borderId="13" xfId="0" applyFont="1" applyFill="1" applyBorder="1" applyAlignment="1" applyProtection="1">
      <alignment horizontal="center" vertical="center"/>
      <protection locked="0"/>
    </xf>
    <xf numFmtId="0" fontId="12" fillId="21" borderId="6" xfId="0" applyFont="1" applyFill="1" applyBorder="1" applyAlignment="1" applyProtection="1">
      <alignment horizontal="center" vertical="center"/>
      <protection locked="0"/>
    </xf>
    <xf numFmtId="0" fontId="0" fillId="8" borderId="1" xfId="0" applyFill="1" applyBorder="1" applyAlignment="1" applyProtection="1">
      <alignment horizontal="center"/>
      <protection locked="0"/>
    </xf>
    <xf numFmtId="44" fontId="0" fillId="0" borderId="1" xfId="1" applyFont="1" applyBorder="1" applyAlignment="1" applyProtection="1">
      <alignment horizontal="center"/>
    </xf>
    <xf numFmtId="44" fontId="0" fillId="0" borderId="24" xfId="1" applyFont="1" applyBorder="1" applyAlignment="1" applyProtection="1">
      <alignment horizontal="center"/>
    </xf>
    <xf numFmtId="44" fontId="0" fillId="8" borderId="1" xfId="1" applyFont="1" applyFill="1" applyBorder="1" applyAlignment="1" applyProtection="1">
      <alignment horizontal="center"/>
    </xf>
    <xf numFmtId="44" fontId="0" fillId="8" borderId="24" xfId="1" applyFont="1" applyFill="1" applyBorder="1" applyAlignment="1" applyProtection="1">
      <alignment horizontal="center"/>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xf>
    <xf numFmtId="0" fontId="0" fillId="8" borderId="1" xfId="0" applyFill="1" applyBorder="1" applyAlignment="1" applyProtection="1">
      <alignment horizontal="center"/>
    </xf>
    <xf numFmtId="0" fontId="7" fillId="20" borderId="1" xfId="0" applyFont="1" applyFill="1" applyBorder="1" applyAlignment="1" applyProtection="1">
      <alignment horizontal="center" vertical="center" wrapText="1"/>
    </xf>
    <xf numFmtId="0" fontId="0" fillId="0" borderId="0" xfId="0" applyFont="1" applyBorder="1" applyAlignment="1" applyProtection="1">
      <alignment horizontal="left"/>
    </xf>
    <xf numFmtId="164" fontId="0" fillId="21" borderId="8" xfId="4" applyNumberFormat="1" applyFont="1" applyFill="1" applyBorder="1" applyAlignment="1" applyProtection="1">
      <alignment horizontal="right"/>
      <protection locked="0"/>
    </xf>
    <xf numFmtId="0" fontId="0" fillId="0" borderId="8" xfId="0" applyBorder="1" applyAlignment="1" applyProtection="1">
      <alignment horizontal="center"/>
    </xf>
    <xf numFmtId="0" fontId="12" fillId="0" borderId="7" xfId="0" applyFont="1" applyBorder="1" applyAlignment="1" applyProtection="1">
      <alignment horizontal="left"/>
    </xf>
    <xf numFmtId="0" fontId="4" fillId="2" borderId="52"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0" fontId="12" fillId="0" borderId="0" xfId="0" applyFont="1" applyBorder="1" applyAlignment="1" applyProtection="1">
      <alignment horizontal="left"/>
    </xf>
    <xf numFmtId="164" fontId="0" fillId="0" borderId="8" xfId="4" applyNumberFormat="1" applyFont="1" applyBorder="1" applyAlignment="1" applyProtection="1">
      <alignment horizontal="center"/>
    </xf>
    <xf numFmtId="44" fontId="0" fillId="0" borderId="8" xfId="0" applyNumberFormat="1" applyBorder="1" applyAlignment="1" applyProtection="1">
      <alignment horizontal="center"/>
    </xf>
    <xf numFmtId="1" fontId="0" fillId="0" borderId="8" xfId="0" applyNumberFormat="1" applyBorder="1" applyAlignment="1" applyProtection="1">
      <alignment horizontal="center"/>
    </xf>
    <xf numFmtId="44" fontId="0" fillId="0" borderId="8" xfId="1" applyFont="1"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0" xfId="0" applyBorder="1" applyAlignment="1" applyProtection="1">
      <alignment horizontal="center"/>
    </xf>
    <xf numFmtId="0" fontId="0" fillId="0" borderId="22" xfId="0" applyBorder="1" applyAlignment="1" applyProtection="1">
      <alignment horizontal="center"/>
    </xf>
    <xf numFmtId="0" fontId="0" fillId="21" borderId="28" xfId="0" applyFill="1" applyBorder="1" applyAlignment="1" applyProtection="1">
      <alignment horizontal="left" vertical="top"/>
      <protection locked="0"/>
    </xf>
    <xf numFmtId="0" fontId="0" fillId="21" borderId="7" xfId="0" applyFill="1" applyBorder="1" applyAlignment="1" applyProtection="1">
      <alignment horizontal="left" vertical="top"/>
      <protection locked="0"/>
    </xf>
    <xf numFmtId="0" fontId="0" fillId="21" borderId="29" xfId="0" applyFill="1" applyBorder="1" applyAlignment="1" applyProtection="1">
      <alignment horizontal="left" vertical="top"/>
      <protection locked="0"/>
    </xf>
    <xf numFmtId="0" fontId="0" fillId="21" borderId="21" xfId="0" applyFill="1" applyBorder="1" applyAlignment="1" applyProtection="1">
      <alignment horizontal="left" vertical="top"/>
      <protection locked="0"/>
    </xf>
    <xf numFmtId="0" fontId="0" fillId="21" borderId="0" xfId="0" applyFill="1" applyBorder="1" applyAlignment="1" applyProtection="1">
      <alignment horizontal="left" vertical="top"/>
      <protection locked="0"/>
    </xf>
    <xf numFmtId="0" fontId="0" fillId="21" borderId="22" xfId="0" applyFill="1" applyBorder="1" applyAlignment="1" applyProtection="1">
      <alignment horizontal="left" vertical="top"/>
      <protection locked="0"/>
    </xf>
    <xf numFmtId="0" fontId="0" fillId="21" borderId="19" xfId="0" applyFill="1" applyBorder="1" applyAlignment="1" applyProtection="1">
      <alignment horizontal="left" vertical="top"/>
      <protection locked="0"/>
    </xf>
    <xf numFmtId="0" fontId="0" fillId="21" borderId="8" xfId="0" applyFill="1" applyBorder="1" applyAlignment="1" applyProtection="1">
      <alignment horizontal="left" vertical="top"/>
      <protection locked="0"/>
    </xf>
    <xf numFmtId="0" fontId="0" fillId="21" borderId="20" xfId="0" applyFill="1" applyBorder="1" applyAlignment="1" applyProtection="1">
      <alignment horizontal="left" vertical="top"/>
      <protection locked="0"/>
    </xf>
    <xf numFmtId="0" fontId="0" fillId="21" borderId="21" xfId="0" applyFill="1" applyBorder="1" applyAlignment="1" applyProtection="1">
      <alignment horizontal="left" vertical="top" wrapText="1"/>
      <protection locked="0"/>
    </xf>
    <xf numFmtId="0" fontId="0" fillId="21" borderId="0" xfId="0" applyFill="1" applyBorder="1" applyAlignment="1" applyProtection="1">
      <alignment horizontal="left" vertical="top" wrapText="1"/>
      <protection locked="0"/>
    </xf>
    <xf numFmtId="0" fontId="0" fillId="21" borderId="22" xfId="0" applyFill="1" applyBorder="1" applyAlignment="1" applyProtection="1">
      <alignment horizontal="left" vertical="top" wrapText="1"/>
      <protection locked="0"/>
    </xf>
    <xf numFmtId="0" fontId="0" fillId="21" borderId="19" xfId="0" applyFill="1" applyBorder="1" applyAlignment="1" applyProtection="1">
      <alignment horizontal="left" vertical="top" wrapText="1"/>
      <protection locked="0"/>
    </xf>
    <xf numFmtId="0" fontId="0" fillId="21" borderId="8" xfId="0" applyFill="1" applyBorder="1" applyAlignment="1" applyProtection="1">
      <alignment horizontal="left" vertical="top" wrapText="1"/>
      <protection locked="0"/>
    </xf>
    <xf numFmtId="0" fontId="0" fillId="21" borderId="20" xfId="0" applyFill="1" applyBorder="1" applyAlignment="1" applyProtection="1">
      <alignment horizontal="left" vertical="top" wrapText="1"/>
      <protection locked="0"/>
    </xf>
    <xf numFmtId="0" fontId="7" fillId="20" borderId="12" xfId="0" applyFont="1" applyFill="1" applyBorder="1" applyAlignment="1">
      <alignment horizontal="center" vertical="center" wrapText="1"/>
    </xf>
    <xf numFmtId="0" fontId="7" fillId="20" borderId="0"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10" borderId="17" xfId="0" applyFill="1" applyBorder="1" applyAlignment="1">
      <alignment vertical="top" wrapText="1"/>
    </xf>
    <xf numFmtId="0" fontId="0" fillId="10" borderId="6" xfId="0" applyFill="1" applyBorder="1" applyAlignment="1">
      <alignment vertical="top"/>
    </xf>
    <xf numFmtId="0" fontId="0" fillId="10" borderId="18" xfId="0" applyFill="1" applyBorder="1" applyAlignment="1">
      <alignment vertical="top"/>
    </xf>
    <xf numFmtId="0" fontId="0" fillId="8" borderId="17" xfId="0" applyFill="1" applyBorder="1" applyAlignment="1">
      <alignment vertical="top" wrapText="1"/>
    </xf>
    <xf numFmtId="0" fontId="0" fillId="8" borderId="6" xfId="0" applyFill="1" applyBorder="1" applyAlignment="1">
      <alignment vertical="top" wrapText="1"/>
    </xf>
    <xf numFmtId="0" fontId="0" fillId="8" borderId="18" xfId="0" applyFill="1" applyBorder="1" applyAlignment="1">
      <alignment vertical="top" wrapText="1"/>
    </xf>
    <xf numFmtId="0" fontId="0" fillId="21" borderId="28" xfId="0" applyFill="1" applyBorder="1" applyAlignment="1" applyProtection="1">
      <alignment vertical="top"/>
      <protection locked="0"/>
    </xf>
    <xf numFmtId="0" fontId="0" fillId="21" borderId="7" xfId="0" applyFill="1" applyBorder="1" applyAlignment="1" applyProtection="1">
      <alignment vertical="top"/>
      <protection locked="0"/>
    </xf>
    <xf numFmtId="0" fontId="0" fillId="21" borderId="29" xfId="0" applyFill="1" applyBorder="1" applyAlignment="1" applyProtection="1">
      <alignment vertical="top"/>
      <protection locked="0"/>
    </xf>
    <xf numFmtId="0" fontId="0" fillId="21" borderId="21" xfId="0" applyFill="1" applyBorder="1" applyAlignment="1" applyProtection="1">
      <alignment vertical="top"/>
      <protection locked="0"/>
    </xf>
    <xf numFmtId="0" fontId="0" fillId="21" borderId="0" xfId="0" applyFill="1" applyBorder="1" applyAlignment="1" applyProtection="1">
      <alignment vertical="top"/>
      <protection locked="0"/>
    </xf>
    <xf numFmtId="0" fontId="0" fillId="21" borderId="22" xfId="0" applyFill="1" applyBorder="1" applyAlignment="1" applyProtection="1">
      <alignment vertical="top"/>
      <protection locked="0"/>
    </xf>
    <xf numFmtId="0" fontId="0" fillId="21" borderId="19" xfId="0" applyFill="1" applyBorder="1" applyAlignment="1" applyProtection="1">
      <alignment vertical="top"/>
      <protection locked="0"/>
    </xf>
    <xf numFmtId="0" fontId="0" fillId="21" borderId="8" xfId="0" applyFill="1" applyBorder="1" applyAlignment="1" applyProtection="1">
      <alignment vertical="top"/>
      <protection locked="0"/>
    </xf>
    <xf numFmtId="0" fontId="0" fillId="21" borderId="20" xfId="0" applyFill="1" applyBorder="1" applyAlignment="1" applyProtection="1">
      <alignment vertical="top"/>
      <protection locked="0"/>
    </xf>
    <xf numFmtId="0" fontId="7" fillId="7" borderId="17"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0" fillId="0" borderId="47" xfId="0" applyBorder="1" applyAlignment="1">
      <alignment vertical="top" wrapText="1"/>
    </xf>
    <xf numFmtId="0" fontId="0" fillId="0" borderId="9" xfId="0" applyBorder="1" applyAlignment="1">
      <alignment vertical="top"/>
    </xf>
    <xf numFmtId="0" fontId="0" fillId="0" borderId="48" xfId="0" applyBorder="1" applyAlignment="1">
      <alignment vertical="top"/>
    </xf>
    <xf numFmtId="0" fontId="0" fillId="0" borderId="21" xfId="0" applyBorder="1" applyAlignment="1">
      <alignment vertical="top"/>
    </xf>
    <xf numFmtId="0" fontId="0" fillId="0" borderId="0" xfId="0" applyBorder="1" applyAlignment="1">
      <alignment vertical="top"/>
    </xf>
    <xf numFmtId="0" fontId="0" fillId="0" borderId="22" xfId="0" applyBorder="1" applyAlignment="1">
      <alignment vertical="top"/>
    </xf>
    <xf numFmtId="0" fontId="4" fillId="7" borderId="44" xfId="0" applyFont="1" applyFill="1" applyBorder="1" applyAlignment="1">
      <alignment horizontal="center"/>
    </xf>
    <xf numFmtId="0" fontId="4" fillId="7" borderId="46" xfId="0" applyFont="1" applyFill="1" applyBorder="1" applyAlignment="1">
      <alignment horizontal="center"/>
    </xf>
    <xf numFmtId="0" fontId="4" fillId="7" borderId="45" xfId="0" applyFont="1" applyFill="1" applyBorder="1" applyAlignment="1">
      <alignment horizontal="center"/>
    </xf>
    <xf numFmtId="0" fontId="12" fillId="8" borderId="3" xfId="0" applyFont="1" applyFill="1" applyBorder="1" applyProtection="1"/>
    <xf numFmtId="0" fontId="12" fillId="8" borderId="2" xfId="0" applyFont="1" applyFill="1" applyBorder="1" applyProtection="1"/>
    <xf numFmtId="0" fontId="12" fillId="8" borderId="4" xfId="0" applyFont="1" applyFill="1" applyBorder="1" applyProtection="1"/>
    <xf numFmtId="0" fontId="0" fillId="21" borderId="30" xfId="0" applyFill="1" applyBorder="1" applyAlignment="1" applyProtection="1">
      <alignment vertical="top"/>
      <protection locked="0"/>
    </xf>
    <xf numFmtId="0" fontId="0" fillId="21" borderId="9" xfId="0" applyFill="1" applyBorder="1" applyAlignment="1" applyProtection="1">
      <alignment vertical="top"/>
      <protection locked="0"/>
    </xf>
    <xf numFmtId="0" fontId="0" fillId="21" borderId="31" xfId="0" applyFill="1" applyBorder="1" applyAlignment="1" applyProtection="1">
      <alignment vertical="top"/>
      <protection locked="0"/>
    </xf>
    <xf numFmtId="0" fontId="0" fillId="21" borderId="12" xfId="0" applyFill="1" applyBorder="1" applyAlignment="1" applyProtection="1">
      <alignment vertical="top"/>
      <protection locked="0"/>
    </xf>
    <xf numFmtId="0" fontId="0" fillId="21" borderId="13" xfId="0" applyFill="1" applyBorder="1" applyAlignment="1" applyProtection="1">
      <alignment vertical="top"/>
      <protection locked="0"/>
    </xf>
    <xf numFmtId="0" fontId="0" fillId="21" borderId="36" xfId="0" applyFill="1" applyBorder="1" applyAlignment="1" applyProtection="1">
      <alignment vertical="top"/>
      <protection locked="0"/>
    </xf>
    <xf numFmtId="0" fontId="0" fillId="21" borderId="10" xfId="0" applyFill="1" applyBorder="1" applyAlignment="1" applyProtection="1">
      <alignment vertical="top"/>
      <protection locked="0"/>
    </xf>
    <xf numFmtId="0" fontId="0" fillId="21" borderId="35" xfId="0" applyFill="1" applyBorder="1" applyAlignment="1" applyProtection="1">
      <alignment vertical="top"/>
      <protection locked="0"/>
    </xf>
    <xf numFmtId="0" fontId="14" fillId="8" borderId="3" xfId="0" applyFont="1" applyFill="1" applyBorder="1" applyProtection="1"/>
    <xf numFmtId="0" fontId="14" fillId="8" borderId="2" xfId="0" applyFont="1" applyFill="1" applyBorder="1" applyProtection="1"/>
    <xf numFmtId="0" fontId="14" fillId="8" borderId="4" xfId="0" applyFont="1" applyFill="1" applyBorder="1" applyProtection="1"/>
    <xf numFmtId="0" fontId="7" fillId="20" borderId="30" xfId="0" applyFont="1" applyFill="1" applyBorder="1" applyAlignment="1" applyProtection="1">
      <alignment horizontal="center" vertical="center" wrapText="1"/>
    </xf>
    <xf numFmtId="0" fontId="7" fillId="20" borderId="9" xfId="0" applyFont="1" applyFill="1" applyBorder="1" applyAlignment="1" applyProtection="1">
      <alignment horizontal="center" vertical="center" wrapText="1"/>
    </xf>
    <xf numFmtId="0" fontId="33" fillId="2" borderId="21" xfId="0" applyFont="1" applyFill="1" applyBorder="1" applyAlignment="1" applyProtection="1">
      <alignment vertical="center" wrapText="1"/>
    </xf>
    <xf numFmtId="0" fontId="33" fillId="2" borderId="0" xfId="0" applyFont="1" applyFill="1" applyBorder="1" applyAlignment="1" applyProtection="1">
      <alignment vertical="center" wrapText="1"/>
    </xf>
    <xf numFmtId="0" fontId="7" fillId="20" borderId="3" xfId="0" applyFont="1" applyFill="1" applyBorder="1" applyAlignment="1" applyProtection="1">
      <alignment horizontal="center" vertical="center" wrapText="1"/>
    </xf>
    <xf numFmtId="0" fontId="7" fillId="20" borderId="2"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6" fillId="7" borderId="9" xfId="0" applyFont="1" applyFill="1" applyBorder="1" applyAlignment="1" applyProtection="1">
      <alignment horizontal="left" vertical="center" wrapText="1"/>
    </xf>
    <xf numFmtId="0" fontId="6" fillId="7" borderId="0" xfId="0" applyFont="1" applyFill="1" applyBorder="1" applyAlignment="1" applyProtection="1">
      <alignment horizontal="left" vertical="center" wrapText="1"/>
    </xf>
    <xf numFmtId="0" fontId="7" fillId="20" borderId="31" xfId="0" applyFont="1" applyFill="1" applyBorder="1" applyAlignment="1" applyProtection="1">
      <alignment horizontal="center" vertical="center" wrapText="1"/>
    </xf>
    <xf numFmtId="0" fontId="6" fillId="11" borderId="28" xfId="0" applyFont="1" applyFill="1" applyBorder="1" applyAlignment="1" applyProtection="1">
      <alignment horizontal="left" vertical="center" wrapText="1"/>
    </xf>
    <xf numFmtId="0" fontId="6" fillId="11" borderId="7" xfId="0" applyFont="1" applyFill="1" applyBorder="1" applyAlignment="1" applyProtection="1">
      <alignment horizontal="left" vertical="center" wrapText="1"/>
    </xf>
    <xf numFmtId="0" fontId="6" fillId="11" borderId="29" xfId="0" applyFont="1" applyFill="1" applyBorder="1" applyAlignment="1" applyProtection="1">
      <alignment horizontal="left" vertical="center" wrapText="1"/>
    </xf>
    <xf numFmtId="0" fontId="6" fillId="11" borderId="19" xfId="0" applyFont="1" applyFill="1" applyBorder="1" applyAlignment="1" applyProtection="1">
      <alignment horizontal="left" vertical="center" wrapText="1"/>
    </xf>
    <xf numFmtId="0" fontId="6" fillId="11" borderId="8" xfId="0" applyFont="1" applyFill="1" applyBorder="1" applyAlignment="1" applyProtection="1">
      <alignment horizontal="left" vertical="center" wrapText="1"/>
    </xf>
    <xf numFmtId="0" fontId="6" fillId="11" borderId="20" xfId="0" applyFont="1" applyFill="1" applyBorder="1" applyAlignment="1" applyProtection="1">
      <alignment horizontal="left" vertical="center" wrapText="1"/>
    </xf>
    <xf numFmtId="0" fontId="0" fillId="16" borderId="36" xfId="0" applyFont="1" applyFill="1" applyBorder="1" applyProtection="1">
      <protection locked="0"/>
    </xf>
    <xf numFmtId="0" fontId="0" fillId="16" borderId="35" xfId="0" applyFont="1" applyFill="1" applyBorder="1" applyProtection="1">
      <protection locked="0"/>
    </xf>
    <xf numFmtId="0" fontId="0" fillId="17" borderId="3" xfId="0" applyFont="1" applyFill="1" applyBorder="1" applyProtection="1">
      <protection locked="0"/>
    </xf>
    <xf numFmtId="0" fontId="0" fillId="17" borderId="4" xfId="0" applyFont="1" applyFill="1" applyBorder="1" applyProtection="1">
      <protection locked="0"/>
    </xf>
    <xf numFmtId="0" fontId="51" fillId="3" borderId="17" xfId="0" applyFont="1" applyFill="1" applyBorder="1" applyProtection="1"/>
    <xf numFmtId="0" fontId="51" fillId="3" borderId="18" xfId="0" applyFont="1" applyFill="1" applyBorder="1" applyProtection="1"/>
    <xf numFmtId="0" fontId="0" fillId="16" borderId="3" xfId="0" applyFont="1" applyFill="1" applyBorder="1" applyProtection="1">
      <protection locked="0"/>
    </xf>
    <xf numFmtId="0" fontId="0" fillId="16" borderId="4" xfId="0" applyFont="1" applyFill="1" applyBorder="1" applyProtection="1">
      <protection locked="0"/>
    </xf>
    <xf numFmtId="0" fontId="4" fillId="6" borderId="9" xfId="0" applyFont="1" applyFill="1" applyBorder="1" applyAlignment="1" applyProtection="1">
      <alignment horizontal="right"/>
    </xf>
    <xf numFmtId="0" fontId="4" fillId="6" borderId="31" xfId="0" applyFont="1" applyFill="1" applyBorder="1" applyAlignment="1" applyProtection="1">
      <alignment horizontal="right"/>
    </xf>
    <xf numFmtId="0" fontId="4" fillId="13" borderId="0" xfId="0" applyFont="1" applyFill="1" applyBorder="1" applyAlignment="1" applyProtection="1">
      <alignment horizontal="right"/>
    </xf>
    <xf numFmtId="0" fontId="4" fillId="13" borderId="13" xfId="0" applyFont="1" applyFill="1" applyBorder="1" applyAlignment="1" applyProtection="1">
      <alignment horizontal="right"/>
    </xf>
    <xf numFmtId="0" fontId="23" fillId="2" borderId="1" xfId="0" applyFont="1" applyFill="1" applyBorder="1" applyAlignment="1" applyProtection="1">
      <alignment horizontal="center" vertical="center" wrapText="1"/>
    </xf>
    <xf numFmtId="0" fontId="22" fillId="0" borderId="0" xfId="3" applyFill="1" applyAlignment="1">
      <alignment horizontal="center"/>
    </xf>
    <xf numFmtId="0" fontId="19"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12" fillId="4" borderId="1" xfId="0" applyFont="1" applyFill="1" applyBorder="1" applyAlignment="1" applyProtection="1">
      <alignment horizontal="right" vertical="center"/>
    </xf>
    <xf numFmtId="0" fontId="0" fillId="0" borderId="1" xfId="0" applyFont="1" applyBorder="1" applyAlignment="1" applyProtection="1">
      <alignment horizontal="right" vertical="center"/>
    </xf>
    <xf numFmtId="44" fontId="0" fillId="0" borderId="3" xfId="1" applyNumberFormat="1" applyFont="1" applyBorder="1" applyAlignment="1" applyProtection="1">
      <alignment horizontal="center" vertical="center"/>
    </xf>
    <xf numFmtId="44" fontId="0" fillId="0" borderId="4" xfId="1" applyNumberFormat="1" applyFont="1" applyBorder="1" applyAlignment="1" applyProtection="1">
      <alignment horizontal="center" vertical="center"/>
    </xf>
    <xf numFmtId="44" fontId="0" fillId="0" borderId="25" xfId="1" applyFont="1" applyBorder="1" applyAlignment="1" applyProtection="1">
      <alignment horizontal="center" vertical="center"/>
    </xf>
    <xf numFmtId="44" fontId="0" fillId="0" borderId="26" xfId="1" applyFont="1" applyBorder="1" applyAlignment="1" applyProtection="1">
      <alignment horizontal="center" vertical="center"/>
    </xf>
    <xf numFmtId="2" fontId="14" fillId="21" borderId="3" xfId="0" applyNumberFormat="1" applyFont="1" applyFill="1" applyBorder="1" applyAlignment="1" applyProtection="1">
      <alignment horizontal="center" vertical="center"/>
      <protection locked="0"/>
    </xf>
    <xf numFmtId="2" fontId="14" fillId="21" borderId="4" xfId="0" applyNumberFormat="1" applyFont="1" applyFill="1" applyBorder="1" applyAlignment="1" applyProtection="1">
      <alignment horizontal="center" vertical="center"/>
      <protection locked="0"/>
    </xf>
    <xf numFmtId="44" fontId="12" fillId="0" borderId="36" xfId="1" applyFont="1" applyBorder="1" applyAlignment="1" applyProtection="1">
      <alignment horizontal="right" vertical="center"/>
    </xf>
    <xf numFmtId="44" fontId="12" fillId="0" borderId="10" xfId="1" applyFont="1" applyBorder="1" applyAlignment="1" applyProtection="1">
      <alignment horizontal="right" vertical="center"/>
    </xf>
    <xf numFmtId="44" fontId="12" fillId="0" borderId="35" xfId="1" applyFont="1" applyBorder="1" applyAlignment="1" applyProtection="1">
      <alignment horizontal="right" vertical="center"/>
    </xf>
    <xf numFmtId="0" fontId="15" fillId="0" borderId="0" xfId="0" applyFont="1" applyBorder="1" applyAlignment="1" applyProtection="1">
      <alignment horizontal="center" vertical="center"/>
    </xf>
    <xf numFmtId="0" fontId="12" fillId="0" borderId="3" xfId="0" applyFont="1" applyBorder="1" applyAlignment="1" applyProtection="1">
      <alignment vertical="center"/>
    </xf>
    <xf numFmtId="0" fontId="12" fillId="0" borderId="2" xfId="0" applyFont="1" applyBorder="1" applyAlignment="1" applyProtection="1">
      <alignment vertical="center"/>
    </xf>
    <xf numFmtId="0" fontId="12" fillId="0" borderId="4" xfId="0" applyFont="1" applyBorder="1" applyAlignment="1" applyProtection="1">
      <alignment vertical="center"/>
    </xf>
    <xf numFmtId="0" fontId="12" fillId="0" borderId="3"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0" borderId="4" xfId="0" applyFont="1" applyBorder="1" applyAlignment="1" applyProtection="1">
      <alignment horizontal="left" vertical="center"/>
    </xf>
    <xf numFmtId="0" fontId="4" fillId="2" borderId="2" xfId="0" applyFont="1" applyFill="1" applyBorder="1" applyAlignment="1" applyProtection="1">
      <alignment horizontal="center" vertical="center"/>
    </xf>
    <xf numFmtId="0" fontId="12" fillId="0" borderId="2" xfId="0" applyFont="1" applyBorder="1" applyAlignment="1" applyProtection="1">
      <alignment horizontal="right" vertical="center"/>
    </xf>
    <xf numFmtId="0" fontId="12" fillId="0" borderId="0" xfId="0" applyFont="1" applyFill="1" applyBorder="1" applyAlignment="1" applyProtection="1">
      <alignment horizontal="right" vertical="center"/>
    </xf>
    <xf numFmtId="0" fontId="67" fillId="20" borderId="17" xfId="0" applyFont="1" applyFill="1" applyBorder="1" applyAlignment="1">
      <alignment horizontal="center" vertical="center"/>
    </xf>
    <xf numFmtId="0" fontId="67" fillId="20" borderId="6" xfId="0" applyFont="1" applyFill="1" applyBorder="1" applyAlignment="1">
      <alignment horizontal="center" vertical="center"/>
    </xf>
    <xf numFmtId="0" fontId="67" fillId="20" borderId="18" xfId="0" applyFont="1" applyFill="1" applyBorder="1" applyAlignment="1">
      <alignment horizontal="center" vertical="center"/>
    </xf>
    <xf numFmtId="0" fontId="0" fillId="5" borderId="21"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4" fillId="2" borderId="0" xfId="0" applyFont="1" applyFill="1" applyBorder="1" applyAlignment="1">
      <alignment horizontal="center"/>
    </xf>
    <xf numFmtId="0" fontId="4" fillId="2" borderId="22" xfId="0" applyFont="1" applyFill="1" applyBorder="1" applyAlignment="1">
      <alignment horizontal="center"/>
    </xf>
    <xf numFmtId="171" fontId="0" fillId="5" borderId="8" xfId="0" applyNumberFormat="1" applyFill="1" applyBorder="1" applyProtection="1">
      <protection locked="0"/>
    </xf>
    <xf numFmtId="0" fontId="10" fillId="2" borderId="2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0" xfId="0" applyFont="1" applyFill="1" applyBorder="1" applyAlignment="1">
      <alignment horizontal="center" vertical="center"/>
    </xf>
    <xf numFmtId="0" fontId="0" fillId="5" borderId="0" xfId="0" applyFill="1" applyBorder="1" applyAlignment="1" applyProtection="1">
      <alignment vertical="top"/>
      <protection locked="0"/>
    </xf>
    <xf numFmtId="0" fontId="0" fillId="5" borderId="28" xfId="0" applyFill="1" applyBorder="1" applyAlignment="1" applyProtection="1">
      <alignment vertical="top"/>
      <protection locked="0"/>
    </xf>
    <xf numFmtId="0" fontId="0" fillId="5" borderId="7" xfId="0" applyFill="1" applyBorder="1" applyAlignment="1" applyProtection="1">
      <alignment vertical="top"/>
      <protection locked="0"/>
    </xf>
    <xf numFmtId="0" fontId="0" fillId="5" borderId="29" xfId="0" applyFill="1" applyBorder="1" applyAlignment="1" applyProtection="1">
      <alignment vertical="top"/>
      <protection locked="0"/>
    </xf>
    <xf numFmtId="0" fontId="0" fillId="5" borderId="21" xfId="0" applyFill="1" applyBorder="1" applyAlignment="1" applyProtection="1">
      <alignment vertical="top"/>
      <protection locked="0"/>
    </xf>
    <xf numFmtId="0" fontId="0" fillId="5" borderId="22" xfId="0" applyFill="1" applyBorder="1" applyAlignment="1" applyProtection="1">
      <alignment vertical="top"/>
      <protection locked="0"/>
    </xf>
    <xf numFmtId="0" fontId="0" fillId="5" borderId="19" xfId="0" applyFill="1" applyBorder="1" applyAlignment="1" applyProtection="1">
      <alignment vertical="top"/>
      <protection locked="0"/>
    </xf>
    <xf numFmtId="0" fontId="0" fillId="5" borderId="8" xfId="0" applyFill="1" applyBorder="1" applyAlignment="1" applyProtection="1">
      <alignment vertical="top"/>
      <protection locked="0"/>
    </xf>
    <xf numFmtId="0" fontId="0" fillId="5" borderId="20" xfId="0" applyFill="1" applyBorder="1" applyAlignment="1" applyProtection="1">
      <alignment vertical="top"/>
      <protection locked="0"/>
    </xf>
    <xf numFmtId="0" fontId="0" fillId="5" borderId="1" xfId="0" applyFill="1" applyBorder="1" applyAlignment="1" applyProtection="1">
      <alignment horizontal="center"/>
      <protection locked="0"/>
    </xf>
    <xf numFmtId="0" fontId="4" fillId="2" borderId="21" xfId="0" applyFont="1" applyFill="1" applyBorder="1" applyAlignment="1">
      <alignment horizontal="center"/>
    </xf>
    <xf numFmtId="173" fontId="0" fillId="5" borderId="21" xfId="0" applyNumberFormat="1" applyFill="1" applyBorder="1" applyAlignment="1">
      <alignment horizontal="center"/>
    </xf>
    <xf numFmtId="173" fontId="0" fillId="5" borderId="0" xfId="0" applyNumberFormat="1" applyFill="1" applyBorder="1" applyAlignment="1">
      <alignment horizontal="center"/>
    </xf>
    <xf numFmtId="174" fontId="0" fillId="5" borderId="0" xfId="0" applyNumberFormat="1" applyFill="1" applyBorder="1" applyAlignment="1">
      <alignment horizontal="center"/>
    </xf>
    <xf numFmtId="169" fontId="0" fillId="5" borderId="0" xfId="0" applyNumberFormat="1" applyFill="1" applyBorder="1" applyAlignment="1" applyProtection="1">
      <alignment horizontal="center"/>
      <protection locked="0"/>
    </xf>
    <xf numFmtId="171" fontId="0" fillId="5" borderId="0" xfId="0" applyNumberFormat="1" applyFill="1" applyBorder="1" applyAlignment="1" applyProtection="1">
      <alignment horizontal="center"/>
      <protection locked="0"/>
    </xf>
    <xf numFmtId="0" fontId="0" fillId="5" borderId="21"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4" fillId="2" borderId="23" xfId="0" applyFont="1" applyFill="1" applyBorder="1" applyAlignment="1">
      <alignment horizontal="center"/>
    </xf>
    <xf numFmtId="0" fontId="4" fillId="2" borderId="56" xfId="0" applyFont="1" applyFill="1" applyBorder="1" applyAlignment="1">
      <alignment horizontal="center"/>
    </xf>
    <xf numFmtId="0" fontId="4" fillId="2" borderId="56" xfId="0" applyFont="1" applyFill="1" applyBorder="1" applyAlignment="1">
      <alignment horizontal="center" wrapText="1"/>
    </xf>
    <xf numFmtId="0" fontId="4" fillId="2" borderId="57" xfId="0" applyFont="1" applyFill="1" applyBorder="1" applyAlignment="1">
      <alignment horizontal="center" wrapText="1"/>
    </xf>
    <xf numFmtId="44" fontId="0" fillId="5" borderId="58" xfId="0" applyNumberFormat="1" applyFill="1" applyBorder="1" applyAlignment="1">
      <alignment horizontal="center"/>
    </xf>
    <xf numFmtId="0" fontId="0" fillId="5" borderId="50" xfId="0" applyFill="1" applyBorder="1" applyAlignment="1">
      <alignment horizontal="center"/>
    </xf>
    <xf numFmtId="44" fontId="0" fillId="5" borderId="50" xfId="0" applyNumberFormat="1" applyFill="1" applyBorder="1" applyAlignment="1">
      <alignment horizontal="center"/>
    </xf>
    <xf numFmtId="10" fontId="0" fillId="5" borderId="50" xfId="2" applyNumberFormat="1" applyFont="1" applyFill="1" applyBorder="1" applyAlignment="1">
      <alignment horizontal="center"/>
    </xf>
    <xf numFmtId="10" fontId="0" fillId="5" borderId="59" xfId="2" applyNumberFormat="1" applyFont="1" applyFill="1" applyBorder="1" applyAlignment="1">
      <alignment horizontal="center"/>
    </xf>
    <xf numFmtId="0" fontId="4" fillId="2" borderId="57" xfId="0" applyFont="1" applyFill="1" applyBorder="1" applyAlignment="1">
      <alignment horizontal="center"/>
    </xf>
    <xf numFmtId="169" fontId="0" fillId="5" borderId="58" xfId="0" applyNumberFormat="1" applyFill="1" applyBorder="1" applyAlignment="1">
      <alignment horizontal="center"/>
    </xf>
    <xf numFmtId="169" fontId="0" fillId="5" borderId="50" xfId="0" applyNumberFormat="1" applyFill="1" applyBorder="1" applyAlignment="1">
      <alignment horizontal="center"/>
    </xf>
    <xf numFmtId="172" fontId="0" fillId="5" borderId="50" xfId="0" applyNumberFormat="1" applyFill="1" applyBorder="1" applyAlignment="1">
      <alignment horizontal="center"/>
    </xf>
    <xf numFmtId="172" fontId="0" fillId="5" borderId="59" xfId="0" applyNumberFormat="1" applyFill="1" applyBorder="1" applyAlignment="1">
      <alignment horizontal="center"/>
    </xf>
    <xf numFmtId="0" fontId="71" fillId="21" borderId="12" xfId="0" applyFont="1" applyFill="1" applyBorder="1" applyAlignment="1" applyProtection="1">
      <alignment vertical="top" wrapText="1"/>
    </xf>
    <xf numFmtId="0" fontId="71" fillId="21" borderId="0" xfId="0" applyFont="1" applyFill="1" applyBorder="1" applyAlignment="1" applyProtection="1">
      <alignment vertical="top" wrapText="1"/>
    </xf>
    <xf numFmtId="0" fontId="71" fillId="21" borderId="13" xfId="0" applyFont="1" applyFill="1" applyBorder="1" applyAlignment="1" applyProtection="1">
      <alignment vertical="top" wrapText="1"/>
    </xf>
    <xf numFmtId="0" fontId="71" fillId="21" borderId="36" xfId="0" applyFont="1" applyFill="1" applyBorder="1" applyAlignment="1" applyProtection="1">
      <alignment vertical="top" wrapText="1"/>
    </xf>
    <xf numFmtId="0" fontId="71" fillId="21" borderId="10" xfId="0" applyFont="1" applyFill="1" applyBorder="1" applyAlignment="1" applyProtection="1">
      <alignment vertical="top" wrapText="1"/>
    </xf>
    <xf numFmtId="0" fontId="71" fillId="21" borderId="35" xfId="0" applyFont="1" applyFill="1" applyBorder="1" applyAlignment="1" applyProtection="1">
      <alignment vertical="top" wrapText="1"/>
    </xf>
    <xf numFmtId="0" fontId="35" fillId="3" borderId="0" xfId="0" applyFont="1" applyFill="1" applyAlignment="1" applyProtection="1">
      <alignment horizontal="left"/>
    </xf>
    <xf numFmtId="0" fontId="35" fillId="3" borderId="13" xfId="0" applyFont="1" applyFill="1" applyBorder="1" applyAlignment="1" applyProtection="1">
      <alignment horizontal="left"/>
    </xf>
    <xf numFmtId="0" fontId="35" fillId="3" borderId="0" xfId="0" applyFont="1" applyFill="1" applyAlignment="1" applyProtection="1">
      <alignment horizontal="left" wrapText="1"/>
    </xf>
    <xf numFmtId="0" fontId="35" fillId="3" borderId="13" xfId="0" applyFont="1" applyFill="1" applyBorder="1" applyAlignment="1" applyProtection="1">
      <alignment horizontal="left" wrapText="1"/>
    </xf>
    <xf numFmtId="0" fontId="35" fillId="0" borderId="3" xfId="0" applyFont="1" applyBorder="1" applyAlignment="1" applyProtection="1">
      <alignment horizontal="center" vertical="center"/>
    </xf>
    <xf numFmtId="0" fontId="35" fillId="0" borderId="2" xfId="0" applyFont="1" applyBorder="1" applyAlignment="1" applyProtection="1">
      <alignment horizontal="center" vertical="center"/>
    </xf>
    <xf numFmtId="0" fontId="35" fillId="0" borderId="4" xfId="0" applyFont="1" applyBorder="1" applyAlignment="1" applyProtection="1">
      <alignment horizontal="center" vertical="center"/>
    </xf>
    <xf numFmtId="0" fontId="35" fillId="0" borderId="5" xfId="0" applyFont="1" applyBorder="1" applyAlignment="1" applyProtection="1">
      <alignment horizontal="center"/>
    </xf>
    <xf numFmtId="0" fontId="35" fillId="0" borderId="34" xfId="0" applyFont="1" applyBorder="1" applyAlignment="1" applyProtection="1">
      <alignment horizontal="center"/>
    </xf>
    <xf numFmtId="0" fontId="35" fillId="0" borderId="1" xfId="0" applyFont="1" applyBorder="1" applyAlignment="1" applyProtection="1">
      <alignment horizontal="center"/>
    </xf>
    <xf numFmtId="0" fontId="35" fillId="21" borderId="31" xfId="0" applyFont="1" applyFill="1" applyBorder="1" applyAlignment="1" applyProtection="1">
      <alignment horizontal="center" wrapText="1"/>
    </xf>
    <xf numFmtId="0" fontId="35" fillId="21" borderId="34" xfId="0" applyFont="1" applyFill="1" applyBorder="1" applyAlignment="1" applyProtection="1">
      <alignment horizontal="center" wrapText="1"/>
    </xf>
    <xf numFmtId="0" fontId="12" fillId="20" borderId="30" xfId="0" applyFont="1" applyFill="1" applyBorder="1" applyAlignment="1" applyProtection="1">
      <alignment horizontal="center" vertical="center" wrapText="1"/>
    </xf>
    <xf numFmtId="0" fontId="12" fillId="20" borderId="9" xfId="0" applyFont="1" applyFill="1" applyBorder="1" applyAlignment="1" applyProtection="1">
      <alignment horizontal="center" vertical="center" wrapText="1"/>
    </xf>
    <xf numFmtId="0" fontId="12" fillId="20" borderId="31" xfId="0" applyFont="1" applyFill="1" applyBorder="1" applyAlignment="1" applyProtection="1">
      <alignment horizontal="center" vertical="center" wrapText="1"/>
    </xf>
    <xf numFmtId="0" fontId="12" fillId="20" borderId="12" xfId="0" applyFont="1" applyFill="1" applyBorder="1" applyAlignment="1" applyProtection="1">
      <alignment horizontal="center" vertical="center" wrapText="1"/>
    </xf>
    <xf numFmtId="0" fontId="12" fillId="20" borderId="0" xfId="0" applyFont="1" applyFill="1" applyAlignment="1" applyProtection="1">
      <alignment horizontal="center" vertical="center" wrapText="1"/>
    </xf>
    <xf numFmtId="0" fontId="12" fillId="20" borderId="13" xfId="0" applyFont="1" applyFill="1" applyBorder="1" applyAlignment="1" applyProtection="1">
      <alignment horizontal="center" vertical="center" wrapText="1"/>
    </xf>
    <xf numFmtId="0" fontId="15" fillId="3" borderId="10" xfId="0" applyFont="1" applyFill="1" applyBorder="1" applyAlignment="1" applyProtection="1">
      <alignment horizontal="left"/>
    </xf>
    <xf numFmtId="0" fontId="35" fillId="3" borderId="9" xfId="0" applyFont="1" applyFill="1" applyBorder="1" applyAlignment="1" applyProtection="1">
      <alignment horizontal="left"/>
    </xf>
    <xf numFmtId="0" fontId="35" fillId="3" borderId="31" xfId="0" applyFont="1" applyFill="1" applyBorder="1" applyAlignment="1" applyProtection="1">
      <alignment horizontal="left"/>
    </xf>
    <xf numFmtId="0" fontId="17" fillId="1" borderId="36" xfId="0" applyFont="1" applyFill="1" applyBorder="1" applyAlignment="1" applyProtection="1">
      <alignment horizontal="center" vertical="center" wrapText="1"/>
    </xf>
    <xf numFmtId="0" fontId="17" fillId="1" borderId="35" xfId="0" applyFont="1" applyFill="1" applyBorder="1" applyAlignment="1" applyProtection="1">
      <alignment horizontal="center" vertical="center" wrapText="1"/>
    </xf>
    <xf numFmtId="0" fontId="17" fillId="12" borderId="0" xfId="0" applyFont="1" applyFill="1" applyAlignment="1" applyProtection="1">
      <alignment horizontal="left" vertical="center" wrapText="1"/>
    </xf>
    <xf numFmtId="0" fontId="35" fillId="3" borderId="30" xfId="0" applyFont="1" applyFill="1" applyBorder="1" applyAlignment="1" applyProtection="1">
      <alignment horizontal="right" vertical="center"/>
    </xf>
    <xf numFmtId="0" fontId="35" fillId="3" borderId="36" xfId="0" applyFont="1" applyFill="1" applyBorder="1" applyAlignment="1" applyProtection="1">
      <alignment horizontal="right" vertical="center"/>
    </xf>
    <xf numFmtId="0" fontId="41" fillId="12" borderId="2" xfId="0" applyFont="1" applyFill="1" applyBorder="1" applyAlignment="1" applyProtection="1">
      <alignment horizontal="center" vertical="center" wrapText="1"/>
    </xf>
    <xf numFmtId="0" fontId="35" fillId="8" borderId="2" xfId="0" applyFont="1" applyFill="1" applyBorder="1" applyProtection="1">
      <protection locked="0"/>
    </xf>
    <xf numFmtId="0" fontId="35" fillId="8" borderId="4" xfId="0" applyFont="1" applyFill="1" applyBorder="1" applyProtection="1">
      <protection locked="0"/>
    </xf>
    <xf numFmtId="0" fontId="0" fillId="8" borderId="10" xfId="0" applyFill="1" applyBorder="1" applyAlignment="1" applyProtection="1">
      <alignment horizontal="left"/>
      <protection locked="0"/>
    </xf>
    <xf numFmtId="0" fontId="0" fillId="8" borderId="35" xfId="0" applyFill="1" applyBorder="1" applyAlignment="1" applyProtection="1">
      <alignment horizontal="left"/>
      <protection locked="0"/>
    </xf>
    <xf numFmtId="0" fontId="35" fillId="3" borderId="2" xfId="0" applyFont="1" applyFill="1" applyBorder="1" applyProtection="1">
      <protection locked="0"/>
    </xf>
    <xf numFmtId="0" fontId="35" fillId="3" borderId="4" xfId="0" applyFont="1" applyFill="1" applyBorder="1" applyProtection="1">
      <protection locked="0"/>
    </xf>
    <xf numFmtId="0" fontId="0" fillId="3" borderId="10" xfId="0" applyFill="1" applyBorder="1" applyAlignment="1" applyProtection="1">
      <alignment horizontal="left"/>
      <protection locked="0"/>
    </xf>
    <xf numFmtId="0" fontId="0" fillId="3" borderId="35" xfId="0" applyFill="1" applyBorder="1" applyAlignment="1" applyProtection="1">
      <alignment horizontal="left"/>
      <protection locked="0"/>
    </xf>
    <xf numFmtId="0" fontId="17" fillId="0" borderId="2" xfId="0" applyFont="1" applyBorder="1" applyAlignment="1" applyProtection="1">
      <alignment horizontal="right"/>
    </xf>
    <xf numFmtId="0" fontId="0" fillId="0" borderId="9" xfId="0" applyBorder="1" applyProtection="1"/>
    <xf numFmtId="0" fontId="35" fillId="0" borderId="13" xfId="0" applyFont="1" applyBorder="1" applyProtection="1"/>
    <xf numFmtId="165" fontId="0" fillId="21" borderId="17" xfId="0" applyNumberFormat="1" applyFont="1" applyFill="1" applyBorder="1" applyAlignment="1" applyProtection="1">
      <alignment horizontal="left"/>
      <protection locked="0" hidden="1"/>
    </xf>
    <xf numFmtId="165" fontId="0" fillId="21" borderId="18" xfId="0" applyNumberFormat="1" applyFont="1" applyFill="1" applyBorder="1" applyAlignment="1" applyProtection="1">
      <alignment horizontal="left"/>
      <protection locked="0" hidden="1"/>
    </xf>
    <xf numFmtId="0" fontId="12" fillId="21" borderId="8" xfId="0" applyFont="1" applyFill="1" applyBorder="1" applyAlignment="1" applyProtection="1">
      <alignment horizontal="center" vertical="center"/>
      <protection locked="0" hidden="1"/>
    </xf>
    <xf numFmtId="0" fontId="22" fillId="21" borderId="8" xfId="3" applyFill="1" applyBorder="1" applyAlignment="1" applyProtection="1">
      <alignment horizontal="center" vertical="center"/>
      <protection locked="0" hidden="1"/>
    </xf>
    <xf numFmtId="0" fontId="0" fillId="21" borderId="8" xfId="0" applyFill="1" applyBorder="1" applyAlignment="1" applyProtection="1">
      <alignment horizontal="center" vertical="center"/>
      <protection locked="0" hidden="1"/>
    </xf>
    <xf numFmtId="0" fontId="12" fillId="21" borderId="49" xfId="0" applyFont="1" applyFill="1" applyBorder="1" applyAlignment="1" applyProtection="1">
      <alignment horizontal="center" vertical="center"/>
      <protection locked="0" hidden="1"/>
    </xf>
    <xf numFmtId="0" fontId="0" fillId="0" borderId="30" xfId="0" applyFill="1" applyBorder="1" applyAlignment="1">
      <alignment vertical="top"/>
    </xf>
    <xf numFmtId="0" fontId="0" fillId="0" borderId="9" xfId="0" applyFill="1" applyBorder="1" applyAlignment="1">
      <alignment vertical="top"/>
    </xf>
    <xf numFmtId="0" fontId="0" fillId="0" borderId="31" xfId="0" applyFill="1" applyBorder="1" applyAlignment="1">
      <alignment vertical="top"/>
    </xf>
    <xf numFmtId="0" fontId="0" fillId="0" borderId="12" xfId="0" applyFill="1" applyBorder="1" applyAlignment="1">
      <alignment vertical="top"/>
    </xf>
    <xf numFmtId="0" fontId="0" fillId="0" borderId="0" xfId="0" applyFill="1" applyBorder="1" applyAlignment="1">
      <alignment vertical="top"/>
    </xf>
    <xf numFmtId="0" fontId="0" fillId="0" borderId="13" xfId="0" applyFill="1" applyBorder="1" applyAlignment="1">
      <alignment vertical="top"/>
    </xf>
    <xf numFmtId="0" fontId="0" fillId="0" borderId="36" xfId="0" applyFill="1" applyBorder="1" applyAlignment="1">
      <alignment vertical="top"/>
    </xf>
    <xf numFmtId="0" fontId="0" fillId="0" borderId="10" xfId="0" applyFill="1" applyBorder="1" applyAlignment="1">
      <alignment vertical="top"/>
    </xf>
    <xf numFmtId="0" fontId="0" fillId="0" borderId="35" xfId="0" applyFill="1" applyBorder="1" applyAlignment="1">
      <alignment vertical="top"/>
    </xf>
    <xf numFmtId="0" fontId="7" fillId="22" borderId="1"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xf>
    <xf numFmtId="0" fontId="0" fillId="5" borderId="13" xfId="0" applyFont="1" applyFill="1" applyBorder="1" applyAlignment="1" applyProtection="1">
      <alignment horizontal="center" vertical="center"/>
    </xf>
    <xf numFmtId="0" fontId="12" fillId="11" borderId="0" xfId="0" applyFont="1" applyFill="1" applyBorder="1" applyAlignment="1" applyProtection="1">
      <alignment horizontal="center" vertical="center"/>
    </xf>
    <xf numFmtId="0" fontId="12" fillId="11" borderId="13" xfId="0" applyFont="1" applyFill="1" applyBorder="1" applyAlignment="1" applyProtection="1">
      <alignment horizontal="center" vertical="center"/>
    </xf>
    <xf numFmtId="44" fontId="0" fillId="3" borderId="1" xfId="1" applyFont="1" applyFill="1" applyBorder="1" applyAlignment="1" applyProtection="1">
      <alignment horizontal="center"/>
    </xf>
    <xf numFmtId="0" fontId="0" fillId="3" borderId="0" xfId="0" applyFill="1" applyBorder="1" applyAlignment="1" applyProtection="1">
      <alignment horizontal="center"/>
    </xf>
    <xf numFmtId="169" fontId="0" fillId="8" borderId="1" xfId="0" applyNumberFormat="1" applyFill="1" applyBorder="1" applyAlignment="1" applyProtection="1">
      <alignment horizontal="center"/>
    </xf>
    <xf numFmtId="170" fontId="0" fillId="8" borderId="1" xfId="0" applyNumberFormat="1" applyFill="1" applyBorder="1" applyAlignment="1" applyProtection="1">
      <alignment horizontal="center"/>
    </xf>
    <xf numFmtId="44" fontId="0" fillId="8" borderId="3" xfId="1" applyFont="1" applyFill="1" applyBorder="1" applyAlignment="1" applyProtection="1">
      <alignment horizontal="center"/>
    </xf>
    <xf numFmtId="44" fontId="0" fillId="8" borderId="2" xfId="1" applyFont="1" applyFill="1" applyBorder="1" applyAlignment="1" applyProtection="1">
      <alignment horizontal="center"/>
    </xf>
    <xf numFmtId="44" fontId="0" fillId="8" borderId="51" xfId="1" applyFont="1" applyFill="1" applyBorder="1" applyAlignment="1" applyProtection="1">
      <alignment horizontal="center"/>
    </xf>
    <xf numFmtId="169" fontId="0" fillId="3" borderId="3" xfId="0" applyNumberFormat="1" applyFill="1" applyBorder="1" applyAlignment="1" applyProtection="1">
      <alignment horizontal="center"/>
    </xf>
    <xf numFmtId="169" fontId="0" fillId="3" borderId="2" xfId="0" applyNumberFormat="1" applyFill="1" applyBorder="1" applyAlignment="1" applyProtection="1">
      <alignment horizontal="center"/>
    </xf>
    <xf numFmtId="169" fontId="0" fillId="3" borderId="4" xfId="0" applyNumberFormat="1" applyFill="1" applyBorder="1" applyAlignment="1" applyProtection="1">
      <alignment horizontal="center"/>
    </xf>
    <xf numFmtId="170" fontId="0" fillId="3" borderId="1" xfId="0" applyNumberFormat="1" applyFill="1" applyBorder="1" applyAlignment="1" applyProtection="1">
      <alignment horizontal="center"/>
    </xf>
    <xf numFmtId="44" fontId="0" fillId="0" borderId="3" xfId="1" applyFont="1" applyBorder="1" applyAlignment="1" applyProtection="1">
      <alignment horizontal="center"/>
    </xf>
    <xf numFmtId="44" fontId="0" fillId="0" borderId="2" xfId="1" applyFont="1" applyBorder="1" applyAlignment="1" applyProtection="1">
      <alignment horizontal="center"/>
    </xf>
    <xf numFmtId="44" fontId="0" fillId="0" borderId="51" xfId="1" applyFont="1" applyBorder="1" applyAlignment="1" applyProtection="1">
      <alignment horizontal="center"/>
    </xf>
    <xf numFmtId="0" fontId="4" fillId="2" borderId="23" xfId="0" applyFont="1" applyFill="1" applyBorder="1" applyAlignment="1" applyProtection="1">
      <alignment horizontal="center" vertical="center" wrapText="1"/>
    </xf>
    <xf numFmtId="164" fontId="0" fillId="3" borderId="8" xfId="4" applyNumberFormat="1" applyFont="1" applyFill="1" applyBorder="1" applyAlignment="1" applyProtection="1">
      <alignment horizontal="right"/>
    </xf>
    <xf numFmtId="0" fontId="7" fillId="22" borderId="3" xfId="0" applyFont="1" applyFill="1" applyBorder="1" applyAlignment="1" applyProtection="1">
      <alignment horizontal="center" vertical="center" wrapText="1"/>
    </xf>
    <xf numFmtId="0" fontId="7" fillId="22" borderId="2"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30" xfId="0" applyFont="1" applyFill="1" applyBorder="1" applyAlignment="1" applyProtection="1">
      <alignment horizontal="center" vertical="center" wrapText="1"/>
    </xf>
    <xf numFmtId="0" fontId="7" fillId="22" borderId="9" xfId="0" applyFont="1" applyFill="1" applyBorder="1" applyAlignment="1" applyProtection="1">
      <alignment horizontal="center" vertical="center" wrapText="1"/>
    </xf>
    <xf numFmtId="0" fontId="7" fillId="22" borderId="31" xfId="0" applyFont="1" applyFill="1" applyBorder="1" applyAlignment="1" applyProtection="1">
      <alignment horizontal="center" vertical="center" wrapText="1"/>
    </xf>
    <xf numFmtId="44" fontId="59" fillId="8" borderId="3" xfId="1" applyNumberFormat="1" applyFont="1" applyFill="1" applyBorder="1" applyAlignment="1" applyProtection="1">
      <alignment horizontal="center" vertical="center"/>
    </xf>
    <xf numFmtId="44" fontId="59" fillId="8" borderId="4" xfId="1" applyNumberFormat="1" applyFont="1" applyFill="1" applyBorder="1" applyAlignment="1" applyProtection="1">
      <alignment horizontal="center" vertical="center"/>
    </xf>
    <xf numFmtId="0" fontId="67" fillId="22" borderId="17" xfId="0" applyFont="1" applyFill="1" applyBorder="1" applyAlignment="1">
      <alignment horizontal="center" vertical="center"/>
    </xf>
    <xf numFmtId="0" fontId="67" fillId="22" borderId="6" xfId="0" applyFont="1" applyFill="1" applyBorder="1" applyAlignment="1">
      <alignment horizontal="center" vertical="center"/>
    </xf>
    <xf numFmtId="0" fontId="67" fillId="22" borderId="18" xfId="0" applyFont="1" applyFill="1" applyBorder="1" applyAlignment="1">
      <alignment horizontal="center" vertical="center"/>
    </xf>
    <xf numFmtId="0" fontId="12" fillId="22" borderId="30" xfId="0" applyFont="1" applyFill="1" applyBorder="1" applyAlignment="1" applyProtection="1">
      <alignment horizontal="center" vertical="center" wrapText="1"/>
    </xf>
    <xf numFmtId="0" fontId="12" fillId="22" borderId="9" xfId="0" applyFont="1" applyFill="1" applyBorder="1" applyAlignment="1" applyProtection="1">
      <alignment horizontal="center" vertical="center" wrapText="1"/>
    </xf>
    <xf numFmtId="0" fontId="12" fillId="22" borderId="31" xfId="0" applyFont="1" applyFill="1" applyBorder="1" applyAlignment="1" applyProtection="1">
      <alignment horizontal="center" vertical="center" wrapText="1"/>
    </xf>
    <xf numFmtId="0" fontId="12" fillId="22" borderId="12" xfId="0" applyFont="1" applyFill="1" applyBorder="1" applyAlignment="1" applyProtection="1">
      <alignment horizontal="center" vertical="center" wrapText="1"/>
    </xf>
    <xf numFmtId="0" fontId="12" fillId="22" borderId="0" xfId="0" applyFont="1" applyFill="1" applyAlignment="1" applyProtection="1">
      <alignment horizontal="center" vertical="center" wrapText="1"/>
    </xf>
    <xf numFmtId="0" fontId="12" fillId="22" borderId="1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169" fontId="0" fillId="3" borderId="1" xfId="0" applyNumberFormat="1" applyFill="1" applyBorder="1" applyAlignment="1" applyProtection="1">
      <alignment horizontal="center"/>
    </xf>
    <xf numFmtId="0" fontId="7" fillId="19" borderId="3" xfId="0" applyFont="1" applyFill="1" applyBorder="1" applyAlignment="1" applyProtection="1">
      <alignment horizontal="center" vertical="center" wrapText="1"/>
    </xf>
    <xf numFmtId="0" fontId="7" fillId="19" borderId="2"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30" xfId="0" applyFont="1" applyFill="1" applyBorder="1" applyAlignment="1" applyProtection="1">
      <alignment horizontal="center" vertical="center" wrapText="1"/>
    </xf>
    <xf numFmtId="0" fontId="7" fillId="19" borderId="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44" fontId="0" fillId="8" borderId="3" xfId="1" applyNumberFormat="1" applyFont="1" applyFill="1" applyBorder="1" applyAlignment="1" applyProtection="1">
      <alignment horizontal="center" vertical="center"/>
    </xf>
    <xf numFmtId="44" fontId="0" fillId="8" borderId="4" xfId="1" applyNumberFormat="1" applyFont="1" applyFill="1" applyBorder="1" applyAlignment="1" applyProtection="1">
      <alignment horizontal="center" vertical="center"/>
    </xf>
    <xf numFmtId="0" fontId="67" fillId="19" borderId="17" xfId="0" applyFont="1" applyFill="1" applyBorder="1" applyAlignment="1">
      <alignment horizontal="center" vertical="center"/>
    </xf>
    <xf numFmtId="0" fontId="67" fillId="19" borderId="6" xfId="0" applyFont="1" applyFill="1" applyBorder="1" applyAlignment="1">
      <alignment horizontal="center" vertical="center"/>
    </xf>
    <xf numFmtId="0" fontId="67" fillId="19" borderId="18" xfId="0" applyFont="1" applyFill="1" applyBorder="1" applyAlignment="1">
      <alignment horizontal="center" vertical="center"/>
    </xf>
    <xf numFmtId="0" fontId="12" fillId="19" borderId="30" xfId="0" applyFont="1" applyFill="1" applyBorder="1" applyAlignment="1" applyProtection="1">
      <alignment horizontal="center" vertical="center" wrapText="1"/>
    </xf>
    <xf numFmtId="0" fontId="12" fillId="19" borderId="9" xfId="0" applyFont="1" applyFill="1" applyBorder="1" applyAlignment="1" applyProtection="1">
      <alignment horizontal="center" vertical="center" wrapText="1"/>
    </xf>
    <xf numFmtId="0" fontId="12" fillId="19" borderId="31" xfId="0" applyFont="1" applyFill="1" applyBorder="1" applyAlignment="1" applyProtection="1">
      <alignment horizontal="center" vertical="center" wrapText="1"/>
    </xf>
    <xf numFmtId="0" fontId="12" fillId="19" borderId="12" xfId="0" applyFont="1" applyFill="1" applyBorder="1" applyAlignment="1" applyProtection="1">
      <alignment horizontal="center" vertical="center" wrapText="1"/>
    </xf>
    <xf numFmtId="0" fontId="12" fillId="19" borderId="0" xfId="0" applyFont="1" applyFill="1" applyAlignment="1" applyProtection="1">
      <alignment horizontal="center" vertical="center" wrapText="1"/>
    </xf>
    <xf numFmtId="0" fontId="12" fillId="19" borderId="13" xfId="0" applyFont="1" applyFill="1" applyBorder="1" applyAlignment="1" applyProtection="1">
      <alignment horizontal="center" vertical="center" wrapText="1"/>
    </xf>
    <xf numFmtId="0" fontId="7" fillId="18" borderId="1" xfId="0" applyFont="1" applyFill="1" applyBorder="1" applyAlignment="1" applyProtection="1">
      <alignment horizontal="center" vertical="center" wrapText="1"/>
    </xf>
    <xf numFmtId="0" fontId="7" fillId="18" borderId="3" xfId="0" applyFont="1" applyFill="1" applyBorder="1" applyAlignment="1" applyProtection="1">
      <alignment horizontal="center" vertical="center" wrapText="1"/>
    </xf>
    <xf numFmtId="0" fontId="7" fillId="18" borderId="2" xfId="0" applyFont="1" applyFill="1" applyBorder="1" applyAlignment="1" applyProtection="1">
      <alignment horizontal="center" vertical="center" wrapText="1"/>
    </xf>
    <xf numFmtId="0" fontId="7" fillId="18" borderId="4" xfId="0" applyFont="1" applyFill="1" applyBorder="1" applyAlignment="1" applyProtection="1">
      <alignment horizontal="center" vertical="center" wrapText="1"/>
    </xf>
    <xf numFmtId="0" fontId="7" fillId="18" borderId="30" xfId="0" applyFont="1" applyFill="1" applyBorder="1" applyAlignment="1">
      <alignment horizontal="center" vertical="center" wrapText="1"/>
    </xf>
    <xf numFmtId="0" fontId="7" fillId="18" borderId="9" xfId="0" applyFont="1" applyFill="1" applyBorder="1" applyAlignment="1">
      <alignment horizontal="center" vertical="center" wrapText="1"/>
    </xf>
    <xf numFmtId="0" fontId="7" fillId="18" borderId="31" xfId="0" applyFont="1" applyFill="1" applyBorder="1" applyAlignment="1">
      <alignment horizontal="center" vertical="center" wrapText="1"/>
    </xf>
    <xf numFmtId="0" fontId="6" fillId="11" borderId="28"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6" fillId="11" borderId="29" xfId="0" applyFont="1" applyFill="1" applyBorder="1" applyAlignment="1">
      <alignment horizontal="left" vertical="center" wrapText="1"/>
    </xf>
    <xf numFmtId="0" fontId="6" fillId="11" borderId="19" xfId="0" applyFont="1" applyFill="1" applyBorder="1" applyAlignment="1">
      <alignment horizontal="left" vertical="center" wrapText="1"/>
    </xf>
    <xf numFmtId="0" fontId="6" fillId="11" borderId="8" xfId="0" applyFont="1" applyFill="1" applyBorder="1" applyAlignment="1">
      <alignment horizontal="left" vertical="center" wrapText="1"/>
    </xf>
    <xf numFmtId="0" fontId="6" fillId="11" borderId="20" xfId="0" applyFont="1" applyFill="1" applyBorder="1" applyAlignment="1">
      <alignment horizontal="left" vertical="center" wrapText="1"/>
    </xf>
    <xf numFmtId="0" fontId="51" fillId="3" borderId="17" xfId="0" applyFont="1" applyFill="1" applyBorder="1"/>
    <xf numFmtId="0" fontId="51" fillId="3" borderId="18" xfId="0" applyFont="1" applyFill="1" applyBorder="1"/>
    <xf numFmtId="0" fontId="67" fillId="18" borderId="17" xfId="0" applyFont="1" applyFill="1" applyBorder="1" applyAlignment="1">
      <alignment horizontal="center" vertical="center"/>
    </xf>
    <xf numFmtId="0" fontId="67" fillId="18" borderId="6" xfId="0" applyFont="1" applyFill="1" applyBorder="1" applyAlignment="1">
      <alignment horizontal="center" vertical="center"/>
    </xf>
    <xf numFmtId="0" fontId="67" fillId="18" borderId="18" xfId="0" applyFont="1" applyFill="1" applyBorder="1" applyAlignment="1">
      <alignment horizontal="center" vertical="center"/>
    </xf>
    <xf numFmtId="0" fontId="12" fillId="18" borderId="30" xfId="0" applyFont="1" applyFill="1" applyBorder="1" applyAlignment="1" applyProtection="1">
      <alignment horizontal="center" vertical="center" wrapText="1"/>
    </xf>
    <xf numFmtId="0" fontId="12" fillId="18" borderId="9" xfId="0" applyFont="1" applyFill="1" applyBorder="1" applyAlignment="1" applyProtection="1">
      <alignment horizontal="center" vertical="center" wrapText="1"/>
    </xf>
    <xf numFmtId="0" fontId="12" fillId="18" borderId="31" xfId="0" applyFont="1" applyFill="1" applyBorder="1" applyAlignment="1" applyProtection="1">
      <alignment horizontal="center" vertical="center" wrapText="1"/>
    </xf>
    <xf numFmtId="0" fontId="12" fillId="18" borderId="12" xfId="0" applyFont="1" applyFill="1" applyBorder="1" applyAlignment="1" applyProtection="1">
      <alignment horizontal="center" vertical="center" wrapText="1"/>
    </xf>
    <xf numFmtId="0" fontId="12" fillId="18" borderId="0" xfId="0" applyFont="1" applyFill="1" applyAlignment="1" applyProtection="1">
      <alignment horizontal="center" vertical="center" wrapText="1"/>
    </xf>
    <xf numFmtId="0" fontId="12" fillId="18" borderId="13"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3" borderId="3" xfId="0" applyFont="1" applyFill="1" applyBorder="1" applyAlignment="1" applyProtection="1">
      <alignment horizontal="center" vertical="center" wrapText="1"/>
    </xf>
    <xf numFmtId="0" fontId="7" fillId="23" borderId="2" xfId="0" applyFont="1" applyFill="1" applyBorder="1" applyAlignment="1" applyProtection="1">
      <alignment horizontal="center" vertical="center" wrapText="1"/>
    </xf>
    <xf numFmtId="0" fontId="7" fillId="23" borderId="4" xfId="0" applyFont="1" applyFill="1" applyBorder="1" applyAlignment="1" applyProtection="1">
      <alignment horizontal="center" vertical="center" wrapText="1"/>
    </xf>
    <xf numFmtId="0" fontId="7" fillId="23" borderId="30" xfId="0" applyFont="1" applyFill="1" applyBorder="1" applyAlignment="1">
      <alignment horizontal="center" vertical="center" wrapText="1"/>
    </xf>
    <xf numFmtId="0" fontId="7" fillId="23" borderId="9" xfId="0" applyFont="1" applyFill="1" applyBorder="1" applyAlignment="1">
      <alignment horizontal="center" vertical="center" wrapText="1"/>
    </xf>
    <xf numFmtId="0" fontId="7" fillId="23" borderId="31" xfId="0" applyFont="1" applyFill="1" applyBorder="1" applyAlignment="1">
      <alignment horizontal="center" vertical="center" wrapText="1"/>
    </xf>
    <xf numFmtId="0" fontId="67" fillId="23" borderId="17" xfId="0" applyFont="1" applyFill="1" applyBorder="1" applyAlignment="1">
      <alignment horizontal="center" vertical="center"/>
    </xf>
    <xf numFmtId="0" fontId="67" fillId="23" borderId="6" xfId="0" applyFont="1" applyFill="1" applyBorder="1" applyAlignment="1">
      <alignment horizontal="center" vertical="center"/>
    </xf>
    <xf numFmtId="0" fontId="67" fillId="23" borderId="18" xfId="0" applyFont="1" applyFill="1" applyBorder="1" applyAlignment="1">
      <alignment horizontal="center" vertical="center"/>
    </xf>
    <xf numFmtId="0" fontId="12" fillId="23" borderId="30" xfId="0" applyFont="1" applyFill="1" applyBorder="1" applyAlignment="1" applyProtection="1">
      <alignment horizontal="center" vertical="center" wrapText="1"/>
    </xf>
    <xf numFmtId="0" fontId="12" fillId="23" borderId="9" xfId="0" applyFont="1" applyFill="1" applyBorder="1" applyAlignment="1" applyProtection="1">
      <alignment horizontal="center" vertical="center" wrapText="1"/>
    </xf>
    <xf numFmtId="0" fontId="12" fillId="23" borderId="31" xfId="0" applyFont="1" applyFill="1" applyBorder="1" applyAlignment="1" applyProtection="1">
      <alignment horizontal="center" vertical="center" wrapText="1"/>
    </xf>
    <xf numFmtId="0" fontId="12" fillId="23" borderId="12" xfId="0" applyFont="1" applyFill="1" applyBorder="1" applyAlignment="1" applyProtection="1">
      <alignment horizontal="center" vertical="center" wrapText="1"/>
    </xf>
    <xf numFmtId="0" fontId="12" fillId="23" borderId="0" xfId="0" applyFont="1" applyFill="1" applyAlignment="1" applyProtection="1">
      <alignment horizontal="center" vertical="center" wrapText="1"/>
    </xf>
    <xf numFmtId="0" fontId="12" fillId="23" borderId="13" xfId="0" applyFont="1" applyFill="1" applyBorder="1" applyAlignment="1" applyProtection="1">
      <alignment horizontal="center" vertical="center" wrapText="1"/>
    </xf>
  </cellXfs>
  <cellStyles count="5">
    <cellStyle name="Comma" xfId="4" builtinId="3"/>
    <cellStyle name="Currency" xfId="1" builtinId="4"/>
    <cellStyle name="Hyperlink" xfId="3" builtinId="8"/>
    <cellStyle name="Normal" xfId="0" builtinId="0"/>
    <cellStyle name="Percent" xfId="2" builtinId="5"/>
  </cellStyles>
  <dxfs count="234">
    <dxf>
      <font>
        <b val="0"/>
        <i val="0"/>
        <strike val="0"/>
        <condense val="0"/>
        <extend val="0"/>
        <outline val="0"/>
        <shadow val="0"/>
        <u val="none"/>
        <vertAlign val="baseline"/>
        <sz val="10"/>
        <color indexed="8"/>
        <name val="Arial"/>
        <family val="2"/>
        <scheme val="none"/>
      </font>
      <numFmt numFmtId="34" formatCode="_(&quot;$&quot;* #,##0.00_);_(&quot;$&quot;* \(#,##0.00\);_(&quot;$&quot;* &quot;-&quot;??_);_(@_)"/>
      <fill>
        <patternFill patternType="solid">
          <fgColor indexed="64"/>
          <bgColor theme="0"/>
        </patternFill>
      </fill>
      <border diagonalUp="0" diagonalDown="0">
        <left style="thin">
          <color indexed="64"/>
        </left>
        <right/>
        <top style="thin">
          <color indexed="64"/>
        </top>
        <bottom style="thin">
          <color indexed="64"/>
        </bottom>
        <vertical/>
        <horizontal/>
      </border>
    </dxf>
    <dxf>
      <numFmt numFmtId="8" formatCode="#,##0.00_);[Red]\(#,##0.00\)"/>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family val="2"/>
        <scheme val="minor"/>
      </font>
      <numFmt numFmtId="34" formatCode="_(&quot;$&quot;* #,##0.00_);_(&quot;$&quot;* \(#,##0.00\);_(&quot;$&quot;* &quot;-&quot;??_);_(@_)"/>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family val="2"/>
        <scheme val="minor"/>
      </font>
      <numFmt numFmtId="168" formatCode="0.0000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family val="2"/>
        <scheme val="none"/>
      </font>
      <numFmt numFmtId="6" formatCode="#,##0_);[Red]\(#,##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numFmt numFmtId="8" formatCode="#,##0.00_);[Red]\(#,##0.00\)"/>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family val="2"/>
        <scheme val="minor"/>
      </font>
      <numFmt numFmtId="34" formatCode="_(&quot;$&quot;* #,##0.00_);_(&quot;$&quot;* \(#,##0.00\);_(&quot;$&quot;* &quot;-&quot;??_);_(@_)"/>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family val="2"/>
        <scheme val="minor"/>
      </font>
      <numFmt numFmtId="168" formatCode="0.0000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family val="2"/>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i val="0"/>
        <color rgb="FFFFFF00"/>
      </font>
      <fill>
        <patternFill>
          <bgColor rgb="FFFF0000"/>
        </patternFill>
      </fill>
    </dxf>
    <dxf>
      <font>
        <b/>
        <i val="0"/>
        <color rgb="FF92D050"/>
      </font>
    </dxf>
    <dxf>
      <font>
        <b/>
        <i val="0"/>
        <color rgb="FFFF0000"/>
      </font>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ill>
        <patternFill>
          <bgColor theme="2"/>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theme="0" tint="-4.9989318521683403E-2"/>
        </patternFill>
      </fill>
    </dxf>
    <dxf>
      <font>
        <b/>
        <i val="0"/>
        <strike val="0"/>
        <condense val="0"/>
        <extend val="0"/>
        <outline val="0"/>
        <shadow val="0"/>
        <u val="none"/>
        <vertAlign val="baseline"/>
        <sz val="12"/>
        <color auto="1"/>
        <name val="Calibri"/>
        <family val="2"/>
        <scheme val="minor"/>
      </font>
      <numFmt numFmtId="34" formatCode="_(&quot;$&quot;* #,##0.00_);_(&quot;$&quot;* \(#,##0.00\);_(&quot;$&quot;* &quot;-&quot;??_);_(@_)"/>
      <fill>
        <patternFill patternType="none">
          <fgColor indexed="64"/>
          <bgColor indexed="65"/>
        </patternFill>
      </fill>
      <protection locked="1" hidden="0"/>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strike val="0"/>
        <outline val="0"/>
        <shadow val="0"/>
        <u val="none"/>
        <vertAlign val="baseline"/>
        <sz val="11"/>
        <color rgb="FFFFFFFF"/>
        <name val="Calibri"/>
        <scheme val="none"/>
      </font>
      <fill>
        <patternFill patternType="solid">
          <fgColor rgb="FF000000"/>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ont>
        <b/>
        <i val="0"/>
        <color rgb="FFFFFF00"/>
      </font>
      <fill>
        <patternFill>
          <bgColor rgb="FFFF0000"/>
        </patternFill>
      </fill>
    </dxf>
    <dxf>
      <font>
        <b/>
        <i val="0"/>
        <color rgb="FF92D050"/>
      </font>
    </dxf>
    <dxf>
      <font>
        <b/>
        <i val="0"/>
        <color rgb="FFFF0000"/>
      </font>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ill>
        <patternFill>
          <bgColor theme="2"/>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theme="0" tint="-4.9989318521683403E-2"/>
        </patternFill>
      </fill>
    </dxf>
    <dxf>
      <font>
        <b/>
        <i val="0"/>
        <strike val="0"/>
        <condense val="0"/>
        <extend val="0"/>
        <outline val="0"/>
        <shadow val="0"/>
        <u val="none"/>
        <vertAlign val="baseline"/>
        <sz val="12"/>
        <color auto="1"/>
        <name val="Calibri"/>
        <family val="2"/>
        <scheme val="minor"/>
      </font>
      <numFmt numFmtId="34" formatCode="_(&quot;$&quot;* #,##0.00_);_(&quot;$&quot;* \(#,##0.00\);_(&quot;$&quot;* &quot;-&quot;??_);_(@_)"/>
      <fill>
        <patternFill patternType="none">
          <fgColor indexed="64"/>
          <bgColor indexed="65"/>
        </patternFill>
      </fill>
      <protection locked="1" hidden="0"/>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strike val="0"/>
        <outline val="0"/>
        <shadow val="0"/>
        <u val="none"/>
        <vertAlign val="baseline"/>
        <sz val="11"/>
        <color rgb="FFFFFFFF"/>
        <name val="Calibri"/>
        <scheme val="none"/>
      </font>
      <fill>
        <patternFill patternType="solid">
          <fgColor rgb="FF000000"/>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ont>
        <b/>
        <i val="0"/>
        <color rgb="FFFFFF00"/>
      </font>
      <fill>
        <patternFill>
          <bgColor rgb="FFFF0000"/>
        </patternFill>
      </fill>
    </dxf>
    <dxf>
      <font>
        <b/>
        <i val="0"/>
        <color rgb="FF92D050"/>
      </font>
    </dxf>
    <dxf>
      <font>
        <b/>
        <i val="0"/>
        <color rgb="FFFF0000"/>
      </font>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ill>
        <patternFill>
          <bgColor theme="2"/>
        </patternFill>
      </fill>
    </dxf>
    <dxf>
      <fill>
        <patternFill>
          <bgColor theme="2"/>
        </patternFill>
      </fill>
    </dxf>
    <dxf>
      <fill>
        <patternFill>
          <bgColor rgb="FFFF0000"/>
        </patternFill>
      </fill>
    </dxf>
    <dxf>
      <fill>
        <patternFill>
          <bgColor rgb="FF92D050"/>
        </patternFill>
      </fill>
    </dxf>
    <dxf>
      <fill>
        <patternFill>
          <bgColor theme="2"/>
        </patternFill>
      </fill>
    </dxf>
    <dxf>
      <fill>
        <patternFill>
          <bgColor rgb="FF92D050"/>
        </patternFill>
      </fill>
    </dxf>
    <dxf>
      <fill>
        <patternFill>
          <bgColor rgb="FFFF0000"/>
        </patternFill>
      </fill>
    </dxf>
    <dxf>
      <fill>
        <patternFill>
          <bgColor rgb="FFFF0000"/>
        </patternFill>
      </fill>
    </dxf>
    <dxf>
      <fill>
        <patternFill>
          <bgColor theme="0" tint="-4.9989318521683403E-2"/>
        </patternFill>
      </fill>
    </dxf>
    <dxf>
      <font>
        <b/>
        <i val="0"/>
        <strike val="0"/>
        <condense val="0"/>
        <extend val="0"/>
        <outline val="0"/>
        <shadow val="0"/>
        <u val="none"/>
        <vertAlign val="baseline"/>
        <sz val="12"/>
        <color auto="1"/>
        <name val="Calibri"/>
        <family val="2"/>
        <scheme val="minor"/>
      </font>
      <numFmt numFmtId="34" formatCode="_(&quot;$&quot;* #,##0.00_);_(&quot;$&quot;* \(#,##0.00\);_(&quot;$&quot;* &quot;-&quot;??_);_(@_)"/>
      <fill>
        <patternFill patternType="none">
          <fgColor indexed="64"/>
          <bgColor indexed="65"/>
        </patternFill>
      </fill>
      <protection locked="1" hidden="0"/>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strike val="0"/>
        <outline val="0"/>
        <shadow val="0"/>
        <u val="none"/>
        <vertAlign val="baseline"/>
        <sz val="11"/>
        <color rgb="FFFFFFFF"/>
        <name val="Calibri"/>
        <scheme val="none"/>
      </font>
      <fill>
        <patternFill patternType="solid">
          <fgColor rgb="FF000000"/>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ont>
        <b/>
        <i val="0"/>
        <color rgb="FFFFFF00"/>
      </font>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rgb="FF92D050"/>
      </font>
    </dxf>
    <dxf>
      <font>
        <b/>
        <i val="0"/>
        <color rgb="FFFF0000"/>
      </font>
    </dxf>
    <dxf>
      <fill>
        <patternFill>
          <bgColor theme="2"/>
        </patternFill>
      </fill>
    </dxf>
    <dxf>
      <fill>
        <patternFill>
          <bgColor rgb="FFFF0000"/>
        </patternFill>
      </fill>
    </dxf>
    <dxf>
      <fill>
        <patternFill>
          <bgColor rgb="FF92D050"/>
        </patternFill>
      </fill>
    </dxf>
    <dxf>
      <fill>
        <patternFill>
          <bgColor theme="2"/>
        </patternFill>
      </fill>
    </dxf>
    <dxf>
      <fill>
        <patternFill>
          <bgColor theme="2"/>
        </patternFill>
      </fill>
    </dxf>
    <dxf>
      <fill>
        <patternFill>
          <bgColor rgb="FF92D050"/>
        </patternFill>
      </fill>
    </dxf>
    <dxf>
      <fill>
        <patternFill>
          <bgColor rgb="FFFF0000"/>
        </patternFill>
      </fill>
    </dxf>
    <dxf>
      <fill>
        <patternFill>
          <bgColor rgb="FFFF0000"/>
        </patternFill>
      </fill>
    </dxf>
    <dxf>
      <fill>
        <patternFill>
          <bgColor theme="0" tint="-4.9989318521683403E-2"/>
        </patternFill>
      </fill>
    </dxf>
    <dxf>
      <fill>
        <patternFill>
          <bgColor rgb="FF92D050"/>
        </patternFill>
      </fill>
    </dxf>
    <dxf>
      <fill>
        <patternFill>
          <bgColor rgb="FFFF0000"/>
        </patternFill>
      </fill>
    </dxf>
    <dxf>
      <fill>
        <patternFill>
          <bgColor rgb="FFFFFF0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ont>
        <b/>
        <i val="0"/>
        <color rgb="FFFFFF00"/>
      </font>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ill>
        <patternFill>
          <bgColor rgb="FFFF0000"/>
        </patternFill>
      </fill>
    </dxf>
    <dxf>
      <fill>
        <patternFill>
          <bgColor rgb="FF92D050"/>
        </patternFill>
      </fill>
    </dxf>
    <dxf>
      <fill>
        <patternFill>
          <bgColor theme="2"/>
        </patternFill>
      </fill>
    </dxf>
    <dxf>
      <fill>
        <patternFill>
          <bgColor rgb="FF92D050"/>
        </patternFill>
      </fill>
    </dxf>
    <dxf>
      <fill>
        <patternFill>
          <bgColor rgb="FFFF0000"/>
        </patternFill>
      </fill>
    </dxf>
    <dxf>
      <fill>
        <patternFill>
          <bgColor theme="0" tint="-4.9989318521683403E-2"/>
        </patternFill>
      </fill>
    </dxf>
    <dxf>
      <font>
        <b/>
        <i val="0"/>
        <strike val="0"/>
        <condense val="0"/>
        <extend val="0"/>
        <outline val="0"/>
        <shadow val="0"/>
        <u val="none"/>
        <vertAlign val="baseline"/>
        <sz val="12"/>
        <color auto="1"/>
        <name val="Calibri"/>
        <family val="2"/>
        <scheme val="minor"/>
      </font>
      <numFmt numFmtId="34" formatCode="_(&quot;$&quot;* #,##0.00_);_(&quot;$&quot;* \(#,##0.00\);_(&quot;$&quot;* &quot;-&quot;??_);_(@_)"/>
      <fill>
        <patternFill patternType="none">
          <fgColor indexed="64"/>
          <bgColor indexed="65"/>
        </patternFill>
      </fill>
      <protection locked="1" hidden="0"/>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protection locked="0" hidden="0"/>
    </dxf>
    <dxf>
      <font>
        <strike val="0"/>
        <outline val="0"/>
        <shadow val="0"/>
        <u val="none"/>
        <vertAlign val="baseline"/>
        <sz val="11"/>
        <color theme="0"/>
        <name val="Calibri"/>
        <scheme val="minor"/>
      </font>
      <fill>
        <patternFill patternType="solid">
          <fgColor indexed="64"/>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ill>
        <patternFill>
          <bgColor rgb="FF92D050"/>
        </patternFill>
      </fill>
    </dxf>
    <dxf>
      <fill>
        <patternFill>
          <bgColor rgb="FFFF0000"/>
        </patternFill>
      </fill>
    </dxf>
    <dxf>
      <fill>
        <patternFill>
          <bgColor rgb="FFFFFF00"/>
        </patternFill>
      </fill>
    </dxf>
    <dxf>
      <font>
        <color theme="0"/>
      </font>
    </dxf>
    <dxf>
      <fill>
        <patternFill>
          <bgColor theme="0" tint="-4.9989318521683403E-2"/>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theme="0" tint="-4.9989318521683403E-2"/>
        </patternFill>
      </fill>
    </dxf>
    <dxf>
      <fill>
        <patternFill>
          <bgColor theme="0" tint="-4.9989318521683403E-2"/>
        </patternFill>
      </fill>
    </dxf>
    <dxf>
      <numFmt numFmtId="0" formatCode="General"/>
    </dxf>
    <dxf>
      <numFmt numFmtId="0" formatCode="General"/>
    </dxf>
    <dxf>
      <numFmt numFmtId="0" formatCode="General"/>
    </dxf>
    <dxf>
      <numFmt numFmtId="0" formatCode="Genera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s>
  <tableStyles count="0" defaultTableStyle="TableStyleMedium2" defaultPivotStyle="PivotStyleLight16"/>
  <colors>
    <mruColors>
      <color rgb="FFFF33CC"/>
      <color rgb="FFFF99CC"/>
      <color rgb="FFFFFF99"/>
      <color rgb="FFFFFF66"/>
      <color rgb="FFCC6600"/>
      <color rgb="FFFF7C80"/>
      <color rgb="FF009999"/>
      <color rgb="FF00FF00"/>
      <color rgb="FF02F425"/>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onnections" Target="connection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xdr:colOff>
          <xdr:row>4</xdr:row>
          <xdr:rowOff>76200</xdr:rowOff>
        </xdr:from>
        <xdr:to>
          <xdr:col>14</xdr:col>
          <xdr:colOff>137160</xdr:colOff>
          <xdr:row>5</xdr:row>
          <xdr:rowOff>106680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Teachers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xdr:row>
          <xdr:rowOff>68580</xdr:rowOff>
        </xdr:from>
        <xdr:to>
          <xdr:col>14</xdr:col>
          <xdr:colOff>137160</xdr:colOff>
          <xdr:row>6</xdr:row>
          <xdr:rowOff>99060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Principals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xdr:row>
          <xdr:rowOff>60960</xdr:rowOff>
        </xdr:from>
        <xdr:to>
          <xdr:col>16</xdr:col>
          <xdr:colOff>251460</xdr:colOff>
          <xdr:row>7</xdr:row>
          <xdr:rowOff>99060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school leaders and professionals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7</xdr:row>
          <xdr:rowOff>60960</xdr:rowOff>
        </xdr:from>
        <xdr:to>
          <xdr:col>16</xdr:col>
          <xdr:colOff>121920</xdr:colOff>
          <xdr:row>8</xdr:row>
          <xdr:rowOff>83820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Paraprofessionals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8</xdr:row>
          <xdr:rowOff>38100</xdr:rowOff>
        </xdr:from>
        <xdr:to>
          <xdr:col>16</xdr:col>
          <xdr:colOff>182880</xdr:colOff>
          <xdr:row>9</xdr:row>
          <xdr:rowOff>68580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Instructional support personnel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9</xdr:row>
          <xdr:rowOff>30480</xdr:rowOff>
        </xdr:from>
        <xdr:to>
          <xdr:col>15</xdr:col>
          <xdr:colOff>480060</xdr:colOff>
          <xdr:row>10</xdr:row>
          <xdr:rowOff>60960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Parents/families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10</xdr:row>
          <xdr:rowOff>22860</xdr:rowOff>
        </xdr:from>
        <xdr:to>
          <xdr:col>16</xdr:col>
          <xdr:colOff>251460</xdr:colOff>
          <xdr:row>11</xdr:row>
          <xdr:rowOff>60960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Community partners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11</xdr:row>
          <xdr:rowOff>22860</xdr:rowOff>
        </xdr:from>
        <xdr:to>
          <xdr:col>16</xdr:col>
          <xdr:colOff>121920</xdr:colOff>
          <xdr:row>12</xdr:row>
          <xdr:rowOff>45720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19</xdr:col>
      <xdr:colOff>379505</xdr:colOff>
      <xdr:row>37</xdr:row>
      <xdr:rowOff>65824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22860"/>
          <a:ext cx="11961905" cy="68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74971</xdr:colOff>
      <xdr:row>43</xdr:row>
      <xdr:rowOff>37276</xdr:rowOff>
    </xdr:to>
    <xdr:pic>
      <xdr:nvPicPr>
        <xdr:cNvPr id="6" name="Picture 5">
          <a:extLst>
            <a:ext uri="{FF2B5EF4-FFF2-40B4-BE49-F238E27FC236}">
              <a16:creationId xmlns:a16="http://schemas.microsoft.com/office/drawing/2014/main" id="{00000000-0008-0000-2800-000006000000}"/>
            </a:ext>
          </a:extLst>
        </xdr:cNvPr>
        <xdr:cNvPicPr>
          <a:picLocks noChangeAspect="1"/>
        </xdr:cNvPicPr>
      </xdr:nvPicPr>
      <xdr:blipFill>
        <a:blip xmlns:r="http://schemas.openxmlformats.org/officeDocument/2006/relationships" r:embed="rId1"/>
        <a:stretch>
          <a:fillRect/>
        </a:stretch>
      </xdr:blipFill>
      <xdr:spPr>
        <a:xfrm>
          <a:off x="0" y="0"/>
          <a:ext cx="9828571" cy="6590476"/>
        </a:xfrm>
        <a:prstGeom prst="rect">
          <a:avLst/>
        </a:prstGeom>
      </xdr:spPr>
    </xdr:pic>
    <xdr:clientData/>
  </xdr:twoCellAnchor>
  <xdr:twoCellAnchor editAs="oneCell">
    <xdr:from>
      <xdr:col>0</xdr:col>
      <xdr:colOff>0</xdr:colOff>
      <xdr:row>43</xdr:row>
      <xdr:rowOff>9525</xdr:rowOff>
    </xdr:from>
    <xdr:to>
      <xdr:col>16</xdr:col>
      <xdr:colOff>84495</xdr:colOff>
      <xdr:row>87</xdr:row>
      <xdr:rowOff>37258</xdr:rowOff>
    </xdr:to>
    <xdr:pic>
      <xdr:nvPicPr>
        <xdr:cNvPr id="7" name="Picture 6">
          <a:extLst>
            <a:ext uri="{FF2B5EF4-FFF2-40B4-BE49-F238E27FC236}">
              <a16:creationId xmlns:a16="http://schemas.microsoft.com/office/drawing/2014/main" id="{00000000-0008-0000-2800-000007000000}"/>
            </a:ext>
          </a:extLst>
        </xdr:cNvPr>
        <xdr:cNvPicPr>
          <a:picLocks noChangeAspect="1"/>
        </xdr:cNvPicPr>
      </xdr:nvPicPr>
      <xdr:blipFill>
        <a:blip xmlns:r="http://schemas.openxmlformats.org/officeDocument/2006/relationships" r:embed="rId2"/>
        <a:stretch>
          <a:fillRect/>
        </a:stretch>
      </xdr:blipFill>
      <xdr:spPr>
        <a:xfrm>
          <a:off x="0" y="6562725"/>
          <a:ext cx="9838095" cy="6733333"/>
        </a:xfrm>
        <a:prstGeom prst="rect">
          <a:avLst/>
        </a:prstGeom>
      </xdr:spPr>
    </xdr:pic>
    <xdr:clientData/>
  </xdr:twoCellAnchor>
  <xdr:twoCellAnchor editAs="oneCell">
    <xdr:from>
      <xdr:col>0</xdr:col>
      <xdr:colOff>0</xdr:colOff>
      <xdr:row>87</xdr:row>
      <xdr:rowOff>0</xdr:rowOff>
    </xdr:from>
    <xdr:to>
      <xdr:col>16</xdr:col>
      <xdr:colOff>94019</xdr:colOff>
      <xdr:row>111</xdr:row>
      <xdr:rowOff>85257</xdr:rowOff>
    </xdr:to>
    <xdr:pic>
      <xdr:nvPicPr>
        <xdr:cNvPr id="8" name="Picture 7">
          <a:extLst>
            <a:ext uri="{FF2B5EF4-FFF2-40B4-BE49-F238E27FC236}">
              <a16:creationId xmlns:a16="http://schemas.microsoft.com/office/drawing/2014/main" id="{00000000-0008-0000-2800-000008000000}"/>
            </a:ext>
          </a:extLst>
        </xdr:cNvPr>
        <xdr:cNvPicPr>
          <a:picLocks noChangeAspect="1"/>
        </xdr:cNvPicPr>
      </xdr:nvPicPr>
      <xdr:blipFill>
        <a:blip xmlns:r="http://schemas.openxmlformats.org/officeDocument/2006/relationships" r:embed="rId3"/>
        <a:stretch>
          <a:fillRect/>
        </a:stretch>
      </xdr:blipFill>
      <xdr:spPr>
        <a:xfrm>
          <a:off x="0" y="13258800"/>
          <a:ext cx="9847619" cy="3742857"/>
        </a:xfrm>
        <a:prstGeom prst="rect">
          <a:avLst/>
        </a:prstGeom>
      </xdr:spPr>
    </xdr:pic>
    <xdr:clientData/>
  </xdr:twoCellAnchor>
  <xdr:twoCellAnchor editAs="oneCell">
    <xdr:from>
      <xdr:col>0</xdr:col>
      <xdr:colOff>0</xdr:colOff>
      <xdr:row>111</xdr:row>
      <xdr:rowOff>85725</xdr:rowOff>
    </xdr:from>
    <xdr:to>
      <xdr:col>16</xdr:col>
      <xdr:colOff>27352</xdr:colOff>
      <xdr:row>159</xdr:row>
      <xdr:rowOff>65763</xdr:rowOff>
    </xdr:to>
    <xdr:pic>
      <xdr:nvPicPr>
        <xdr:cNvPr id="10" name="Picture 9">
          <a:extLst>
            <a:ext uri="{FF2B5EF4-FFF2-40B4-BE49-F238E27FC236}">
              <a16:creationId xmlns:a16="http://schemas.microsoft.com/office/drawing/2014/main" id="{00000000-0008-0000-2800-00000A000000}"/>
            </a:ext>
          </a:extLst>
        </xdr:cNvPr>
        <xdr:cNvPicPr>
          <a:picLocks noChangeAspect="1"/>
        </xdr:cNvPicPr>
      </xdr:nvPicPr>
      <xdr:blipFill>
        <a:blip xmlns:r="http://schemas.openxmlformats.org/officeDocument/2006/relationships" r:embed="rId4"/>
        <a:stretch>
          <a:fillRect/>
        </a:stretch>
      </xdr:blipFill>
      <xdr:spPr>
        <a:xfrm>
          <a:off x="0" y="17002125"/>
          <a:ext cx="9780952" cy="72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fchiki_doe_in_gov/Documents/Projects/Title%20II%20Rewrite/FY20%20Title%20II%20Preliminary%20%20Allo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c"/>
      <sheetName val="Step 2 (Derive counts and PP)"/>
      <sheetName val="Step 3a (adj reg LEAs)"/>
      <sheetName val="Step 3b (sum for charters)"/>
      <sheetName val="Step 4 (Formula Eligibility)"/>
      <sheetName val="Allocation Summary"/>
      <sheetName val="reg schls"/>
      <sheetName val="cht schls"/>
      <sheetName val="Sheet2"/>
    </sheetNames>
    <sheetDataSet>
      <sheetData sheetId="0"/>
      <sheetData sheetId="1"/>
      <sheetData sheetId="2"/>
      <sheetData sheetId="3"/>
      <sheetData sheetId="4"/>
      <sheetData sheetId="5">
        <row r="6">
          <cell r="B6">
            <v>38008070.923</v>
          </cell>
        </row>
      </sheetData>
      <sheetData sheetId="6"/>
      <sheetData sheetId="7"/>
      <sheetData sheetId="8"/>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firstBackgroundRefresh="1" connectionId="2" xr16:uid="{7F60A6F1-5A84-452F-8BB1-A77678C39BC6}" autoFormatId="16" applyNumberFormats="0" applyBorderFormats="0" applyFontFormats="0" applyPatternFormats="0" applyAlignmentFormats="0" applyWidthHeightFormats="0">
  <queryTableRefresh>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1" xr16:uid="{51997D6E-3D0A-4920-9A3F-1A22B7486F52}" autoFormatId="16" applyNumberFormats="0" applyBorderFormats="0" applyFontFormats="0" applyPatternFormats="0" applyAlignmentFormats="0" applyWidthHeightFormats="0">
  <queryTableRefresh nextId="6">
    <queryTableFields count="5">
      <queryTableField id="1" name="$500 stipend for department chair" tableColumnId="1"/>
      <queryTableField id="2" name="1" tableColumnId="2"/>
      <queryTableField id="3" name="Instruction: Salary (Cert./Non Cert.)" tableColumnId="3"/>
      <queryTableField id="4" name="Yes" tableColumnId="4"/>
      <queryTableField id="5" name=" $2,000.75 "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86AAE5-B085-4413-8AEE-70D3A0146B33}" name="Table13_2" displayName="Table13_2" ref="A1:E32" tableType="queryTable" totalsRowShown="0">
  <autoFilter ref="A1:E32" xr:uid="{A0A2EAE5-70AF-4FD3-ADC3-ABDAB57212B2}"/>
  <tableColumns count="5">
    <tableColumn id="1" xr3:uid="{9FC47FF0-CE6F-47D7-AC12-88EC2A480C28}" uniqueName="1" name="$500 stipend for department chair" queryTableFieldId="1" dataDxfId="227"/>
    <tableColumn id="2" xr3:uid="{E8B7B878-B367-4277-94EC-4E367C6BC913}" uniqueName="2" name="1" queryTableFieldId="2" dataDxfId="226"/>
    <tableColumn id="3" xr3:uid="{D786FDB0-306F-4CDB-ACA1-67E02E8E9EF4}" uniqueName="3" name="Instruction: Salary (Cert./Non Cert.)" queryTableFieldId="3" dataDxfId="225"/>
    <tableColumn id="4" xr3:uid="{97A9FBAB-7BF7-424E-A30A-C96B2C4F8ED7}" uniqueName="4" name="Yes" queryTableFieldId="4" dataDxfId="224"/>
    <tableColumn id="5" xr3:uid="{8CC6A8BB-9855-4CB8-AE27-42ADA8F034D7}" uniqueName="5" name=" $2,000.75 " queryTableFieldId="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D112" totalsRowCount="1" headerRowDxfId="213" dataDxfId="212" totalsRowDxfId="211">
  <tableColumns count="4">
    <tableColumn id="1" xr3:uid="{00000000-0010-0000-0100-000001000000}" name="Ex: Sample Nonpublic School" dataDxfId="210" totalsRowDxfId="209"/>
    <tableColumn id="2" xr3:uid="{00000000-0010-0000-0100-000002000000}" name="10 Copies of mentor text to improve reading instruction" dataDxfId="208" totalsRowDxfId="207"/>
    <tableColumn id="3" xr3:uid="{00000000-0010-0000-0100-000003000000}" name="Improvement of Instruction: General Supplies" totalsRowLabel="Total Nonpublic Budget" dataDxfId="206" totalsRowDxfId="205"/>
    <tableColumn id="4" xr3:uid="{00000000-0010-0000-0100-000004000000}" name=" $2,000.75 " totalsRowFunction="custom" dataDxfId="204" totalsRowDxfId="203" dataCellStyle="Currency">
      <totalsRowFormula>SUM(D6:D111)</totalsRowFormula>
    </tableColumn>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1CB1088-D1C0-482B-B564-93ED613EB6E5}" name="Table179" displayName="Table179" ref="A5:D112" totalsRowCount="1" headerRowDxfId="135" dataDxfId="134" totalsRowDxfId="133">
  <tableColumns count="4">
    <tableColumn id="1" xr3:uid="{5419DD5D-A862-4007-BE1A-7AEA2D75704B}" name="Ex: Sample Nonpublic School" dataDxfId="132" totalsRowDxfId="131"/>
    <tableColumn id="2" xr3:uid="{45B079C0-194E-4327-BB10-A921389B64ED}" name="10 copies of mentor texts to improve reading instruction" dataDxfId="130" totalsRowDxfId="129"/>
    <tableColumn id="3" xr3:uid="{C8E30079-7B80-4713-9E1C-19113907F696}" name="Improvement of Instruction: General Supplies" totalsRowLabel="Total Nonpublic Budget" dataDxfId="128" totalsRowDxfId="127"/>
    <tableColumn id="4" xr3:uid="{580FE956-5EA7-44B2-B745-3C3E327D803B}" name=" $2,000.75 " totalsRowFunction="custom" dataDxfId="126" totalsRowDxfId="125" dataCellStyle="Currency">
      <totalsRowFormula>SUM(D6:D111)</totalsRowFormula>
    </tableColumn>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AE100E8-A0CC-43F0-B09F-CDA12562FF90}" name="Table17911" displayName="Table17911" ref="A5:D112" totalsRowCount="1" headerRowDxfId="88" dataDxfId="87" totalsRowDxfId="86">
  <tableColumns count="4">
    <tableColumn id="1" xr3:uid="{1597F1E7-9CEC-4CEE-9FAD-9AF0D9A3E718}" name="Ex: Sample Nonpublic School" dataDxfId="85" totalsRowDxfId="84"/>
    <tableColumn id="2" xr3:uid="{07DEA7E8-8A41-45D5-AE0E-4B9EDD45092F}" name="10 copies of mentor texts to improve reading instruction" dataDxfId="83" totalsRowDxfId="82"/>
    <tableColumn id="3" xr3:uid="{74BFF0B2-AF76-4278-A32B-7918764F6793}" name="Other Support Services-Admin: General Supplies" totalsRowLabel="Total Nonpublic Budget" dataDxfId="81" totalsRowDxfId="80"/>
    <tableColumn id="4" xr3:uid="{17D963D4-CB94-4FA3-9C2A-EC73658A4DB2}" name=" $2,000.75 " totalsRowFunction="custom" dataDxfId="79" totalsRowDxfId="78" dataCellStyle="Currency">
      <totalsRowFormula>SUM(D6:D111)</totalsRowFormula>
    </tableColumn>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6BD9E6-0772-4C2F-9DA8-0075669999CA}" name="Table179113" displayName="Table179113" ref="A5:D112" totalsRowCount="1" headerRowDxfId="43" dataDxfId="42" totalsRowDxfId="41">
  <tableColumns count="4">
    <tableColumn id="1" xr3:uid="{A4C9F39D-9495-42AA-B5CD-2F165CA4B329}" name="Ex: Sample Nonpublic School" dataDxfId="40" totalsRowDxfId="39"/>
    <tableColumn id="2" xr3:uid="{5D6DE926-9E26-4FF1-9375-9CC4B5DB3D5F}" name="10 copies of mentor texts to improve reading instruction" dataDxfId="38" totalsRowDxfId="37"/>
    <tableColumn id="3" xr3:uid="{40C9E883-8F38-4850-9AB7-EDA1B4C99F8A}" name="Other Support Services-Admin: General Supplies" totalsRowLabel="Total Nonpublic Budget" dataDxfId="36" totalsRowDxfId="35"/>
    <tableColumn id="4" xr3:uid="{D13BBBE0-E43A-437A-9FCE-70F5AFDE3466}" name=" $2,000.75 " totalsRowFunction="custom" dataDxfId="34" totalsRowDxfId="33" dataCellStyle="Currency">
      <totalsRowFormula>SUM(D6:D111)</totalsRowFormula>
    </tableColumn>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E96FE61-C98D-4ABC-B2F1-7E5EB2068BDF}" name="Table5" displayName="Table5" ref="A4:K17" totalsRowShown="0" headerRowDxfId="14" headerRowBorderDxfId="13" tableBorderDxfId="12" totalsRowBorderDxfId="11">
  <autoFilter ref="A4:K17" xr:uid="{9FF66143-C022-4138-AD51-AD411789116A}"/>
  <tableColumns count="11">
    <tableColumn id="12" xr3:uid="{C9F070DF-F5C1-48CC-9100-054DF0D7B347}" name="Column1" dataDxfId="10"/>
    <tableColumn id="2" xr3:uid="{685B484C-07A7-46D0-88A5-642A8028D755}" name="LEA Name" dataDxfId="9"/>
    <tableColumn id="3" xr3:uid="{190FF5A5-0E48-459B-B491-59047C76C9FF}" name="Number of Ages 5 to 17 Formula Children" dataDxfId="8"/>
    <tableColumn id="4" xr3:uid="{5567DC75-49A7-4E03-A812-44E09FEF0C88}" name="Percentage of Formula Children" dataDxfId="7">
      <calculatedColumnFormula>C5/$C$5</calculatedColumnFormula>
    </tableColumn>
    <tableColumn id="5" xr3:uid="{1DD5E931-E126-4EA7-9FFC-0754A48B7F2B}" name="80% of LEA Allocation" dataDxfId="6">
      <calculatedColumnFormula>D5*$E$2</calculatedColumnFormula>
    </tableColumn>
    <tableColumn id="6" xr3:uid="{D81BF03E-B760-4BE0-9A62-03A916C8A343}" name="Adj Amount for FY19 Preliminary vs Final Allocation" dataDxfId="5"/>
    <tableColumn id="7" xr3:uid="{85A1EE48-B3D0-4C60-BE7D-3682723A391D}" name="Total Number of Ages 5 to 17 Children" dataDxfId="4"/>
    <tableColumn id="8" xr3:uid="{D173291C-06E0-4016-B18A-CAD2C29F480D}" name="Relative Percentage of Children Ages 5 - 17" dataDxfId="3">
      <calculatedColumnFormula>G5/$G$5</calculatedColumnFormula>
    </tableColumn>
    <tableColumn id="9" xr3:uid="{5D56D9C5-3518-4F74-9E9F-101D9CFF6D75}" name="20% of LEA Allocation" dataDxfId="2">
      <calculatedColumnFormula>H5*$I$2</calculatedColumnFormula>
    </tableColumn>
    <tableColumn id="10" xr3:uid="{5EC91B28-A4FC-4655-9E41-7F88307F35E3}" name="Adj Amount for FY19 Preliminary vs Final Allocation2" dataDxfId="1"/>
    <tableColumn id="11" xr3:uid="{8C19AF25-74DF-4CAB-B79F-B3D275532BBE}" name="Title II FFY 20 Total Allocation" dataDxfId="0">
      <calculatedColumnFormula>E5+F5+I5+J5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orm.jotform.com/200973852691968" TargetMode="External"/><Relationship Id="rId5" Type="http://schemas.openxmlformats.org/officeDocument/2006/relationships/comments" Target="../comments1.xml"/><Relationship Id="rId4" Type="http://schemas.openxmlformats.org/officeDocument/2006/relationships/queryTable" Target="../queryTables/queryTable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hyperlink" Target="mailto:title2a@doe.in.gov" TargetMode="External"/><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4.bin"/><Relationship Id="rId1" Type="http://schemas.openxmlformats.org/officeDocument/2006/relationships/hyperlink" Target="mailto:title2a@doe.in.gov" TargetMode="External"/><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8.v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21.bin"/><Relationship Id="rId1" Type="http://schemas.openxmlformats.org/officeDocument/2006/relationships/hyperlink" Target="mailto:title2a@doe.in.gov" TargetMode="External"/><Relationship Id="rId4" Type="http://schemas.openxmlformats.org/officeDocument/2006/relationships/comments" Target="../comments21.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4.vml"/></Relationships>
</file>

<file path=xl/worksheets/_rels/sheet2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5.vml"/><Relationship Id="rId1" Type="http://schemas.openxmlformats.org/officeDocument/2006/relationships/printerSettings" Target="../printerSettings/printerSettings23.bin"/><Relationship Id="rId4" Type="http://schemas.openxmlformats.org/officeDocument/2006/relationships/comments" Target="../comments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2.ed.gov/policy/elsec/leg/essa/essatitleiipartaguidance.pdf" TargetMode="External"/><Relationship Id="rId1" Type="http://schemas.openxmlformats.org/officeDocument/2006/relationships/hyperlink" Target="https://www.youtube.com/watch?v=f06W2Xm6FZs&amp;feature=youtu.be"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6.v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7.v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8.v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printerSettings" Target="../printerSettings/printerSettings27.bin"/><Relationship Id="rId1" Type="http://schemas.openxmlformats.org/officeDocument/2006/relationships/hyperlink" Target="mailto:title2a@doe.in.gov" TargetMode="External"/><Relationship Id="rId4" Type="http://schemas.openxmlformats.org/officeDocument/2006/relationships/comments" Target="../comments28.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1.vml"/></Relationships>
</file>

<file path=xl/worksheets/_rels/sheet3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2.vml"/><Relationship Id="rId1" Type="http://schemas.openxmlformats.org/officeDocument/2006/relationships/printerSettings" Target="../printerSettings/printerSettings29.bin"/><Relationship Id="rId4" Type="http://schemas.openxmlformats.org/officeDocument/2006/relationships/comments" Target="../comments31.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3.v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4.v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5.vml"/><Relationship Id="rId1" Type="http://schemas.openxmlformats.org/officeDocument/2006/relationships/printerSettings" Target="../printerSettings/printerSettings32.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printerSettings" Target="../printerSettings/printerSettings33.bin"/><Relationship Id="rId1" Type="http://schemas.openxmlformats.org/officeDocument/2006/relationships/hyperlink" Target="mailto:title2a@doe.in.gov" TargetMode="External"/><Relationship Id="rId4" Type="http://schemas.openxmlformats.org/officeDocument/2006/relationships/comments" Target="../comments35.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sheetPr>
  <dimension ref="A1:V53"/>
  <sheetViews>
    <sheetView showGridLines="0" zoomScaleNormal="100" workbookViewId="0">
      <selection activeCell="O2" sqref="O2:V7"/>
    </sheetView>
  </sheetViews>
  <sheetFormatPr defaultColWidth="8.88671875" defaultRowHeight="14.4" x14ac:dyDescent="0.3"/>
  <cols>
    <col min="1" max="1" width="8.88671875" style="14"/>
    <col min="2" max="2" width="11.44140625" style="14" customWidth="1"/>
    <col min="3" max="4" width="8.88671875" style="14"/>
    <col min="5" max="5" width="10.5546875" style="14" bestFit="1" customWidth="1"/>
    <col min="6" max="13" width="8.88671875" style="14"/>
    <col min="14" max="14" width="3.109375" style="14" customWidth="1"/>
    <col min="15" max="16384" width="8.88671875" style="14"/>
  </cols>
  <sheetData>
    <row r="1" spans="1:22" ht="29.4" customHeight="1" thickBot="1" x14ac:dyDescent="0.35">
      <c r="A1" s="377" t="s">
        <v>1849</v>
      </c>
      <c r="B1" s="377"/>
      <c r="C1" s="377"/>
      <c r="D1" s="377"/>
      <c r="E1" s="377"/>
      <c r="F1" s="377"/>
      <c r="G1" s="377"/>
      <c r="H1" s="377"/>
      <c r="I1" s="377"/>
      <c r="J1" s="377"/>
      <c r="K1" s="377"/>
      <c r="L1" s="377"/>
      <c r="M1" s="377"/>
      <c r="O1" s="368" t="s">
        <v>119</v>
      </c>
      <c r="P1" s="369"/>
      <c r="Q1" s="369"/>
      <c r="R1" s="369"/>
      <c r="S1" s="369"/>
      <c r="T1" s="369"/>
      <c r="U1" s="369"/>
      <c r="V1" s="370"/>
    </row>
    <row r="2" spans="1:22" x14ac:dyDescent="0.3">
      <c r="A2" s="378" t="s">
        <v>113</v>
      </c>
      <c r="B2" s="378"/>
      <c r="C2" s="378"/>
      <c r="D2" s="378"/>
      <c r="E2" s="378"/>
      <c r="F2" s="378"/>
      <c r="G2" s="378"/>
      <c r="H2" s="378"/>
      <c r="I2" s="378"/>
      <c r="J2" s="378"/>
      <c r="K2" s="378"/>
      <c r="L2" s="378"/>
      <c r="M2" s="378"/>
      <c r="O2" s="371" t="s">
        <v>1847</v>
      </c>
      <c r="P2" s="372"/>
      <c r="Q2" s="372"/>
      <c r="R2" s="372"/>
      <c r="S2" s="372"/>
      <c r="T2" s="372"/>
      <c r="U2" s="372"/>
      <c r="V2" s="373"/>
    </row>
    <row r="3" spans="1:22" s="78" customFormat="1" ht="6.6" customHeight="1" x14ac:dyDescent="0.3">
      <c r="A3" s="75"/>
      <c r="B3" s="76"/>
      <c r="C3" s="76"/>
      <c r="D3" s="76"/>
      <c r="E3" s="76"/>
      <c r="F3" s="76"/>
      <c r="G3" s="76"/>
      <c r="H3" s="76"/>
      <c r="I3" s="76"/>
      <c r="J3" s="76"/>
      <c r="K3" s="76"/>
      <c r="L3" s="76"/>
      <c r="M3" s="77"/>
      <c r="O3" s="371"/>
      <c r="P3" s="372"/>
      <c r="Q3" s="372"/>
      <c r="R3" s="372"/>
      <c r="S3" s="372"/>
      <c r="T3" s="372"/>
      <c r="U3" s="372"/>
      <c r="V3" s="373"/>
    </row>
    <row r="4" spans="1:22" x14ac:dyDescent="0.3">
      <c r="A4" s="391" t="s">
        <v>78</v>
      </c>
      <c r="B4" s="392"/>
      <c r="C4" s="393"/>
      <c r="D4" s="393"/>
      <c r="E4" s="393"/>
      <c r="F4" s="393"/>
      <c r="G4" s="393"/>
      <c r="H4" s="393"/>
      <c r="I4" s="393"/>
      <c r="J4" s="393"/>
      <c r="K4" s="393"/>
      <c r="L4" s="393"/>
      <c r="M4" s="394"/>
      <c r="O4" s="371"/>
      <c r="P4" s="372"/>
      <c r="Q4" s="372"/>
      <c r="R4" s="372"/>
      <c r="S4" s="372"/>
      <c r="T4" s="372"/>
      <c r="U4" s="372"/>
      <c r="V4" s="373"/>
    </row>
    <row r="5" spans="1:22" s="78" customFormat="1" ht="15.6" customHeight="1" x14ac:dyDescent="0.3">
      <c r="A5" s="75"/>
      <c r="B5" s="76"/>
      <c r="C5" s="385" t="s">
        <v>1778</v>
      </c>
      <c r="D5" s="385"/>
      <c r="E5" s="385"/>
      <c r="F5" s="385"/>
      <c r="G5" s="385"/>
      <c r="H5" s="385"/>
      <c r="I5" s="385"/>
      <c r="J5" s="385"/>
      <c r="K5" s="385"/>
      <c r="L5" s="385"/>
      <c r="M5" s="386"/>
      <c r="O5" s="371"/>
      <c r="P5" s="372"/>
      <c r="Q5" s="372"/>
      <c r="R5" s="372"/>
      <c r="S5" s="372"/>
      <c r="T5" s="372"/>
      <c r="U5" s="372"/>
      <c r="V5" s="373"/>
    </row>
    <row r="6" spans="1:22" s="78" customFormat="1" ht="15.6" customHeight="1" thickBot="1" x14ac:dyDescent="0.35">
      <c r="A6" s="337" t="s">
        <v>96</v>
      </c>
      <c r="B6" s="337"/>
      <c r="C6" s="338"/>
      <c r="D6" s="338"/>
      <c r="E6" s="338"/>
      <c r="F6" s="190" t="s">
        <v>98</v>
      </c>
      <c r="G6" s="387"/>
      <c r="H6" s="388"/>
      <c r="I6" s="388"/>
      <c r="J6" s="191" t="s">
        <v>118</v>
      </c>
      <c r="K6" s="338"/>
      <c r="L6" s="338"/>
      <c r="M6" s="341"/>
      <c r="O6" s="371"/>
      <c r="P6" s="372"/>
      <c r="Q6" s="372"/>
      <c r="R6" s="372"/>
      <c r="S6" s="372"/>
      <c r="T6" s="372"/>
      <c r="U6" s="372"/>
      <c r="V6" s="373"/>
    </row>
    <row r="7" spans="1:22" s="78" customFormat="1" ht="15.6" customHeight="1" thickBot="1" x14ac:dyDescent="0.35">
      <c r="A7" s="337" t="s">
        <v>97</v>
      </c>
      <c r="B7" s="337"/>
      <c r="C7" s="395"/>
      <c r="D7" s="395"/>
      <c r="E7" s="395"/>
      <c r="F7" s="190" t="s">
        <v>98</v>
      </c>
      <c r="G7" s="389"/>
      <c r="H7" s="390"/>
      <c r="I7" s="390"/>
      <c r="J7" s="191" t="s">
        <v>118</v>
      </c>
      <c r="K7" s="338"/>
      <c r="L7" s="338"/>
      <c r="M7" s="341"/>
      <c r="O7" s="374"/>
      <c r="P7" s="375"/>
      <c r="Q7" s="375"/>
      <c r="R7" s="375"/>
      <c r="S7" s="375"/>
      <c r="T7" s="375"/>
      <c r="U7" s="375"/>
      <c r="V7" s="376"/>
    </row>
    <row r="8" spans="1:22" s="78" customFormat="1" ht="15.6" customHeight="1" thickBot="1" x14ac:dyDescent="0.35">
      <c r="A8" s="337" t="s">
        <v>117</v>
      </c>
      <c r="B8" s="337"/>
      <c r="C8" s="395"/>
      <c r="D8" s="395"/>
      <c r="E8" s="395"/>
      <c r="F8" s="190" t="s">
        <v>98</v>
      </c>
      <c r="G8" s="389"/>
      <c r="H8" s="390"/>
      <c r="I8" s="390"/>
      <c r="J8" s="191" t="s">
        <v>118</v>
      </c>
      <c r="K8" s="339"/>
      <c r="L8" s="339"/>
      <c r="M8" s="340"/>
    </row>
    <row r="9" spans="1:22" ht="16.2" customHeight="1" thickBot="1" x14ac:dyDescent="0.35">
      <c r="A9" s="379" t="s">
        <v>30</v>
      </c>
      <c r="B9" s="380"/>
      <c r="C9" s="380"/>
      <c r="D9" s="380"/>
      <c r="E9" s="381"/>
      <c r="F9" s="381"/>
      <c r="G9" s="382" t="str">
        <f>IFERROR(VLOOKUP(C4,Allocations,11,FALSE),"")</f>
        <v/>
      </c>
      <c r="H9" s="383"/>
      <c r="I9" s="383"/>
      <c r="J9" s="383"/>
      <c r="K9" s="383"/>
      <c r="L9" s="383"/>
      <c r="M9" s="384"/>
    </row>
    <row r="10" spans="1:22" ht="16.2" customHeight="1" thickBot="1" x14ac:dyDescent="0.35">
      <c r="A10" s="342" t="s">
        <v>1793</v>
      </c>
      <c r="B10" s="343"/>
      <c r="C10" s="343"/>
      <c r="D10" s="343"/>
      <c r="E10" s="343"/>
      <c r="F10" s="343"/>
      <c r="G10" s="349">
        <f>SUM(E19:E24)</f>
        <v>0</v>
      </c>
      <c r="H10" s="336"/>
      <c r="I10" s="335"/>
      <c r="J10" s="335"/>
      <c r="K10" s="335"/>
      <c r="L10" s="335"/>
      <c r="M10" s="336"/>
      <c r="O10" s="353" t="s">
        <v>1782</v>
      </c>
      <c r="P10" s="354"/>
      <c r="Q10" s="354"/>
      <c r="R10" s="354"/>
      <c r="S10" s="354"/>
      <c r="T10" s="354"/>
      <c r="U10" s="354"/>
      <c r="V10" s="355"/>
    </row>
    <row r="11" spans="1:22" ht="16.2" customHeight="1" thickBot="1" x14ac:dyDescent="0.35">
      <c r="A11" s="199"/>
      <c r="B11" s="200"/>
      <c r="C11" s="200"/>
      <c r="D11" s="200"/>
      <c r="E11" s="200"/>
      <c r="F11" s="200" t="s">
        <v>1794</v>
      </c>
      <c r="G11" s="366"/>
      <c r="H11" s="367"/>
      <c r="I11" s="349" t="str">
        <f>IFERROR(ROUND(((G11/'Equitable Share'!F7)*'Equitable Share'!I56),2),"")</f>
        <v/>
      </c>
      <c r="J11" s="335"/>
      <c r="K11" s="201"/>
      <c r="L11" s="201"/>
      <c r="M11" s="215" t="s">
        <v>1795</v>
      </c>
      <c r="O11" s="356"/>
      <c r="P11" s="357"/>
      <c r="Q11" s="357"/>
      <c r="R11" s="357"/>
      <c r="S11" s="357"/>
      <c r="T11" s="357"/>
      <c r="U11" s="357"/>
      <c r="V11" s="358"/>
    </row>
    <row r="12" spans="1:22" ht="16.2" customHeight="1" thickBot="1" x14ac:dyDescent="0.35">
      <c r="A12" s="216"/>
      <c r="B12" s="217"/>
      <c r="C12" s="217"/>
      <c r="D12" s="217"/>
      <c r="E12" s="217"/>
      <c r="F12" s="222" t="s">
        <v>1798</v>
      </c>
      <c r="G12" s="344" t="str">
        <f>IFERROR(ROUND(G9-G10+G11,2),"")</f>
        <v/>
      </c>
      <c r="H12" s="345"/>
      <c r="I12" s="349"/>
      <c r="J12" s="335"/>
      <c r="K12" s="335"/>
      <c r="L12" s="335"/>
      <c r="M12" s="336"/>
      <c r="O12" s="359" t="s">
        <v>1848</v>
      </c>
      <c r="P12" s="360"/>
      <c r="Q12" s="360"/>
      <c r="R12" s="360"/>
      <c r="S12" s="360"/>
      <c r="T12" s="360"/>
      <c r="U12" s="360"/>
      <c r="V12" s="361"/>
    </row>
    <row r="13" spans="1:22" ht="16.2" customHeight="1" thickBot="1" x14ac:dyDescent="0.35">
      <c r="A13" s="342" t="s">
        <v>1787</v>
      </c>
      <c r="B13" s="343"/>
      <c r="C13" s="343"/>
      <c r="D13" s="343"/>
      <c r="E13" s="343"/>
      <c r="F13" s="343"/>
      <c r="G13" s="349" t="str">
        <f>'Equitable Share'!K56</f>
        <v xml:space="preserve"> </v>
      </c>
      <c r="H13" s="336"/>
      <c r="I13" s="335"/>
      <c r="J13" s="335"/>
      <c r="K13" s="335"/>
      <c r="L13" s="335"/>
      <c r="M13" s="336"/>
      <c r="O13" s="359"/>
      <c r="P13" s="360"/>
      <c r="Q13" s="360"/>
      <c r="R13" s="360"/>
      <c r="S13" s="360"/>
      <c r="T13" s="360"/>
      <c r="U13" s="360"/>
      <c r="V13" s="361"/>
    </row>
    <row r="14" spans="1:22" ht="16.2" customHeight="1" thickBot="1" x14ac:dyDescent="0.35">
      <c r="A14" s="365" t="s">
        <v>68</v>
      </c>
      <c r="B14" s="343"/>
      <c r="C14" s="343"/>
      <c r="D14" s="343"/>
      <c r="E14" s="343"/>
      <c r="F14" s="343"/>
      <c r="G14" s="347" t="str">
        <f>IFERROR(ROUND(G12-G13,2),"")</f>
        <v/>
      </c>
      <c r="H14" s="348"/>
      <c r="I14" s="347"/>
      <c r="J14" s="335"/>
      <c r="K14" s="335"/>
      <c r="L14" s="335"/>
      <c r="M14" s="336"/>
      <c r="O14" s="359"/>
      <c r="P14" s="360"/>
      <c r="Q14" s="360"/>
      <c r="R14" s="360"/>
      <c r="S14" s="360"/>
      <c r="T14" s="360"/>
      <c r="U14" s="360"/>
      <c r="V14" s="361"/>
    </row>
    <row r="15" spans="1:22" ht="19.2" customHeight="1" thickBot="1" x14ac:dyDescent="0.35">
      <c r="A15" s="365" t="s">
        <v>1796</v>
      </c>
      <c r="B15" s="343"/>
      <c r="C15" s="343"/>
      <c r="D15" s="343"/>
      <c r="E15" s="343"/>
      <c r="F15" s="343"/>
      <c r="G15" s="350">
        <f>'Main Budget'!M23</f>
        <v>0</v>
      </c>
      <c r="H15" s="351"/>
      <c r="I15" s="347" t="str">
        <f>IFERROR(ROUND((G12)*0.03,2),"")</f>
        <v/>
      </c>
      <c r="J15" s="348"/>
      <c r="K15" s="189" t="s">
        <v>200</v>
      </c>
      <c r="L15" s="65"/>
      <c r="M15" s="66"/>
      <c r="O15" s="359"/>
      <c r="P15" s="360"/>
      <c r="Q15" s="360"/>
      <c r="R15" s="360"/>
      <c r="S15" s="360"/>
      <c r="T15" s="360"/>
      <c r="U15" s="360"/>
      <c r="V15" s="361"/>
    </row>
    <row r="16" spans="1:22" ht="16.2" customHeight="1" thickBot="1" x14ac:dyDescent="0.35">
      <c r="A16" s="15"/>
      <c r="B16" s="346" t="str">
        <f>IFERROR('Main Budget'!H27," ")</f>
        <v/>
      </c>
      <c r="C16" s="346"/>
      <c r="D16" s="346"/>
      <c r="E16" s="16"/>
      <c r="F16" s="346" t="str">
        <f>IFERROR('Main Budget'!H28," ")</f>
        <v/>
      </c>
      <c r="G16" s="346"/>
      <c r="H16" s="346"/>
      <c r="I16" s="16"/>
      <c r="J16" s="346" t="str">
        <f>IFERROR('Main Budget'!H29,"")</f>
        <v/>
      </c>
      <c r="K16" s="346"/>
      <c r="L16" s="346"/>
      <c r="M16" s="17"/>
      <c r="O16" s="359"/>
      <c r="P16" s="360"/>
      <c r="Q16" s="360"/>
      <c r="R16" s="360"/>
      <c r="S16" s="360"/>
      <c r="T16" s="360"/>
      <c r="U16" s="360"/>
      <c r="V16" s="361"/>
    </row>
    <row r="17" spans="1:22" ht="16.2" customHeight="1" x14ac:dyDescent="0.3">
      <c r="A17" s="15"/>
      <c r="B17" s="352" t="s">
        <v>114</v>
      </c>
      <c r="C17" s="352"/>
      <c r="D17" s="352"/>
      <c r="E17" s="16"/>
      <c r="F17" s="352" t="s">
        <v>115</v>
      </c>
      <c r="G17" s="352"/>
      <c r="H17" s="352"/>
      <c r="I17" s="16"/>
      <c r="J17" s="352" t="s">
        <v>116</v>
      </c>
      <c r="K17" s="352"/>
      <c r="L17" s="352"/>
      <c r="M17" s="17"/>
      <c r="O17" s="359"/>
      <c r="P17" s="360"/>
      <c r="Q17" s="360"/>
      <c r="R17" s="360"/>
      <c r="S17" s="360"/>
      <c r="T17" s="360"/>
      <c r="U17" s="360"/>
      <c r="V17" s="361"/>
    </row>
    <row r="18" spans="1:22" ht="5.4" customHeight="1" x14ac:dyDescent="0.3">
      <c r="A18" s="15"/>
      <c r="B18" s="69"/>
      <c r="C18" s="69"/>
      <c r="D18" s="69"/>
      <c r="E18" s="16"/>
      <c r="F18" s="69"/>
      <c r="G18" s="69"/>
      <c r="H18" s="69"/>
      <c r="I18" s="16"/>
      <c r="J18" s="69"/>
      <c r="K18" s="69"/>
      <c r="L18" s="69"/>
      <c r="M18" s="17"/>
      <c r="O18" s="359"/>
      <c r="P18" s="360"/>
      <c r="Q18" s="360"/>
      <c r="R18" s="360"/>
      <c r="S18" s="360"/>
      <c r="T18" s="360"/>
      <c r="U18" s="360"/>
      <c r="V18" s="361"/>
    </row>
    <row r="19" spans="1:22" ht="16.2" customHeight="1" x14ac:dyDescent="0.3">
      <c r="A19" s="329" t="s">
        <v>1889</v>
      </c>
      <c r="B19" s="330"/>
      <c r="C19" s="330"/>
      <c r="D19" s="330"/>
      <c r="E19" s="192"/>
      <c r="F19" s="16"/>
      <c r="G19" s="16"/>
      <c r="H19" s="16"/>
      <c r="I19" s="16"/>
      <c r="J19" s="16"/>
      <c r="K19" s="16"/>
      <c r="L19" s="16"/>
      <c r="M19" s="17"/>
      <c r="O19" s="359"/>
      <c r="P19" s="360"/>
      <c r="Q19" s="360"/>
      <c r="R19" s="360"/>
      <c r="S19" s="360"/>
      <c r="T19" s="360"/>
      <c r="U19" s="360"/>
      <c r="V19" s="361"/>
    </row>
    <row r="20" spans="1:22" ht="16.2" customHeight="1" x14ac:dyDescent="0.3">
      <c r="A20" s="329" t="s">
        <v>1890</v>
      </c>
      <c r="B20" s="330"/>
      <c r="C20" s="330"/>
      <c r="D20" s="330"/>
      <c r="E20" s="192"/>
      <c r="F20" s="16"/>
      <c r="G20" s="16"/>
      <c r="H20" s="16"/>
      <c r="I20" s="16"/>
      <c r="J20" s="16"/>
      <c r="K20" s="16"/>
      <c r="L20" s="16"/>
      <c r="M20" s="17"/>
      <c r="O20" s="359"/>
      <c r="P20" s="360"/>
      <c r="Q20" s="360"/>
      <c r="R20" s="360"/>
      <c r="S20" s="360"/>
      <c r="T20" s="360"/>
      <c r="U20" s="360"/>
      <c r="V20" s="361"/>
    </row>
    <row r="21" spans="1:22" ht="16.2" customHeight="1" x14ac:dyDescent="0.3">
      <c r="A21" s="329" t="s">
        <v>1863</v>
      </c>
      <c r="B21" s="330"/>
      <c r="C21" s="330"/>
      <c r="D21" s="330"/>
      <c r="E21" s="192"/>
      <c r="F21" s="16"/>
      <c r="G21" s="16"/>
      <c r="H21" s="16"/>
      <c r="I21" s="16"/>
      <c r="J21" s="16"/>
      <c r="K21" s="16"/>
      <c r="L21" s="16"/>
      <c r="M21" s="17"/>
      <c r="O21" s="359"/>
      <c r="P21" s="360"/>
      <c r="Q21" s="360"/>
      <c r="R21" s="360"/>
      <c r="S21" s="360"/>
      <c r="T21" s="360"/>
      <c r="U21" s="360"/>
      <c r="V21" s="361"/>
    </row>
    <row r="22" spans="1:22" ht="16.2" customHeight="1" x14ac:dyDescent="0.3">
      <c r="A22" s="329" t="s">
        <v>1788</v>
      </c>
      <c r="B22" s="330"/>
      <c r="C22" s="330"/>
      <c r="D22" s="330"/>
      <c r="E22" s="192"/>
      <c r="F22" s="16"/>
      <c r="G22" s="16"/>
      <c r="H22" s="16"/>
      <c r="I22" s="16"/>
      <c r="J22" s="16"/>
      <c r="K22" s="16"/>
      <c r="L22" s="16"/>
      <c r="M22" s="17"/>
      <c r="O22" s="362"/>
      <c r="P22" s="363"/>
      <c r="Q22" s="363"/>
      <c r="R22" s="363"/>
      <c r="S22" s="363"/>
      <c r="T22" s="363"/>
      <c r="U22" s="363"/>
      <c r="V22" s="364"/>
    </row>
    <row r="23" spans="1:22" ht="16.2" customHeight="1" x14ac:dyDescent="0.3">
      <c r="A23" s="329" t="s">
        <v>1864</v>
      </c>
      <c r="B23" s="330"/>
      <c r="C23" s="330"/>
      <c r="D23" s="330"/>
      <c r="E23" s="192"/>
      <c r="F23" s="16"/>
      <c r="G23" s="16"/>
      <c r="H23" s="16"/>
      <c r="I23" s="16"/>
      <c r="J23" s="16"/>
      <c r="K23" s="16"/>
      <c r="L23" s="16"/>
      <c r="M23" s="17"/>
    </row>
    <row r="24" spans="1:22" ht="16.2" customHeight="1" x14ac:dyDescent="0.3">
      <c r="A24" s="329" t="s">
        <v>1789</v>
      </c>
      <c r="B24" s="330"/>
      <c r="C24" s="330"/>
      <c r="D24" s="330"/>
      <c r="E24" s="192"/>
      <c r="F24" s="16"/>
      <c r="G24" s="16"/>
      <c r="H24" s="16"/>
      <c r="I24" s="16"/>
      <c r="J24" s="16"/>
      <c r="K24" s="16"/>
      <c r="L24" s="16"/>
      <c r="M24" s="17"/>
    </row>
    <row r="25" spans="1:22" ht="4.95" customHeight="1" x14ac:dyDescent="0.3">
      <c r="A25" s="332"/>
      <c r="B25" s="333"/>
      <c r="C25" s="333"/>
      <c r="D25" s="333"/>
      <c r="E25" s="333"/>
      <c r="F25" s="333"/>
      <c r="G25" s="333"/>
      <c r="H25" s="333"/>
      <c r="I25" s="333"/>
      <c r="J25" s="333"/>
      <c r="K25" s="333"/>
      <c r="L25" s="333"/>
      <c r="M25" s="334"/>
    </row>
    <row r="26" spans="1:22" x14ac:dyDescent="0.3">
      <c r="A26" s="331"/>
      <c r="B26" s="331"/>
      <c r="C26" s="331"/>
      <c r="D26" s="331"/>
      <c r="E26" s="331"/>
      <c r="F26" s="331"/>
      <c r="G26" s="331"/>
      <c r="H26" s="331"/>
      <c r="I26" s="331"/>
      <c r="J26" s="331"/>
      <c r="K26" s="331"/>
      <c r="L26" s="331"/>
      <c r="M26" s="331"/>
    </row>
    <row r="27" spans="1:22" ht="49.2" customHeight="1" x14ac:dyDescent="0.3">
      <c r="A27" s="79"/>
      <c r="B27" s="79"/>
      <c r="C27" s="79"/>
      <c r="D27" s="79"/>
      <c r="E27" s="79"/>
      <c r="F27" s="79"/>
      <c r="G27" s="79"/>
      <c r="H27" s="79"/>
      <c r="I27" s="79"/>
      <c r="J27" s="79"/>
      <c r="K27" s="79"/>
      <c r="L27" s="79"/>
      <c r="M27" s="79"/>
    </row>
    <row r="28" spans="1:22" x14ac:dyDescent="0.3">
      <c r="A28" s="80"/>
      <c r="B28" s="79"/>
      <c r="C28" s="79"/>
      <c r="D28" s="79"/>
      <c r="E28" s="79"/>
      <c r="F28" s="79"/>
      <c r="G28" s="79"/>
      <c r="H28" s="79"/>
      <c r="I28" s="79"/>
      <c r="J28" s="79"/>
      <c r="K28" s="79"/>
      <c r="L28" s="79"/>
      <c r="M28" s="79"/>
    </row>
    <row r="29" spans="1:22" x14ac:dyDescent="0.3">
      <c r="A29" s="327"/>
      <c r="B29" s="328"/>
      <c r="C29" s="328"/>
      <c r="D29" s="328"/>
      <c r="E29" s="328"/>
      <c r="F29" s="328"/>
      <c r="G29" s="328"/>
      <c r="H29" s="328"/>
      <c r="I29" s="328"/>
      <c r="J29" s="328"/>
      <c r="K29" s="328"/>
      <c r="L29" s="328"/>
      <c r="M29" s="328"/>
    </row>
    <row r="30" spans="1:22" x14ac:dyDescent="0.3">
      <c r="A30" s="79"/>
      <c r="B30" s="79"/>
      <c r="C30" s="79"/>
      <c r="D30" s="79"/>
      <c r="E30" s="79"/>
      <c r="F30" s="79"/>
      <c r="G30" s="79"/>
      <c r="H30" s="79"/>
      <c r="I30" s="79"/>
      <c r="J30" s="79"/>
      <c r="K30" s="79"/>
      <c r="L30" s="79"/>
      <c r="M30" s="79"/>
    </row>
    <row r="31" spans="1:22" x14ac:dyDescent="0.3">
      <c r="A31" s="79"/>
      <c r="B31" s="79"/>
      <c r="C31" s="79"/>
      <c r="D31" s="79"/>
      <c r="E31" s="79"/>
      <c r="F31" s="79"/>
      <c r="G31" s="79"/>
      <c r="H31" s="79"/>
      <c r="I31" s="79"/>
      <c r="J31" s="79"/>
      <c r="K31" s="79"/>
      <c r="L31" s="79"/>
      <c r="M31" s="79"/>
    </row>
    <row r="32" spans="1:22" x14ac:dyDescent="0.3">
      <c r="A32" s="79"/>
      <c r="B32" s="79"/>
      <c r="C32" s="79"/>
      <c r="D32" s="79"/>
      <c r="E32" s="79"/>
      <c r="F32" s="79"/>
      <c r="G32" s="79"/>
      <c r="H32" s="79"/>
      <c r="I32" s="79"/>
      <c r="J32" s="79"/>
      <c r="K32" s="79"/>
      <c r="L32" s="79"/>
      <c r="M32" s="79"/>
    </row>
    <row r="33" spans="1:13" x14ac:dyDescent="0.3">
      <c r="A33" s="79"/>
      <c r="B33" s="79"/>
      <c r="C33" s="79"/>
      <c r="D33" s="79"/>
      <c r="E33" s="79"/>
      <c r="F33" s="79"/>
      <c r="G33" s="79"/>
      <c r="H33" s="79"/>
      <c r="I33" s="79"/>
      <c r="J33" s="79"/>
      <c r="K33" s="79"/>
      <c r="L33" s="79"/>
      <c r="M33" s="79"/>
    </row>
    <row r="34" spans="1:13" x14ac:dyDescent="0.3">
      <c r="A34" s="79"/>
      <c r="B34" s="79"/>
      <c r="C34" s="79"/>
      <c r="D34" s="79"/>
      <c r="E34" s="79"/>
      <c r="F34" s="79"/>
      <c r="G34" s="79"/>
      <c r="H34" s="79"/>
      <c r="I34" s="79"/>
      <c r="J34" s="79"/>
      <c r="K34" s="79"/>
      <c r="L34" s="79"/>
      <c r="M34" s="79"/>
    </row>
    <row r="35" spans="1:13" x14ac:dyDescent="0.3">
      <c r="A35" s="79"/>
      <c r="B35" s="79"/>
      <c r="C35" s="79"/>
      <c r="D35" s="79"/>
      <c r="E35" s="79"/>
      <c r="F35" s="79"/>
      <c r="G35" s="79"/>
      <c r="H35" s="79"/>
      <c r="I35" s="79"/>
      <c r="J35" s="79"/>
      <c r="K35" s="79"/>
      <c r="L35" s="79"/>
      <c r="M35" s="79"/>
    </row>
    <row r="36" spans="1:13" x14ac:dyDescent="0.3">
      <c r="A36" s="79"/>
      <c r="B36" s="79"/>
      <c r="C36" s="79"/>
      <c r="D36" s="79"/>
      <c r="E36" s="79"/>
      <c r="F36" s="79"/>
      <c r="G36" s="79"/>
      <c r="H36" s="79"/>
      <c r="I36" s="79"/>
      <c r="J36" s="79"/>
      <c r="K36" s="79"/>
      <c r="L36" s="79"/>
      <c r="M36" s="79"/>
    </row>
    <row r="37" spans="1:13" x14ac:dyDescent="0.3">
      <c r="A37" s="79"/>
      <c r="B37" s="79"/>
      <c r="C37" s="79"/>
      <c r="D37" s="79"/>
      <c r="E37" s="79"/>
      <c r="F37" s="79"/>
      <c r="G37" s="79"/>
      <c r="H37" s="79"/>
      <c r="I37" s="79"/>
      <c r="J37" s="79"/>
      <c r="K37" s="79"/>
      <c r="L37" s="79"/>
      <c r="M37" s="79"/>
    </row>
    <row r="38" spans="1:13" x14ac:dyDescent="0.3">
      <c r="A38" s="79"/>
      <c r="B38" s="79"/>
      <c r="C38" s="79"/>
      <c r="D38" s="79"/>
      <c r="E38" s="79"/>
      <c r="F38" s="79"/>
      <c r="G38" s="79"/>
      <c r="H38" s="79"/>
      <c r="I38" s="79"/>
      <c r="J38" s="79"/>
      <c r="K38" s="79"/>
      <c r="L38" s="79"/>
      <c r="M38" s="79"/>
    </row>
    <row r="39" spans="1:13" x14ac:dyDescent="0.3">
      <c r="A39" s="79"/>
      <c r="B39" s="79"/>
      <c r="C39" s="79"/>
      <c r="D39" s="79"/>
      <c r="E39" s="79"/>
      <c r="F39" s="79"/>
      <c r="G39" s="79"/>
      <c r="H39" s="79"/>
      <c r="I39" s="79"/>
      <c r="J39" s="79"/>
      <c r="K39" s="79"/>
      <c r="L39" s="79"/>
      <c r="M39" s="79"/>
    </row>
    <row r="40" spans="1:13" x14ac:dyDescent="0.3">
      <c r="A40" s="79"/>
      <c r="B40" s="79"/>
      <c r="C40" s="79"/>
      <c r="D40" s="79"/>
      <c r="E40" s="79"/>
      <c r="F40" s="79"/>
      <c r="G40" s="79"/>
      <c r="H40" s="79"/>
      <c r="I40" s="79"/>
      <c r="J40" s="79"/>
      <c r="K40" s="79"/>
      <c r="L40" s="79"/>
      <c r="M40" s="79"/>
    </row>
    <row r="41" spans="1:13" x14ac:dyDescent="0.3">
      <c r="A41" s="79"/>
      <c r="B41" s="79"/>
      <c r="C41" s="79"/>
      <c r="D41" s="79"/>
      <c r="E41" s="79"/>
      <c r="F41" s="79"/>
      <c r="G41" s="79"/>
      <c r="H41" s="79"/>
      <c r="I41" s="79"/>
      <c r="J41" s="79"/>
      <c r="K41" s="79"/>
      <c r="L41" s="79"/>
      <c r="M41" s="79"/>
    </row>
    <row r="42" spans="1:13" x14ac:dyDescent="0.3">
      <c r="A42" s="79"/>
      <c r="B42" s="79"/>
      <c r="C42" s="79"/>
      <c r="D42" s="79"/>
      <c r="E42" s="79"/>
      <c r="F42" s="79"/>
      <c r="G42" s="79"/>
      <c r="H42" s="79"/>
      <c r="I42" s="79"/>
      <c r="J42" s="79"/>
      <c r="K42" s="79"/>
      <c r="L42" s="79"/>
      <c r="M42" s="79"/>
    </row>
    <row r="43" spans="1:13" x14ac:dyDescent="0.3">
      <c r="A43" s="79"/>
      <c r="B43" s="79"/>
      <c r="C43" s="79"/>
      <c r="D43" s="79"/>
      <c r="E43" s="79"/>
      <c r="F43" s="79"/>
      <c r="G43" s="79"/>
      <c r="H43" s="79"/>
      <c r="I43" s="79"/>
      <c r="J43" s="79"/>
      <c r="K43" s="79"/>
      <c r="L43" s="79"/>
      <c r="M43" s="79"/>
    </row>
    <row r="44" spans="1:13" x14ac:dyDescent="0.3">
      <c r="A44" s="79"/>
      <c r="B44" s="79"/>
      <c r="C44" s="79"/>
      <c r="D44" s="79"/>
      <c r="E44" s="79"/>
      <c r="F44" s="79"/>
      <c r="G44" s="79"/>
      <c r="H44" s="79"/>
      <c r="I44" s="79"/>
      <c r="J44" s="79"/>
      <c r="K44" s="79"/>
      <c r="L44" s="79"/>
      <c r="M44" s="79"/>
    </row>
    <row r="45" spans="1:13" x14ac:dyDescent="0.3">
      <c r="A45" s="79"/>
      <c r="B45" s="79"/>
      <c r="C45" s="79"/>
      <c r="D45" s="79"/>
      <c r="E45" s="79"/>
      <c r="F45" s="79"/>
      <c r="G45" s="79"/>
      <c r="H45" s="79"/>
      <c r="I45" s="79"/>
      <c r="J45" s="79"/>
      <c r="K45" s="79"/>
      <c r="L45" s="79"/>
      <c r="M45" s="79"/>
    </row>
    <row r="46" spans="1:13" x14ac:dyDescent="0.3">
      <c r="A46" s="79"/>
      <c r="B46" s="79"/>
      <c r="C46" s="79"/>
      <c r="D46" s="79"/>
      <c r="E46" s="79"/>
      <c r="F46" s="79"/>
      <c r="G46" s="79"/>
      <c r="H46" s="79"/>
      <c r="I46" s="79"/>
      <c r="J46" s="79"/>
      <c r="K46" s="79"/>
      <c r="L46" s="79"/>
      <c r="M46" s="79"/>
    </row>
    <row r="47" spans="1:13" x14ac:dyDescent="0.3">
      <c r="A47" s="79"/>
      <c r="B47" s="79"/>
      <c r="C47" s="79"/>
      <c r="D47" s="79"/>
      <c r="E47" s="79"/>
      <c r="F47" s="79"/>
      <c r="G47" s="79"/>
      <c r="H47" s="79"/>
      <c r="I47" s="79"/>
      <c r="J47" s="79"/>
      <c r="K47" s="79"/>
      <c r="L47" s="79"/>
      <c r="M47" s="79"/>
    </row>
    <row r="48" spans="1:13" x14ac:dyDescent="0.3">
      <c r="A48" s="79"/>
      <c r="B48" s="79"/>
      <c r="C48" s="79"/>
      <c r="D48" s="79"/>
      <c r="E48" s="79"/>
      <c r="F48" s="79"/>
      <c r="G48" s="79"/>
      <c r="H48" s="79"/>
      <c r="I48" s="79"/>
      <c r="J48" s="79"/>
      <c r="K48" s="79"/>
      <c r="L48" s="79"/>
      <c r="M48" s="79"/>
    </row>
    <row r="49" spans="1:13" x14ac:dyDescent="0.3">
      <c r="A49" s="79"/>
      <c r="B49" s="79"/>
      <c r="C49" s="79"/>
      <c r="D49" s="79"/>
      <c r="E49" s="79"/>
      <c r="F49" s="79"/>
      <c r="G49" s="79"/>
      <c r="H49" s="79"/>
      <c r="I49" s="79"/>
      <c r="J49" s="79"/>
      <c r="K49" s="79"/>
      <c r="L49" s="79"/>
      <c r="M49" s="79"/>
    </row>
    <row r="50" spans="1:13" x14ac:dyDescent="0.3">
      <c r="A50" s="79"/>
      <c r="B50" s="79"/>
      <c r="C50" s="79"/>
      <c r="D50" s="79"/>
      <c r="E50" s="79"/>
      <c r="F50" s="79"/>
      <c r="G50" s="79"/>
      <c r="H50" s="79"/>
      <c r="I50" s="79"/>
      <c r="J50" s="79"/>
      <c r="K50" s="79"/>
      <c r="L50" s="79"/>
      <c r="M50" s="79"/>
    </row>
    <row r="51" spans="1:13" x14ac:dyDescent="0.3">
      <c r="A51" s="79"/>
      <c r="B51" s="79"/>
      <c r="C51" s="79"/>
      <c r="D51" s="79"/>
      <c r="E51" s="79"/>
      <c r="F51" s="79"/>
      <c r="G51" s="79"/>
      <c r="H51" s="79"/>
      <c r="I51" s="79"/>
      <c r="J51" s="79"/>
      <c r="K51" s="79"/>
      <c r="L51" s="79"/>
      <c r="M51" s="79"/>
    </row>
    <row r="52" spans="1:13" x14ac:dyDescent="0.3">
      <c r="A52" s="79"/>
      <c r="B52" s="79"/>
      <c r="C52" s="79"/>
      <c r="D52" s="79"/>
      <c r="E52" s="79"/>
      <c r="F52" s="79"/>
      <c r="G52" s="79"/>
      <c r="H52" s="79"/>
      <c r="I52" s="79"/>
      <c r="J52" s="79"/>
      <c r="K52" s="79"/>
      <c r="L52" s="79"/>
      <c r="M52" s="79"/>
    </row>
    <row r="53" spans="1:13" x14ac:dyDescent="0.3">
      <c r="A53" s="79"/>
      <c r="B53" s="79"/>
      <c r="C53" s="79"/>
      <c r="D53" s="79"/>
      <c r="E53" s="79"/>
      <c r="F53" s="79"/>
      <c r="G53" s="79"/>
      <c r="H53" s="79"/>
      <c r="I53" s="79"/>
      <c r="J53" s="79"/>
      <c r="K53" s="79"/>
      <c r="L53" s="79"/>
      <c r="M53" s="79"/>
    </row>
  </sheetData>
  <sheetProtection algorithmName="SHA-512" hashValue="59yxZ35gVcEsCumcXRzWGOXnCRyIawSKCdGmofHc3nRrEln3luk9OBWrgxSZFb0nbiIhkhm08pH2PLpnm/zHag==" saltValue="FAQYnZjBHNFBhugKaHIeSQ==" spinCount="100000" sheet="1" selectLockedCells="1"/>
  <protectedRanges>
    <protectedRange algorithmName="SHA-512" hashValue="ipynFNZn0pufBFEZADZeeAyGEi+JWV8nHAUrbiPJ9Y8g9QC+WWj4zRY2j6wWwZ/NtKTO0cVBUWW4uM5rZUCeOQ==" saltValue="1VZ+Zn1PkH6cBPffDs1L1w==" spinCount="100000" sqref="G14:M15" name="Total Allocation"/>
    <protectedRange algorithmName="SHA-512" hashValue="lNcqq/b/lsnk95iB5XHq0PCRQDc9dvC4IFp0U4snaSUCM/moZUJf/mRHSIBefPWpvI8noEnjLM38ZtAzyO/BWg==" saltValue="a2+SEoRuu63mT/5dVMI08Q==" spinCount="100000" sqref="B16:L18" name="Focus Area"/>
  </protectedRanges>
  <mergeCells count="54">
    <mergeCell ref="O1:V1"/>
    <mergeCell ref="O2:V7"/>
    <mergeCell ref="A1:M1"/>
    <mergeCell ref="A2:M2"/>
    <mergeCell ref="A9:F9"/>
    <mergeCell ref="G9:M9"/>
    <mergeCell ref="C5:M5"/>
    <mergeCell ref="G6:I6"/>
    <mergeCell ref="G7:I7"/>
    <mergeCell ref="G8:I8"/>
    <mergeCell ref="A4:B4"/>
    <mergeCell ref="C4:M4"/>
    <mergeCell ref="C7:E7"/>
    <mergeCell ref="C8:E8"/>
    <mergeCell ref="B17:D17"/>
    <mergeCell ref="F17:H17"/>
    <mergeCell ref="O10:V11"/>
    <mergeCell ref="O12:V22"/>
    <mergeCell ref="I13:M13"/>
    <mergeCell ref="I14:M14"/>
    <mergeCell ref="A15:F15"/>
    <mergeCell ref="B16:D16"/>
    <mergeCell ref="F16:H16"/>
    <mergeCell ref="G10:H10"/>
    <mergeCell ref="J17:L17"/>
    <mergeCell ref="A14:F14"/>
    <mergeCell ref="G14:H14"/>
    <mergeCell ref="G11:H11"/>
    <mergeCell ref="I11:J11"/>
    <mergeCell ref="I12:M12"/>
    <mergeCell ref="G12:H12"/>
    <mergeCell ref="J16:L16"/>
    <mergeCell ref="I15:J15"/>
    <mergeCell ref="A13:F13"/>
    <mergeCell ref="G13:H13"/>
    <mergeCell ref="G15:H15"/>
    <mergeCell ref="I10:M10"/>
    <mergeCell ref="A8:B8"/>
    <mergeCell ref="C6:E6"/>
    <mergeCell ref="K8:M8"/>
    <mergeCell ref="A6:B6"/>
    <mergeCell ref="A7:B7"/>
    <mergeCell ref="K6:M6"/>
    <mergeCell ref="K7:M7"/>
    <mergeCell ref="A10:F10"/>
    <mergeCell ref="A29:M29"/>
    <mergeCell ref="A19:D19"/>
    <mergeCell ref="A23:D23"/>
    <mergeCell ref="A24:D24"/>
    <mergeCell ref="A20:D20"/>
    <mergeCell ref="A26:M26"/>
    <mergeCell ref="A25:M25"/>
    <mergeCell ref="A21:D21"/>
    <mergeCell ref="A22:D22"/>
  </mergeCells>
  <conditionalFormatting sqref="B16:D16">
    <cfRule type="cellIs" dxfId="233" priority="21" operator="between">
      <formula>0.01</formula>
      <formula>1</formula>
    </cfRule>
  </conditionalFormatting>
  <conditionalFormatting sqref="F16:H16">
    <cfRule type="cellIs" dxfId="232" priority="7" operator="between">
      <formula>0.01</formula>
      <formula>1</formula>
    </cfRule>
  </conditionalFormatting>
  <conditionalFormatting sqref="J16:L16">
    <cfRule type="cellIs" dxfId="231" priority="5" operator="equal">
      <formula>1</formula>
    </cfRule>
  </conditionalFormatting>
  <conditionalFormatting sqref="G15:H15">
    <cfRule type="expression" dxfId="230" priority="2">
      <formula>$G$15&gt;$I$15</formula>
    </cfRule>
    <cfRule type="expression" dxfId="229" priority="3">
      <formula>$G$15=$I$15</formula>
    </cfRule>
    <cfRule type="expression" dxfId="228" priority="4">
      <formula>$G$15&lt;$I$15</formula>
    </cfRule>
  </conditionalFormatting>
  <hyperlinks>
    <hyperlink ref="O2" r:id="rId1" display="https://form.jotform.com/200973852691968" xr:uid="{8F59EF06-4080-4983-B27B-9628FF28B530}"/>
  </hyperlinks>
  <pageMargins left="0.7" right="0.7" top="0.75" bottom="0.75" header="0.3" footer="0.3"/>
  <pageSetup orientation="landscape" r:id="rId2"/>
  <legacyDrawing r:id="rId3"/>
  <extLst>
    <ext xmlns:x14="http://schemas.microsoft.com/office/spreadsheetml/2009/9/main" uri="{78C0D931-6437-407d-A8EE-F0AAD7539E65}">
      <x14:conditionalFormattings>
        <x14:conditionalFormatting xmlns:xm="http://schemas.microsoft.com/office/excel/2006/main">
          <x14:cfRule type="expression" priority="1" id="{53FD6168-6329-4018-BEE2-E23BC6C646C6}">
            <xm:f>'Amend#2 Main Budget'!$M$23&lt;=G15</xm:f>
            <x14:dxf/>
          </x14:cfRule>
          <xm:sqref>M23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280D93D-DA8D-4702-86B7-A43D90ABE1E9}">
          <x14:formula1>
            <xm:f>Allocations!$A$6:$A$17</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tabColor rgb="FF92D050"/>
  </sheetPr>
  <dimension ref="A1:N30"/>
  <sheetViews>
    <sheetView showGridLines="0" zoomScaleNormal="100" workbookViewId="0">
      <selection activeCell="B19" sqref="B19:C19"/>
    </sheetView>
  </sheetViews>
  <sheetFormatPr defaultColWidth="8.88671875" defaultRowHeight="14.4" x14ac:dyDescent="0.3"/>
  <cols>
    <col min="1" max="1" width="17.44140625" style="118" customWidth="1"/>
    <col min="2" max="2" width="23.88671875" style="118" customWidth="1"/>
    <col min="3" max="3" width="4.6640625" style="118" customWidth="1"/>
    <col min="4" max="4" width="11.88671875" style="118" customWidth="1"/>
    <col min="5" max="5" width="12.33203125" style="118" customWidth="1"/>
    <col min="6" max="6" width="4.88671875" style="118" customWidth="1"/>
    <col min="7" max="7" width="15.88671875" style="118" customWidth="1"/>
    <col min="8" max="8" width="11.88671875" style="118" customWidth="1"/>
    <col min="9" max="9" width="12.109375" style="118" customWidth="1"/>
    <col min="10" max="10" width="11.44140625" style="118" customWidth="1"/>
    <col min="11" max="11" width="12.5546875" style="118" customWidth="1"/>
    <col min="12" max="12" width="14" style="118" customWidth="1"/>
    <col min="13" max="13" width="15" style="118" customWidth="1"/>
    <col min="14" max="14" width="18.6640625" style="118" customWidth="1"/>
    <col min="15" max="16384" width="8.88671875" style="118"/>
  </cols>
  <sheetData>
    <row r="1" spans="1:13" ht="43.2" customHeight="1" x14ac:dyDescent="0.3">
      <c r="A1" s="404" t="s">
        <v>142</v>
      </c>
      <c r="B1" s="404"/>
      <c r="C1" s="404"/>
      <c r="D1" s="404"/>
      <c r="E1" s="404"/>
      <c r="F1" s="404"/>
      <c r="G1" s="404"/>
      <c r="H1" s="404"/>
      <c r="I1" s="404"/>
      <c r="J1" s="404"/>
      <c r="K1" s="404"/>
      <c r="L1" s="404"/>
      <c r="M1" s="404"/>
    </row>
    <row r="2" spans="1:13" ht="15" x14ac:dyDescent="0.3">
      <c r="A2" s="509" t="s">
        <v>0</v>
      </c>
      <c r="B2" s="509"/>
      <c r="C2" s="509"/>
      <c r="D2" s="509"/>
      <c r="E2" s="509"/>
      <c r="F2" s="509"/>
      <c r="G2" s="509"/>
      <c r="H2" s="509"/>
      <c r="I2" s="509"/>
      <c r="J2" s="509"/>
      <c r="K2" s="509"/>
      <c r="L2" s="509"/>
      <c r="M2" s="509"/>
    </row>
    <row r="3" spans="1:13" x14ac:dyDescent="0.3">
      <c r="A3" s="510" t="s">
        <v>70</v>
      </c>
      <c r="B3" s="510"/>
      <c r="C3" s="516">
        <v>110</v>
      </c>
      <c r="D3" s="517"/>
      <c r="E3" s="516" t="s">
        <v>1</v>
      </c>
      <c r="F3" s="517"/>
      <c r="G3" s="119" t="s">
        <v>2</v>
      </c>
      <c r="H3" s="119">
        <v>440</v>
      </c>
      <c r="I3" s="119" t="s">
        <v>3</v>
      </c>
      <c r="J3" s="119" t="s">
        <v>4</v>
      </c>
      <c r="K3" s="119" t="s">
        <v>5</v>
      </c>
      <c r="L3" s="119">
        <v>910</v>
      </c>
      <c r="M3" s="120"/>
    </row>
    <row r="4" spans="1:13" x14ac:dyDescent="0.3">
      <c r="A4" s="511" t="s">
        <v>6</v>
      </c>
      <c r="B4" s="512" t="s">
        <v>7</v>
      </c>
      <c r="C4" s="513" t="s">
        <v>8</v>
      </c>
      <c r="D4" s="513"/>
      <c r="E4" s="513" t="s">
        <v>9</v>
      </c>
      <c r="F4" s="513"/>
      <c r="G4" s="514" t="s">
        <v>10</v>
      </c>
      <c r="H4" s="514" t="s">
        <v>11</v>
      </c>
      <c r="I4" s="514" t="s">
        <v>12</v>
      </c>
      <c r="J4" s="514" t="s">
        <v>13</v>
      </c>
      <c r="K4" s="514" t="s">
        <v>14</v>
      </c>
      <c r="L4" s="514" t="s">
        <v>15</v>
      </c>
      <c r="M4" s="515" t="s">
        <v>16</v>
      </c>
    </row>
    <row r="5" spans="1:13" ht="27" customHeight="1" x14ac:dyDescent="0.3">
      <c r="A5" s="511"/>
      <c r="B5" s="512"/>
      <c r="C5" s="518" t="s">
        <v>79</v>
      </c>
      <c r="D5" s="519"/>
      <c r="E5" s="518" t="s">
        <v>80</v>
      </c>
      <c r="F5" s="519"/>
      <c r="G5" s="514"/>
      <c r="H5" s="514"/>
      <c r="I5" s="514"/>
      <c r="J5" s="514"/>
      <c r="K5" s="514"/>
      <c r="L5" s="514"/>
      <c r="M5" s="515"/>
    </row>
    <row r="6" spans="1:13" x14ac:dyDescent="0.3">
      <c r="A6" s="121">
        <v>11000</v>
      </c>
      <c r="B6" s="121" t="s">
        <v>17</v>
      </c>
      <c r="C6" s="522">
        <f>'LEA Activities'!I6+'Nonpub Activities'!H6</f>
        <v>0</v>
      </c>
      <c r="D6" s="523"/>
      <c r="E6" s="522">
        <f>'LEA Activities'!I7+'Nonpub Activities'!H7</f>
        <v>0</v>
      </c>
      <c r="F6" s="523"/>
      <c r="G6" s="122">
        <f>'LEA Activities'!I8+'Nonpub Activities'!H8</f>
        <v>0</v>
      </c>
      <c r="H6" s="122">
        <f>'LEA Activities'!I9+'Nonpub Activities'!H9</f>
        <v>0</v>
      </c>
      <c r="I6" s="122">
        <f>'LEA Activities'!I10+'Nonpub Activities'!H10</f>
        <v>0</v>
      </c>
      <c r="J6" s="122">
        <f>'LEA Activities'!I11+'Nonpub Activities'!H11</f>
        <v>0</v>
      </c>
      <c r="K6" s="122">
        <f>'LEA Activities'!I12+'Nonpub Activities'!H12</f>
        <v>0</v>
      </c>
      <c r="L6" s="122">
        <f>'LEA Activities'!I13+'Nonpub Activities'!H13</f>
        <v>0</v>
      </c>
      <c r="M6" s="122">
        <f t="shared" ref="M6:M13" si="0">SUM(C6:L6)</f>
        <v>0</v>
      </c>
    </row>
    <row r="7" spans="1:13" x14ac:dyDescent="0.3">
      <c r="A7" s="121">
        <v>21000</v>
      </c>
      <c r="B7" s="121" t="s">
        <v>18</v>
      </c>
      <c r="C7" s="522">
        <f>'LEA Activities'!I14+'Nonpub Activities'!H14</f>
        <v>0</v>
      </c>
      <c r="D7" s="523"/>
      <c r="E7" s="522">
        <f>'LEA Activities'!I15+'Nonpub Activities'!H15</f>
        <v>0</v>
      </c>
      <c r="F7" s="523"/>
      <c r="G7" s="122">
        <f>'LEA Activities'!I16+'Nonpub Activities'!H16</f>
        <v>0</v>
      </c>
      <c r="H7" s="122">
        <f>'LEA Activities'!I17+'Nonpub Activities'!H17</f>
        <v>0</v>
      </c>
      <c r="I7" s="122">
        <f>'LEA Activities'!I18+'Nonpub Activities'!H18</f>
        <v>0</v>
      </c>
      <c r="J7" s="122">
        <f>'LEA Activities'!I19+'Nonpub Activities'!H19</f>
        <v>0</v>
      </c>
      <c r="K7" s="122">
        <f>'LEA Activities'!I20+'Nonpub Activities'!H20</f>
        <v>0</v>
      </c>
      <c r="L7" s="122">
        <f>'LEA Activities'!I21+'Nonpub Activities'!H21</f>
        <v>0</v>
      </c>
      <c r="M7" s="122">
        <f t="shared" si="0"/>
        <v>0</v>
      </c>
    </row>
    <row r="8" spans="1:13" x14ac:dyDescent="0.3">
      <c r="A8" s="121">
        <v>22100</v>
      </c>
      <c r="B8" s="121" t="s">
        <v>1846</v>
      </c>
      <c r="C8" s="522">
        <f>'LEA Activities'!I22+'Nonpub Activities'!H22</f>
        <v>0</v>
      </c>
      <c r="D8" s="523"/>
      <c r="E8" s="522">
        <f>'LEA Activities'!I23+'Nonpub Activities'!H23</f>
        <v>0</v>
      </c>
      <c r="F8" s="523"/>
      <c r="G8" s="122">
        <f>'LEA Activities'!I24+'Nonpub Activities'!H24</f>
        <v>0</v>
      </c>
      <c r="H8" s="122">
        <f>'LEA Activities'!I25+'Nonpub Activities'!H25</f>
        <v>0</v>
      </c>
      <c r="I8" s="122">
        <f>'LEA Activities'!I26+'Nonpub Activities'!H26</f>
        <v>0</v>
      </c>
      <c r="J8" s="122">
        <f>'LEA Activities'!I27+'Nonpub Activities'!H27</f>
        <v>0</v>
      </c>
      <c r="K8" s="122">
        <f>'LEA Activities'!I28+'Nonpub Activities'!H28</f>
        <v>0</v>
      </c>
      <c r="L8" s="122">
        <f>'LEA Activities'!I29+'Nonpub Activities'!H29</f>
        <v>0</v>
      </c>
      <c r="M8" s="122">
        <f t="shared" si="0"/>
        <v>0</v>
      </c>
    </row>
    <row r="9" spans="1:13" ht="27.6" x14ac:dyDescent="0.3">
      <c r="A9" s="123">
        <v>22900</v>
      </c>
      <c r="B9" s="121" t="s">
        <v>28</v>
      </c>
      <c r="C9" s="522">
        <f>'LEA Activities'!I30+'Nonpub Activities'!H30</f>
        <v>0</v>
      </c>
      <c r="D9" s="523"/>
      <c r="E9" s="522">
        <f>'LEA Activities'!I31+'Nonpub Activities'!H31</f>
        <v>0</v>
      </c>
      <c r="F9" s="523"/>
      <c r="G9" s="122">
        <f>'LEA Activities'!I32+'Nonpub Activities'!H32</f>
        <v>0</v>
      </c>
      <c r="H9" s="122">
        <f>'LEA Activities'!I33+'Nonpub Activities'!H33</f>
        <v>0</v>
      </c>
      <c r="I9" s="122">
        <f>'LEA Activities'!I34+'Nonpub Activities'!H34</f>
        <v>0</v>
      </c>
      <c r="J9" s="122">
        <f>'LEA Activities'!I35+'Nonpub Activities'!H35</f>
        <v>0</v>
      </c>
      <c r="K9" s="122">
        <f>'LEA Activities'!I36+'Nonpub Activities'!H36</f>
        <v>0</v>
      </c>
      <c r="L9" s="122">
        <f>'LEA Activities'!I37+'Nonpub Activities'!H37</f>
        <v>0</v>
      </c>
      <c r="M9" s="122">
        <f t="shared" si="0"/>
        <v>0</v>
      </c>
    </row>
    <row r="10" spans="1:13" x14ac:dyDescent="0.3">
      <c r="A10" s="123">
        <v>25191</v>
      </c>
      <c r="B10" s="121" t="s">
        <v>19</v>
      </c>
      <c r="C10" s="522"/>
      <c r="D10" s="523"/>
      <c r="E10" s="522"/>
      <c r="F10" s="523"/>
      <c r="G10" s="122"/>
      <c r="H10" s="122"/>
      <c r="I10" s="122"/>
      <c r="J10" s="122"/>
      <c r="K10" s="122"/>
      <c r="L10" s="122"/>
      <c r="M10" s="122">
        <f t="shared" si="0"/>
        <v>0</v>
      </c>
    </row>
    <row r="11" spans="1:13" x14ac:dyDescent="0.3">
      <c r="A11" s="123">
        <v>26000</v>
      </c>
      <c r="B11" s="121" t="s">
        <v>20</v>
      </c>
      <c r="C11" s="522">
        <f>'LEA Activities'!I38+'Nonpub Activities'!H38</f>
        <v>0</v>
      </c>
      <c r="D11" s="523"/>
      <c r="E11" s="522">
        <f>'LEA Activities'!I39+'Nonpub Activities'!H39</f>
        <v>0</v>
      </c>
      <c r="F11" s="523"/>
      <c r="G11" s="122">
        <f>'LEA Activities'!I40+'Nonpub Activities'!H40</f>
        <v>0</v>
      </c>
      <c r="H11" s="122">
        <f>'LEA Activities'!I41+'Nonpub Activities'!H41</f>
        <v>0</v>
      </c>
      <c r="I11" s="122">
        <f>'LEA Activities'!I42+'Nonpub Activities'!H42</f>
        <v>0</v>
      </c>
      <c r="J11" s="122">
        <f>'LEA Activities'!I43+'Nonpub Activities'!H43</f>
        <v>0</v>
      </c>
      <c r="K11" s="122">
        <f>'LEA Activities'!I44+'Nonpub Activities'!H44</f>
        <v>0</v>
      </c>
      <c r="L11" s="122">
        <f>'LEA Activities'!I45+'Nonpub Activities'!H45</f>
        <v>0</v>
      </c>
      <c r="M11" s="122">
        <f t="shared" si="0"/>
        <v>0</v>
      </c>
    </row>
    <row r="12" spans="1:13" x14ac:dyDescent="0.3">
      <c r="A12" s="121">
        <v>27000</v>
      </c>
      <c r="B12" s="121" t="s">
        <v>21</v>
      </c>
      <c r="C12" s="522">
        <f>'LEA Activities'!I46+'Nonpub Activities'!H46</f>
        <v>0</v>
      </c>
      <c r="D12" s="523"/>
      <c r="E12" s="522">
        <f>'LEA Activities'!I47+'Nonpub Activities'!H47</f>
        <v>0</v>
      </c>
      <c r="F12" s="523"/>
      <c r="G12" s="122">
        <f>'LEA Activities'!I48+'Nonpub Activities'!H48</f>
        <v>0</v>
      </c>
      <c r="H12" s="122">
        <f>'LEA Activities'!I49+'Nonpub Activities'!H49</f>
        <v>0</v>
      </c>
      <c r="I12" s="122">
        <f>'LEA Activities'!I50+'Nonpub Activities'!H50</f>
        <v>0</v>
      </c>
      <c r="J12" s="122">
        <f>'LEA Activities'!I51+'Nonpub Activities'!H51</f>
        <v>0</v>
      </c>
      <c r="K12" s="122">
        <f>'LEA Activities'!I52+'Nonpub Activities'!H52</f>
        <v>0</v>
      </c>
      <c r="L12" s="122">
        <f>'LEA Activities'!I53+'Nonpub Activities'!H53</f>
        <v>0</v>
      </c>
      <c r="M12" s="122">
        <f t="shared" si="0"/>
        <v>0</v>
      </c>
    </row>
    <row r="13" spans="1:13" ht="27.6" x14ac:dyDescent="0.3">
      <c r="A13" s="121">
        <v>33000</v>
      </c>
      <c r="B13" s="121" t="s">
        <v>22</v>
      </c>
      <c r="C13" s="522">
        <f>'LEA Activities'!I54+'Nonpub Activities'!H54</f>
        <v>0</v>
      </c>
      <c r="D13" s="523"/>
      <c r="E13" s="522">
        <f>'LEA Activities'!I55+'Nonpub Activities'!H55</f>
        <v>0</v>
      </c>
      <c r="F13" s="523"/>
      <c r="G13" s="122">
        <f>'LEA Activities'!I56+'Nonpub Activities'!H56</f>
        <v>0</v>
      </c>
      <c r="H13" s="122">
        <f>'LEA Activities'!I57+'Nonpub Activities'!H57</f>
        <v>0</v>
      </c>
      <c r="I13" s="122">
        <f>'LEA Activities'!I58+'Nonpub Activities'!H58</f>
        <v>0</v>
      </c>
      <c r="J13" s="122">
        <f>'LEA Activities'!I59+'Nonpub Activities'!H59</f>
        <v>0</v>
      </c>
      <c r="K13" s="122">
        <f>'LEA Activities'!I60+'Nonpub Activities'!H60</f>
        <v>0</v>
      </c>
      <c r="L13" s="122">
        <f>'LEA Activities'!I61+'Nonpub Activities'!H61</f>
        <v>0</v>
      </c>
      <c r="M13" s="122">
        <f t="shared" si="0"/>
        <v>0</v>
      </c>
    </row>
    <row r="14" spans="1:13" x14ac:dyDescent="0.3">
      <c r="A14" s="121"/>
      <c r="B14" s="121"/>
      <c r="C14" s="522"/>
      <c r="D14" s="523"/>
      <c r="E14" s="522"/>
      <c r="F14" s="523"/>
      <c r="G14" s="122"/>
      <c r="H14" s="122"/>
      <c r="I14" s="122"/>
      <c r="J14" s="122"/>
      <c r="K14" s="122"/>
      <c r="L14" s="124"/>
      <c r="M14" s="124"/>
    </row>
    <row r="15" spans="1:13" x14ac:dyDescent="0.3">
      <c r="A15" s="120"/>
      <c r="B15" s="125" t="s">
        <v>23</v>
      </c>
      <c r="C15" s="522">
        <f t="shared" ref="C15:L15" si="1">SUM(C6:C14)</f>
        <v>0</v>
      </c>
      <c r="D15" s="523"/>
      <c r="E15" s="522">
        <f t="shared" si="1"/>
        <v>0</v>
      </c>
      <c r="F15" s="523"/>
      <c r="G15" s="122">
        <f>SUM(G6:G14)</f>
        <v>0</v>
      </c>
      <c r="H15" s="122">
        <f t="shared" si="1"/>
        <v>0</v>
      </c>
      <c r="I15" s="122">
        <f t="shared" si="1"/>
        <v>0</v>
      </c>
      <c r="J15" s="122">
        <f t="shared" si="1"/>
        <v>0</v>
      </c>
      <c r="K15" s="122">
        <f t="shared" si="1"/>
        <v>0</v>
      </c>
      <c r="L15" s="122">
        <f t="shared" si="1"/>
        <v>0</v>
      </c>
      <c r="M15" s="126">
        <f>SUM(M6:M14)</f>
        <v>0</v>
      </c>
    </row>
    <row r="16" spans="1:13" ht="15" thickBot="1" x14ac:dyDescent="0.35">
      <c r="A16" s="208"/>
      <c r="B16" s="209"/>
      <c r="C16" s="524"/>
      <c r="D16" s="525"/>
      <c r="E16" s="524"/>
      <c r="F16" s="525"/>
      <c r="G16" s="210"/>
      <c r="H16" s="211"/>
      <c r="I16" s="211"/>
      <c r="J16" s="211"/>
      <c r="K16" s="211"/>
      <c r="L16" s="212" t="s">
        <v>29</v>
      </c>
      <c r="M16" s="212">
        <f>SUM(M6:M14)</f>
        <v>0</v>
      </c>
    </row>
    <row r="17" spans="1:14" x14ac:dyDescent="0.3">
      <c r="A17" s="528" t="s">
        <v>229</v>
      </c>
      <c r="B17" s="529"/>
      <c r="C17" s="529"/>
      <c r="D17" s="529"/>
      <c r="E17" s="529"/>
      <c r="F17" s="529"/>
      <c r="G17" s="529"/>
      <c r="H17" s="529"/>
      <c r="I17" s="529"/>
      <c r="J17" s="529"/>
      <c r="K17" s="529"/>
      <c r="L17" s="530"/>
      <c r="M17" s="207">
        <f>'LEA Activities'!I64</f>
        <v>0</v>
      </c>
    </row>
    <row r="18" spans="1:14" x14ac:dyDescent="0.3">
      <c r="A18" s="128"/>
      <c r="B18" s="129"/>
      <c r="C18" s="129"/>
      <c r="D18" s="129"/>
      <c r="E18" s="129"/>
      <c r="F18" s="129"/>
      <c r="G18" s="129"/>
      <c r="H18" s="129"/>
      <c r="I18" s="129"/>
      <c r="J18" s="129"/>
      <c r="K18" s="129"/>
      <c r="L18" s="220" t="s">
        <v>1797</v>
      </c>
      <c r="M18" s="127">
        <f>'Nonpub Activities'!H64</f>
        <v>0</v>
      </c>
    </row>
    <row r="19" spans="1:14" x14ac:dyDescent="0.3">
      <c r="A19" s="214" t="s">
        <v>72</v>
      </c>
      <c r="B19" s="526"/>
      <c r="C19" s="527"/>
      <c r="D19" s="520" t="s">
        <v>24</v>
      </c>
      <c r="E19" s="520"/>
      <c r="F19" s="520"/>
      <c r="G19" s="520"/>
      <c r="H19" s="520"/>
      <c r="I19" s="520"/>
      <c r="J19" s="520"/>
      <c r="K19" s="520"/>
      <c r="L19" s="520"/>
      <c r="M19" s="193"/>
    </row>
    <row r="20" spans="1:14" x14ac:dyDescent="0.3">
      <c r="A20" s="521" t="s">
        <v>25</v>
      </c>
      <c r="B20" s="521"/>
      <c r="C20" s="521"/>
      <c r="D20" s="521"/>
      <c r="E20" s="521"/>
      <c r="F20" s="521"/>
      <c r="G20" s="521"/>
      <c r="H20" s="521"/>
      <c r="I20" s="521"/>
      <c r="J20" s="521"/>
      <c r="K20" s="521"/>
      <c r="L20" s="521"/>
      <c r="M20" s="130">
        <f>SUM(M16,M19)-K15</f>
        <v>0</v>
      </c>
    </row>
    <row r="21" spans="1:14" x14ac:dyDescent="0.3">
      <c r="A21" s="521" t="s">
        <v>26</v>
      </c>
      <c r="B21" s="521"/>
      <c r="C21" s="521"/>
      <c r="D21" s="521"/>
      <c r="E21" s="521"/>
      <c r="F21" s="521"/>
      <c r="G21" s="521"/>
      <c r="H21" s="521"/>
      <c r="I21" s="521"/>
      <c r="J21" s="521"/>
      <c r="K21" s="521"/>
      <c r="L21" s="521"/>
      <c r="M21" s="127">
        <f>ROUND((B19/100)*M20,2)</f>
        <v>0</v>
      </c>
    </row>
    <row r="22" spans="1:14" x14ac:dyDescent="0.3">
      <c r="A22" s="521" t="s">
        <v>27</v>
      </c>
      <c r="B22" s="521"/>
      <c r="C22" s="521"/>
      <c r="D22" s="521"/>
      <c r="E22" s="521"/>
      <c r="F22" s="521"/>
      <c r="G22" s="521"/>
      <c r="H22" s="521"/>
      <c r="I22" s="521"/>
      <c r="J22" s="521"/>
      <c r="K22" s="521"/>
      <c r="L22" s="521"/>
      <c r="M22" s="213">
        <f>'LEA Activities'!I62+'Nonpub Activities'!H62</f>
        <v>0</v>
      </c>
    </row>
    <row r="23" spans="1:14" x14ac:dyDescent="0.3">
      <c r="A23" s="131"/>
      <c r="B23" s="131"/>
      <c r="C23" s="131"/>
      <c r="D23" s="131"/>
      <c r="E23" s="131"/>
      <c r="F23" s="131"/>
      <c r="G23" s="131"/>
      <c r="H23" s="131"/>
      <c r="I23" s="131"/>
      <c r="J23" s="131"/>
      <c r="K23" s="131"/>
      <c r="L23" s="131" t="s">
        <v>1802</v>
      </c>
      <c r="M23" s="127">
        <f>SUM(C9:L9)</f>
        <v>0</v>
      </c>
    </row>
    <row r="24" spans="1:14" x14ac:dyDescent="0.3">
      <c r="A24" s="539" t="s">
        <v>73</v>
      </c>
      <c r="B24" s="539"/>
      <c r="C24" s="539"/>
      <c r="D24" s="539"/>
      <c r="E24" s="539"/>
      <c r="F24" s="539"/>
      <c r="G24" s="539"/>
      <c r="H24" s="539"/>
      <c r="I24" s="539"/>
      <c r="J24" s="539"/>
      <c r="K24" s="539"/>
      <c r="L24" s="539"/>
      <c r="M24" s="126">
        <f>M16+M22</f>
        <v>0</v>
      </c>
      <c r="N24" s="221" t="e">
        <f>Overview!G13+G14</f>
        <v>#VALUE!</v>
      </c>
    </row>
    <row r="25" spans="1:14" ht="15.6" x14ac:dyDescent="0.3">
      <c r="A25" s="132"/>
      <c r="B25" s="132"/>
      <c r="C25" s="132"/>
      <c r="D25" s="132"/>
      <c r="E25" s="132"/>
      <c r="F25" s="132"/>
      <c r="G25" s="132"/>
      <c r="H25" s="133"/>
      <c r="I25" s="133"/>
      <c r="J25" s="133"/>
      <c r="K25" s="133"/>
      <c r="L25" s="133"/>
      <c r="M25" s="134"/>
    </row>
    <row r="26" spans="1:14" ht="16.2" customHeight="1" x14ac:dyDescent="0.3">
      <c r="A26" s="538" t="s">
        <v>146</v>
      </c>
      <c r="B26" s="538"/>
      <c r="C26" s="538"/>
      <c r="D26" s="538"/>
      <c r="E26" s="538"/>
      <c r="F26" s="538"/>
      <c r="G26" s="135" t="s">
        <v>31</v>
      </c>
      <c r="H26" s="136" t="s">
        <v>74</v>
      </c>
      <c r="I26" s="137"/>
      <c r="J26" s="138"/>
    </row>
    <row r="27" spans="1:14" ht="22.95" customHeight="1" x14ac:dyDescent="0.3">
      <c r="A27" s="532" t="s">
        <v>143</v>
      </c>
      <c r="B27" s="533"/>
      <c r="C27" s="533"/>
      <c r="D27" s="533"/>
      <c r="E27" s="533"/>
      <c r="F27" s="534"/>
      <c r="G27" s="139">
        <f>SUMIF('LEA Activities'!B6:B35,"1",'LEA Activities'!E6:E35)</f>
        <v>0</v>
      </c>
      <c r="H27" s="317" t="str">
        <f>IFERROR(SUM(G27/Overview!G14),"")</f>
        <v/>
      </c>
      <c r="I27" s="141"/>
      <c r="J27" s="142"/>
    </row>
    <row r="28" spans="1:14" ht="20.399999999999999" customHeight="1" x14ac:dyDescent="0.3">
      <c r="A28" s="535" t="s">
        <v>144</v>
      </c>
      <c r="B28" s="536"/>
      <c r="C28" s="536"/>
      <c r="D28" s="536"/>
      <c r="E28" s="536"/>
      <c r="F28" s="537"/>
      <c r="G28" s="139">
        <f>SUMIF('LEA Activities'!B6:B35,"2",'LEA Activities'!E6:E35)</f>
        <v>0</v>
      </c>
      <c r="H28" s="317" t="str">
        <f>IFERROR(SUM(G28/Overview!G14),"")</f>
        <v/>
      </c>
      <c r="I28" s="141"/>
      <c r="J28" s="142"/>
    </row>
    <row r="29" spans="1:14" ht="21" customHeight="1" x14ac:dyDescent="0.3">
      <c r="A29" s="535" t="s">
        <v>145</v>
      </c>
      <c r="B29" s="536"/>
      <c r="C29" s="536"/>
      <c r="D29" s="536"/>
      <c r="E29" s="536"/>
      <c r="F29" s="537"/>
      <c r="G29" s="139">
        <f>SUMIF('LEA Activities'!B6:B35,"3",'LEA Activities'!E6:E35)</f>
        <v>0</v>
      </c>
      <c r="H29" s="317" t="str">
        <f>IFERROR(SUM(G29/Overview!G14),"")</f>
        <v/>
      </c>
      <c r="I29" s="141"/>
      <c r="J29" s="142"/>
      <c r="K29" s="540"/>
      <c r="L29" s="540"/>
      <c r="M29" s="143"/>
    </row>
    <row r="30" spans="1:14" ht="22.95" customHeight="1" x14ac:dyDescent="0.3">
      <c r="A30" s="144"/>
      <c r="B30" s="144"/>
      <c r="C30" s="144"/>
      <c r="D30" s="531"/>
      <c r="E30" s="531"/>
      <c r="F30" s="531"/>
      <c r="G30" s="531"/>
      <c r="H30" s="145"/>
      <c r="I30" s="145"/>
      <c r="J30" s="146"/>
      <c r="K30" s="540"/>
      <c r="L30" s="540"/>
      <c r="M30" s="143"/>
    </row>
  </sheetData>
  <sheetProtection algorithmName="SHA-512" hashValue="ggVtxH6eF+l2K12h08RCgJsosMtEaG2EiCImBJOAvISByKGb8cJpnZOgksSnR2ZCInugutm3pAfAAxRQzbWCVQ==" saltValue="NnC6ixsbfW2SC5goeW2irQ==" spinCount="100000" sheet="1" objects="1" scenarios="1" selectLockedCells="1"/>
  <protectedRanges>
    <protectedRange algorithmName="SHA-512" hashValue="g94kMd79A/YYd0ADBad8mZMcZU2dwwfpSMxsE13ATz7R3GZjHsJQKg4bX2Qxb4n3xtTTwh/jVE9u2bu0jJr3Pg==" saltValue="iPGkUWOUuB1Ny8MQAQGXzg==" spinCount="100000" sqref="M20:M24" name="Totals"/>
    <protectedRange algorithmName="SHA-512" hashValue="3b95bpvQjq0s58Os8PVjtFd5QufcRL5YDzBpab6JTWdhNWE+3Sew372NYJC9LyYwHdiLoG9+E1URQ/9gXw6M2g==" saltValue="Dc4ubrENfJ1JzZRbwmxr1Q==" spinCount="100000" sqref="M29:M30" name="Infrastructure"/>
    <protectedRange algorithmName="SHA-512" hashValue="VE+MMm4Tq2imO0b4cCfe/GLwo5/uojngjNFtz+gAM1c2BDwWuP/m5dHuk50rv/zQxkG1QadmD2mIZxE45SDDjQ==" saltValue="ZVp3gHcNtMIFaeXScHwgTQ==" spinCount="100000" sqref="G27:G29" name="Focus Area"/>
    <protectedRange algorithmName="SHA-512" hashValue="gmWeISesQPMhzvPqYovgcN9UEgd0Qz9m7L2OL3iTpt69X/6n0UP292d1N3RSvpGgIGeqEyqzc55mwxngwvAePw==" saltValue="fYwuXBuj4dlAVNgmXMHXmA==" spinCount="100000" sqref="C6:M15" name="Main Budget"/>
  </protectedRanges>
  <mergeCells count="54">
    <mergeCell ref="C13:D13"/>
    <mergeCell ref="C14:D14"/>
    <mergeCell ref="C6:D6"/>
    <mergeCell ref="C7:D7"/>
    <mergeCell ref="E6:F6"/>
    <mergeCell ref="E7:F7"/>
    <mergeCell ref="E8:F8"/>
    <mergeCell ref="E9:F9"/>
    <mergeCell ref="E10:F10"/>
    <mergeCell ref="E11:F11"/>
    <mergeCell ref="E12:F12"/>
    <mergeCell ref="A22:L22"/>
    <mergeCell ref="B19:C19"/>
    <mergeCell ref="A17:L17"/>
    <mergeCell ref="D30:G30"/>
    <mergeCell ref="A27:F27"/>
    <mergeCell ref="A28:F28"/>
    <mergeCell ref="A29:F29"/>
    <mergeCell ref="A26:F26"/>
    <mergeCell ref="A24:L24"/>
    <mergeCell ref="K29:L29"/>
    <mergeCell ref="K30:L30"/>
    <mergeCell ref="E5:F5"/>
    <mergeCell ref="C5:D5"/>
    <mergeCell ref="D19:L19"/>
    <mergeCell ref="A20:L20"/>
    <mergeCell ref="A21:L21"/>
    <mergeCell ref="E13:F13"/>
    <mergeCell ref="E14:F14"/>
    <mergeCell ref="C8:D8"/>
    <mergeCell ref="C9:D9"/>
    <mergeCell ref="C15:D15"/>
    <mergeCell ref="C16:D16"/>
    <mergeCell ref="E15:F15"/>
    <mergeCell ref="E16:F16"/>
    <mergeCell ref="C10:D10"/>
    <mergeCell ref="C11:D11"/>
    <mergeCell ref="C12:D12"/>
    <mergeCell ref="A1:M1"/>
    <mergeCell ref="A2:M2"/>
    <mergeCell ref="A3:B3"/>
    <mergeCell ref="A4:A5"/>
    <mergeCell ref="B4:B5"/>
    <mergeCell ref="C4:D4"/>
    <mergeCell ref="E4:F4"/>
    <mergeCell ref="G4:G5"/>
    <mergeCell ref="H4:H5"/>
    <mergeCell ref="I4:I5"/>
    <mergeCell ref="J4:J5"/>
    <mergeCell ref="K4:K5"/>
    <mergeCell ref="L4:L5"/>
    <mergeCell ref="M4:M5"/>
    <mergeCell ref="C3:D3"/>
    <mergeCell ref="E3:F3"/>
  </mergeCells>
  <conditionalFormatting sqref="A6:C15 E6:E15 G6:M15">
    <cfRule type="expression" dxfId="199" priority="19">
      <formula>MOD(ROW(),2)=0</formula>
    </cfRule>
  </conditionalFormatting>
  <conditionalFormatting sqref="M22">
    <cfRule type="expression" dxfId="198" priority="12">
      <formula>$M$22&lt;=$M$21</formula>
    </cfRule>
  </conditionalFormatting>
  <conditionalFormatting sqref="M22">
    <cfRule type="expression" dxfId="197" priority="14">
      <formula>$M$22&gt;$M$21</formula>
    </cfRule>
  </conditionalFormatting>
  <hyperlinks>
    <hyperlink ref="A3:B3" location="'Budget Category'!A1" display="Object Code" xr:uid="{0F9A7820-B603-4223-B70D-66749758693F}"/>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1" id="{1DCE8BA6-C1EA-4561-BB49-61629EF76965}">
            <xm:f>$M$23&lt;=Overview!I15</xm:f>
            <x14:dxf>
              <fill>
                <patternFill>
                  <bgColor rgb="FF92D050"/>
                </patternFill>
              </fill>
            </x14:dxf>
          </x14:cfRule>
          <x14:cfRule type="expression" priority="13" id="{C0BAA386-3823-40F3-A313-70B1573272C7}">
            <xm:f>$M$23&gt;Overview!I15</xm:f>
            <x14:dxf>
              <font>
                <b/>
                <i val="0"/>
                <color theme="0"/>
              </font>
              <fill>
                <patternFill>
                  <bgColor rgb="FFFF0000"/>
                </patternFill>
              </fill>
            </x14:dxf>
          </x14:cfRule>
          <xm:sqref>M23</xm:sqref>
        </x14:conditionalFormatting>
        <x14:conditionalFormatting xmlns:xm="http://schemas.microsoft.com/office/excel/2006/main">
          <x14:cfRule type="expression" priority="7" id="{B4B745A8-C223-4CA9-8065-BB43765ADDE3}">
            <xm:f>$M$18='Equitable Share'!K56</xm:f>
            <x14:dxf>
              <fill>
                <patternFill>
                  <bgColor rgb="FF92D050"/>
                </patternFill>
              </fill>
            </x14:dxf>
          </x14:cfRule>
          <x14:cfRule type="expression" priority="8" id="{A85FDA85-B600-46B9-BC24-6F03BEF51CB4}">
            <xm:f>$M$18&lt;&gt;'Equitable Share'!K56</xm:f>
            <x14:dxf>
              <fill>
                <patternFill>
                  <bgColor rgb="FFFF0000"/>
                </patternFill>
              </fill>
            </x14:dxf>
          </x14:cfRule>
          <xm:sqref>M18</xm:sqref>
        </x14:conditionalFormatting>
        <x14:conditionalFormatting xmlns:xm="http://schemas.microsoft.com/office/excel/2006/main">
          <x14:cfRule type="expression" priority="3" id="{F114C4B9-1609-4335-917E-7B599805C5C8}">
            <xm:f>$M$24&lt;&gt;Overview!$G$12</xm:f>
            <x14:dxf>
              <fill>
                <patternFill>
                  <bgColor rgb="FFFF0000"/>
                </patternFill>
              </fill>
            </x14:dxf>
          </x14:cfRule>
          <x14:cfRule type="expression" priority="4" id="{6F72C4AA-C4AA-42D1-9882-BD03FBE60CF9}">
            <xm:f>$M$24=Overview!$G$12</xm:f>
            <x14:dxf>
              <fill>
                <patternFill>
                  <bgColor rgb="FF92D050"/>
                </patternFill>
              </fill>
            </x14:dxf>
          </x14:cfRule>
          <xm:sqref>M24</xm:sqref>
        </x14:conditionalFormatting>
        <x14:conditionalFormatting xmlns:xm="http://schemas.microsoft.com/office/excel/2006/main">
          <x14:cfRule type="expression" priority="1" id="{855CDA68-B62E-4E33-ABC1-2A5C5C59A101}">
            <xm:f>$M$17=Overview!G14</xm:f>
            <x14:dxf>
              <fill>
                <patternFill>
                  <bgColor rgb="FF92D050"/>
                </patternFill>
              </fill>
            </x14:dxf>
          </x14:cfRule>
          <x14:cfRule type="expression" priority="2" id="{651EBA01-B29D-4FDA-BB99-2971F276F779}">
            <xm:f>$M$17&lt;&gt;Overview!G14</xm:f>
            <x14:dxf>
              <fill>
                <patternFill>
                  <bgColor rgb="FFFF0000"/>
                </patternFill>
              </fill>
            </x14:dxf>
          </x14:cfRule>
          <xm:sqref>M17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584D1-B96D-4A83-BC92-BC355C41949D}">
  <sheetPr codeName="Sheet1">
    <tabColor rgb="FF92D050"/>
  </sheetPr>
  <dimension ref="A1:S72"/>
  <sheetViews>
    <sheetView zoomScaleNormal="100" workbookViewId="0">
      <selection activeCell="B2" sqref="B2"/>
    </sheetView>
  </sheetViews>
  <sheetFormatPr defaultRowHeight="14.4" x14ac:dyDescent="0.3"/>
  <cols>
    <col min="1" max="1" width="14.33203125" customWidth="1"/>
    <col min="2" max="2" width="15.88671875" customWidth="1"/>
    <col min="3" max="3" width="14.33203125" customWidth="1"/>
    <col min="4" max="4" width="14.6640625" customWidth="1"/>
    <col min="5" max="6" width="15" customWidth="1"/>
    <col min="7" max="7" width="3.5546875" customWidth="1"/>
  </cols>
  <sheetData>
    <row r="1" spans="1:19" ht="29.4" customHeight="1" thickBot="1" x14ac:dyDescent="0.35">
      <c r="A1" s="541" t="s">
        <v>1850</v>
      </c>
      <c r="B1" s="542"/>
      <c r="C1" s="542"/>
      <c r="D1" s="542"/>
      <c r="E1" s="542"/>
      <c r="F1" s="542"/>
      <c r="G1" s="542"/>
      <c r="H1" s="542"/>
      <c r="I1" s="542"/>
      <c r="J1" s="542"/>
      <c r="K1" s="542"/>
      <c r="L1" s="542"/>
      <c r="M1" s="542"/>
      <c r="N1" s="542"/>
      <c r="O1" s="542"/>
      <c r="P1" s="542"/>
      <c r="Q1" s="542"/>
      <c r="R1" s="542"/>
      <c r="S1" s="543"/>
    </row>
    <row r="2" spans="1:19" ht="15" thickBot="1" x14ac:dyDescent="0.35">
      <c r="A2" s="315" t="s">
        <v>1820</v>
      </c>
      <c r="B2" s="316" t="s">
        <v>1845</v>
      </c>
      <c r="C2" s="308"/>
      <c r="D2" s="315" t="s">
        <v>1819</v>
      </c>
      <c r="E2" s="548"/>
      <c r="F2" s="548"/>
      <c r="G2" s="308"/>
      <c r="H2" s="308"/>
      <c r="I2" s="308"/>
      <c r="J2" s="308"/>
      <c r="K2" s="308"/>
      <c r="L2" s="308"/>
      <c r="M2" s="308"/>
      <c r="N2" s="308"/>
      <c r="O2" s="308"/>
      <c r="P2" s="308"/>
      <c r="Q2" s="308"/>
      <c r="R2" s="308"/>
      <c r="S2" s="309"/>
    </row>
    <row r="3" spans="1:19" x14ac:dyDescent="0.3">
      <c r="A3" s="573" t="s">
        <v>1821</v>
      </c>
      <c r="B3" s="574"/>
      <c r="C3" s="574" t="s">
        <v>1822</v>
      </c>
      <c r="D3" s="574"/>
      <c r="E3" s="574" t="s">
        <v>1823</v>
      </c>
      <c r="F3" s="582"/>
      <c r="G3" s="308"/>
      <c r="H3" s="308"/>
      <c r="I3" s="308"/>
      <c r="J3" s="308"/>
      <c r="K3" s="308"/>
      <c r="L3" s="308"/>
      <c r="M3" s="308"/>
      <c r="N3" s="308"/>
      <c r="O3" s="308"/>
      <c r="P3" s="308"/>
      <c r="Q3" s="308"/>
      <c r="R3" s="308"/>
      <c r="S3" s="309"/>
    </row>
    <row r="4" spans="1:19" ht="15" thickBot="1" x14ac:dyDescent="0.35">
      <c r="A4" s="583">
        <f>Overview!C8</f>
        <v>0</v>
      </c>
      <c r="B4" s="584"/>
      <c r="C4" s="584">
        <f>Overview!G8</f>
        <v>0</v>
      </c>
      <c r="D4" s="584"/>
      <c r="E4" s="585">
        <f>Overview!K8</f>
        <v>0</v>
      </c>
      <c r="F4" s="586"/>
      <c r="G4" s="308"/>
      <c r="H4" s="308"/>
      <c r="I4" s="308"/>
      <c r="J4" s="308"/>
      <c r="K4" s="308"/>
      <c r="L4" s="308"/>
      <c r="M4" s="308"/>
      <c r="N4" s="308"/>
      <c r="O4" s="308"/>
      <c r="P4" s="308"/>
      <c r="Q4" s="308"/>
      <c r="R4" s="308"/>
      <c r="S4" s="309"/>
    </row>
    <row r="5" spans="1:19" ht="29.4" customHeight="1" x14ac:dyDescent="0.3">
      <c r="A5" s="573" t="s">
        <v>1824</v>
      </c>
      <c r="B5" s="574"/>
      <c r="C5" s="574" t="s">
        <v>1825</v>
      </c>
      <c r="D5" s="574"/>
      <c r="E5" s="575" t="s">
        <v>1826</v>
      </c>
      <c r="F5" s="576"/>
      <c r="G5" s="308"/>
      <c r="H5" s="308"/>
      <c r="I5" s="308"/>
      <c r="J5" s="308"/>
      <c r="K5" s="308"/>
      <c r="L5" s="308"/>
      <c r="M5" s="308"/>
      <c r="N5" s="308"/>
      <c r="O5" s="308"/>
      <c r="P5" s="308"/>
      <c r="Q5" s="308"/>
      <c r="R5" s="308"/>
      <c r="S5" s="309"/>
    </row>
    <row r="6" spans="1:19" ht="15" thickBot="1" x14ac:dyDescent="0.35">
      <c r="A6" s="577" t="str">
        <f>Overview!G9</f>
        <v/>
      </c>
      <c r="B6" s="578"/>
      <c r="C6" s="579">
        <f>Overview!G10</f>
        <v>0</v>
      </c>
      <c r="D6" s="578"/>
      <c r="E6" s="580" t="str">
        <f>IFERROR(C6/A6,"")</f>
        <v/>
      </c>
      <c r="F6" s="581"/>
      <c r="G6" s="308"/>
      <c r="H6" s="308"/>
      <c r="I6" s="308"/>
      <c r="J6" s="308"/>
      <c r="K6" s="308"/>
      <c r="L6" s="308"/>
      <c r="M6" s="308"/>
      <c r="N6" s="308"/>
      <c r="O6" s="308"/>
      <c r="P6" s="308"/>
      <c r="Q6" s="308"/>
      <c r="R6" s="308"/>
      <c r="S6" s="309"/>
    </row>
    <row r="7" spans="1:19" x14ac:dyDescent="0.3">
      <c r="A7" s="310"/>
      <c r="B7" s="308"/>
      <c r="C7" s="308"/>
      <c r="D7" s="308"/>
      <c r="E7" s="308"/>
      <c r="F7" s="308"/>
      <c r="G7" s="308"/>
      <c r="H7" s="308"/>
      <c r="I7" s="308"/>
      <c r="J7" s="308"/>
      <c r="K7" s="308"/>
      <c r="L7" s="308"/>
      <c r="M7" s="308"/>
      <c r="N7" s="308"/>
      <c r="O7" s="308"/>
      <c r="P7" s="308"/>
      <c r="Q7" s="308"/>
      <c r="R7" s="308"/>
      <c r="S7" s="309"/>
    </row>
    <row r="8" spans="1:19" x14ac:dyDescent="0.3">
      <c r="A8" s="565" t="s">
        <v>1828</v>
      </c>
      <c r="B8" s="546"/>
      <c r="C8" s="306"/>
      <c r="D8" s="307"/>
      <c r="E8" s="546" t="s">
        <v>1827</v>
      </c>
      <c r="F8" s="546"/>
      <c r="G8" s="308"/>
      <c r="H8" s="308"/>
      <c r="I8" s="308"/>
      <c r="J8" s="308"/>
      <c r="K8" s="308"/>
      <c r="L8" s="308"/>
      <c r="M8" s="308"/>
      <c r="N8" s="308"/>
      <c r="O8" s="308"/>
      <c r="P8" s="308"/>
      <c r="Q8" s="308"/>
      <c r="R8" s="308"/>
      <c r="S8" s="309"/>
    </row>
    <row r="9" spans="1:19" x14ac:dyDescent="0.3">
      <c r="A9" s="544" t="s">
        <v>1844</v>
      </c>
      <c r="B9" s="545"/>
      <c r="C9" s="311"/>
      <c r="D9" s="311"/>
      <c r="E9" s="544" t="s">
        <v>1844</v>
      </c>
      <c r="F9" s="545"/>
      <c r="G9" s="308"/>
      <c r="H9" s="308"/>
      <c r="I9" s="308"/>
      <c r="J9" s="308"/>
      <c r="K9" s="308"/>
      <c r="L9" s="308"/>
      <c r="M9" s="308"/>
      <c r="N9" s="308"/>
      <c r="O9" s="308"/>
      <c r="P9" s="308"/>
      <c r="Q9" s="308"/>
      <c r="R9" s="308"/>
      <c r="S9" s="309"/>
    </row>
    <row r="10" spans="1:19" x14ac:dyDescent="0.3">
      <c r="A10" s="565" t="s">
        <v>1829</v>
      </c>
      <c r="B10" s="546"/>
      <c r="C10" s="308"/>
      <c r="D10" s="308"/>
      <c r="E10" s="546" t="s">
        <v>1829</v>
      </c>
      <c r="F10" s="546"/>
      <c r="G10" s="308"/>
      <c r="H10" s="308"/>
      <c r="I10" s="308"/>
      <c r="J10" s="308"/>
      <c r="K10" s="308"/>
      <c r="L10" s="308"/>
      <c r="M10" s="308"/>
      <c r="N10" s="308"/>
      <c r="O10" s="308"/>
      <c r="P10" s="308"/>
      <c r="Q10" s="308"/>
      <c r="R10" s="308"/>
      <c r="S10" s="309"/>
    </row>
    <row r="11" spans="1:19" x14ac:dyDescent="0.3">
      <c r="A11" s="566">
        <f>IF('Main Budget'!M23&gt;Overview!I15,'Main Budget'!M23-Overview!I15,0)</f>
        <v>0</v>
      </c>
      <c r="B11" s="567"/>
      <c r="C11" s="308"/>
      <c r="D11" s="308"/>
      <c r="E11" s="568">
        <f>IF('Main Budget'!M22&gt;'Main Budget'!M21,'Main Budget'!M22-'Main Budget'!M21,0)</f>
        <v>0</v>
      </c>
      <c r="F11" s="568"/>
      <c r="G11" s="308"/>
      <c r="H11" s="308"/>
      <c r="I11" s="308"/>
      <c r="J11" s="308"/>
      <c r="K11" s="308"/>
      <c r="L11" s="308"/>
      <c r="M11" s="308"/>
      <c r="N11" s="308"/>
      <c r="O11" s="308"/>
      <c r="P11" s="308"/>
      <c r="Q11" s="308"/>
      <c r="R11" s="308"/>
      <c r="S11" s="309"/>
    </row>
    <row r="12" spans="1:19" ht="15" thickBot="1" x14ac:dyDescent="0.35">
      <c r="A12" s="310"/>
      <c r="B12" s="308"/>
      <c r="C12" s="308"/>
      <c r="D12" s="308"/>
      <c r="E12" s="308"/>
      <c r="F12" s="308"/>
      <c r="G12" s="308"/>
      <c r="H12" s="308"/>
      <c r="I12" s="308"/>
      <c r="J12" s="308"/>
      <c r="K12" s="308"/>
      <c r="L12" s="308"/>
      <c r="M12" s="308"/>
      <c r="N12" s="308"/>
      <c r="O12" s="308"/>
      <c r="P12" s="308"/>
      <c r="Q12" s="308"/>
      <c r="R12" s="308"/>
      <c r="S12" s="309"/>
    </row>
    <row r="13" spans="1:19" ht="15" thickBot="1" x14ac:dyDescent="0.35">
      <c r="A13" s="565" t="s">
        <v>1830</v>
      </c>
      <c r="B13" s="546"/>
      <c r="C13" s="546"/>
      <c r="D13" s="546"/>
      <c r="E13" s="546"/>
      <c r="F13" s="546"/>
      <c r="G13" s="308"/>
      <c r="H13" s="549" t="s">
        <v>1833</v>
      </c>
      <c r="I13" s="550"/>
      <c r="J13" s="550"/>
      <c r="K13" s="550"/>
      <c r="L13" s="550"/>
      <c r="M13" s="550"/>
      <c r="N13" s="550"/>
      <c r="O13" s="550"/>
      <c r="P13" s="550"/>
      <c r="Q13" s="550"/>
      <c r="R13" s="550"/>
      <c r="S13" s="551"/>
    </row>
    <row r="14" spans="1:19" ht="14.4" customHeight="1" thickBot="1" x14ac:dyDescent="0.35">
      <c r="A14" s="571" t="s">
        <v>1844</v>
      </c>
      <c r="B14" s="572"/>
      <c r="C14" s="556" t="s">
        <v>1838</v>
      </c>
      <c r="D14" s="557"/>
      <c r="E14" s="557"/>
      <c r="F14" s="558"/>
      <c r="G14" s="308"/>
      <c r="H14" s="552"/>
      <c r="I14" s="553"/>
      <c r="J14" s="553"/>
      <c r="K14" s="553"/>
      <c r="L14" s="553"/>
      <c r="M14" s="553"/>
      <c r="N14" s="553"/>
      <c r="O14" s="553"/>
      <c r="P14" s="553"/>
      <c r="Q14" s="553"/>
      <c r="R14" s="553"/>
      <c r="S14" s="554"/>
    </row>
    <row r="15" spans="1:19" x14ac:dyDescent="0.3">
      <c r="A15" s="571"/>
      <c r="B15" s="572"/>
      <c r="C15" s="559"/>
      <c r="D15" s="555"/>
      <c r="E15" s="555"/>
      <c r="F15" s="560"/>
      <c r="G15" s="308"/>
      <c r="H15" s="546" t="s">
        <v>1834</v>
      </c>
      <c r="I15" s="546"/>
      <c r="J15" s="546"/>
      <c r="K15" s="546"/>
      <c r="L15" s="546" t="s">
        <v>1835</v>
      </c>
      <c r="M15" s="546"/>
      <c r="N15" s="546"/>
      <c r="O15" s="546"/>
      <c r="P15" s="546" t="s">
        <v>1836</v>
      </c>
      <c r="Q15" s="546"/>
      <c r="R15" s="546"/>
      <c r="S15" s="547"/>
    </row>
    <row r="16" spans="1:19" x14ac:dyDescent="0.3">
      <c r="A16" s="571"/>
      <c r="B16" s="572"/>
      <c r="C16" s="559"/>
      <c r="D16" s="555"/>
      <c r="E16" s="555"/>
      <c r="F16" s="560"/>
      <c r="G16" s="308"/>
      <c r="H16" s="564" t="s">
        <v>1845</v>
      </c>
      <c r="I16" s="564"/>
      <c r="J16" s="564"/>
      <c r="K16" s="564"/>
      <c r="L16" s="564" t="s">
        <v>1844</v>
      </c>
      <c r="M16" s="564"/>
      <c r="N16" s="564"/>
      <c r="O16" s="564"/>
      <c r="P16" s="564" t="s">
        <v>1844</v>
      </c>
      <c r="Q16" s="564"/>
      <c r="R16" s="564"/>
      <c r="S16" s="564"/>
    </row>
    <row r="17" spans="1:19" ht="15" thickBot="1" x14ac:dyDescent="0.35">
      <c r="A17" s="310"/>
      <c r="B17" s="308"/>
      <c r="C17" s="559"/>
      <c r="D17" s="555"/>
      <c r="E17" s="555"/>
      <c r="F17" s="560"/>
      <c r="G17" s="308"/>
      <c r="H17" s="308"/>
      <c r="I17" s="308"/>
      <c r="J17" s="308"/>
      <c r="K17" s="308"/>
      <c r="L17" s="308"/>
      <c r="M17" s="308"/>
      <c r="N17" s="308"/>
      <c r="O17" s="308"/>
      <c r="P17" s="308"/>
      <c r="Q17" s="308"/>
      <c r="R17" s="308"/>
      <c r="S17" s="309"/>
    </row>
    <row r="18" spans="1:19" x14ac:dyDescent="0.3">
      <c r="A18" s="310"/>
      <c r="B18" s="308"/>
      <c r="C18" s="559"/>
      <c r="D18" s="555"/>
      <c r="E18" s="555"/>
      <c r="F18" s="560"/>
      <c r="G18" s="308"/>
      <c r="H18" s="546" t="s">
        <v>1837</v>
      </c>
      <c r="I18" s="546"/>
      <c r="J18" s="546"/>
      <c r="K18" s="546"/>
      <c r="L18" s="308"/>
      <c r="M18" s="556" t="s">
        <v>1838</v>
      </c>
      <c r="N18" s="557"/>
      <c r="O18" s="557"/>
      <c r="P18" s="557"/>
      <c r="Q18" s="557"/>
      <c r="R18" s="557"/>
      <c r="S18" s="558"/>
    </row>
    <row r="19" spans="1:19" x14ac:dyDescent="0.3">
      <c r="A19" s="310"/>
      <c r="B19" s="308"/>
      <c r="C19" s="559"/>
      <c r="D19" s="555"/>
      <c r="E19" s="555"/>
      <c r="F19" s="560"/>
      <c r="G19" s="308"/>
      <c r="H19" s="555" t="s">
        <v>1838</v>
      </c>
      <c r="I19" s="555"/>
      <c r="J19" s="555"/>
      <c r="K19" s="555"/>
      <c r="L19" s="308"/>
      <c r="M19" s="559"/>
      <c r="N19" s="555"/>
      <c r="O19" s="555"/>
      <c r="P19" s="555"/>
      <c r="Q19" s="555"/>
      <c r="R19" s="555"/>
      <c r="S19" s="560"/>
    </row>
    <row r="20" spans="1:19" x14ac:dyDescent="0.3">
      <c r="A20" s="310"/>
      <c r="B20" s="308"/>
      <c r="C20" s="559"/>
      <c r="D20" s="555"/>
      <c r="E20" s="555"/>
      <c r="F20" s="560"/>
      <c r="G20" s="308"/>
      <c r="H20" s="555"/>
      <c r="I20" s="555"/>
      <c r="J20" s="555"/>
      <c r="K20" s="555"/>
      <c r="L20" s="308"/>
      <c r="M20" s="559"/>
      <c r="N20" s="555"/>
      <c r="O20" s="555"/>
      <c r="P20" s="555"/>
      <c r="Q20" s="555"/>
      <c r="R20" s="555"/>
      <c r="S20" s="560"/>
    </row>
    <row r="21" spans="1:19" x14ac:dyDescent="0.3">
      <c r="A21" s="310"/>
      <c r="B21" s="308"/>
      <c r="C21" s="559"/>
      <c r="D21" s="555"/>
      <c r="E21" s="555"/>
      <c r="F21" s="560"/>
      <c r="G21" s="308"/>
      <c r="H21" s="555"/>
      <c r="I21" s="555"/>
      <c r="J21" s="555"/>
      <c r="K21" s="555"/>
      <c r="L21" s="308"/>
      <c r="M21" s="559"/>
      <c r="N21" s="555"/>
      <c r="O21" s="555"/>
      <c r="P21" s="555"/>
      <c r="Q21" s="555"/>
      <c r="R21" s="555"/>
      <c r="S21" s="560"/>
    </row>
    <row r="22" spans="1:19" x14ac:dyDescent="0.3">
      <c r="A22" s="310"/>
      <c r="B22" s="308"/>
      <c r="C22" s="559"/>
      <c r="D22" s="555"/>
      <c r="E22" s="555"/>
      <c r="F22" s="560"/>
      <c r="G22" s="308"/>
      <c r="H22" s="555"/>
      <c r="I22" s="555"/>
      <c r="J22" s="555"/>
      <c r="K22" s="555"/>
      <c r="L22" s="308"/>
      <c r="M22" s="559"/>
      <c r="N22" s="555"/>
      <c r="O22" s="555"/>
      <c r="P22" s="555"/>
      <c r="Q22" s="555"/>
      <c r="R22" s="555"/>
      <c r="S22" s="560"/>
    </row>
    <row r="23" spans="1:19" x14ac:dyDescent="0.3">
      <c r="A23" s="310"/>
      <c r="B23" s="308"/>
      <c r="C23" s="559"/>
      <c r="D23" s="555"/>
      <c r="E23" s="555"/>
      <c r="F23" s="560"/>
      <c r="G23" s="308"/>
      <c r="H23" s="555"/>
      <c r="I23" s="555"/>
      <c r="J23" s="555"/>
      <c r="K23" s="555"/>
      <c r="L23" s="308"/>
      <c r="M23" s="559"/>
      <c r="N23" s="555"/>
      <c r="O23" s="555"/>
      <c r="P23" s="555"/>
      <c r="Q23" s="555"/>
      <c r="R23" s="555"/>
      <c r="S23" s="560"/>
    </row>
    <row r="24" spans="1:19" x14ac:dyDescent="0.3">
      <c r="A24" s="310"/>
      <c r="B24" s="308"/>
      <c r="C24" s="559"/>
      <c r="D24" s="555"/>
      <c r="E24" s="555"/>
      <c r="F24" s="560"/>
      <c r="G24" s="308"/>
      <c r="H24" s="555"/>
      <c r="I24" s="555"/>
      <c r="J24" s="555"/>
      <c r="K24" s="555"/>
      <c r="L24" s="308"/>
      <c r="M24" s="559"/>
      <c r="N24" s="555"/>
      <c r="O24" s="555"/>
      <c r="P24" s="555"/>
      <c r="Q24" s="555"/>
      <c r="R24" s="555"/>
      <c r="S24" s="560"/>
    </row>
    <row r="25" spans="1:19" x14ac:dyDescent="0.3">
      <c r="A25" s="310"/>
      <c r="B25" s="308"/>
      <c r="C25" s="559"/>
      <c r="D25" s="555"/>
      <c r="E25" s="555"/>
      <c r="F25" s="560"/>
      <c r="G25" s="308"/>
      <c r="H25" s="555"/>
      <c r="I25" s="555"/>
      <c r="J25" s="555"/>
      <c r="K25" s="555"/>
      <c r="L25" s="308"/>
      <c r="M25" s="559"/>
      <c r="N25" s="555"/>
      <c r="O25" s="555"/>
      <c r="P25" s="555"/>
      <c r="Q25" s="555"/>
      <c r="R25" s="555"/>
      <c r="S25" s="560"/>
    </row>
    <row r="26" spans="1:19" x14ac:dyDescent="0.3">
      <c r="A26" s="310"/>
      <c r="B26" s="308"/>
      <c r="C26" s="559"/>
      <c r="D26" s="555"/>
      <c r="E26" s="555"/>
      <c r="F26" s="560"/>
      <c r="G26" s="308"/>
      <c r="H26" s="555"/>
      <c r="I26" s="555"/>
      <c r="J26" s="555"/>
      <c r="K26" s="555"/>
      <c r="L26" s="308"/>
      <c r="M26" s="559"/>
      <c r="N26" s="555"/>
      <c r="O26" s="555"/>
      <c r="P26" s="555"/>
      <c r="Q26" s="555"/>
      <c r="R26" s="555"/>
      <c r="S26" s="560"/>
    </row>
    <row r="27" spans="1:19" x14ac:dyDescent="0.3">
      <c r="A27" s="310"/>
      <c r="B27" s="308"/>
      <c r="C27" s="559"/>
      <c r="D27" s="555"/>
      <c r="E27" s="555"/>
      <c r="F27" s="560"/>
      <c r="G27" s="308"/>
      <c r="H27" s="308"/>
      <c r="I27" s="308"/>
      <c r="J27" s="308"/>
      <c r="K27" s="308"/>
      <c r="L27" s="308"/>
      <c r="M27" s="559"/>
      <c r="N27" s="555"/>
      <c r="O27" s="555"/>
      <c r="P27" s="555"/>
      <c r="Q27" s="555"/>
      <c r="R27" s="555"/>
      <c r="S27" s="560"/>
    </row>
    <row r="28" spans="1:19" x14ac:dyDescent="0.3">
      <c r="A28" s="310"/>
      <c r="B28" s="308"/>
      <c r="C28" s="559"/>
      <c r="D28" s="555"/>
      <c r="E28" s="555"/>
      <c r="F28" s="560"/>
      <c r="G28" s="308"/>
      <c r="H28" s="308"/>
      <c r="I28" s="308"/>
      <c r="J28" s="308"/>
      <c r="K28" s="308"/>
      <c r="L28" s="308"/>
      <c r="M28" s="559"/>
      <c r="N28" s="555"/>
      <c r="O28" s="555"/>
      <c r="P28" s="555"/>
      <c r="Q28" s="555"/>
      <c r="R28" s="555"/>
      <c r="S28" s="560"/>
    </row>
    <row r="29" spans="1:19" x14ac:dyDescent="0.3">
      <c r="A29" s="310"/>
      <c r="B29" s="308"/>
      <c r="C29" s="559"/>
      <c r="D29" s="555"/>
      <c r="E29" s="555"/>
      <c r="F29" s="560"/>
      <c r="G29" s="308"/>
      <c r="H29" s="308"/>
      <c r="I29" s="308"/>
      <c r="J29" s="308"/>
      <c r="K29" s="308"/>
      <c r="L29" s="308"/>
      <c r="M29" s="559"/>
      <c r="N29" s="555"/>
      <c r="O29" s="555"/>
      <c r="P29" s="555"/>
      <c r="Q29" s="555"/>
      <c r="R29" s="555"/>
      <c r="S29" s="560"/>
    </row>
    <row r="30" spans="1:19" x14ac:dyDescent="0.3">
      <c r="A30" s="310"/>
      <c r="B30" s="308"/>
      <c r="C30" s="559"/>
      <c r="D30" s="555"/>
      <c r="E30" s="555"/>
      <c r="F30" s="560"/>
      <c r="G30" s="308"/>
      <c r="H30" s="308"/>
      <c r="I30" s="308"/>
      <c r="J30" s="308"/>
      <c r="K30" s="308"/>
      <c r="L30" s="308"/>
      <c r="M30" s="559"/>
      <c r="N30" s="555"/>
      <c r="O30" s="555"/>
      <c r="P30" s="555"/>
      <c r="Q30" s="555"/>
      <c r="R30" s="555"/>
      <c r="S30" s="560"/>
    </row>
    <row r="31" spans="1:19" ht="15" thickBot="1" x14ac:dyDescent="0.35">
      <c r="A31" s="310"/>
      <c r="B31" s="308"/>
      <c r="C31" s="561"/>
      <c r="D31" s="562"/>
      <c r="E31" s="562"/>
      <c r="F31" s="563"/>
      <c r="G31" s="308"/>
      <c r="H31" s="308"/>
      <c r="I31" s="308"/>
      <c r="J31" s="308"/>
      <c r="K31" s="308"/>
      <c r="L31" s="308"/>
      <c r="M31" s="559"/>
      <c r="N31" s="555"/>
      <c r="O31" s="555"/>
      <c r="P31" s="555"/>
      <c r="Q31" s="555"/>
      <c r="R31" s="555"/>
      <c r="S31" s="560"/>
    </row>
    <row r="32" spans="1:19" x14ac:dyDescent="0.3">
      <c r="A32" s="310"/>
      <c r="B32" s="308"/>
      <c r="C32" s="308"/>
      <c r="D32" s="308"/>
      <c r="E32" s="308"/>
      <c r="F32" s="308"/>
      <c r="G32" s="308"/>
      <c r="H32" s="308"/>
      <c r="I32" s="308"/>
      <c r="J32" s="308"/>
      <c r="K32" s="308"/>
      <c r="L32" s="308"/>
      <c r="M32" s="559"/>
      <c r="N32" s="555"/>
      <c r="O32" s="555"/>
      <c r="P32" s="555"/>
      <c r="Q32" s="555"/>
      <c r="R32" s="555"/>
      <c r="S32" s="560"/>
    </row>
    <row r="33" spans="1:19" ht="15" thickBot="1" x14ac:dyDescent="0.35">
      <c r="A33" s="565" t="s">
        <v>1831</v>
      </c>
      <c r="B33" s="546"/>
      <c r="C33" s="546"/>
      <c r="D33" s="546"/>
      <c r="E33" s="546"/>
      <c r="F33" s="546"/>
      <c r="G33" s="308"/>
      <c r="H33" s="308"/>
      <c r="I33" s="308"/>
      <c r="J33" s="308"/>
      <c r="K33" s="308"/>
      <c r="L33" s="308"/>
      <c r="M33" s="559"/>
      <c r="N33" s="555"/>
      <c r="O33" s="555"/>
      <c r="P33" s="555"/>
      <c r="Q33" s="555"/>
      <c r="R33" s="555"/>
      <c r="S33" s="560"/>
    </row>
    <row r="34" spans="1:19" x14ac:dyDescent="0.3">
      <c r="A34" s="571" t="s">
        <v>1844</v>
      </c>
      <c r="B34" s="572"/>
      <c r="C34" s="556" t="s">
        <v>1838</v>
      </c>
      <c r="D34" s="557"/>
      <c r="E34" s="557"/>
      <c r="F34" s="558"/>
      <c r="G34" s="308"/>
      <c r="H34" s="308"/>
      <c r="I34" s="308"/>
      <c r="J34" s="308"/>
      <c r="K34" s="308"/>
      <c r="L34" s="308"/>
      <c r="M34" s="559"/>
      <c r="N34" s="555"/>
      <c r="O34" s="555"/>
      <c r="P34" s="555"/>
      <c r="Q34" s="555"/>
      <c r="R34" s="555"/>
      <c r="S34" s="560"/>
    </row>
    <row r="35" spans="1:19" ht="15" thickBot="1" x14ac:dyDescent="0.35">
      <c r="A35" s="571"/>
      <c r="B35" s="572"/>
      <c r="C35" s="559"/>
      <c r="D35" s="555"/>
      <c r="E35" s="555"/>
      <c r="F35" s="560"/>
      <c r="G35" s="308"/>
      <c r="H35" s="308"/>
      <c r="I35" s="308"/>
      <c r="J35" s="308"/>
      <c r="K35" s="308"/>
      <c r="L35" s="308"/>
      <c r="M35" s="561"/>
      <c r="N35" s="562"/>
      <c r="O35" s="562"/>
      <c r="P35" s="562"/>
      <c r="Q35" s="562"/>
      <c r="R35" s="562"/>
      <c r="S35" s="563"/>
    </row>
    <row r="36" spans="1:19" x14ac:dyDescent="0.3">
      <c r="A36" s="571"/>
      <c r="B36" s="572"/>
      <c r="C36" s="559"/>
      <c r="D36" s="555"/>
      <c r="E36" s="555"/>
      <c r="F36" s="560"/>
      <c r="G36" s="308"/>
      <c r="H36" s="308"/>
      <c r="I36" s="308"/>
      <c r="J36" s="308"/>
      <c r="K36" s="308"/>
      <c r="L36" s="308"/>
      <c r="M36" s="308"/>
      <c r="N36" s="308"/>
      <c r="O36" s="308"/>
      <c r="P36" s="308"/>
      <c r="Q36" s="308"/>
      <c r="R36" s="308"/>
      <c r="S36" s="309"/>
    </row>
    <row r="37" spans="1:19" x14ac:dyDescent="0.3">
      <c r="A37" s="310"/>
      <c r="B37" s="308"/>
      <c r="C37" s="559"/>
      <c r="D37" s="555"/>
      <c r="E37" s="555"/>
      <c r="F37" s="560"/>
      <c r="G37" s="308"/>
      <c r="H37" s="308"/>
      <c r="I37" s="308"/>
      <c r="J37" s="308"/>
      <c r="K37" s="308"/>
      <c r="L37" s="308"/>
      <c r="M37" s="308"/>
      <c r="N37" s="308"/>
      <c r="O37" s="308"/>
      <c r="P37" s="308"/>
      <c r="Q37" s="308"/>
      <c r="R37" s="308"/>
      <c r="S37" s="309"/>
    </row>
    <row r="38" spans="1:19" x14ac:dyDescent="0.3">
      <c r="A38" s="310"/>
      <c r="B38" s="308"/>
      <c r="C38" s="559"/>
      <c r="D38" s="555"/>
      <c r="E38" s="555"/>
      <c r="F38" s="560"/>
      <c r="G38" s="308"/>
      <c r="H38" s="546" t="s">
        <v>1839</v>
      </c>
      <c r="I38" s="546"/>
      <c r="J38" s="546"/>
      <c r="K38" s="546"/>
      <c r="L38" s="546"/>
      <c r="M38" s="546"/>
      <c r="N38" s="546"/>
      <c r="O38" s="546"/>
      <c r="P38" s="546"/>
      <c r="Q38" s="546"/>
      <c r="R38" s="546"/>
      <c r="S38" s="547"/>
    </row>
    <row r="39" spans="1:19" ht="15" thickBot="1" x14ac:dyDescent="0.35">
      <c r="A39" s="310"/>
      <c r="B39" s="308"/>
      <c r="C39" s="559"/>
      <c r="D39" s="555"/>
      <c r="E39" s="555"/>
      <c r="F39" s="560"/>
      <c r="G39" s="308"/>
      <c r="H39" s="308"/>
      <c r="I39" s="308"/>
      <c r="J39" s="308"/>
      <c r="K39" s="308"/>
      <c r="L39" s="308"/>
      <c r="M39" s="308"/>
      <c r="N39" s="308"/>
      <c r="O39" s="308"/>
      <c r="P39" s="308"/>
      <c r="Q39" s="308"/>
      <c r="R39" s="308"/>
      <c r="S39" s="309"/>
    </row>
    <row r="40" spans="1:19" x14ac:dyDescent="0.3">
      <c r="A40" s="310"/>
      <c r="B40" s="308"/>
      <c r="C40" s="559"/>
      <c r="D40" s="555"/>
      <c r="E40" s="555"/>
      <c r="F40" s="560"/>
      <c r="G40" s="308"/>
      <c r="H40" s="546" t="s">
        <v>1841</v>
      </c>
      <c r="I40" s="546"/>
      <c r="J40" s="546"/>
      <c r="K40" s="308"/>
      <c r="L40" s="546" t="s">
        <v>1840</v>
      </c>
      <c r="M40" s="546"/>
      <c r="N40" s="546"/>
      <c r="O40" s="556" t="s">
        <v>1838</v>
      </c>
      <c r="P40" s="557"/>
      <c r="Q40" s="557"/>
      <c r="R40" s="557"/>
      <c r="S40" s="558"/>
    </row>
    <row r="41" spans="1:19" x14ac:dyDescent="0.3">
      <c r="A41" s="310"/>
      <c r="B41" s="308"/>
      <c r="C41" s="559"/>
      <c r="D41" s="555"/>
      <c r="E41" s="555"/>
      <c r="F41" s="560"/>
      <c r="G41" s="308"/>
      <c r="H41" s="569">
        <f>Overview!C8</f>
        <v>0</v>
      </c>
      <c r="I41" s="569"/>
      <c r="J41" s="569"/>
      <c r="K41" s="308"/>
      <c r="L41" s="570"/>
      <c r="M41" s="570"/>
      <c r="N41" s="570"/>
      <c r="O41" s="559"/>
      <c r="P41" s="555"/>
      <c r="Q41" s="555"/>
      <c r="R41" s="555"/>
      <c r="S41" s="560"/>
    </row>
    <row r="42" spans="1:19" x14ac:dyDescent="0.3">
      <c r="A42" s="310"/>
      <c r="B42" s="308"/>
      <c r="C42" s="559"/>
      <c r="D42" s="555"/>
      <c r="E42" s="555"/>
      <c r="F42" s="560"/>
      <c r="G42" s="308"/>
      <c r="H42" s="308"/>
      <c r="I42" s="308"/>
      <c r="J42" s="308"/>
      <c r="K42" s="308"/>
      <c r="L42" s="308"/>
      <c r="M42" s="308"/>
      <c r="N42" s="308"/>
      <c r="O42" s="559"/>
      <c r="P42" s="555"/>
      <c r="Q42" s="555"/>
      <c r="R42" s="555"/>
      <c r="S42" s="560"/>
    </row>
    <row r="43" spans="1:19" x14ac:dyDescent="0.3">
      <c r="A43" s="310"/>
      <c r="B43" s="308"/>
      <c r="C43" s="559"/>
      <c r="D43" s="555"/>
      <c r="E43" s="555"/>
      <c r="F43" s="560"/>
      <c r="G43" s="308"/>
      <c r="H43" s="546" t="s">
        <v>1842</v>
      </c>
      <c r="I43" s="546"/>
      <c r="J43" s="546"/>
      <c r="K43" s="308"/>
      <c r="L43" s="546" t="s">
        <v>1843</v>
      </c>
      <c r="M43" s="546"/>
      <c r="N43" s="546"/>
      <c r="O43" s="559"/>
      <c r="P43" s="555"/>
      <c r="Q43" s="555"/>
      <c r="R43" s="555"/>
      <c r="S43" s="560"/>
    </row>
    <row r="44" spans="1:19" ht="15" thickBot="1" x14ac:dyDescent="0.35">
      <c r="A44" s="310"/>
      <c r="B44" s="308"/>
      <c r="C44" s="559"/>
      <c r="D44" s="555"/>
      <c r="E44" s="555"/>
      <c r="F44" s="560"/>
      <c r="G44" s="308"/>
      <c r="H44" s="545" t="s">
        <v>1845</v>
      </c>
      <c r="I44" s="545"/>
      <c r="J44" s="545"/>
      <c r="K44" s="308"/>
      <c r="L44" s="545"/>
      <c r="M44" s="545"/>
      <c r="N44" s="545"/>
      <c r="O44" s="561"/>
      <c r="P44" s="562"/>
      <c r="Q44" s="562"/>
      <c r="R44" s="562"/>
      <c r="S44" s="563"/>
    </row>
    <row r="45" spans="1:19" ht="15" thickBot="1" x14ac:dyDescent="0.35">
      <c r="A45" s="310"/>
      <c r="B45" s="308"/>
      <c r="C45" s="559"/>
      <c r="D45" s="555"/>
      <c r="E45" s="555"/>
      <c r="F45" s="560"/>
      <c r="G45" s="308"/>
      <c r="H45" s="308"/>
      <c r="I45" s="308"/>
      <c r="J45" s="308"/>
      <c r="K45" s="308"/>
      <c r="L45" s="308"/>
      <c r="M45" s="308"/>
      <c r="N45" s="308"/>
      <c r="O45" s="308"/>
      <c r="P45" s="308"/>
      <c r="Q45" s="308"/>
      <c r="R45" s="308"/>
      <c r="S45" s="309"/>
    </row>
    <row r="46" spans="1:19" x14ac:dyDescent="0.3">
      <c r="A46" s="310"/>
      <c r="B46" s="308"/>
      <c r="C46" s="559"/>
      <c r="D46" s="555"/>
      <c r="E46" s="555"/>
      <c r="F46" s="560"/>
      <c r="G46" s="308"/>
      <c r="H46" s="546" t="s">
        <v>1841</v>
      </c>
      <c r="I46" s="546"/>
      <c r="J46" s="546"/>
      <c r="K46" s="308"/>
      <c r="L46" s="546" t="s">
        <v>1840</v>
      </c>
      <c r="M46" s="546"/>
      <c r="N46" s="546"/>
      <c r="O46" s="556" t="s">
        <v>1838</v>
      </c>
      <c r="P46" s="557"/>
      <c r="Q46" s="557"/>
      <c r="R46" s="557"/>
      <c r="S46" s="558"/>
    </row>
    <row r="47" spans="1:19" x14ac:dyDescent="0.3">
      <c r="A47" s="310"/>
      <c r="B47" s="308"/>
      <c r="C47" s="559"/>
      <c r="D47" s="555"/>
      <c r="E47" s="555"/>
      <c r="F47" s="560"/>
      <c r="G47" s="308"/>
      <c r="H47" s="569">
        <f>Overview!C8</f>
        <v>0</v>
      </c>
      <c r="I47" s="569"/>
      <c r="J47" s="569"/>
      <c r="K47" s="308"/>
      <c r="L47" s="570"/>
      <c r="M47" s="570"/>
      <c r="N47" s="570"/>
      <c r="O47" s="559"/>
      <c r="P47" s="555"/>
      <c r="Q47" s="555"/>
      <c r="R47" s="555"/>
      <c r="S47" s="560"/>
    </row>
    <row r="48" spans="1:19" x14ac:dyDescent="0.3">
      <c r="A48" s="310"/>
      <c r="B48" s="308"/>
      <c r="C48" s="559"/>
      <c r="D48" s="555"/>
      <c r="E48" s="555"/>
      <c r="F48" s="560"/>
      <c r="G48" s="308"/>
      <c r="H48" s="308"/>
      <c r="I48" s="308"/>
      <c r="J48" s="308"/>
      <c r="K48" s="308"/>
      <c r="L48" s="308"/>
      <c r="M48" s="308"/>
      <c r="N48" s="308"/>
      <c r="O48" s="559"/>
      <c r="P48" s="555"/>
      <c r="Q48" s="555"/>
      <c r="R48" s="555"/>
      <c r="S48" s="560"/>
    </row>
    <row r="49" spans="1:19" x14ac:dyDescent="0.3">
      <c r="A49" s="310"/>
      <c r="B49" s="308"/>
      <c r="C49" s="559"/>
      <c r="D49" s="555"/>
      <c r="E49" s="555"/>
      <c r="F49" s="560"/>
      <c r="G49" s="308"/>
      <c r="H49" s="546" t="s">
        <v>1842</v>
      </c>
      <c r="I49" s="546"/>
      <c r="J49" s="546"/>
      <c r="K49" s="308"/>
      <c r="L49" s="546" t="s">
        <v>1843</v>
      </c>
      <c r="M49" s="546"/>
      <c r="N49" s="546"/>
      <c r="O49" s="559"/>
      <c r="P49" s="555"/>
      <c r="Q49" s="555"/>
      <c r="R49" s="555"/>
      <c r="S49" s="560"/>
    </row>
    <row r="50" spans="1:19" ht="15" thickBot="1" x14ac:dyDescent="0.35">
      <c r="A50" s="310"/>
      <c r="B50" s="308"/>
      <c r="C50" s="559"/>
      <c r="D50" s="555"/>
      <c r="E50" s="555"/>
      <c r="F50" s="560"/>
      <c r="G50" s="308"/>
      <c r="H50" s="545" t="s">
        <v>1845</v>
      </c>
      <c r="I50" s="545"/>
      <c r="J50" s="545"/>
      <c r="K50" s="308"/>
      <c r="L50" s="545"/>
      <c r="M50" s="545"/>
      <c r="N50" s="545"/>
      <c r="O50" s="561"/>
      <c r="P50" s="562"/>
      <c r="Q50" s="562"/>
      <c r="R50" s="562"/>
      <c r="S50" s="563"/>
    </row>
    <row r="51" spans="1:19" ht="15" thickBot="1" x14ac:dyDescent="0.35">
      <c r="A51" s="310"/>
      <c r="B51" s="308"/>
      <c r="C51" s="561"/>
      <c r="D51" s="562"/>
      <c r="E51" s="562"/>
      <c r="F51" s="563"/>
      <c r="G51" s="308"/>
      <c r="H51" s="308"/>
      <c r="I51" s="308"/>
      <c r="J51" s="308"/>
      <c r="K51" s="308"/>
      <c r="L51" s="308"/>
      <c r="M51" s="308"/>
      <c r="N51" s="308"/>
      <c r="O51" s="308"/>
      <c r="P51" s="308"/>
      <c r="Q51" s="308"/>
      <c r="R51" s="308"/>
      <c r="S51" s="309"/>
    </row>
    <row r="52" spans="1:19" x14ac:dyDescent="0.3">
      <c r="A52" s="310"/>
      <c r="B52" s="308"/>
      <c r="C52" s="308"/>
      <c r="D52" s="308"/>
      <c r="E52" s="308"/>
      <c r="F52" s="308"/>
      <c r="G52" s="308"/>
      <c r="H52" s="546" t="s">
        <v>1841</v>
      </c>
      <c r="I52" s="546"/>
      <c r="J52" s="546"/>
      <c r="K52" s="308"/>
      <c r="L52" s="546" t="s">
        <v>1840</v>
      </c>
      <c r="M52" s="546"/>
      <c r="N52" s="546"/>
      <c r="O52" s="556" t="s">
        <v>1838</v>
      </c>
      <c r="P52" s="557"/>
      <c r="Q52" s="557"/>
      <c r="R52" s="557"/>
      <c r="S52" s="558"/>
    </row>
    <row r="53" spans="1:19" ht="15" thickBot="1" x14ac:dyDescent="0.35">
      <c r="A53" s="565" t="s">
        <v>1832</v>
      </c>
      <c r="B53" s="546"/>
      <c r="C53" s="546"/>
      <c r="D53" s="546"/>
      <c r="E53" s="546"/>
      <c r="F53" s="546"/>
      <c r="G53" s="308"/>
      <c r="H53" s="569">
        <f>Overview!C8</f>
        <v>0</v>
      </c>
      <c r="I53" s="569"/>
      <c r="J53" s="569"/>
      <c r="K53" s="308"/>
      <c r="L53" s="570"/>
      <c r="M53" s="570"/>
      <c r="N53" s="570"/>
      <c r="O53" s="559"/>
      <c r="P53" s="555"/>
      <c r="Q53" s="555"/>
      <c r="R53" s="555"/>
      <c r="S53" s="560"/>
    </row>
    <row r="54" spans="1:19" x14ac:dyDescent="0.3">
      <c r="A54" s="571" t="s">
        <v>1844</v>
      </c>
      <c r="B54" s="572"/>
      <c r="C54" s="556" t="s">
        <v>1838</v>
      </c>
      <c r="D54" s="557"/>
      <c r="E54" s="557"/>
      <c r="F54" s="558"/>
      <c r="G54" s="308"/>
      <c r="H54" s="308"/>
      <c r="I54" s="308"/>
      <c r="J54" s="308"/>
      <c r="K54" s="308"/>
      <c r="L54" s="308"/>
      <c r="M54" s="308"/>
      <c r="N54" s="308"/>
      <c r="O54" s="559"/>
      <c r="P54" s="555"/>
      <c r="Q54" s="555"/>
      <c r="R54" s="555"/>
      <c r="S54" s="560"/>
    </row>
    <row r="55" spans="1:19" x14ac:dyDescent="0.3">
      <c r="A55" s="571"/>
      <c r="B55" s="572"/>
      <c r="C55" s="559"/>
      <c r="D55" s="555"/>
      <c r="E55" s="555"/>
      <c r="F55" s="560"/>
      <c r="G55" s="308"/>
      <c r="H55" s="546" t="s">
        <v>1842</v>
      </c>
      <c r="I55" s="546"/>
      <c r="J55" s="546"/>
      <c r="K55" s="308"/>
      <c r="L55" s="546" t="s">
        <v>1843</v>
      </c>
      <c r="M55" s="546"/>
      <c r="N55" s="546"/>
      <c r="O55" s="559"/>
      <c r="P55" s="555"/>
      <c r="Q55" s="555"/>
      <c r="R55" s="555"/>
      <c r="S55" s="560"/>
    </row>
    <row r="56" spans="1:19" ht="15" thickBot="1" x14ac:dyDescent="0.35">
      <c r="A56" s="571"/>
      <c r="B56" s="572"/>
      <c r="C56" s="559"/>
      <c r="D56" s="555"/>
      <c r="E56" s="555"/>
      <c r="F56" s="560"/>
      <c r="G56" s="308"/>
      <c r="H56" s="545" t="s">
        <v>1845</v>
      </c>
      <c r="I56" s="545"/>
      <c r="J56" s="545"/>
      <c r="K56" s="308"/>
      <c r="L56" s="545"/>
      <c r="M56" s="545"/>
      <c r="N56" s="545"/>
      <c r="O56" s="561"/>
      <c r="P56" s="562"/>
      <c r="Q56" s="562"/>
      <c r="R56" s="562"/>
      <c r="S56" s="563"/>
    </row>
    <row r="57" spans="1:19" ht="15" thickBot="1" x14ac:dyDescent="0.35">
      <c r="A57" s="310"/>
      <c r="B57" s="308"/>
      <c r="C57" s="559"/>
      <c r="D57" s="555"/>
      <c r="E57" s="555"/>
      <c r="F57" s="560"/>
      <c r="G57" s="308"/>
      <c r="H57" s="308"/>
      <c r="I57" s="308"/>
      <c r="J57" s="308"/>
      <c r="K57" s="308"/>
      <c r="L57" s="308"/>
      <c r="M57" s="308"/>
      <c r="N57" s="308"/>
      <c r="O57" s="308"/>
      <c r="P57" s="308"/>
      <c r="Q57" s="308"/>
      <c r="R57" s="308"/>
      <c r="S57" s="309"/>
    </row>
    <row r="58" spans="1:19" x14ac:dyDescent="0.3">
      <c r="A58" s="310"/>
      <c r="B58" s="308"/>
      <c r="C58" s="559"/>
      <c r="D58" s="555"/>
      <c r="E58" s="555"/>
      <c r="F58" s="560"/>
      <c r="G58" s="308"/>
      <c r="H58" s="546" t="s">
        <v>1841</v>
      </c>
      <c r="I58" s="546"/>
      <c r="J58" s="546"/>
      <c r="K58" s="308"/>
      <c r="L58" s="546" t="s">
        <v>1840</v>
      </c>
      <c r="M58" s="546"/>
      <c r="N58" s="546"/>
      <c r="O58" s="556" t="s">
        <v>1838</v>
      </c>
      <c r="P58" s="557"/>
      <c r="Q58" s="557"/>
      <c r="R58" s="557"/>
      <c r="S58" s="558"/>
    </row>
    <row r="59" spans="1:19" x14ac:dyDescent="0.3">
      <c r="A59" s="310"/>
      <c r="B59" s="308"/>
      <c r="C59" s="559"/>
      <c r="D59" s="555"/>
      <c r="E59" s="555"/>
      <c r="F59" s="560"/>
      <c r="G59" s="308"/>
      <c r="H59" s="569">
        <f>Overview!C8</f>
        <v>0</v>
      </c>
      <c r="I59" s="569"/>
      <c r="J59" s="569"/>
      <c r="K59" s="308"/>
      <c r="L59" s="570"/>
      <c r="M59" s="570"/>
      <c r="N59" s="570"/>
      <c r="O59" s="559"/>
      <c r="P59" s="555"/>
      <c r="Q59" s="555"/>
      <c r="R59" s="555"/>
      <c r="S59" s="560"/>
    </row>
    <row r="60" spans="1:19" x14ac:dyDescent="0.3">
      <c r="A60" s="310"/>
      <c r="B60" s="308"/>
      <c r="C60" s="559"/>
      <c r="D60" s="555"/>
      <c r="E60" s="555"/>
      <c r="F60" s="560"/>
      <c r="G60" s="308"/>
      <c r="H60" s="308"/>
      <c r="I60" s="308"/>
      <c r="J60" s="308"/>
      <c r="K60" s="308"/>
      <c r="L60" s="308"/>
      <c r="M60" s="308"/>
      <c r="N60" s="308"/>
      <c r="O60" s="559"/>
      <c r="P60" s="555"/>
      <c r="Q60" s="555"/>
      <c r="R60" s="555"/>
      <c r="S60" s="560"/>
    </row>
    <row r="61" spans="1:19" x14ac:dyDescent="0.3">
      <c r="A61" s="310"/>
      <c r="B61" s="308"/>
      <c r="C61" s="559"/>
      <c r="D61" s="555"/>
      <c r="E61" s="555"/>
      <c r="F61" s="560"/>
      <c r="G61" s="308"/>
      <c r="H61" s="546" t="s">
        <v>1842</v>
      </c>
      <c r="I61" s="546"/>
      <c r="J61" s="546"/>
      <c r="K61" s="308"/>
      <c r="L61" s="546" t="s">
        <v>1843</v>
      </c>
      <c r="M61" s="546"/>
      <c r="N61" s="546"/>
      <c r="O61" s="559"/>
      <c r="P61" s="555"/>
      <c r="Q61" s="555"/>
      <c r="R61" s="555"/>
      <c r="S61" s="560"/>
    </row>
    <row r="62" spans="1:19" ht="15" thickBot="1" x14ac:dyDescent="0.35">
      <c r="A62" s="310"/>
      <c r="B62" s="308"/>
      <c r="C62" s="559"/>
      <c r="D62" s="555"/>
      <c r="E62" s="555"/>
      <c r="F62" s="560"/>
      <c r="G62" s="308"/>
      <c r="H62" s="545" t="s">
        <v>1845</v>
      </c>
      <c r="I62" s="545"/>
      <c r="J62" s="545"/>
      <c r="K62" s="308"/>
      <c r="L62" s="545"/>
      <c r="M62" s="545"/>
      <c r="N62" s="545"/>
      <c r="O62" s="561"/>
      <c r="P62" s="562"/>
      <c r="Q62" s="562"/>
      <c r="R62" s="562"/>
      <c r="S62" s="563"/>
    </row>
    <row r="63" spans="1:19" x14ac:dyDescent="0.3">
      <c r="A63" s="310"/>
      <c r="B63" s="308"/>
      <c r="C63" s="559"/>
      <c r="D63" s="555"/>
      <c r="E63" s="555"/>
      <c r="F63" s="560"/>
      <c r="G63" s="308"/>
      <c r="H63" s="308"/>
      <c r="I63" s="308"/>
      <c r="J63" s="308"/>
      <c r="K63" s="308"/>
      <c r="L63" s="308"/>
      <c r="M63" s="308"/>
      <c r="N63" s="308"/>
      <c r="O63" s="308"/>
      <c r="P63" s="308"/>
      <c r="Q63" s="308"/>
      <c r="R63" s="308"/>
      <c r="S63" s="309"/>
    </row>
    <row r="64" spans="1:19" x14ac:dyDescent="0.3">
      <c r="A64" s="310"/>
      <c r="B64" s="308"/>
      <c r="C64" s="559"/>
      <c r="D64" s="555"/>
      <c r="E64" s="555"/>
      <c r="F64" s="560"/>
      <c r="G64" s="308"/>
      <c r="H64" s="308"/>
      <c r="I64" s="308"/>
      <c r="J64" s="308"/>
      <c r="K64" s="308"/>
      <c r="L64" s="308"/>
      <c r="M64" s="308"/>
      <c r="N64" s="308"/>
      <c r="O64" s="308"/>
      <c r="P64" s="308"/>
      <c r="Q64" s="308"/>
      <c r="R64" s="308"/>
      <c r="S64" s="309"/>
    </row>
    <row r="65" spans="1:19" x14ac:dyDescent="0.3">
      <c r="A65" s="310"/>
      <c r="B65" s="308"/>
      <c r="C65" s="559"/>
      <c r="D65" s="555"/>
      <c r="E65" s="555"/>
      <c r="F65" s="560"/>
      <c r="G65" s="308"/>
      <c r="H65" s="308"/>
      <c r="I65" s="308"/>
      <c r="J65" s="308"/>
      <c r="K65" s="308"/>
      <c r="L65" s="308"/>
      <c r="M65" s="308"/>
      <c r="N65" s="308"/>
      <c r="O65" s="308"/>
      <c r="P65" s="308"/>
      <c r="Q65" s="308"/>
      <c r="R65" s="308"/>
      <c r="S65" s="309"/>
    </row>
    <row r="66" spans="1:19" x14ac:dyDescent="0.3">
      <c r="A66" s="310"/>
      <c r="B66" s="308"/>
      <c r="C66" s="559"/>
      <c r="D66" s="555"/>
      <c r="E66" s="555"/>
      <c r="F66" s="560"/>
      <c r="G66" s="308"/>
      <c r="H66" s="308"/>
      <c r="I66" s="308"/>
      <c r="J66" s="308"/>
      <c r="K66" s="308"/>
      <c r="L66" s="308"/>
      <c r="M66" s="308"/>
      <c r="N66" s="308"/>
      <c r="O66" s="308"/>
      <c r="P66" s="308"/>
      <c r="Q66" s="308"/>
      <c r="R66" s="308"/>
      <c r="S66" s="309"/>
    </row>
    <row r="67" spans="1:19" x14ac:dyDescent="0.3">
      <c r="A67" s="310"/>
      <c r="B67" s="308"/>
      <c r="C67" s="559"/>
      <c r="D67" s="555"/>
      <c r="E67" s="555"/>
      <c r="F67" s="560"/>
      <c r="G67" s="308"/>
      <c r="H67" s="308"/>
      <c r="I67" s="308"/>
      <c r="J67" s="308"/>
      <c r="K67" s="308"/>
      <c r="L67" s="308"/>
      <c r="M67" s="308"/>
      <c r="N67" s="308"/>
      <c r="O67" s="308"/>
      <c r="P67" s="308"/>
      <c r="Q67" s="308"/>
      <c r="R67" s="308"/>
      <c r="S67" s="309"/>
    </row>
    <row r="68" spans="1:19" x14ac:dyDescent="0.3">
      <c r="A68" s="310"/>
      <c r="B68" s="308"/>
      <c r="C68" s="559"/>
      <c r="D68" s="555"/>
      <c r="E68" s="555"/>
      <c r="F68" s="560"/>
      <c r="G68" s="308"/>
      <c r="H68" s="308"/>
      <c r="I68" s="308"/>
      <c r="J68" s="308"/>
      <c r="K68" s="308"/>
      <c r="L68" s="308"/>
      <c r="M68" s="308"/>
      <c r="N68" s="308"/>
      <c r="O68" s="308"/>
      <c r="P68" s="308"/>
      <c r="Q68" s="308"/>
      <c r="R68" s="308"/>
      <c r="S68" s="309"/>
    </row>
    <row r="69" spans="1:19" x14ac:dyDescent="0.3">
      <c r="A69" s="310"/>
      <c r="B69" s="308"/>
      <c r="C69" s="559"/>
      <c r="D69" s="555"/>
      <c r="E69" s="555"/>
      <c r="F69" s="560"/>
      <c r="G69" s="308"/>
      <c r="H69" s="308"/>
      <c r="I69" s="308"/>
      <c r="J69" s="308"/>
      <c r="K69" s="308"/>
      <c r="L69" s="308"/>
      <c r="M69" s="308"/>
      <c r="N69" s="308"/>
      <c r="O69" s="308"/>
      <c r="P69" s="308"/>
      <c r="Q69" s="308"/>
      <c r="R69" s="308"/>
      <c r="S69" s="309"/>
    </row>
    <row r="70" spans="1:19" x14ac:dyDescent="0.3">
      <c r="A70" s="310"/>
      <c r="B70" s="308"/>
      <c r="C70" s="559"/>
      <c r="D70" s="555"/>
      <c r="E70" s="555"/>
      <c r="F70" s="560"/>
      <c r="G70" s="308"/>
      <c r="H70" s="308"/>
      <c r="I70" s="308"/>
      <c r="J70" s="308"/>
      <c r="K70" s="308"/>
      <c r="L70" s="308"/>
      <c r="M70" s="308"/>
      <c r="N70" s="308"/>
      <c r="O70" s="308"/>
      <c r="P70" s="308"/>
      <c r="Q70" s="308"/>
      <c r="R70" s="308"/>
      <c r="S70" s="309"/>
    </row>
    <row r="71" spans="1:19" ht="15" thickBot="1" x14ac:dyDescent="0.35">
      <c r="A71" s="312"/>
      <c r="B71" s="313"/>
      <c r="C71" s="561"/>
      <c r="D71" s="562"/>
      <c r="E71" s="562"/>
      <c r="F71" s="563"/>
      <c r="G71" s="313"/>
      <c r="H71" s="313"/>
      <c r="I71" s="313"/>
      <c r="J71" s="313"/>
      <c r="K71" s="313"/>
      <c r="L71" s="313"/>
      <c r="M71" s="313"/>
      <c r="N71" s="313"/>
      <c r="O71" s="313"/>
      <c r="P71" s="313"/>
      <c r="Q71" s="313"/>
      <c r="R71" s="313"/>
      <c r="S71" s="314"/>
    </row>
    <row r="72" spans="1:19" x14ac:dyDescent="0.3">
      <c r="G72" s="214"/>
    </row>
  </sheetData>
  <sheetProtection algorithmName="SHA-512" hashValue="Dsflh5qqKRXYQgieocgjtpJCc6+ZmwySyGb8XFdzRb1Ho5OWer7RTCpp4hPh21waPK1HJ45cgNokZ0rRNXtUqQ==" saltValue="swt7heN03958FKykcF4+nQ==" spinCount="100000" sheet="1" selectLockedCells="1"/>
  <mergeCells count="78">
    <mergeCell ref="A3:B3"/>
    <mergeCell ref="C3:D3"/>
    <mergeCell ref="E3:F3"/>
    <mergeCell ref="A4:B4"/>
    <mergeCell ref="C4:D4"/>
    <mergeCell ref="E4:F4"/>
    <mergeCell ref="A8:B8"/>
    <mergeCell ref="A9:B9"/>
    <mergeCell ref="A5:B5"/>
    <mergeCell ref="C5:D5"/>
    <mergeCell ref="E5:F5"/>
    <mergeCell ref="A6:B6"/>
    <mergeCell ref="C6:D6"/>
    <mergeCell ref="E6:F6"/>
    <mergeCell ref="A53:F53"/>
    <mergeCell ref="A54:B56"/>
    <mergeCell ref="C54:F71"/>
    <mergeCell ref="H15:K15"/>
    <mergeCell ref="L15:O15"/>
    <mergeCell ref="H16:K16"/>
    <mergeCell ref="L16:O16"/>
    <mergeCell ref="C14:F31"/>
    <mergeCell ref="A33:F33"/>
    <mergeCell ref="C34:F51"/>
    <mergeCell ref="A14:B16"/>
    <mergeCell ref="A34:B36"/>
    <mergeCell ref="L43:N43"/>
    <mergeCell ref="L44:N44"/>
    <mergeCell ref="O40:S44"/>
    <mergeCell ref="H46:J46"/>
    <mergeCell ref="L46:N46"/>
    <mergeCell ref="O46:S50"/>
    <mergeCell ref="H47:J47"/>
    <mergeCell ref="L47:N47"/>
    <mergeCell ref="H49:J49"/>
    <mergeCell ref="L49:N49"/>
    <mergeCell ref="H50:J50"/>
    <mergeCell ref="L50:N50"/>
    <mergeCell ref="H41:J41"/>
    <mergeCell ref="H44:J44"/>
    <mergeCell ref="H43:J43"/>
    <mergeCell ref="H40:J40"/>
    <mergeCell ref="L40:N40"/>
    <mergeCell ref="L41:N41"/>
    <mergeCell ref="H52:J52"/>
    <mergeCell ref="L52:N52"/>
    <mergeCell ref="O52:S56"/>
    <mergeCell ref="H53:J53"/>
    <mergeCell ref="L53:N53"/>
    <mergeCell ref="H55:J55"/>
    <mergeCell ref="L55:N55"/>
    <mergeCell ref="H56:J56"/>
    <mergeCell ref="L56:N56"/>
    <mergeCell ref="H58:J58"/>
    <mergeCell ref="L58:N58"/>
    <mergeCell ref="O58:S62"/>
    <mergeCell ref="H59:J59"/>
    <mergeCell ref="L59:N59"/>
    <mergeCell ref="H61:J61"/>
    <mergeCell ref="L61:N61"/>
    <mergeCell ref="H62:J62"/>
    <mergeCell ref="L62:N62"/>
    <mergeCell ref="A1:S1"/>
    <mergeCell ref="E9:F9"/>
    <mergeCell ref="H38:S38"/>
    <mergeCell ref="E2:F2"/>
    <mergeCell ref="H13:S14"/>
    <mergeCell ref="H18:K18"/>
    <mergeCell ref="H19:K26"/>
    <mergeCell ref="M18:S35"/>
    <mergeCell ref="P15:S15"/>
    <mergeCell ref="P16:S16"/>
    <mergeCell ref="A13:F13"/>
    <mergeCell ref="A10:B10"/>
    <mergeCell ref="A11:B11"/>
    <mergeCell ref="E8:F8"/>
    <mergeCell ref="E10:F10"/>
    <mergeCell ref="E11:F11"/>
  </mergeCells>
  <dataValidations count="6">
    <dataValidation type="list" allowBlank="1" showInputMessage="1" showErrorMessage="1" sqref="B2" xr:uid="{105C5183-257F-4DF7-A71D-802577D2737B}">
      <formula1>"Choose one:,Brittany Kronmiller, Dwayne Marshall, Frank Chiki, Laura Blaydes, Marina Fernandez, Meg Richert, Mitch Fortune, Sarah Benitez, Shawniece Hawkins"</formula1>
    </dataValidation>
    <dataValidation type="list" allowBlank="1" showInputMessage="1" showErrorMessage="1" sqref="D9" xr:uid="{4F9BF9DF-EFBB-40A1-8011-763E2EA306E0}">
      <formula1>"Yes, No, Not Applicable"</formula1>
    </dataValidation>
    <dataValidation type="list" allowBlank="1" showInputMessage="1" showErrorMessage="1" sqref="A54:B54 A34:B34 A14:B16" xr:uid="{D6528F69-7975-4BF7-B39A-744F6474B0C7}">
      <formula1>"Choose One:,Not Applicable,Budget and descriptions are complete.,Revisions needed."</formula1>
    </dataValidation>
    <dataValidation type="list" allowBlank="1" showInputMessage="1" showErrorMessage="1" sqref="H44 H50 H56 H62" xr:uid="{7D6666F4-22E7-4BC7-B3A2-8C08C3456F62}">
      <formula1>"Choose one:,Sent E-mail, Left Voice Mail, Application Revision in Process, Revision Complete"</formula1>
    </dataValidation>
    <dataValidation type="list" allowBlank="1" showInputMessage="1" showErrorMessage="1" sqref="A9:B9 E9:F9" xr:uid="{B9EC510D-C3F6-410C-A1D7-23F3C1663D92}">
      <formula1>"Choose One:,Yes, No, Not Applicable"</formula1>
    </dataValidation>
    <dataValidation type="list" allowBlank="1" showInputMessage="1" showErrorMessage="1" sqref="H16:S16" xr:uid="{8AE3ADCF-B8C6-4414-8597-A71A816EB811}">
      <formula1>"Choose One:,Yes, No, Not Applicable, 0 Participating"</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434D-81A4-4FD8-8C23-65E18B1B9311}">
  <sheetPr codeName="Sheet8">
    <tabColor rgb="FF92D050"/>
    <pageSetUpPr fitToPage="1"/>
  </sheetPr>
  <dimension ref="A1:M47"/>
  <sheetViews>
    <sheetView topLeftCell="A26"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44140625" style="14" customWidth="1"/>
    <col min="6" max="16384" width="9.109375" style="14"/>
  </cols>
  <sheetData>
    <row r="1" spans="1:13" x14ac:dyDescent="0.3">
      <c r="A1" s="605" t="s">
        <v>147</v>
      </c>
      <c r="B1" s="606"/>
      <c r="C1" s="606"/>
      <c r="D1" s="607"/>
    </row>
    <row r="2" spans="1:13" x14ac:dyDescent="0.3">
      <c r="A2" s="608" t="s">
        <v>1790</v>
      </c>
      <c r="B2" s="609"/>
      <c r="C2" s="609"/>
      <c r="D2" s="610"/>
    </row>
    <row r="3" spans="1:13" x14ac:dyDescent="0.3">
      <c r="A3" s="608" t="s">
        <v>1780</v>
      </c>
      <c r="B3" s="609"/>
      <c r="C3" s="609"/>
      <c r="D3" s="610"/>
    </row>
    <row r="4" spans="1:13" x14ac:dyDescent="0.3">
      <c r="A4" s="185" t="s">
        <v>148</v>
      </c>
      <c r="B4" s="186"/>
      <c r="C4" s="187" t="s">
        <v>1851</v>
      </c>
      <c r="D4" s="188"/>
    </row>
    <row r="5" spans="1:13" x14ac:dyDescent="0.3">
      <c r="A5" s="147" t="s">
        <v>149</v>
      </c>
      <c r="B5" s="611">
        <f>Overview!C4</f>
        <v>0</v>
      </c>
      <c r="C5" s="611"/>
      <c r="D5" s="148"/>
    </row>
    <row r="6" spans="1:13" x14ac:dyDescent="0.3">
      <c r="A6" s="149" t="s">
        <v>150</v>
      </c>
      <c r="B6" s="612" t="s">
        <v>151</v>
      </c>
      <c r="C6" s="612"/>
      <c r="D6" s="613"/>
    </row>
    <row r="7" spans="1:13" x14ac:dyDescent="0.3">
      <c r="A7" s="149" t="s">
        <v>152</v>
      </c>
      <c r="B7" s="593" t="s">
        <v>153</v>
      </c>
      <c r="C7" s="593"/>
      <c r="D7" s="594"/>
    </row>
    <row r="8" spans="1:13" x14ac:dyDescent="0.3">
      <c r="A8" s="305" t="s">
        <v>1852</v>
      </c>
      <c r="B8" s="595" t="s">
        <v>1853</v>
      </c>
      <c r="C8" s="595"/>
      <c r="D8" s="596"/>
    </row>
    <row r="9" spans="1:13" ht="15" thickBot="1" x14ac:dyDescent="0.35">
      <c r="A9" s="597" t="s">
        <v>154</v>
      </c>
      <c r="B9" s="598"/>
      <c r="C9" s="598"/>
      <c r="D9" s="599"/>
    </row>
    <row r="10" spans="1:13" ht="27.6" x14ac:dyDescent="0.3">
      <c r="A10" s="600" t="s">
        <v>216</v>
      </c>
      <c r="B10" s="602" t="s">
        <v>155</v>
      </c>
      <c r="C10" s="196" t="s">
        <v>156</v>
      </c>
      <c r="D10" s="603" t="s">
        <v>157</v>
      </c>
      <c r="F10" s="353" t="s">
        <v>1803</v>
      </c>
      <c r="G10" s="354"/>
      <c r="H10" s="354"/>
      <c r="I10" s="354"/>
      <c r="J10" s="354"/>
      <c r="K10" s="354"/>
      <c r="L10" s="354"/>
      <c r="M10" s="355"/>
    </row>
    <row r="11" spans="1:13" ht="15" thickBot="1" x14ac:dyDescent="0.35">
      <c r="A11" s="601"/>
      <c r="B11" s="602"/>
      <c r="C11" s="202" t="s">
        <v>158</v>
      </c>
      <c r="D11" s="604"/>
      <c r="F11" s="356"/>
      <c r="G11" s="357"/>
      <c r="H11" s="357"/>
      <c r="I11" s="357"/>
      <c r="J11" s="357"/>
      <c r="K11" s="357"/>
      <c r="L11" s="357"/>
      <c r="M11" s="358"/>
    </row>
    <row r="12" spans="1:13" ht="27.6" x14ac:dyDescent="0.3">
      <c r="A12" s="150" t="s">
        <v>159</v>
      </c>
      <c r="B12" s="151">
        <f>'Main Budget'!G27</f>
        <v>0</v>
      </c>
      <c r="C12" s="194"/>
      <c r="D12" s="197"/>
      <c r="F12" s="587" t="s">
        <v>1804</v>
      </c>
      <c r="G12" s="588"/>
      <c r="H12" s="588"/>
      <c r="I12" s="588"/>
      <c r="J12" s="588"/>
      <c r="K12" s="588"/>
      <c r="L12" s="588"/>
      <c r="M12" s="589"/>
    </row>
    <row r="13" spans="1:13" x14ac:dyDescent="0.3">
      <c r="A13" s="150" t="s">
        <v>160</v>
      </c>
      <c r="B13" s="152">
        <f>'Main Budget'!G28</f>
        <v>0</v>
      </c>
      <c r="C13" s="194"/>
      <c r="D13" s="197"/>
      <c r="F13" s="587"/>
      <c r="G13" s="588"/>
      <c r="H13" s="588"/>
      <c r="I13" s="588"/>
      <c r="J13" s="588"/>
      <c r="K13" s="588"/>
      <c r="L13" s="588"/>
      <c r="M13" s="589"/>
    </row>
    <row r="14" spans="1:13" x14ac:dyDescent="0.3">
      <c r="A14" s="150" t="s">
        <v>161</v>
      </c>
      <c r="B14" s="151">
        <f>'Main Budget'!G29</f>
        <v>0</v>
      </c>
      <c r="C14" s="194"/>
      <c r="D14" s="197"/>
      <c r="F14" s="587"/>
      <c r="G14" s="588"/>
      <c r="H14" s="588"/>
      <c r="I14" s="588"/>
      <c r="J14" s="588"/>
      <c r="K14" s="588"/>
      <c r="L14" s="588"/>
      <c r="M14" s="589"/>
    </row>
    <row r="15" spans="1:13" x14ac:dyDescent="0.3">
      <c r="A15" s="150" t="s">
        <v>162</v>
      </c>
      <c r="B15" s="153">
        <f>'Main Budget'!M23-B19</f>
        <v>0</v>
      </c>
      <c r="C15" s="194"/>
      <c r="D15" s="197"/>
      <c r="F15" s="587"/>
      <c r="G15" s="588"/>
      <c r="H15" s="588"/>
      <c r="I15" s="588"/>
      <c r="J15" s="588"/>
      <c r="K15" s="588"/>
      <c r="L15" s="588"/>
      <c r="M15" s="589"/>
    </row>
    <row r="16" spans="1:13" x14ac:dyDescent="0.3">
      <c r="A16" s="150" t="s">
        <v>163</v>
      </c>
      <c r="B16" s="151">
        <f>'Main Budget'!M22-B20</f>
        <v>0</v>
      </c>
      <c r="C16" s="194"/>
      <c r="D16" s="197"/>
      <c r="F16" s="587"/>
      <c r="G16" s="588"/>
      <c r="H16" s="588"/>
      <c r="I16" s="588"/>
      <c r="J16" s="588"/>
      <c r="K16" s="588"/>
      <c r="L16" s="588"/>
      <c r="M16" s="589"/>
    </row>
    <row r="17" spans="1:13" x14ac:dyDescent="0.3">
      <c r="A17" s="150" t="s">
        <v>1808</v>
      </c>
      <c r="B17" s="285"/>
      <c r="C17" s="195"/>
      <c r="D17" s="197"/>
      <c r="F17" s="587"/>
      <c r="G17" s="588"/>
      <c r="H17" s="588"/>
      <c r="I17" s="588"/>
      <c r="J17" s="588"/>
      <c r="K17" s="588"/>
      <c r="L17" s="588"/>
      <c r="M17" s="589"/>
    </row>
    <row r="18" spans="1:13" x14ac:dyDescent="0.3">
      <c r="A18" s="150" t="s">
        <v>1809</v>
      </c>
      <c r="B18" s="285">
        <f>SUM('Nonpub Activities'!D112-(B19+B20))</f>
        <v>0</v>
      </c>
      <c r="C18" s="195"/>
      <c r="D18" s="197"/>
      <c r="F18" s="587"/>
      <c r="G18" s="588"/>
      <c r="H18" s="588"/>
      <c r="I18" s="588"/>
      <c r="J18" s="588"/>
      <c r="K18" s="588"/>
      <c r="L18" s="588"/>
      <c r="M18" s="589"/>
    </row>
    <row r="19" spans="1:13" x14ac:dyDescent="0.3">
      <c r="A19" s="150" t="s">
        <v>1810</v>
      </c>
      <c r="B19" s="285">
        <f>SUM('Nonpub Activities'!H30:H36)</f>
        <v>0</v>
      </c>
      <c r="C19" s="195"/>
      <c r="D19" s="197"/>
      <c r="F19" s="587"/>
      <c r="G19" s="588"/>
      <c r="H19" s="588"/>
      <c r="I19" s="588"/>
      <c r="J19" s="588"/>
      <c r="K19" s="588"/>
      <c r="L19" s="588"/>
      <c r="M19" s="589"/>
    </row>
    <row r="20" spans="1:13" x14ac:dyDescent="0.3">
      <c r="A20" s="150" t="s">
        <v>1811</v>
      </c>
      <c r="B20" s="285">
        <f>'Nonpub Activities'!H62</f>
        <v>0</v>
      </c>
      <c r="C20" s="195"/>
      <c r="D20" s="197"/>
      <c r="F20" s="587"/>
      <c r="G20" s="588"/>
      <c r="H20" s="588"/>
      <c r="I20" s="588"/>
      <c r="J20" s="588"/>
      <c r="K20" s="588"/>
      <c r="L20" s="588"/>
      <c r="M20" s="589"/>
    </row>
    <row r="21" spans="1:13" x14ac:dyDescent="0.3">
      <c r="A21" s="154" t="s">
        <v>164</v>
      </c>
      <c r="B21" s="155"/>
      <c r="C21" s="155"/>
      <c r="D21" s="155"/>
      <c r="F21" s="587"/>
      <c r="G21" s="588"/>
      <c r="H21" s="588"/>
      <c r="I21" s="588"/>
      <c r="J21" s="588"/>
      <c r="K21" s="588"/>
      <c r="L21" s="588"/>
      <c r="M21" s="589"/>
    </row>
    <row r="22" spans="1:13" x14ac:dyDescent="0.3">
      <c r="A22" s="156" t="s">
        <v>1891</v>
      </c>
      <c r="B22" s="157">
        <f>Overview!E19</f>
        <v>0</v>
      </c>
      <c r="C22" s="195"/>
      <c r="D22" s="197"/>
      <c r="F22" s="587"/>
      <c r="G22" s="588"/>
      <c r="H22" s="588"/>
      <c r="I22" s="588"/>
      <c r="J22" s="588"/>
      <c r="K22" s="588"/>
      <c r="L22" s="588"/>
      <c r="M22" s="589"/>
    </row>
    <row r="23" spans="1:13" x14ac:dyDescent="0.3">
      <c r="A23" s="156" t="s">
        <v>1892</v>
      </c>
      <c r="B23" s="157">
        <f>Overview!E20</f>
        <v>0</v>
      </c>
      <c r="C23" s="195"/>
      <c r="D23" s="197"/>
      <c r="F23" s="587"/>
      <c r="G23" s="588"/>
      <c r="H23" s="588"/>
      <c r="I23" s="588"/>
      <c r="J23" s="588"/>
      <c r="K23" s="588"/>
      <c r="L23" s="588"/>
      <c r="M23" s="589"/>
    </row>
    <row r="24" spans="1:13" x14ac:dyDescent="0.3">
      <c r="A24" s="156" t="s">
        <v>1854</v>
      </c>
      <c r="B24" s="157">
        <f>Overview!E21</f>
        <v>0</v>
      </c>
      <c r="C24" s="195"/>
      <c r="D24" s="197"/>
      <c r="F24" s="590"/>
      <c r="G24" s="591"/>
      <c r="H24" s="591"/>
      <c r="I24" s="591"/>
      <c r="J24" s="591"/>
      <c r="K24" s="591"/>
      <c r="L24" s="591"/>
      <c r="M24" s="592"/>
    </row>
    <row r="25" spans="1:13" x14ac:dyDescent="0.3">
      <c r="A25" s="156" t="s">
        <v>1800</v>
      </c>
      <c r="B25" s="157">
        <f>Overview!E22</f>
        <v>0</v>
      </c>
      <c r="C25" s="195"/>
      <c r="D25" s="197"/>
    </row>
    <row r="26" spans="1:13" x14ac:dyDescent="0.3">
      <c r="A26" s="156" t="s">
        <v>1855</v>
      </c>
      <c r="B26" s="157">
        <f>Overview!E23</f>
        <v>0</v>
      </c>
      <c r="C26" s="195"/>
      <c r="D26" s="197"/>
    </row>
    <row r="27" spans="1:13" ht="15" thickBot="1" x14ac:dyDescent="0.35">
      <c r="A27" s="288" t="s">
        <v>1801</v>
      </c>
      <c r="B27" s="289">
        <f>Overview!E24</f>
        <v>0</v>
      </c>
      <c r="C27" s="290"/>
      <c r="D27" s="291"/>
    </row>
    <row r="28" spans="1:13" ht="14.4" customHeight="1" x14ac:dyDescent="0.3">
      <c r="A28" s="286" t="s">
        <v>1812</v>
      </c>
      <c r="B28" s="287">
        <f>SUM(B12:B27)</f>
        <v>0</v>
      </c>
      <c r="C28" s="299"/>
      <c r="D28" s="300"/>
    </row>
    <row r="29" spans="1:13" ht="14.4" customHeight="1" thickBot="1" x14ac:dyDescent="0.35">
      <c r="A29" s="288" t="s">
        <v>1856</v>
      </c>
      <c r="B29" s="289">
        <f>Overview!G11</f>
        <v>0</v>
      </c>
      <c r="C29" s="301"/>
      <c r="D29" s="302"/>
    </row>
    <row r="30" spans="1:13" ht="15" thickBot="1" x14ac:dyDescent="0.35">
      <c r="A30" s="294" t="s">
        <v>1813</v>
      </c>
      <c r="B30" s="295">
        <f>B28-B29</f>
        <v>0</v>
      </c>
      <c r="C30" s="296">
        <f>SUM(C12:C27)</f>
        <v>0</v>
      </c>
      <c r="D30" s="297">
        <f>SUM(D12:D27)</f>
        <v>0</v>
      </c>
    </row>
    <row r="31" spans="1:13" ht="45.6" customHeight="1" x14ac:dyDescent="0.3">
      <c r="A31" s="614"/>
      <c r="B31" s="615"/>
      <c r="C31" s="292" t="s">
        <v>198</v>
      </c>
      <c r="D31" s="293"/>
    </row>
    <row r="32" spans="1:13" ht="61.2" customHeight="1" x14ac:dyDescent="0.3">
      <c r="A32" s="619" t="s">
        <v>165</v>
      </c>
      <c r="B32" s="619"/>
      <c r="C32" s="619"/>
      <c r="D32" s="619"/>
    </row>
    <row r="33" spans="1:4" ht="21.6" customHeight="1" x14ac:dyDescent="0.3">
      <c r="A33" s="158" t="s">
        <v>166</v>
      </c>
      <c r="B33" s="159" t="s">
        <v>167</v>
      </c>
      <c r="C33" s="620"/>
      <c r="D33" s="621"/>
    </row>
    <row r="34" spans="1:4" x14ac:dyDescent="0.3">
      <c r="A34" s="160" t="s">
        <v>168</v>
      </c>
      <c r="B34" s="622"/>
      <c r="C34" s="622"/>
      <c r="D34" s="623"/>
    </row>
    <row r="35" spans="1:4" x14ac:dyDescent="0.3">
      <c r="A35" s="160" t="s">
        <v>169</v>
      </c>
      <c r="B35" s="622"/>
      <c r="C35" s="622"/>
      <c r="D35" s="623"/>
    </row>
    <row r="36" spans="1:4" x14ac:dyDescent="0.3">
      <c r="A36" s="160" t="s">
        <v>170</v>
      </c>
      <c r="B36" s="622"/>
      <c r="C36" s="622"/>
      <c r="D36" s="623"/>
    </row>
    <row r="37" spans="1:4" x14ac:dyDescent="0.3">
      <c r="A37" s="161"/>
      <c r="B37" s="162"/>
      <c r="C37" s="162"/>
      <c r="D37" s="163"/>
    </row>
    <row r="38" spans="1:4" ht="4.2" customHeight="1" x14ac:dyDescent="0.3">
      <c r="A38" s="628"/>
      <c r="B38" s="628"/>
      <c r="C38" s="628"/>
      <c r="D38" s="628"/>
    </row>
    <row r="39" spans="1:4" ht="18.600000000000001" customHeight="1" x14ac:dyDescent="0.3">
      <c r="A39" s="164" t="s">
        <v>171</v>
      </c>
      <c r="B39" s="165" t="s">
        <v>167</v>
      </c>
      <c r="C39" s="624"/>
      <c r="D39" s="625"/>
    </row>
    <row r="40" spans="1:4" x14ac:dyDescent="0.3">
      <c r="A40" s="147" t="s">
        <v>168</v>
      </c>
      <c r="B40" s="626"/>
      <c r="C40" s="626"/>
      <c r="D40" s="627"/>
    </row>
    <row r="41" spans="1:4" x14ac:dyDescent="0.3">
      <c r="A41" s="147" t="s">
        <v>169</v>
      </c>
      <c r="B41" s="626"/>
      <c r="C41" s="626"/>
      <c r="D41" s="627"/>
    </row>
    <row r="42" spans="1:4" x14ac:dyDescent="0.3">
      <c r="A42" s="147" t="s">
        <v>170</v>
      </c>
      <c r="B42" s="626"/>
      <c r="C42" s="626"/>
      <c r="D42" s="627"/>
    </row>
    <row r="43" spans="1:4" x14ac:dyDescent="0.3">
      <c r="A43" s="166"/>
      <c r="B43" s="167"/>
      <c r="C43" s="167"/>
      <c r="D43" s="168"/>
    </row>
    <row r="44" spans="1:4" ht="4.2" customHeight="1" x14ac:dyDescent="0.3">
      <c r="A44" s="629"/>
      <c r="B44" s="629"/>
      <c r="C44" s="629"/>
      <c r="D44" s="629"/>
    </row>
    <row r="45" spans="1:4" ht="12.6" customHeight="1" x14ac:dyDescent="0.3">
      <c r="A45" s="616" t="s">
        <v>172</v>
      </c>
      <c r="B45" s="630" t="s">
        <v>173</v>
      </c>
      <c r="C45" s="617" t="s">
        <v>174</v>
      </c>
      <c r="D45" s="169" t="s">
        <v>175</v>
      </c>
    </row>
    <row r="46" spans="1:4" ht="18" customHeight="1" x14ac:dyDescent="0.3">
      <c r="A46" s="616"/>
      <c r="B46" s="630"/>
      <c r="C46" s="618"/>
      <c r="D46" s="326" t="s">
        <v>176</v>
      </c>
    </row>
    <row r="47" spans="1:4" x14ac:dyDescent="0.3">
      <c r="A47" s="170"/>
      <c r="B47" s="170"/>
      <c r="C47" s="170"/>
      <c r="D47" s="170"/>
    </row>
  </sheetData>
  <sheetProtection algorithmName="SHA-512" hashValue="CdnOYWYxI73rCRjNBGR0Q5r2qjIszgVTuFhVs9eXuW2YmWQgolozGAhwnXRXlbSOhQRw1manWxGHRpzvCNsY+w==" saltValue="xVO7S1Z8BIxVQeSn2owKwQ==" spinCount="100000" sheet="1" objects="1" selectLockedCells="1"/>
  <mergeCells count="28">
    <mergeCell ref="A31:B31"/>
    <mergeCell ref="A45:A46"/>
    <mergeCell ref="C45:C46"/>
    <mergeCell ref="A32:D32"/>
    <mergeCell ref="C33:D33"/>
    <mergeCell ref="B34:D34"/>
    <mergeCell ref="B35:D35"/>
    <mergeCell ref="B36:D36"/>
    <mergeCell ref="C39:D39"/>
    <mergeCell ref="B40:D40"/>
    <mergeCell ref="B41:D41"/>
    <mergeCell ref="B42:D42"/>
    <mergeCell ref="A38:D38"/>
    <mergeCell ref="A44:D44"/>
    <mergeCell ref="B45:B46"/>
    <mergeCell ref="A1:D1"/>
    <mergeCell ref="A2:D2"/>
    <mergeCell ref="A3:D3"/>
    <mergeCell ref="B5:C5"/>
    <mergeCell ref="B6:D6"/>
    <mergeCell ref="F12:M24"/>
    <mergeCell ref="B7:D7"/>
    <mergeCell ref="B8:D8"/>
    <mergeCell ref="A9:D9"/>
    <mergeCell ref="A10:A11"/>
    <mergeCell ref="B10:B11"/>
    <mergeCell ref="D10:D11"/>
    <mergeCell ref="F10:M11"/>
  </mergeCells>
  <hyperlinks>
    <hyperlink ref="D46" r:id="rId1" xr:uid="{EF3A33EC-7285-4133-BEBF-84BB16D81702}"/>
  </hyperlinks>
  <pageMargins left="0.5" right="0.5" top="0.5" bottom="0.5" header="0.3" footer="0.3"/>
  <pageSetup scale="93" fitToWidth="2"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FCDCCE85-E82F-43FC-8944-334EC6817ED5}">
            <xm:f>$B$15&gt;Overview!$I$15</xm:f>
            <x14:dxf>
              <font>
                <b/>
                <i val="0"/>
                <color rgb="FFFFFF00"/>
              </font>
              <fill>
                <patternFill>
                  <bgColor rgb="FFFF0000"/>
                </patternFill>
              </fill>
            </x14:dxf>
          </x14:cfRule>
          <xm:sqref>B15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27A8-5620-44AC-8B3E-1747CBC3ACC6}">
  <sheetPr codeName="Sheet9">
    <tabColor rgb="FFCC6600"/>
  </sheetPr>
  <dimension ref="A1:V53"/>
  <sheetViews>
    <sheetView showGridLines="0" zoomScaleNormal="100" workbookViewId="0">
      <selection activeCell="E19" sqref="E19"/>
    </sheetView>
  </sheetViews>
  <sheetFormatPr defaultColWidth="8.88671875" defaultRowHeight="14.4" x14ac:dyDescent="0.3"/>
  <cols>
    <col min="1" max="1" width="8.88671875" style="14"/>
    <col min="2" max="2" width="11.44140625" style="14" customWidth="1"/>
    <col min="3" max="4" width="8.88671875" style="14"/>
    <col min="5" max="5" width="10.5546875" style="14" bestFit="1" customWidth="1"/>
    <col min="6" max="13" width="8.88671875" style="14"/>
    <col min="14" max="14" width="4.6640625" style="14" customWidth="1"/>
    <col min="15" max="16384" width="8.88671875" style="14"/>
  </cols>
  <sheetData>
    <row r="1" spans="1:22" ht="29.4" customHeight="1" thickBot="1" x14ac:dyDescent="0.35">
      <c r="A1" s="646" t="s">
        <v>1857</v>
      </c>
      <c r="B1" s="646"/>
      <c r="C1" s="646"/>
      <c r="D1" s="646"/>
      <c r="E1" s="646"/>
      <c r="F1" s="646"/>
      <c r="G1" s="646"/>
      <c r="H1" s="646"/>
      <c r="I1" s="646"/>
      <c r="J1" s="646"/>
      <c r="K1" s="646"/>
      <c r="L1" s="646"/>
      <c r="M1" s="646"/>
      <c r="O1" s="368" t="s">
        <v>119</v>
      </c>
      <c r="P1" s="369"/>
      <c r="Q1" s="369"/>
      <c r="R1" s="369"/>
      <c r="S1" s="369"/>
      <c r="T1" s="369"/>
      <c r="U1" s="369"/>
      <c r="V1" s="370"/>
    </row>
    <row r="2" spans="1:22" x14ac:dyDescent="0.3">
      <c r="A2" s="378" t="s">
        <v>113</v>
      </c>
      <c r="B2" s="378"/>
      <c r="C2" s="378"/>
      <c r="D2" s="378"/>
      <c r="E2" s="378"/>
      <c r="F2" s="378"/>
      <c r="G2" s="378"/>
      <c r="H2" s="378"/>
      <c r="I2" s="378"/>
      <c r="J2" s="378"/>
      <c r="K2" s="378"/>
      <c r="L2" s="378"/>
      <c r="M2" s="378"/>
      <c r="O2" s="637" t="s">
        <v>1799</v>
      </c>
      <c r="P2" s="638"/>
      <c r="Q2" s="638"/>
      <c r="R2" s="638"/>
      <c r="S2" s="638"/>
      <c r="T2" s="638"/>
      <c r="U2" s="638"/>
      <c r="V2" s="639"/>
    </row>
    <row r="3" spans="1:22" s="78" customFormat="1" ht="6.6" customHeight="1" x14ac:dyDescent="0.3">
      <c r="A3" s="75"/>
      <c r="B3" s="76"/>
      <c r="C3" s="76"/>
      <c r="D3" s="76"/>
      <c r="E3" s="76"/>
      <c r="F3" s="76"/>
      <c r="G3" s="76"/>
      <c r="H3" s="76"/>
      <c r="I3" s="76"/>
      <c r="J3" s="76"/>
      <c r="K3" s="76"/>
      <c r="L3" s="76"/>
      <c r="M3" s="77"/>
      <c r="O3" s="640"/>
      <c r="P3" s="641"/>
      <c r="Q3" s="641"/>
      <c r="R3" s="641"/>
      <c r="S3" s="641"/>
      <c r="T3" s="641"/>
      <c r="U3" s="641"/>
      <c r="V3" s="642"/>
    </row>
    <row r="4" spans="1:22" x14ac:dyDescent="0.3">
      <c r="A4" s="391" t="s">
        <v>78</v>
      </c>
      <c r="B4" s="392"/>
      <c r="C4" s="647">
        <f>Overview!C4</f>
        <v>0</v>
      </c>
      <c r="D4" s="647"/>
      <c r="E4" s="647"/>
      <c r="F4" s="647"/>
      <c r="G4" s="647"/>
      <c r="H4" s="647"/>
      <c r="I4" s="647"/>
      <c r="J4" s="647"/>
      <c r="K4" s="647"/>
      <c r="L4" s="647"/>
      <c r="M4" s="648"/>
      <c r="O4" s="640"/>
      <c r="P4" s="641"/>
      <c r="Q4" s="641"/>
      <c r="R4" s="641"/>
      <c r="S4" s="641"/>
      <c r="T4" s="641"/>
      <c r="U4" s="641"/>
      <c r="V4" s="642"/>
    </row>
    <row r="5" spans="1:22" s="78" customFormat="1" ht="15.6" customHeight="1" x14ac:dyDescent="0.3">
      <c r="A5" s="75"/>
      <c r="B5" s="76"/>
      <c r="C5" s="649" t="s">
        <v>1778</v>
      </c>
      <c r="D5" s="649"/>
      <c r="E5" s="649"/>
      <c r="F5" s="649"/>
      <c r="G5" s="649"/>
      <c r="H5" s="649"/>
      <c r="I5" s="649"/>
      <c r="J5" s="649"/>
      <c r="K5" s="649"/>
      <c r="L5" s="649"/>
      <c r="M5" s="650"/>
      <c r="O5" s="643"/>
      <c r="P5" s="644"/>
      <c r="Q5" s="644"/>
      <c r="R5" s="644"/>
      <c r="S5" s="644"/>
      <c r="T5" s="644"/>
      <c r="U5" s="644"/>
      <c r="V5" s="645"/>
    </row>
    <row r="6" spans="1:22" s="78" customFormat="1" ht="15.6" customHeight="1" thickBot="1" x14ac:dyDescent="0.35">
      <c r="A6" s="337" t="s">
        <v>96</v>
      </c>
      <c r="B6" s="337"/>
      <c r="C6" s="633">
        <f>Overview!C6</f>
        <v>0</v>
      </c>
      <c r="D6" s="633"/>
      <c r="E6" s="633"/>
      <c r="F6" s="190" t="s">
        <v>98</v>
      </c>
      <c r="G6" s="634">
        <f>Overview!G6</f>
        <v>0</v>
      </c>
      <c r="H6" s="635"/>
      <c r="I6" s="635"/>
      <c r="J6" s="191" t="s">
        <v>118</v>
      </c>
      <c r="K6" s="633">
        <f>Overview!K6</f>
        <v>0</v>
      </c>
      <c r="L6" s="633"/>
      <c r="M6" s="636"/>
      <c r="O6" s="14"/>
      <c r="P6" s="14"/>
      <c r="Q6" s="14"/>
      <c r="R6" s="14"/>
      <c r="S6" s="14"/>
      <c r="T6" s="14"/>
      <c r="U6" s="14"/>
      <c r="V6" s="14"/>
    </row>
    <row r="7" spans="1:22" s="78" customFormat="1" ht="15.6" customHeight="1" thickBot="1" x14ac:dyDescent="0.35">
      <c r="A7" s="337" t="s">
        <v>97</v>
      </c>
      <c r="B7" s="337"/>
      <c r="C7" s="633">
        <f>Overview!C7</f>
        <v>0</v>
      </c>
      <c r="D7" s="633"/>
      <c r="E7" s="633"/>
      <c r="F7" s="190" t="s">
        <v>98</v>
      </c>
      <c r="G7" s="634">
        <f>Overview!G7</f>
        <v>0</v>
      </c>
      <c r="H7" s="635"/>
      <c r="I7" s="635"/>
      <c r="J7" s="191" t="s">
        <v>118</v>
      </c>
      <c r="K7" s="633">
        <f>Overview!K7</f>
        <v>0</v>
      </c>
      <c r="L7" s="633"/>
      <c r="M7" s="636"/>
      <c r="O7" s="353" t="s">
        <v>1782</v>
      </c>
      <c r="P7" s="354"/>
      <c r="Q7" s="354"/>
      <c r="R7" s="354"/>
      <c r="S7" s="354"/>
      <c r="T7" s="354"/>
      <c r="U7" s="354"/>
      <c r="V7" s="355"/>
    </row>
    <row r="8" spans="1:22" s="78" customFormat="1" ht="15.6" customHeight="1" thickBot="1" x14ac:dyDescent="0.35">
      <c r="A8" s="337" t="s">
        <v>117</v>
      </c>
      <c r="B8" s="337"/>
      <c r="C8" s="633">
        <f>Overview!C8</f>
        <v>0</v>
      </c>
      <c r="D8" s="633"/>
      <c r="E8" s="633"/>
      <c r="F8" s="190" t="s">
        <v>98</v>
      </c>
      <c r="G8" s="634">
        <f>Overview!G8</f>
        <v>0</v>
      </c>
      <c r="H8" s="635"/>
      <c r="I8" s="635"/>
      <c r="J8" s="191" t="s">
        <v>118</v>
      </c>
      <c r="K8" s="633">
        <f>Overview!K8</f>
        <v>0</v>
      </c>
      <c r="L8" s="633"/>
      <c r="M8" s="636"/>
      <c r="O8" s="356"/>
      <c r="P8" s="357"/>
      <c r="Q8" s="357"/>
      <c r="R8" s="357"/>
      <c r="S8" s="357"/>
      <c r="T8" s="357"/>
      <c r="U8" s="357"/>
      <c r="V8" s="358"/>
    </row>
    <row r="9" spans="1:22" ht="16.2" customHeight="1" thickBot="1" x14ac:dyDescent="0.35">
      <c r="A9" s="379" t="s">
        <v>30</v>
      </c>
      <c r="B9" s="380"/>
      <c r="C9" s="380"/>
      <c r="D9" s="380"/>
      <c r="E9" s="381"/>
      <c r="F9" s="381"/>
      <c r="G9" s="382" t="str">
        <f>Overview!G9</f>
        <v/>
      </c>
      <c r="H9" s="383"/>
      <c r="I9" s="383"/>
      <c r="J9" s="383"/>
      <c r="K9" s="383"/>
      <c r="L9" s="383"/>
      <c r="M9" s="384"/>
      <c r="O9" s="359" t="s">
        <v>1848</v>
      </c>
      <c r="P9" s="360"/>
      <c r="Q9" s="360"/>
      <c r="R9" s="360"/>
      <c r="S9" s="360"/>
      <c r="T9" s="360"/>
      <c r="U9" s="360"/>
      <c r="V9" s="361"/>
    </row>
    <row r="10" spans="1:22" ht="16.2" customHeight="1" thickBot="1" x14ac:dyDescent="0.35">
      <c r="A10" s="342" t="s">
        <v>1793</v>
      </c>
      <c r="B10" s="343"/>
      <c r="C10" s="343"/>
      <c r="D10" s="343"/>
      <c r="E10" s="343"/>
      <c r="F10" s="343"/>
      <c r="G10" s="349">
        <f>SUM(E19:E24)</f>
        <v>0</v>
      </c>
      <c r="H10" s="336"/>
      <c r="I10" s="335"/>
      <c r="J10" s="335"/>
      <c r="K10" s="335"/>
      <c r="L10" s="335"/>
      <c r="M10" s="336"/>
      <c r="O10" s="359"/>
      <c r="P10" s="360"/>
      <c r="Q10" s="360"/>
      <c r="R10" s="360"/>
      <c r="S10" s="360"/>
      <c r="T10" s="360"/>
      <c r="U10" s="360"/>
      <c r="V10" s="361"/>
    </row>
    <row r="11" spans="1:22" ht="16.2" customHeight="1" thickBot="1" x14ac:dyDescent="0.35">
      <c r="A11" s="216"/>
      <c r="B11" s="217"/>
      <c r="C11" s="217"/>
      <c r="D11" s="217"/>
      <c r="E11" s="217"/>
      <c r="F11" s="217" t="s">
        <v>1794</v>
      </c>
      <c r="G11" s="631">
        <f>IFERROR(Overview!G11,"")</f>
        <v>0</v>
      </c>
      <c r="H11" s="632"/>
      <c r="I11" s="349" t="str">
        <f>IFERROR(ROUND(G13-Overview!G13,2),"")</f>
        <v/>
      </c>
      <c r="J11" s="335"/>
      <c r="K11" s="219"/>
      <c r="L11" s="219"/>
      <c r="M11" s="215" t="s">
        <v>1795</v>
      </c>
      <c r="O11" s="359"/>
      <c r="P11" s="360"/>
      <c r="Q11" s="360"/>
      <c r="R11" s="360"/>
      <c r="S11" s="360"/>
      <c r="T11" s="360"/>
      <c r="U11" s="360"/>
      <c r="V11" s="361"/>
    </row>
    <row r="12" spans="1:22" ht="16.2" customHeight="1" thickBot="1" x14ac:dyDescent="0.35">
      <c r="A12" s="216"/>
      <c r="B12" s="217"/>
      <c r="C12" s="217"/>
      <c r="D12" s="217"/>
      <c r="E12" s="217"/>
      <c r="F12" s="222" t="s">
        <v>1798</v>
      </c>
      <c r="G12" s="344" t="str">
        <f>IFERROR(ROUND(G9-G10+G11,2),"")</f>
        <v/>
      </c>
      <c r="H12" s="345"/>
      <c r="I12" s="349"/>
      <c r="J12" s="335"/>
      <c r="K12" s="335"/>
      <c r="L12" s="335"/>
      <c r="M12" s="336"/>
      <c r="O12" s="359"/>
      <c r="P12" s="360"/>
      <c r="Q12" s="360"/>
      <c r="R12" s="360"/>
      <c r="S12" s="360"/>
      <c r="T12" s="360"/>
      <c r="U12" s="360"/>
      <c r="V12" s="361"/>
    </row>
    <row r="13" spans="1:22" ht="16.2" customHeight="1" thickBot="1" x14ac:dyDescent="0.35">
      <c r="A13" s="342" t="s">
        <v>1787</v>
      </c>
      <c r="B13" s="343"/>
      <c r="C13" s="343"/>
      <c r="D13" s="343"/>
      <c r="E13" s="343"/>
      <c r="F13" s="343"/>
      <c r="G13" s="349" t="str">
        <f>'Amend#1 Equitable Share'!K56</f>
        <v xml:space="preserve"> </v>
      </c>
      <c r="H13" s="336"/>
      <c r="I13" s="335"/>
      <c r="J13" s="335"/>
      <c r="K13" s="335"/>
      <c r="L13" s="335"/>
      <c r="M13" s="336"/>
      <c r="O13" s="359"/>
      <c r="P13" s="360"/>
      <c r="Q13" s="360"/>
      <c r="R13" s="360"/>
      <c r="S13" s="360"/>
      <c r="T13" s="360"/>
      <c r="U13" s="360"/>
      <c r="V13" s="361"/>
    </row>
    <row r="14" spans="1:22" ht="16.2" customHeight="1" thickBot="1" x14ac:dyDescent="0.35">
      <c r="A14" s="365" t="s">
        <v>68</v>
      </c>
      <c r="B14" s="343"/>
      <c r="C14" s="343"/>
      <c r="D14" s="343"/>
      <c r="E14" s="343"/>
      <c r="F14" s="343"/>
      <c r="G14" s="347" t="str">
        <f>IFERROR(ROUND(G12-G13,2),"")</f>
        <v/>
      </c>
      <c r="H14" s="348"/>
      <c r="I14" s="347"/>
      <c r="J14" s="335"/>
      <c r="K14" s="335"/>
      <c r="L14" s="335"/>
      <c r="M14" s="336"/>
      <c r="O14" s="359"/>
      <c r="P14" s="360"/>
      <c r="Q14" s="360"/>
      <c r="R14" s="360"/>
      <c r="S14" s="360"/>
      <c r="T14" s="360"/>
      <c r="U14" s="360"/>
      <c r="V14" s="361"/>
    </row>
    <row r="15" spans="1:22" ht="19.2" customHeight="1" thickBot="1" x14ac:dyDescent="0.35">
      <c r="A15" s="365" t="s">
        <v>1796</v>
      </c>
      <c r="B15" s="343"/>
      <c r="C15" s="343"/>
      <c r="D15" s="343"/>
      <c r="E15" s="343"/>
      <c r="F15" s="343"/>
      <c r="G15" s="350">
        <f>'Amend#1 Main Budget'!M23</f>
        <v>0</v>
      </c>
      <c r="H15" s="351"/>
      <c r="I15" s="347" t="str">
        <f>IFERROR(ROUND((G12)*0.03,2),"")</f>
        <v/>
      </c>
      <c r="J15" s="348"/>
      <c r="K15" s="189" t="s">
        <v>200</v>
      </c>
      <c r="L15" s="65"/>
      <c r="M15" s="66"/>
      <c r="O15" s="359"/>
      <c r="P15" s="360"/>
      <c r="Q15" s="360"/>
      <c r="R15" s="360"/>
      <c r="S15" s="360"/>
      <c r="T15" s="360"/>
      <c r="U15" s="360"/>
      <c r="V15" s="361"/>
    </row>
    <row r="16" spans="1:22" ht="16.2" customHeight="1" thickBot="1" x14ac:dyDescent="0.35">
      <c r="A16" s="15"/>
      <c r="B16" s="346" t="str">
        <f>IFERROR('Amend#1 Main Budget'!H27," ")</f>
        <v/>
      </c>
      <c r="C16" s="346"/>
      <c r="D16" s="346"/>
      <c r="E16" s="16"/>
      <c r="F16" s="346" t="str">
        <f>IFERROR('Amend#1 Main Budget'!H28," ")</f>
        <v/>
      </c>
      <c r="G16" s="346"/>
      <c r="H16" s="346"/>
      <c r="I16" s="16"/>
      <c r="J16" s="346" t="str">
        <f>IFERROR('Amend#1 Main Budget'!H29,"")</f>
        <v/>
      </c>
      <c r="K16" s="346"/>
      <c r="L16" s="346"/>
      <c r="M16" s="17"/>
      <c r="O16" s="359"/>
      <c r="P16" s="360"/>
      <c r="Q16" s="360"/>
      <c r="R16" s="360"/>
      <c r="S16" s="360"/>
      <c r="T16" s="360"/>
      <c r="U16" s="360"/>
      <c r="V16" s="361"/>
    </row>
    <row r="17" spans="1:22" ht="16.2" customHeight="1" x14ac:dyDescent="0.3">
      <c r="A17" s="15"/>
      <c r="B17" s="352" t="s">
        <v>114</v>
      </c>
      <c r="C17" s="352"/>
      <c r="D17" s="352"/>
      <c r="E17" s="16"/>
      <c r="F17" s="352" t="s">
        <v>115</v>
      </c>
      <c r="G17" s="352"/>
      <c r="H17" s="352"/>
      <c r="I17" s="16"/>
      <c r="J17" s="352" t="s">
        <v>116</v>
      </c>
      <c r="K17" s="352"/>
      <c r="L17" s="352"/>
      <c r="M17" s="17"/>
      <c r="O17" s="359"/>
      <c r="P17" s="360"/>
      <c r="Q17" s="360"/>
      <c r="R17" s="360"/>
      <c r="S17" s="360"/>
      <c r="T17" s="360"/>
      <c r="U17" s="360"/>
      <c r="V17" s="361"/>
    </row>
    <row r="18" spans="1:22" ht="5.4" customHeight="1" x14ac:dyDescent="0.3">
      <c r="A18" s="15"/>
      <c r="B18" s="218"/>
      <c r="C18" s="218"/>
      <c r="D18" s="218"/>
      <c r="E18" s="16"/>
      <c r="F18" s="218"/>
      <c r="G18" s="218"/>
      <c r="H18" s="218"/>
      <c r="I18" s="16"/>
      <c r="J18" s="218"/>
      <c r="K18" s="218"/>
      <c r="L18" s="218"/>
      <c r="M18" s="17"/>
      <c r="O18" s="359"/>
      <c r="P18" s="360"/>
      <c r="Q18" s="360"/>
      <c r="R18" s="360"/>
      <c r="S18" s="360"/>
      <c r="T18" s="360"/>
      <c r="U18" s="360"/>
      <c r="V18" s="361"/>
    </row>
    <row r="19" spans="1:22" ht="16.2" customHeight="1" x14ac:dyDescent="0.3">
      <c r="A19" s="329" t="s">
        <v>1889</v>
      </c>
      <c r="B19" s="330"/>
      <c r="C19" s="330"/>
      <c r="D19" s="330"/>
      <c r="E19" s="192">
        <f>IFERROR(Overview!E19,"")</f>
        <v>0</v>
      </c>
      <c r="F19" s="16"/>
      <c r="G19" s="16"/>
      <c r="H19" s="16"/>
      <c r="I19" s="16"/>
      <c r="J19" s="16"/>
      <c r="K19" s="16"/>
      <c r="L19" s="16"/>
      <c r="M19" s="17"/>
      <c r="O19" s="362"/>
      <c r="P19" s="363"/>
      <c r="Q19" s="363"/>
      <c r="R19" s="363"/>
      <c r="S19" s="363"/>
      <c r="T19" s="363"/>
      <c r="U19" s="363"/>
      <c r="V19" s="364"/>
    </row>
    <row r="20" spans="1:22" ht="16.2" customHeight="1" x14ac:dyDescent="0.3">
      <c r="A20" s="329" t="s">
        <v>1890</v>
      </c>
      <c r="B20" s="330"/>
      <c r="C20" s="330"/>
      <c r="D20" s="330"/>
      <c r="E20" s="192">
        <f>IFERROR(Overview!E20,"")</f>
        <v>0</v>
      </c>
      <c r="F20" s="16"/>
      <c r="G20" s="16"/>
      <c r="H20" s="16"/>
      <c r="I20" s="16"/>
      <c r="J20" s="16"/>
      <c r="K20" s="16"/>
      <c r="L20" s="16"/>
      <c r="M20" s="17"/>
    </row>
    <row r="21" spans="1:22" ht="16.2" customHeight="1" x14ac:dyDescent="0.3">
      <c r="A21" s="329" t="s">
        <v>1863</v>
      </c>
      <c r="B21" s="330"/>
      <c r="C21" s="330"/>
      <c r="D21" s="330"/>
      <c r="E21" s="192">
        <f>IFERROR(Overview!E21,"")</f>
        <v>0</v>
      </c>
      <c r="F21" s="16"/>
      <c r="G21" s="16"/>
      <c r="H21" s="16"/>
      <c r="I21" s="16"/>
      <c r="J21" s="16"/>
      <c r="K21" s="16"/>
      <c r="L21" s="16"/>
      <c r="M21" s="17"/>
    </row>
    <row r="22" spans="1:22" ht="16.2" customHeight="1" x14ac:dyDescent="0.3">
      <c r="A22" s="329" t="s">
        <v>1788</v>
      </c>
      <c r="B22" s="330"/>
      <c r="C22" s="330"/>
      <c r="D22" s="330"/>
      <c r="E22" s="192">
        <f>IFERROR(Overview!E22,"")</f>
        <v>0</v>
      </c>
      <c r="F22" s="16"/>
      <c r="G22" s="16"/>
      <c r="H22" s="16"/>
      <c r="I22" s="16"/>
      <c r="J22" s="16"/>
      <c r="K22" s="16"/>
      <c r="L22" s="16"/>
      <c r="M22" s="17"/>
    </row>
    <row r="23" spans="1:22" ht="16.2" customHeight="1" x14ac:dyDescent="0.3">
      <c r="A23" s="329" t="s">
        <v>1864</v>
      </c>
      <c r="B23" s="330"/>
      <c r="C23" s="330"/>
      <c r="D23" s="330"/>
      <c r="E23" s="192">
        <f>IFERROR(Overview!E23,"")</f>
        <v>0</v>
      </c>
      <c r="F23" s="16"/>
      <c r="G23" s="16"/>
      <c r="H23" s="16"/>
      <c r="I23" s="16"/>
      <c r="J23" s="16"/>
      <c r="K23" s="16"/>
      <c r="L23" s="16"/>
      <c r="M23" s="17"/>
    </row>
    <row r="24" spans="1:22" ht="16.2" customHeight="1" x14ac:dyDescent="0.3">
      <c r="A24" s="329" t="s">
        <v>1789</v>
      </c>
      <c r="B24" s="330"/>
      <c r="C24" s="330"/>
      <c r="D24" s="330"/>
      <c r="E24" s="192">
        <f>IFERROR(Overview!E24,"")</f>
        <v>0</v>
      </c>
      <c r="F24" s="16"/>
      <c r="G24" s="16"/>
      <c r="H24" s="16"/>
      <c r="I24" s="16"/>
      <c r="J24" s="16"/>
      <c r="K24" s="16"/>
      <c r="L24" s="16"/>
      <c r="M24" s="17"/>
    </row>
    <row r="25" spans="1:22" ht="4.95" customHeight="1" x14ac:dyDescent="0.3">
      <c r="A25" s="332"/>
      <c r="B25" s="333"/>
      <c r="C25" s="333"/>
      <c r="D25" s="333"/>
      <c r="E25" s="333"/>
      <c r="F25" s="333"/>
      <c r="G25" s="333"/>
      <c r="H25" s="333"/>
      <c r="I25" s="333"/>
      <c r="J25" s="333"/>
      <c r="K25" s="333"/>
      <c r="L25" s="333"/>
      <c r="M25" s="334"/>
    </row>
    <row r="26" spans="1:22" x14ac:dyDescent="0.3">
      <c r="A26" s="331"/>
      <c r="B26" s="331"/>
      <c r="C26" s="331"/>
      <c r="D26" s="331"/>
      <c r="E26" s="331"/>
      <c r="F26" s="331"/>
      <c r="G26" s="331"/>
      <c r="H26" s="331"/>
      <c r="I26" s="331"/>
      <c r="J26" s="331"/>
      <c r="K26" s="331"/>
      <c r="L26" s="331"/>
      <c r="M26" s="331"/>
    </row>
    <row r="27" spans="1:22" ht="49.2" customHeight="1" x14ac:dyDescent="0.3">
      <c r="A27" s="79"/>
      <c r="B27" s="79"/>
      <c r="C27" s="79"/>
      <c r="D27" s="79"/>
      <c r="E27" s="79"/>
      <c r="F27" s="79"/>
      <c r="G27" s="79"/>
      <c r="H27" s="79"/>
      <c r="I27" s="79"/>
      <c r="J27" s="79"/>
      <c r="K27" s="79"/>
      <c r="L27" s="79"/>
      <c r="M27" s="79"/>
    </row>
    <row r="28" spans="1:22" x14ac:dyDescent="0.3">
      <c r="A28" s="80"/>
      <c r="B28" s="79"/>
      <c r="C28" s="79"/>
      <c r="D28" s="79"/>
      <c r="E28" s="79"/>
      <c r="F28" s="79"/>
      <c r="G28" s="79"/>
      <c r="H28" s="79"/>
      <c r="I28" s="79"/>
      <c r="J28" s="79"/>
      <c r="K28" s="79"/>
      <c r="L28" s="79"/>
      <c r="M28" s="79"/>
    </row>
    <row r="29" spans="1:22" x14ac:dyDescent="0.3">
      <c r="A29" s="327"/>
      <c r="B29" s="328"/>
      <c r="C29" s="328"/>
      <c r="D29" s="328"/>
      <c r="E29" s="328"/>
      <c r="F29" s="328"/>
      <c r="G29" s="328"/>
      <c r="H29" s="328"/>
      <c r="I29" s="328"/>
      <c r="J29" s="328"/>
      <c r="K29" s="328"/>
      <c r="L29" s="328"/>
      <c r="M29" s="328"/>
    </row>
    <row r="30" spans="1:22" x14ac:dyDescent="0.3">
      <c r="A30" s="79"/>
      <c r="B30" s="79"/>
      <c r="C30" s="79"/>
      <c r="D30" s="79"/>
      <c r="E30" s="79"/>
      <c r="F30" s="79"/>
      <c r="G30" s="79"/>
      <c r="H30" s="79"/>
      <c r="I30" s="79"/>
      <c r="J30" s="79"/>
      <c r="K30" s="79"/>
      <c r="L30" s="79"/>
      <c r="M30" s="79"/>
    </row>
    <row r="31" spans="1:22" x14ac:dyDescent="0.3">
      <c r="A31" s="79"/>
      <c r="B31" s="79"/>
      <c r="C31" s="79"/>
      <c r="D31" s="79"/>
      <c r="E31" s="79"/>
      <c r="F31" s="79"/>
      <c r="G31" s="79"/>
      <c r="H31" s="79"/>
      <c r="I31" s="79"/>
      <c r="J31" s="79"/>
      <c r="K31" s="79"/>
      <c r="L31" s="79"/>
      <c r="M31" s="79"/>
    </row>
    <row r="32" spans="1:22" x14ac:dyDescent="0.3">
      <c r="A32" s="79"/>
      <c r="B32" s="79"/>
      <c r="C32" s="79"/>
      <c r="D32" s="79"/>
      <c r="E32" s="79"/>
      <c r="F32" s="79"/>
      <c r="G32" s="79"/>
      <c r="H32" s="79"/>
      <c r="I32" s="79"/>
      <c r="J32" s="79"/>
      <c r="K32" s="79"/>
      <c r="L32" s="79"/>
      <c r="M32" s="79"/>
    </row>
    <row r="33" spans="1:13" x14ac:dyDescent="0.3">
      <c r="A33" s="79"/>
      <c r="B33" s="79"/>
      <c r="C33" s="79"/>
      <c r="D33" s="79"/>
      <c r="E33" s="79"/>
      <c r="F33" s="79"/>
      <c r="G33" s="79"/>
      <c r="H33" s="79"/>
      <c r="I33" s="79"/>
      <c r="J33" s="79"/>
      <c r="K33" s="79"/>
      <c r="L33" s="79"/>
      <c r="M33" s="79"/>
    </row>
    <row r="34" spans="1:13" x14ac:dyDescent="0.3">
      <c r="A34" s="79"/>
      <c r="B34" s="79"/>
      <c r="C34" s="79"/>
      <c r="D34" s="79"/>
      <c r="E34" s="79"/>
      <c r="F34" s="79"/>
      <c r="G34" s="79"/>
      <c r="H34" s="79"/>
      <c r="I34" s="79"/>
      <c r="J34" s="79"/>
      <c r="K34" s="79"/>
      <c r="L34" s="79"/>
      <c r="M34" s="79"/>
    </row>
    <row r="35" spans="1:13" x14ac:dyDescent="0.3">
      <c r="A35" s="79"/>
      <c r="B35" s="79"/>
      <c r="C35" s="79"/>
      <c r="D35" s="79"/>
      <c r="E35" s="79"/>
      <c r="F35" s="79"/>
      <c r="G35" s="79"/>
      <c r="H35" s="79"/>
      <c r="I35" s="79"/>
      <c r="J35" s="79"/>
      <c r="K35" s="79"/>
      <c r="L35" s="79"/>
      <c r="M35" s="79"/>
    </row>
    <row r="36" spans="1:13" x14ac:dyDescent="0.3">
      <c r="A36" s="79"/>
      <c r="B36" s="79"/>
      <c r="C36" s="79"/>
      <c r="D36" s="79"/>
      <c r="E36" s="79"/>
      <c r="F36" s="79"/>
      <c r="G36" s="79"/>
      <c r="H36" s="79"/>
      <c r="I36" s="79"/>
      <c r="J36" s="79"/>
      <c r="K36" s="79"/>
      <c r="L36" s="79"/>
      <c r="M36" s="79"/>
    </row>
    <row r="37" spans="1:13" x14ac:dyDescent="0.3">
      <c r="A37" s="79"/>
      <c r="B37" s="79"/>
      <c r="C37" s="79"/>
      <c r="D37" s="79"/>
      <c r="E37" s="79"/>
      <c r="F37" s="79"/>
      <c r="G37" s="79"/>
      <c r="H37" s="79"/>
      <c r="I37" s="79"/>
      <c r="J37" s="79"/>
      <c r="K37" s="79"/>
      <c r="L37" s="79"/>
      <c r="M37" s="79"/>
    </row>
    <row r="38" spans="1:13" x14ac:dyDescent="0.3">
      <c r="A38" s="79"/>
      <c r="B38" s="79"/>
      <c r="C38" s="79"/>
      <c r="D38" s="79"/>
      <c r="E38" s="79"/>
      <c r="F38" s="79"/>
      <c r="G38" s="79"/>
      <c r="H38" s="79"/>
      <c r="I38" s="79"/>
      <c r="J38" s="79"/>
      <c r="K38" s="79"/>
      <c r="L38" s="79"/>
      <c r="M38" s="79"/>
    </row>
    <row r="39" spans="1:13" x14ac:dyDescent="0.3">
      <c r="A39" s="79"/>
      <c r="B39" s="79"/>
      <c r="C39" s="79"/>
      <c r="D39" s="79"/>
      <c r="E39" s="79"/>
      <c r="F39" s="79"/>
      <c r="G39" s="79"/>
      <c r="H39" s="79"/>
      <c r="I39" s="79"/>
      <c r="J39" s="79"/>
      <c r="K39" s="79"/>
      <c r="L39" s="79"/>
      <c r="M39" s="79"/>
    </row>
    <row r="40" spans="1:13" x14ac:dyDescent="0.3">
      <c r="A40" s="79"/>
      <c r="B40" s="79"/>
      <c r="C40" s="79"/>
      <c r="D40" s="79"/>
      <c r="E40" s="79"/>
      <c r="F40" s="79"/>
      <c r="G40" s="79"/>
      <c r="H40" s="79"/>
      <c r="I40" s="79"/>
      <c r="J40" s="79"/>
      <c r="K40" s="79"/>
      <c r="L40" s="79"/>
      <c r="M40" s="79"/>
    </row>
    <row r="41" spans="1:13" x14ac:dyDescent="0.3">
      <c r="A41" s="79"/>
      <c r="B41" s="79"/>
      <c r="C41" s="79"/>
      <c r="D41" s="79"/>
      <c r="E41" s="79"/>
      <c r="F41" s="79"/>
      <c r="G41" s="79"/>
      <c r="H41" s="79"/>
      <c r="I41" s="79"/>
      <c r="J41" s="79"/>
      <c r="K41" s="79"/>
      <c r="L41" s="79"/>
      <c r="M41" s="79"/>
    </row>
    <row r="42" spans="1:13" x14ac:dyDescent="0.3">
      <c r="A42" s="79"/>
      <c r="B42" s="79"/>
      <c r="C42" s="79"/>
      <c r="D42" s="79"/>
      <c r="E42" s="79"/>
      <c r="F42" s="79"/>
      <c r="G42" s="79"/>
      <c r="H42" s="79"/>
      <c r="I42" s="79"/>
      <c r="J42" s="79"/>
      <c r="K42" s="79"/>
      <c r="L42" s="79"/>
      <c r="M42" s="79"/>
    </row>
    <row r="43" spans="1:13" x14ac:dyDescent="0.3">
      <c r="A43" s="79"/>
      <c r="B43" s="79"/>
      <c r="C43" s="79"/>
      <c r="D43" s="79"/>
      <c r="E43" s="79"/>
      <c r="F43" s="79"/>
      <c r="G43" s="79"/>
      <c r="H43" s="79"/>
      <c r="I43" s="79"/>
      <c r="J43" s="79"/>
      <c r="K43" s="79"/>
      <c r="L43" s="79"/>
      <c r="M43" s="79"/>
    </row>
    <row r="44" spans="1:13" x14ac:dyDescent="0.3">
      <c r="A44" s="79"/>
      <c r="B44" s="79"/>
      <c r="C44" s="79"/>
      <c r="D44" s="79"/>
      <c r="E44" s="79"/>
      <c r="F44" s="79"/>
      <c r="G44" s="79"/>
      <c r="H44" s="79"/>
      <c r="I44" s="79"/>
      <c r="J44" s="79"/>
      <c r="K44" s="79"/>
      <c r="L44" s="79"/>
      <c r="M44" s="79"/>
    </row>
    <row r="45" spans="1:13" x14ac:dyDescent="0.3">
      <c r="A45" s="79"/>
      <c r="B45" s="79"/>
      <c r="C45" s="79"/>
      <c r="D45" s="79"/>
      <c r="E45" s="79"/>
      <c r="F45" s="79"/>
      <c r="G45" s="79"/>
      <c r="H45" s="79"/>
      <c r="I45" s="79"/>
      <c r="J45" s="79"/>
      <c r="K45" s="79"/>
      <c r="L45" s="79"/>
      <c r="M45" s="79"/>
    </row>
    <row r="46" spans="1:13" x14ac:dyDescent="0.3">
      <c r="A46" s="79"/>
      <c r="B46" s="79"/>
      <c r="C46" s="79"/>
      <c r="D46" s="79"/>
      <c r="E46" s="79"/>
      <c r="F46" s="79"/>
      <c r="G46" s="79"/>
      <c r="H46" s="79"/>
      <c r="I46" s="79"/>
      <c r="J46" s="79"/>
      <c r="K46" s="79"/>
      <c r="L46" s="79"/>
      <c r="M46" s="79"/>
    </row>
    <row r="47" spans="1:13" x14ac:dyDescent="0.3">
      <c r="A47" s="79"/>
      <c r="B47" s="79"/>
      <c r="C47" s="79"/>
      <c r="D47" s="79"/>
      <c r="E47" s="79"/>
      <c r="F47" s="79"/>
      <c r="G47" s="79"/>
      <c r="H47" s="79"/>
      <c r="I47" s="79"/>
      <c r="J47" s="79"/>
      <c r="K47" s="79"/>
      <c r="L47" s="79"/>
      <c r="M47" s="79"/>
    </row>
    <row r="48" spans="1:13" x14ac:dyDescent="0.3">
      <c r="A48" s="79"/>
      <c r="B48" s="79"/>
      <c r="C48" s="79"/>
      <c r="D48" s="79"/>
      <c r="E48" s="79"/>
      <c r="F48" s="79"/>
      <c r="G48" s="79"/>
      <c r="H48" s="79"/>
      <c r="I48" s="79"/>
      <c r="J48" s="79"/>
      <c r="K48" s="79"/>
      <c r="L48" s="79"/>
      <c r="M48" s="79"/>
    </row>
    <row r="49" spans="1:13" x14ac:dyDescent="0.3">
      <c r="A49" s="79"/>
      <c r="B49" s="79"/>
      <c r="C49" s="79"/>
      <c r="D49" s="79"/>
      <c r="E49" s="79"/>
      <c r="F49" s="79"/>
      <c r="G49" s="79"/>
      <c r="H49" s="79"/>
      <c r="I49" s="79"/>
      <c r="J49" s="79"/>
      <c r="K49" s="79"/>
      <c r="L49" s="79"/>
      <c r="M49" s="79"/>
    </row>
    <row r="50" spans="1:13" x14ac:dyDescent="0.3">
      <c r="A50" s="79"/>
      <c r="B50" s="79"/>
      <c r="C50" s="79"/>
      <c r="D50" s="79"/>
      <c r="E50" s="79"/>
      <c r="F50" s="79"/>
      <c r="G50" s="79"/>
      <c r="H50" s="79"/>
      <c r="I50" s="79"/>
      <c r="J50" s="79"/>
      <c r="K50" s="79"/>
      <c r="L50" s="79"/>
      <c r="M50" s="79"/>
    </row>
    <row r="51" spans="1:13" x14ac:dyDescent="0.3">
      <c r="A51" s="79"/>
      <c r="B51" s="79"/>
      <c r="C51" s="79"/>
      <c r="D51" s="79"/>
      <c r="E51" s="79"/>
      <c r="F51" s="79"/>
      <c r="G51" s="79"/>
      <c r="H51" s="79"/>
      <c r="I51" s="79"/>
      <c r="J51" s="79"/>
      <c r="K51" s="79"/>
      <c r="L51" s="79"/>
      <c r="M51" s="79"/>
    </row>
    <row r="52" spans="1:13" x14ac:dyDescent="0.3">
      <c r="A52" s="79"/>
      <c r="B52" s="79"/>
      <c r="C52" s="79"/>
      <c r="D52" s="79"/>
      <c r="E52" s="79"/>
      <c r="F52" s="79"/>
      <c r="G52" s="79"/>
      <c r="H52" s="79"/>
      <c r="I52" s="79"/>
      <c r="J52" s="79"/>
      <c r="K52" s="79"/>
      <c r="L52" s="79"/>
      <c r="M52" s="79"/>
    </row>
    <row r="53" spans="1:13" x14ac:dyDescent="0.3">
      <c r="A53" s="79"/>
      <c r="B53" s="79"/>
      <c r="C53" s="79"/>
      <c r="D53" s="79"/>
      <c r="E53" s="79"/>
      <c r="F53" s="79"/>
      <c r="G53" s="79"/>
      <c r="H53" s="79"/>
      <c r="I53" s="79"/>
      <c r="J53" s="79"/>
      <c r="K53" s="79"/>
      <c r="L53" s="79"/>
      <c r="M53" s="79"/>
    </row>
  </sheetData>
  <sheetProtection algorithmName="SHA-512" hashValue="ig7dZyPIDNyDH/yWnzUHuPxu3slZAHI8N3xIONP3VfcNDriugglRFaFuEIvl0CaZErX1YvNS4pfNArrHTfwgpw==" saltValue="+xoFi8JPnoceod5LUXdeww==" spinCount="100000" sheet="1" selectLockedCells="1"/>
  <protectedRanges>
    <protectedRange algorithmName="SHA-512" hashValue="ipynFNZn0pufBFEZADZeeAyGEi+JWV8nHAUrbiPJ9Y8g9QC+WWj4zRY2j6wWwZ/NtKTO0cVBUWW4uM5rZUCeOQ==" saltValue="1VZ+Zn1PkH6cBPffDs1L1w==" spinCount="100000" sqref="G14:M15" name="Total Allocation"/>
    <protectedRange algorithmName="SHA-512" hashValue="lNcqq/b/lsnk95iB5XHq0PCRQDc9dvC4IFp0U4snaSUCM/moZUJf/mRHSIBefPWpvI8noEnjLM38ZtAzyO/BWg==" saltValue="a2+SEoRuu63mT/5dVMI08Q==" spinCount="100000" sqref="B16:L18" name="Focus Area"/>
  </protectedRanges>
  <mergeCells count="54">
    <mergeCell ref="O1:V1"/>
    <mergeCell ref="O2:V5"/>
    <mergeCell ref="A7:B7"/>
    <mergeCell ref="C7:E7"/>
    <mergeCell ref="G7:I7"/>
    <mergeCell ref="K7:M7"/>
    <mergeCell ref="A1:M1"/>
    <mergeCell ref="A2:M2"/>
    <mergeCell ref="A4:B4"/>
    <mergeCell ref="C4:M4"/>
    <mergeCell ref="C5:M5"/>
    <mergeCell ref="A8:B8"/>
    <mergeCell ref="A10:F10"/>
    <mergeCell ref="G10:H10"/>
    <mergeCell ref="I10:M10"/>
    <mergeCell ref="A6:B6"/>
    <mergeCell ref="C6:E6"/>
    <mergeCell ref="G6:I6"/>
    <mergeCell ref="K6:M6"/>
    <mergeCell ref="C8:E8"/>
    <mergeCell ref="G8:I8"/>
    <mergeCell ref="K8:M8"/>
    <mergeCell ref="A9:F9"/>
    <mergeCell ref="G9:M9"/>
    <mergeCell ref="G11:H11"/>
    <mergeCell ref="I11:J11"/>
    <mergeCell ref="G12:H12"/>
    <mergeCell ref="I12:M12"/>
    <mergeCell ref="O7:V8"/>
    <mergeCell ref="O9:V19"/>
    <mergeCell ref="A13:F13"/>
    <mergeCell ref="G13:H13"/>
    <mergeCell ref="I13:M13"/>
    <mergeCell ref="A14:F14"/>
    <mergeCell ref="G14:H14"/>
    <mergeCell ref="I14:M14"/>
    <mergeCell ref="A15:F15"/>
    <mergeCell ref="G15:H15"/>
    <mergeCell ref="I15:J15"/>
    <mergeCell ref="B16:D16"/>
    <mergeCell ref="F16:H16"/>
    <mergeCell ref="J16:L16"/>
    <mergeCell ref="A29:M29"/>
    <mergeCell ref="B17:D17"/>
    <mergeCell ref="F17:H17"/>
    <mergeCell ref="J17:L17"/>
    <mergeCell ref="A19:D19"/>
    <mergeCell ref="A20:D20"/>
    <mergeCell ref="A21:D21"/>
    <mergeCell ref="A22:D22"/>
    <mergeCell ref="A23:D23"/>
    <mergeCell ref="A24:D24"/>
    <mergeCell ref="A25:M25"/>
    <mergeCell ref="A26:M26"/>
  </mergeCells>
  <conditionalFormatting sqref="B16:D16">
    <cfRule type="cellIs" dxfId="187" priority="8" operator="between">
      <formula>0.01</formula>
      <formula>1</formula>
    </cfRule>
  </conditionalFormatting>
  <conditionalFormatting sqref="F16:H16">
    <cfRule type="cellIs" dxfId="186" priority="7" operator="between">
      <formula>0.01</formula>
      <formula>1</formula>
    </cfRule>
  </conditionalFormatting>
  <conditionalFormatting sqref="J16:L16">
    <cfRule type="cellIs" dxfId="185" priority="5" operator="equal">
      <formula>1</formula>
    </cfRule>
  </conditionalFormatting>
  <conditionalFormatting sqref="G15:H15">
    <cfRule type="expression" dxfId="184" priority="2">
      <formula>$G$15&gt;$I$15</formula>
    </cfRule>
    <cfRule type="expression" dxfId="183" priority="3">
      <formula>$G$15=$I$15</formula>
    </cfRule>
    <cfRule type="expression" dxfId="182" priority="4">
      <formula>$G$15&lt;$I$15</formula>
    </cfRule>
  </conditionalFormatting>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 id="{C8F1C68A-1471-4D1A-871F-0D83B369D390}">
            <xm:f>'Amend#2 Main Budget'!$M$23&lt;=G15</xm:f>
            <x14:dxf/>
          </x14:cfRule>
          <xm:sqref>M23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5F88-97C7-405F-A84F-CB704FAB814C}">
  <sheetPr codeName="Sheet10">
    <tabColor rgb="FFCC6600"/>
  </sheetPr>
  <dimension ref="A1:O58"/>
  <sheetViews>
    <sheetView showGridLines="0" zoomScaleNormal="100" workbookViewId="0">
      <selection activeCell="I12" sqref="I12:J12"/>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646" t="s">
        <v>132</v>
      </c>
      <c r="B1" s="646"/>
      <c r="C1" s="646"/>
      <c r="D1" s="646"/>
      <c r="E1" s="646"/>
      <c r="F1" s="646"/>
      <c r="G1" s="646"/>
      <c r="H1" s="646"/>
      <c r="I1" s="646"/>
      <c r="J1" s="646"/>
      <c r="K1" s="646"/>
      <c r="L1" s="646"/>
      <c r="M1" s="646"/>
    </row>
    <row r="2" spans="1:13" x14ac:dyDescent="0.3">
      <c r="A2" s="378" t="s">
        <v>100</v>
      </c>
      <c r="B2" s="378"/>
      <c r="C2" s="378"/>
      <c r="D2" s="378"/>
      <c r="E2" s="378"/>
      <c r="F2" s="378"/>
      <c r="G2" s="378"/>
      <c r="H2" s="378"/>
      <c r="I2" s="378"/>
      <c r="J2" s="378"/>
      <c r="K2" s="378"/>
      <c r="L2" s="378"/>
      <c r="M2" s="378"/>
    </row>
    <row r="3" spans="1:13" x14ac:dyDescent="0.3">
      <c r="B3" s="236"/>
      <c r="C3" s="229"/>
      <c r="D3" s="229"/>
      <c r="E3" s="229"/>
      <c r="F3" s="229"/>
      <c r="G3" s="229"/>
      <c r="H3" s="229"/>
      <c r="I3" s="229"/>
      <c r="J3" s="229"/>
      <c r="K3" s="229"/>
      <c r="L3" s="229"/>
      <c r="M3" s="237"/>
    </row>
    <row r="4" spans="1:13" ht="15" thickBot="1" x14ac:dyDescent="0.35">
      <c r="B4" s="238"/>
      <c r="C4" s="666">
        <f>'Equitable Share'!C4</f>
        <v>0</v>
      </c>
      <c r="D4" s="666"/>
      <c r="E4" s="239" t="s">
        <v>102</v>
      </c>
      <c r="F4" s="407">
        <f>I56</f>
        <v>0</v>
      </c>
      <c r="G4" s="407"/>
      <c r="H4" s="407"/>
      <c r="I4" s="239" t="s">
        <v>104</v>
      </c>
      <c r="J4" s="413">
        <f>C4+F4</f>
        <v>0</v>
      </c>
      <c r="K4" s="413"/>
      <c r="L4" s="413"/>
      <c r="M4" s="240"/>
    </row>
    <row r="5" spans="1:13" x14ac:dyDescent="0.3">
      <c r="B5" s="238"/>
      <c r="C5" s="405" t="s">
        <v>99</v>
      </c>
      <c r="D5" s="405"/>
      <c r="E5" s="70"/>
      <c r="F5" s="405" t="s">
        <v>103</v>
      </c>
      <c r="G5" s="405"/>
      <c r="H5" s="405"/>
      <c r="I5" s="405"/>
      <c r="J5" s="412" t="s">
        <v>101</v>
      </c>
      <c r="K5" s="412"/>
      <c r="L5" s="412"/>
      <c r="M5" s="240"/>
    </row>
    <row r="6" spans="1:13" ht="9.6" customHeight="1" x14ac:dyDescent="0.3">
      <c r="B6" s="238"/>
      <c r="C6" s="228"/>
      <c r="D6" s="228"/>
      <c r="E6" s="70"/>
      <c r="F6" s="228"/>
      <c r="G6" s="228"/>
      <c r="H6" s="228"/>
      <c r="I6" s="228"/>
      <c r="J6" s="70"/>
      <c r="K6" s="70"/>
      <c r="L6" s="70"/>
      <c r="M6" s="240"/>
    </row>
    <row r="7" spans="1:13" ht="15" thickBot="1" x14ac:dyDescent="0.35">
      <c r="B7" s="238"/>
      <c r="C7" s="414" t="str">
        <f>IFERROR('Amend#1 Overview'!G12," ")</f>
        <v/>
      </c>
      <c r="D7" s="407"/>
      <c r="E7" s="239" t="s">
        <v>111</v>
      </c>
      <c r="F7" s="415">
        <f>J4</f>
        <v>0</v>
      </c>
      <c r="G7" s="407"/>
      <c r="H7" s="407"/>
      <c r="I7" s="239" t="s">
        <v>104</v>
      </c>
      <c r="J7" s="416" t="str">
        <f>IFERROR(ROUND(C7/F7,2),"")</f>
        <v/>
      </c>
      <c r="K7" s="416"/>
      <c r="L7" s="416"/>
      <c r="M7" s="240"/>
    </row>
    <row r="8" spans="1:13" x14ac:dyDescent="0.3">
      <c r="B8" s="238"/>
      <c r="C8" s="405" t="s">
        <v>177</v>
      </c>
      <c r="D8" s="405"/>
      <c r="E8" s="70"/>
      <c r="F8" s="70" t="s">
        <v>101</v>
      </c>
      <c r="G8" s="70"/>
      <c r="H8" s="70"/>
      <c r="I8" s="70"/>
      <c r="J8" s="408" t="s">
        <v>105</v>
      </c>
      <c r="K8" s="408"/>
      <c r="L8" s="408"/>
      <c r="M8" s="240"/>
    </row>
    <row r="9" spans="1:13" ht="9.6" customHeight="1" x14ac:dyDescent="0.3">
      <c r="B9" s="238"/>
      <c r="C9" s="70"/>
      <c r="D9" s="70"/>
      <c r="E9" s="70"/>
      <c r="F9" s="70"/>
      <c r="G9" s="70"/>
      <c r="H9" s="70"/>
      <c r="I9" s="70"/>
      <c r="J9" s="70"/>
      <c r="K9" s="70"/>
      <c r="L9" s="70"/>
      <c r="M9" s="240"/>
    </row>
    <row r="10" spans="1:13" ht="15" thickBot="1" x14ac:dyDescent="0.35">
      <c r="B10" s="241"/>
      <c r="C10" s="242"/>
      <c r="D10" s="242"/>
      <c r="E10" s="242"/>
      <c r="F10" s="242"/>
      <c r="G10" s="242"/>
      <c r="H10" s="242"/>
      <c r="I10" s="242"/>
      <c r="J10" s="242"/>
      <c r="K10" s="242"/>
      <c r="L10" s="242"/>
      <c r="M10" s="243"/>
    </row>
    <row r="11" spans="1:13" s="99" customFormat="1" ht="43.2" customHeight="1" x14ac:dyDescent="0.3">
      <c r="A11" s="665" t="s">
        <v>106</v>
      </c>
      <c r="B11" s="410"/>
      <c r="C11" s="410"/>
      <c r="D11" s="410" t="s">
        <v>107</v>
      </c>
      <c r="E11" s="410"/>
      <c r="F11" s="410"/>
      <c r="G11" s="410"/>
      <c r="H11" s="410"/>
      <c r="I11" s="410" t="s">
        <v>1818</v>
      </c>
      <c r="J11" s="410"/>
      <c r="K11" s="410" t="s">
        <v>110</v>
      </c>
      <c r="L11" s="410"/>
      <c r="M11" s="411"/>
    </row>
    <row r="12" spans="1:13" x14ac:dyDescent="0.3">
      <c r="A12" s="653">
        <f>'Equitable Share'!$A12</f>
        <v>0</v>
      </c>
      <c r="B12" s="653"/>
      <c r="C12" s="653"/>
      <c r="D12" s="403" t="str">
        <f>'Equitable Share'!D12</f>
        <v xml:space="preserve"> </v>
      </c>
      <c r="E12" s="403"/>
      <c r="F12" s="403"/>
      <c r="G12" s="403"/>
      <c r="H12" s="403"/>
      <c r="I12" s="654">
        <f>'Equitable Share'!I12</f>
        <v>0</v>
      </c>
      <c r="J12" s="654"/>
      <c r="K12" s="655" t="str">
        <f>IFERROR(I12*$J$7," ")</f>
        <v xml:space="preserve"> </v>
      </c>
      <c r="L12" s="656"/>
      <c r="M12" s="657"/>
    </row>
    <row r="13" spans="1:13" x14ac:dyDescent="0.3">
      <c r="A13" s="658">
        <f>'Equitable Share'!$A13</f>
        <v>0</v>
      </c>
      <c r="B13" s="659"/>
      <c r="C13" s="660"/>
      <c r="D13" s="402" t="str">
        <f>'Equitable Share'!D13</f>
        <v xml:space="preserve"> </v>
      </c>
      <c r="E13" s="402"/>
      <c r="F13" s="402"/>
      <c r="G13" s="402"/>
      <c r="H13" s="402"/>
      <c r="I13" s="661">
        <f>'Equitable Share'!I13</f>
        <v>0</v>
      </c>
      <c r="J13" s="661"/>
      <c r="K13" s="662" t="str">
        <f t="shared" ref="K13:K56" si="0">IFERROR(I13*$J$7," ")</f>
        <v xml:space="preserve"> </v>
      </c>
      <c r="L13" s="663"/>
      <c r="M13" s="664"/>
    </row>
    <row r="14" spans="1:13" x14ac:dyDescent="0.3">
      <c r="A14" s="653">
        <f>'Equitable Share'!$A14</f>
        <v>0</v>
      </c>
      <c r="B14" s="653"/>
      <c r="C14" s="653"/>
      <c r="D14" s="403" t="str">
        <f>'Equitable Share'!D14</f>
        <v xml:space="preserve"> </v>
      </c>
      <c r="E14" s="403"/>
      <c r="F14" s="403"/>
      <c r="G14" s="403"/>
      <c r="H14" s="403"/>
      <c r="I14" s="654">
        <f>'Equitable Share'!I14</f>
        <v>0</v>
      </c>
      <c r="J14" s="654"/>
      <c r="K14" s="655" t="str">
        <f t="shared" si="0"/>
        <v xml:space="preserve"> </v>
      </c>
      <c r="L14" s="656"/>
      <c r="M14" s="657"/>
    </row>
    <row r="15" spans="1:13" x14ac:dyDescent="0.3">
      <c r="A15" s="658">
        <f>'Equitable Share'!$A15</f>
        <v>0</v>
      </c>
      <c r="B15" s="659"/>
      <c r="C15" s="660"/>
      <c r="D15" s="402" t="str">
        <f>'Equitable Share'!D15</f>
        <v xml:space="preserve"> </v>
      </c>
      <c r="E15" s="402"/>
      <c r="F15" s="402"/>
      <c r="G15" s="402"/>
      <c r="H15" s="402"/>
      <c r="I15" s="661">
        <f>'Equitable Share'!I15</f>
        <v>0</v>
      </c>
      <c r="J15" s="661"/>
      <c r="K15" s="662" t="str">
        <f t="shared" si="0"/>
        <v xml:space="preserve"> </v>
      </c>
      <c r="L15" s="663"/>
      <c r="M15" s="664"/>
    </row>
    <row r="16" spans="1:13" x14ac:dyDescent="0.3">
      <c r="A16" s="653">
        <f>'Equitable Share'!$A16</f>
        <v>0</v>
      </c>
      <c r="B16" s="653"/>
      <c r="C16" s="653"/>
      <c r="D16" s="403" t="str">
        <f>'Equitable Share'!D16</f>
        <v xml:space="preserve"> </v>
      </c>
      <c r="E16" s="403"/>
      <c r="F16" s="403"/>
      <c r="G16" s="403"/>
      <c r="H16" s="403"/>
      <c r="I16" s="654">
        <f>'Equitable Share'!I16</f>
        <v>0</v>
      </c>
      <c r="J16" s="654"/>
      <c r="K16" s="655" t="str">
        <f t="shared" si="0"/>
        <v xml:space="preserve"> </v>
      </c>
      <c r="L16" s="656"/>
      <c r="M16" s="657"/>
    </row>
    <row r="17" spans="1:13" x14ac:dyDescent="0.3">
      <c r="A17" s="658">
        <f>'Equitable Share'!$A17</f>
        <v>0</v>
      </c>
      <c r="B17" s="659"/>
      <c r="C17" s="660"/>
      <c r="D17" s="402" t="str">
        <f>'Equitable Share'!D17</f>
        <v xml:space="preserve"> </v>
      </c>
      <c r="E17" s="402"/>
      <c r="F17" s="402"/>
      <c r="G17" s="402"/>
      <c r="H17" s="402"/>
      <c r="I17" s="661">
        <f>'Equitable Share'!I17</f>
        <v>0</v>
      </c>
      <c r="J17" s="661"/>
      <c r="K17" s="662" t="str">
        <f t="shared" si="0"/>
        <v xml:space="preserve"> </v>
      </c>
      <c r="L17" s="663"/>
      <c r="M17" s="664"/>
    </row>
    <row r="18" spans="1:13" x14ac:dyDescent="0.3">
      <c r="A18" s="653">
        <f>'Equitable Share'!$A18</f>
        <v>0</v>
      </c>
      <c r="B18" s="653"/>
      <c r="C18" s="653"/>
      <c r="D18" s="403" t="str">
        <f>'Equitable Share'!D18</f>
        <v xml:space="preserve"> </v>
      </c>
      <c r="E18" s="403"/>
      <c r="F18" s="403"/>
      <c r="G18" s="403"/>
      <c r="H18" s="403"/>
      <c r="I18" s="654">
        <f>'Equitable Share'!I18</f>
        <v>0</v>
      </c>
      <c r="J18" s="654"/>
      <c r="K18" s="655" t="str">
        <f t="shared" si="0"/>
        <v xml:space="preserve"> </v>
      </c>
      <c r="L18" s="656"/>
      <c r="M18" s="657"/>
    </row>
    <row r="19" spans="1:13" x14ac:dyDescent="0.3">
      <c r="A19" s="658">
        <f>'Equitable Share'!$A19</f>
        <v>0</v>
      </c>
      <c r="B19" s="659"/>
      <c r="C19" s="660"/>
      <c r="D19" s="402" t="str">
        <f>'Equitable Share'!D19</f>
        <v xml:space="preserve"> </v>
      </c>
      <c r="E19" s="402"/>
      <c r="F19" s="402"/>
      <c r="G19" s="402"/>
      <c r="H19" s="402"/>
      <c r="I19" s="661">
        <f>'Equitable Share'!I19</f>
        <v>0</v>
      </c>
      <c r="J19" s="661"/>
      <c r="K19" s="662" t="str">
        <f t="shared" si="0"/>
        <v xml:space="preserve"> </v>
      </c>
      <c r="L19" s="663"/>
      <c r="M19" s="664"/>
    </row>
    <row r="20" spans="1:13" x14ac:dyDescent="0.3">
      <c r="A20" s="653">
        <f>'Equitable Share'!$A20</f>
        <v>0</v>
      </c>
      <c r="B20" s="653"/>
      <c r="C20" s="653"/>
      <c r="D20" s="403" t="str">
        <f>'Equitable Share'!D20</f>
        <v xml:space="preserve"> </v>
      </c>
      <c r="E20" s="403"/>
      <c r="F20" s="403"/>
      <c r="G20" s="403"/>
      <c r="H20" s="403"/>
      <c r="I20" s="654">
        <f>'Equitable Share'!I20</f>
        <v>0</v>
      </c>
      <c r="J20" s="654"/>
      <c r="K20" s="655" t="str">
        <f t="shared" si="0"/>
        <v xml:space="preserve"> </v>
      </c>
      <c r="L20" s="656"/>
      <c r="M20" s="657"/>
    </row>
    <row r="21" spans="1:13" x14ac:dyDescent="0.3">
      <c r="A21" s="658">
        <f>'Equitable Share'!$A21</f>
        <v>0</v>
      </c>
      <c r="B21" s="659"/>
      <c r="C21" s="660"/>
      <c r="D21" s="402" t="str">
        <f>'Equitable Share'!D21</f>
        <v xml:space="preserve"> </v>
      </c>
      <c r="E21" s="402"/>
      <c r="F21" s="402"/>
      <c r="G21" s="402"/>
      <c r="H21" s="402"/>
      <c r="I21" s="661">
        <f>'Equitable Share'!I21</f>
        <v>0</v>
      </c>
      <c r="J21" s="661"/>
      <c r="K21" s="662" t="str">
        <f t="shared" si="0"/>
        <v xml:space="preserve"> </v>
      </c>
      <c r="L21" s="663"/>
      <c r="M21" s="664"/>
    </row>
    <row r="22" spans="1:13" x14ac:dyDescent="0.3">
      <c r="A22" s="653">
        <f>'Equitable Share'!$A22</f>
        <v>0</v>
      </c>
      <c r="B22" s="653"/>
      <c r="C22" s="653"/>
      <c r="D22" s="403" t="str">
        <f>'Equitable Share'!D22</f>
        <v xml:space="preserve"> </v>
      </c>
      <c r="E22" s="403"/>
      <c r="F22" s="403"/>
      <c r="G22" s="403"/>
      <c r="H22" s="403"/>
      <c r="I22" s="654">
        <f>'Equitable Share'!I22</f>
        <v>0</v>
      </c>
      <c r="J22" s="654"/>
      <c r="K22" s="655" t="str">
        <f t="shared" si="0"/>
        <v xml:space="preserve"> </v>
      </c>
      <c r="L22" s="656"/>
      <c r="M22" s="657"/>
    </row>
    <row r="23" spans="1:13" x14ac:dyDescent="0.3">
      <c r="A23" s="658">
        <f>'Equitable Share'!$A23</f>
        <v>0</v>
      </c>
      <c r="B23" s="659"/>
      <c r="C23" s="660"/>
      <c r="D23" s="402" t="str">
        <f>'Equitable Share'!D23</f>
        <v xml:space="preserve"> </v>
      </c>
      <c r="E23" s="402"/>
      <c r="F23" s="402"/>
      <c r="G23" s="402"/>
      <c r="H23" s="402"/>
      <c r="I23" s="661">
        <f>'Equitable Share'!I23</f>
        <v>0</v>
      </c>
      <c r="J23" s="661"/>
      <c r="K23" s="662" t="str">
        <f t="shared" si="0"/>
        <v xml:space="preserve"> </v>
      </c>
      <c r="L23" s="663"/>
      <c r="M23" s="664"/>
    </row>
    <row r="24" spans="1:13" x14ac:dyDescent="0.3">
      <c r="A24" s="653">
        <f>'Equitable Share'!$A24</f>
        <v>0</v>
      </c>
      <c r="B24" s="653"/>
      <c r="C24" s="653"/>
      <c r="D24" s="403" t="str">
        <f>'Equitable Share'!D24</f>
        <v xml:space="preserve"> </v>
      </c>
      <c r="E24" s="403"/>
      <c r="F24" s="403"/>
      <c r="G24" s="403"/>
      <c r="H24" s="403"/>
      <c r="I24" s="654">
        <f>'Equitable Share'!I24</f>
        <v>0</v>
      </c>
      <c r="J24" s="654"/>
      <c r="K24" s="655" t="str">
        <f t="shared" si="0"/>
        <v xml:space="preserve"> </v>
      </c>
      <c r="L24" s="656"/>
      <c r="M24" s="657"/>
    </row>
    <row r="25" spans="1:13" x14ac:dyDescent="0.3">
      <c r="A25" s="658">
        <f>'Equitable Share'!$A25</f>
        <v>0</v>
      </c>
      <c r="B25" s="659"/>
      <c r="C25" s="660"/>
      <c r="D25" s="402" t="str">
        <f>'Equitable Share'!D25</f>
        <v xml:space="preserve"> </v>
      </c>
      <c r="E25" s="402"/>
      <c r="F25" s="402"/>
      <c r="G25" s="402"/>
      <c r="H25" s="402"/>
      <c r="I25" s="661">
        <f>'Equitable Share'!I25</f>
        <v>0</v>
      </c>
      <c r="J25" s="661"/>
      <c r="K25" s="662" t="str">
        <f t="shared" si="0"/>
        <v xml:space="preserve"> </v>
      </c>
      <c r="L25" s="663"/>
      <c r="M25" s="664"/>
    </row>
    <row r="26" spans="1:13" x14ac:dyDescent="0.3">
      <c r="A26" s="653">
        <f>'Equitable Share'!$A26</f>
        <v>0</v>
      </c>
      <c r="B26" s="653"/>
      <c r="C26" s="653"/>
      <c r="D26" s="403" t="str">
        <f>'Equitable Share'!D26</f>
        <v xml:space="preserve"> </v>
      </c>
      <c r="E26" s="403"/>
      <c r="F26" s="403"/>
      <c r="G26" s="403"/>
      <c r="H26" s="403"/>
      <c r="I26" s="654">
        <f>'Equitable Share'!I26</f>
        <v>0</v>
      </c>
      <c r="J26" s="654"/>
      <c r="K26" s="655" t="str">
        <f t="shared" si="0"/>
        <v xml:space="preserve"> </v>
      </c>
      <c r="L26" s="656"/>
      <c r="M26" s="657"/>
    </row>
    <row r="27" spans="1:13" x14ac:dyDescent="0.3">
      <c r="A27" s="658">
        <f>'Equitable Share'!$A27</f>
        <v>0</v>
      </c>
      <c r="B27" s="659"/>
      <c r="C27" s="660"/>
      <c r="D27" s="402" t="str">
        <f>'Equitable Share'!D27</f>
        <v xml:space="preserve"> </v>
      </c>
      <c r="E27" s="402"/>
      <c r="F27" s="402"/>
      <c r="G27" s="402"/>
      <c r="H27" s="402"/>
      <c r="I27" s="661">
        <f>'Equitable Share'!I27</f>
        <v>0</v>
      </c>
      <c r="J27" s="661"/>
      <c r="K27" s="662" t="str">
        <f t="shared" si="0"/>
        <v xml:space="preserve"> </v>
      </c>
      <c r="L27" s="663"/>
      <c r="M27" s="664"/>
    </row>
    <row r="28" spans="1:13" x14ac:dyDescent="0.3">
      <c r="A28" s="653">
        <f>'Equitable Share'!$A28</f>
        <v>0</v>
      </c>
      <c r="B28" s="653"/>
      <c r="C28" s="653"/>
      <c r="D28" s="403" t="str">
        <f>'Equitable Share'!D28</f>
        <v xml:space="preserve"> </v>
      </c>
      <c r="E28" s="403"/>
      <c r="F28" s="403"/>
      <c r="G28" s="403"/>
      <c r="H28" s="403"/>
      <c r="I28" s="654">
        <f>'Equitable Share'!I28</f>
        <v>0</v>
      </c>
      <c r="J28" s="654"/>
      <c r="K28" s="655" t="str">
        <f t="shared" si="0"/>
        <v xml:space="preserve"> </v>
      </c>
      <c r="L28" s="656"/>
      <c r="M28" s="657"/>
    </row>
    <row r="29" spans="1:13" x14ac:dyDescent="0.3">
      <c r="A29" s="658">
        <f>'Equitable Share'!$A29</f>
        <v>0</v>
      </c>
      <c r="B29" s="659"/>
      <c r="C29" s="660"/>
      <c r="D29" s="402" t="str">
        <f>'Equitable Share'!D29</f>
        <v xml:space="preserve"> </v>
      </c>
      <c r="E29" s="402"/>
      <c r="F29" s="402"/>
      <c r="G29" s="402"/>
      <c r="H29" s="402"/>
      <c r="I29" s="661">
        <f>'Equitable Share'!I29</f>
        <v>0</v>
      </c>
      <c r="J29" s="661"/>
      <c r="K29" s="662" t="str">
        <f t="shared" si="0"/>
        <v xml:space="preserve"> </v>
      </c>
      <c r="L29" s="663"/>
      <c r="M29" s="664"/>
    </row>
    <row r="30" spans="1:13" x14ac:dyDescent="0.3">
      <c r="A30" s="653">
        <f>'Equitable Share'!$A30</f>
        <v>0</v>
      </c>
      <c r="B30" s="653"/>
      <c r="C30" s="653"/>
      <c r="D30" s="403" t="str">
        <f>'Equitable Share'!D30</f>
        <v xml:space="preserve"> </v>
      </c>
      <c r="E30" s="403"/>
      <c r="F30" s="403"/>
      <c r="G30" s="403"/>
      <c r="H30" s="403"/>
      <c r="I30" s="654">
        <f>'Equitable Share'!I30</f>
        <v>0</v>
      </c>
      <c r="J30" s="654"/>
      <c r="K30" s="655" t="str">
        <f t="shared" si="0"/>
        <v xml:space="preserve"> </v>
      </c>
      <c r="L30" s="656"/>
      <c r="M30" s="657"/>
    </row>
    <row r="31" spans="1:13" x14ac:dyDescent="0.3">
      <c r="A31" s="658">
        <f>'Equitable Share'!$A31</f>
        <v>0</v>
      </c>
      <c r="B31" s="659"/>
      <c r="C31" s="660"/>
      <c r="D31" s="402" t="str">
        <f>'Equitable Share'!D31</f>
        <v xml:space="preserve"> </v>
      </c>
      <c r="E31" s="402"/>
      <c r="F31" s="402"/>
      <c r="G31" s="402"/>
      <c r="H31" s="402"/>
      <c r="I31" s="661">
        <f>'Equitable Share'!I31</f>
        <v>0</v>
      </c>
      <c r="J31" s="661"/>
      <c r="K31" s="662" t="str">
        <f t="shared" si="0"/>
        <v xml:space="preserve"> </v>
      </c>
      <c r="L31" s="663"/>
      <c r="M31" s="664"/>
    </row>
    <row r="32" spans="1:13" x14ac:dyDescent="0.3">
      <c r="A32" s="653">
        <f>'Equitable Share'!$A32</f>
        <v>0</v>
      </c>
      <c r="B32" s="653"/>
      <c r="C32" s="653"/>
      <c r="D32" s="403" t="str">
        <f>'Equitable Share'!D32</f>
        <v xml:space="preserve"> </v>
      </c>
      <c r="E32" s="403"/>
      <c r="F32" s="403"/>
      <c r="G32" s="403"/>
      <c r="H32" s="403"/>
      <c r="I32" s="654">
        <f>'Equitable Share'!I32</f>
        <v>0</v>
      </c>
      <c r="J32" s="654"/>
      <c r="K32" s="655" t="str">
        <f t="shared" si="0"/>
        <v xml:space="preserve"> </v>
      </c>
      <c r="L32" s="656"/>
      <c r="M32" s="657"/>
    </row>
    <row r="33" spans="1:13" x14ac:dyDescent="0.3">
      <c r="A33" s="658">
        <f>'Equitable Share'!$A33</f>
        <v>0</v>
      </c>
      <c r="B33" s="659"/>
      <c r="C33" s="660"/>
      <c r="D33" s="402" t="str">
        <f>'Equitable Share'!D33</f>
        <v xml:space="preserve"> </v>
      </c>
      <c r="E33" s="402"/>
      <c r="F33" s="402"/>
      <c r="G33" s="402"/>
      <c r="H33" s="402"/>
      <c r="I33" s="661">
        <f>'Equitable Share'!I33</f>
        <v>0</v>
      </c>
      <c r="J33" s="661"/>
      <c r="K33" s="662" t="str">
        <f t="shared" si="0"/>
        <v xml:space="preserve"> </v>
      </c>
      <c r="L33" s="663"/>
      <c r="M33" s="664"/>
    </row>
    <row r="34" spans="1:13" x14ac:dyDescent="0.3">
      <c r="A34" s="653">
        <f>'Equitable Share'!$A34</f>
        <v>0</v>
      </c>
      <c r="B34" s="653"/>
      <c r="C34" s="653"/>
      <c r="D34" s="403" t="str">
        <f>'Equitable Share'!D34</f>
        <v xml:space="preserve"> </v>
      </c>
      <c r="E34" s="403"/>
      <c r="F34" s="403"/>
      <c r="G34" s="403"/>
      <c r="H34" s="403"/>
      <c r="I34" s="654">
        <f>'Equitable Share'!I34</f>
        <v>0</v>
      </c>
      <c r="J34" s="654"/>
      <c r="K34" s="655" t="str">
        <f t="shared" si="0"/>
        <v xml:space="preserve"> </v>
      </c>
      <c r="L34" s="656"/>
      <c r="M34" s="657"/>
    </row>
    <row r="35" spans="1:13" x14ac:dyDescent="0.3">
      <c r="A35" s="658">
        <f>'Equitable Share'!$A35</f>
        <v>0</v>
      </c>
      <c r="B35" s="659"/>
      <c r="C35" s="660"/>
      <c r="D35" s="402" t="str">
        <f>'Equitable Share'!D35</f>
        <v xml:space="preserve"> </v>
      </c>
      <c r="E35" s="402"/>
      <c r="F35" s="402"/>
      <c r="G35" s="402"/>
      <c r="H35" s="402"/>
      <c r="I35" s="661">
        <f>'Equitable Share'!I35</f>
        <v>0</v>
      </c>
      <c r="J35" s="661"/>
      <c r="K35" s="662" t="str">
        <f t="shared" si="0"/>
        <v xml:space="preserve"> </v>
      </c>
      <c r="L35" s="663"/>
      <c r="M35" s="664"/>
    </row>
    <row r="36" spans="1:13" x14ac:dyDescent="0.3">
      <c r="A36" s="653">
        <f>'Equitable Share'!$A36</f>
        <v>0</v>
      </c>
      <c r="B36" s="653"/>
      <c r="C36" s="653"/>
      <c r="D36" s="403" t="str">
        <f>'Equitable Share'!D36</f>
        <v xml:space="preserve"> </v>
      </c>
      <c r="E36" s="403"/>
      <c r="F36" s="403"/>
      <c r="G36" s="403"/>
      <c r="H36" s="403"/>
      <c r="I36" s="654">
        <f>'Equitable Share'!I36</f>
        <v>0</v>
      </c>
      <c r="J36" s="654"/>
      <c r="K36" s="655" t="str">
        <f t="shared" si="0"/>
        <v xml:space="preserve"> </v>
      </c>
      <c r="L36" s="656"/>
      <c r="M36" s="657"/>
    </row>
    <row r="37" spans="1:13" x14ac:dyDescent="0.3">
      <c r="A37" s="658">
        <f>'Equitable Share'!$A37</f>
        <v>0</v>
      </c>
      <c r="B37" s="659"/>
      <c r="C37" s="660"/>
      <c r="D37" s="402" t="str">
        <f>'Equitable Share'!D37</f>
        <v xml:space="preserve"> </v>
      </c>
      <c r="E37" s="402"/>
      <c r="F37" s="402"/>
      <c r="G37" s="402"/>
      <c r="H37" s="402"/>
      <c r="I37" s="661">
        <f>'Equitable Share'!I37</f>
        <v>0</v>
      </c>
      <c r="J37" s="661"/>
      <c r="K37" s="662" t="str">
        <f t="shared" si="0"/>
        <v xml:space="preserve"> </v>
      </c>
      <c r="L37" s="663"/>
      <c r="M37" s="664"/>
    </row>
    <row r="38" spans="1:13" x14ac:dyDescent="0.3">
      <c r="A38" s="653">
        <f>'Equitable Share'!$A38</f>
        <v>0</v>
      </c>
      <c r="B38" s="653"/>
      <c r="C38" s="653"/>
      <c r="D38" s="403" t="str">
        <f>'Equitable Share'!D38</f>
        <v xml:space="preserve"> </v>
      </c>
      <c r="E38" s="403"/>
      <c r="F38" s="403"/>
      <c r="G38" s="403"/>
      <c r="H38" s="403"/>
      <c r="I38" s="654">
        <f>'Equitable Share'!I38</f>
        <v>0</v>
      </c>
      <c r="J38" s="654"/>
      <c r="K38" s="655" t="str">
        <f t="shared" si="0"/>
        <v xml:space="preserve"> </v>
      </c>
      <c r="L38" s="656"/>
      <c r="M38" s="657"/>
    </row>
    <row r="39" spans="1:13" x14ac:dyDescent="0.3">
      <c r="A39" s="658">
        <f>'Equitable Share'!$A39</f>
        <v>0</v>
      </c>
      <c r="B39" s="659"/>
      <c r="C39" s="660"/>
      <c r="D39" s="402" t="str">
        <f>'Equitable Share'!D39</f>
        <v xml:space="preserve"> </v>
      </c>
      <c r="E39" s="402"/>
      <c r="F39" s="402"/>
      <c r="G39" s="402"/>
      <c r="H39" s="402"/>
      <c r="I39" s="661">
        <f>'Equitable Share'!I39</f>
        <v>0</v>
      </c>
      <c r="J39" s="661"/>
      <c r="K39" s="662" t="str">
        <f t="shared" si="0"/>
        <v xml:space="preserve"> </v>
      </c>
      <c r="L39" s="663"/>
      <c r="M39" s="664"/>
    </row>
    <row r="40" spans="1:13" x14ac:dyDescent="0.3">
      <c r="A40" s="653">
        <f>'Equitable Share'!$A40</f>
        <v>0</v>
      </c>
      <c r="B40" s="653"/>
      <c r="C40" s="653"/>
      <c r="D40" s="403" t="str">
        <f>'Equitable Share'!D40</f>
        <v xml:space="preserve"> </v>
      </c>
      <c r="E40" s="403"/>
      <c r="F40" s="403"/>
      <c r="G40" s="403"/>
      <c r="H40" s="403"/>
      <c r="I40" s="654">
        <f>'Equitable Share'!I40</f>
        <v>0</v>
      </c>
      <c r="J40" s="654"/>
      <c r="K40" s="655" t="str">
        <f t="shared" si="0"/>
        <v xml:space="preserve"> </v>
      </c>
      <c r="L40" s="656"/>
      <c r="M40" s="657"/>
    </row>
    <row r="41" spans="1:13" x14ac:dyDescent="0.3">
      <c r="A41" s="658">
        <f>'Equitable Share'!$A41</f>
        <v>0</v>
      </c>
      <c r="B41" s="659"/>
      <c r="C41" s="660"/>
      <c r="D41" s="402" t="str">
        <f>'Equitable Share'!D41</f>
        <v xml:space="preserve"> </v>
      </c>
      <c r="E41" s="402"/>
      <c r="F41" s="402"/>
      <c r="G41" s="402"/>
      <c r="H41" s="402"/>
      <c r="I41" s="661">
        <f>'Equitable Share'!I41</f>
        <v>0</v>
      </c>
      <c r="J41" s="661"/>
      <c r="K41" s="662" t="str">
        <f t="shared" si="0"/>
        <v xml:space="preserve"> </v>
      </c>
      <c r="L41" s="663"/>
      <c r="M41" s="664"/>
    </row>
    <row r="42" spans="1:13" x14ac:dyDescent="0.3">
      <c r="A42" s="653">
        <f>'Equitable Share'!$A42</f>
        <v>0</v>
      </c>
      <c r="B42" s="653"/>
      <c r="C42" s="653"/>
      <c r="D42" s="403" t="str">
        <f>'Equitable Share'!D42</f>
        <v xml:space="preserve"> </v>
      </c>
      <c r="E42" s="403"/>
      <c r="F42" s="403"/>
      <c r="G42" s="403"/>
      <c r="H42" s="403"/>
      <c r="I42" s="654">
        <f>'Equitable Share'!I42</f>
        <v>0</v>
      </c>
      <c r="J42" s="654"/>
      <c r="K42" s="655" t="str">
        <f t="shared" si="0"/>
        <v xml:space="preserve"> </v>
      </c>
      <c r="L42" s="656"/>
      <c r="M42" s="657"/>
    </row>
    <row r="43" spans="1:13" x14ac:dyDescent="0.3">
      <c r="A43" s="658">
        <f>'Equitable Share'!$A43</f>
        <v>0</v>
      </c>
      <c r="B43" s="659"/>
      <c r="C43" s="660"/>
      <c r="D43" s="402" t="str">
        <f>'Equitable Share'!D43</f>
        <v xml:space="preserve"> </v>
      </c>
      <c r="E43" s="402"/>
      <c r="F43" s="402"/>
      <c r="G43" s="402"/>
      <c r="H43" s="402"/>
      <c r="I43" s="661">
        <f>'Equitable Share'!I43</f>
        <v>0</v>
      </c>
      <c r="J43" s="661"/>
      <c r="K43" s="662" t="str">
        <f t="shared" si="0"/>
        <v xml:space="preserve"> </v>
      </c>
      <c r="L43" s="663"/>
      <c r="M43" s="664"/>
    </row>
    <row r="44" spans="1:13" x14ac:dyDescent="0.3">
      <c r="A44" s="653">
        <f>'Equitable Share'!$A44</f>
        <v>0</v>
      </c>
      <c r="B44" s="653"/>
      <c r="C44" s="653"/>
      <c r="D44" s="403" t="str">
        <f>'Equitable Share'!D44</f>
        <v xml:space="preserve"> </v>
      </c>
      <c r="E44" s="403"/>
      <c r="F44" s="403"/>
      <c r="G44" s="403"/>
      <c r="H44" s="403"/>
      <c r="I44" s="654">
        <f>'Equitable Share'!I44</f>
        <v>0</v>
      </c>
      <c r="J44" s="654"/>
      <c r="K44" s="655" t="str">
        <f t="shared" si="0"/>
        <v xml:space="preserve"> </v>
      </c>
      <c r="L44" s="656"/>
      <c r="M44" s="657"/>
    </row>
    <row r="45" spans="1:13" x14ac:dyDescent="0.3">
      <c r="A45" s="658">
        <f>'Equitable Share'!$A45</f>
        <v>0</v>
      </c>
      <c r="B45" s="659"/>
      <c r="C45" s="660"/>
      <c r="D45" s="402" t="str">
        <f>'Equitable Share'!D45</f>
        <v xml:space="preserve"> </v>
      </c>
      <c r="E45" s="402"/>
      <c r="F45" s="402"/>
      <c r="G45" s="402"/>
      <c r="H45" s="402"/>
      <c r="I45" s="661">
        <f>'Equitable Share'!I45</f>
        <v>0</v>
      </c>
      <c r="J45" s="661"/>
      <c r="K45" s="662" t="str">
        <f t="shared" si="0"/>
        <v xml:space="preserve"> </v>
      </c>
      <c r="L45" s="663"/>
      <c r="M45" s="664"/>
    </row>
    <row r="46" spans="1:13" x14ac:dyDescent="0.3">
      <c r="A46" s="653">
        <f>'Equitable Share'!$A46</f>
        <v>0</v>
      </c>
      <c r="B46" s="653"/>
      <c r="C46" s="653"/>
      <c r="D46" s="403" t="str">
        <f>'Equitable Share'!D46</f>
        <v xml:space="preserve"> </v>
      </c>
      <c r="E46" s="403"/>
      <c r="F46" s="403"/>
      <c r="G46" s="403"/>
      <c r="H46" s="403"/>
      <c r="I46" s="654">
        <f>'Equitable Share'!I46</f>
        <v>0</v>
      </c>
      <c r="J46" s="654"/>
      <c r="K46" s="655" t="str">
        <f t="shared" si="0"/>
        <v xml:space="preserve"> </v>
      </c>
      <c r="L46" s="656"/>
      <c r="M46" s="657"/>
    </row>
    <row r="47" spans="1:13" x14ac:dyDescent="0.3">
      <c r="A47" s="658">
        <f>'Equitable Share'!$A47</f>
        <v>0</v>
      </c>
      <c r="B47" s="659"/>
      <c r="C47" s="660"/>
      <c r="D47" s="402" t="str">
        <f>'Equitable Share'!D47</f>
        <v xml:space="preserve"> </v>
      </c>
      <c r="E47" s="402"/>
      <c r="F47" s="402"/>
      <c r="G47" s="402"/>
      <c r="H47" s="402"/>
      <c r="I47" s="661">
        <f>'Equitable Share'!I47</f>
        <v>0</v>
      </c>
      <c r="J47" s="661"/>
      <c r="K47" s="662" t="str">
        <f t="shared" si="0"/>
        <v xml:space="preserve"> </v>
      </c>
      <c r="L47" s="663"/>
      <c r="M47" s="664"/>
    </row>
    <row r="48" spans="1:13" x14ac:dyDescent="0.3">
      <c r="A48" s="653">
        <f>'Equitable Share'!$A48</f>
        <v>0</v>
      </c>
      <c r="B48" s="653"/>
      <c r="C48" s="653"/>
      <c r="D48" s="403" t="str">
        <f>'Equitable Share'!D48</f>
        <v xml:space="preserve"> </v>
      </c>
      <c r="E48" s="403"/>
      <c r="F48" s="403"/>
      <c r="G48" s="403"/>
      <c r="H48" s="403"/>
      <c r="I48" s="654">
        <f>'Equitable Share'!I48</f>
        <v>0</v>
      </c>
      <c r="J48" s="654"/>
      <c r="K48" s="655" t="str">
        <f t="shared" si="0"/>
        <v xml:space="preserve"> </v>
      </c>
      <c r="L48" s="656"/>
      <c r="M48" s="657"/>
    </row>
    <row r="49" spans="1:15" x14ac:dyDescent="0.3">
      <c r="A49" s="658">
        <f>'Equitable Share'!$A49</f>
        <v>0</v>
      </c>
      <c r="B49" s="659"/>
      <c r="C49" s="660"/>
      <c r="D49" s="402" t="str">
        <f>'Equitable Share'!D49</f>
        <v xml:space="preserve"> </v>
      </c>
      <c r="E49" s="402"/>
      <c r="F49" s="402"/>
      <c r="G49" s="402"/>
      <c r="H49" s="402"/>
      <c r="I49" s="661">
        <f>'Equitable Share'!I49</f>
        <v>0</v>
      </c>
      <c r="J49" s="661"/>
      <c r="K49" s="662" t="str">
        <f t="shared" si="0"/>
        <v xml:space="preserve"> </v>
      </c>
      <c r="L49" s="663"/>
      <c r="M49" s="664"/>
    </row>
    <row r="50" spans="1:15" x14ac:dyDescent="0.3">
      <c r="A50" s="653">
        <f>'Equitable Share'!$A50</f>
        <v>0</v>
      </c>
      <c r="B50" s="653"/>
      <c r="C50" s="653"/>
      <c r="D50" s="403" t="str">
        <f>'Equitable Share'!D50</f>
        <v xml:space="preserve"> </v>
      </c>
      <c r="E50" s="403"/>
      <c r="F50" s="403"/>
      <c r="G50" s="403"/>
      <c r="H50" s="403"/>
      <c r="I50" s="654">
        <f>'Equitable Share'!I50</f>
        <v>0</v>
      </c>
      <c r="J50" s="654"/>
      <c r="K50" s="655" t="str">
        <f t="shared" si="0"/>
        <v xml:space="preserve"> </v>
      </c>
      <c r="L50" s="656"/>
      <c r="M50" s="657"/>
    </row>
    <row r="51" spans="1:15" x14ac:dyDescent="0.3">
      <c r="A51" s="658">
        <f>'Equitable Share'!$A51</f>
        <v>0</v>
      </c>
      <c r="B51" s="659"/>
      <c r="C51" s="660"/>
      <c r="D51" s="402" t="str">
        <f>'Equitable Share'!D51</f>
        <v xml:space="preserve"> </v>
      </c>
      <c r="E51" s="402"/>
      <c r="F51" s="402"/>
      <c r="G51" s="402"/>
      <c r="H51" s="402"/>
      <c r="I51" s="661">
        <f>'Equitable Share'!I51</f>
        <v>0</v>
      </c>
      <c r="J51" s="661"/>
      <c r="K51" s="662" t="str">
        <f t="shared" si="0"/>
        <v xml:space="preserve"> </v>
      </c>
      <c r="L51" s="663"/>
      <c r="M51" s="664"/>
    </row>
    <row r="52" spans="1:15" x14ac:dyDescent="0.3">
      <c r="A52" s="653">
        <f>'Equitable Share'!$A52</f>
        <v>0</v>
      </c>
      <c r="B52" s="653"/>
      <c r="C52" s="653"/>
      <c r="D52" s="403" t="str">
        <f>'Equitable Share'!D52</f>
        <v xml:space="preserve"> </v>
      </c>
      <c r="E52" s="403"/>
      <c r="F52" s="403"/>
      <c r="G52" s="403"/>
      <c r="H52" s="403"/>
      <c r="I52" s="654">
        <f>'Equitable Share'!I52</f>
        <v>0</v>
      </c>
      <c r="J52" s="654"/>
      <c r="K52" s="655" t="str">
        <f t="shared" si="0"/>
        <v xml:space="preserve"> </v>
      </c>
      <c r="L52" s="656"/>
      <c r="M52" s="657"/>
    </row>
    <row r="53" spans="1:15" x14ac:dyDescent="0.3">
      <c r="A53" s="658">
        <f>'Equitable Share'!$A53</f>
        <v>0</v>
      </c>
      <c r="B53" s="659"/>
      <c r="C53" s="660"/>
      <c r="D53" s="402" t="str">
        <f>'Equitable Share'!D53</f>
        <v xml:space="preserve"> </v>
      </c>
      <c r="E53" s="402"/>
      <c r="F53" s="402"/>
      <c r="G53" s="402"/>
      <c r="H53" s="402"/>
      <c r="I53" s="661">
        <f>'Equitable Share'!I53</f>
        <v>0</v>
      </c>
      <c r="J53" s="661"/>
      <c r="K53" s="662" t="str">
        <f t="shared" si="0"/>
        <v xml:space="preserve"> </v>
      </c>
      <c r="L53" s="663"/>
      <c r="M53" s="664"/>
    </row>
    <row r="54" spans="1:15" x14ac:dyDescent="0.3">
      <c r="A54" s="653">
        <f>'Equitable Share'!$A54</f>
        <v>0</v>
      </c>
      <c r="B54" s="653"/>
      <c r="C54" s="653"/>
      <c r="D54" s="403" t="str">
        <f>'Equitable Share'!D54</f>
        <v xml:space="preserve"> </v>
      </c>
      <c r="E54" s="403"/>
      <c r="F54" s="403"/>
      <c r="G54" s="403"/>
      <c r="H54" s="403"/>
      <c r="I54" s="654">
        <f>'Equitable Share'!I54</f>
        <v>0</v>
      </c>
      <c r="J54" s="654"/>
      <c r="K54" s="655" t="str">
        <f t="shared" si="0"/>
        <v xml:space="preserve"> </v>
      </c>
      <c r="L54" s="656"/>
      <c r="M54" s="657"/>
    </row>
    <row r="55" spans="1:15" x14ac:dyDescent="0.3">
      <c r="A55" s="658">
        <f>'Equitable Share'!$A55</f>
        <v>0</v>
      </c>
      <c r="B55" s="659"/>
      <c r="C55" s="660"/>
      <c r="D55" s="402" t="str">
        <f>'Equitable Share'!D55</f>
        <v xml:space="preserve"> </v>
      </c>
      <c r="E55" s="402"/>
      <c r="F55" s="402"/>
      <c r="G55" s="402"/>
      <c r="H55" s="402"/>
      <c r="I55" s="661">
        <f>'Equitable Share'!I55</f>
        <v>0</v>
      </c>
      <c r="J55" s="661"/>
      <c r="K55" s="662" t="str">
        <f t="shared" si="0"/>
        <v xml:space="preserve"> </v>
      </c>
      <c r="L55" s="663"/>
      <c r="M55" s="664"/>
    </row>
    <row r="56" spans="1:15" x14ac:dyDescent="0.3">
      <c r="A56" s="652"/>
      <c r="B56" s="652"/>
      <c r="C56" s="652"/>
      <c r="D56" s="652"/>
      <c r="E56" s="652"/>
      <c r="F56" s="652"/>
      <c r="G56" s="652"/>
      <c r="H56" s="652"/>
      <c r="I56" s="402">
        <f>SUM(I12:J55)</f>
        <v>0</v>
      </c>
      <c r="J56" s="402"/>
      <c r="K56" s="651" t="str">
        <f t="shared" si="0"/>
        <v xml:space="preserve"> </v>
      </c>
      <c r="L56" s="651"/>
      <c r="M56" s="651"/>
      <c r="O56" s="101"/>
    </row>
    <row r="57" spans="1:15" x14ac:dyDescent="0.3">
      <c r="A57" s="100"/>
      <c r="B57" s="70"/>
      <c r="C57" s="70"/>
      <c r="D57" s="70"/>
      <c r="E57" s="70"/>
      <c r="F57" s="70"/>
      <c r="G57" s="70"/>
      <c r="H57" s="70"/>
      <c r="I57" s="419" t="s">
        <v>108</v>
      </c>
      <c r="J57" s="419"/>
      <c r="K57" s="419" t="s">
        <v>109</v>
      </c>
      <c r="L57" s="419"/>
      <c r="M57" s="420"/>
    </row>
    <row r="58" spans="1:15" ht="15" thickBot="1" x14ac:dyDescent="0.35">
      <c r="A58" s="102"/>
      <c r="B58" s="103"/>
      <c r="C58" s="103"/>
      <c r="D58" s="103"/>
      <c r="E58" s="103"/>
      <c r="F58" s="103"/>
      <c r="G58" s="103"/>
      <c r="H58" s="103"/>
      <c r="I58" s="103"/>
      <c r="J58" s="103"/>
      <c r="K58" s="103"/>
      <c r="L58" s="103"/>
      <c r="M58" s="104"/>
    </row>
  </sheetData>
  <sheetProtection algorithmName="SHA-512" hashValue="qNcDhV+bILjBq6V64Aotq1wl0YJlma71NGD/DrXoeCjVpdgOAMq37uljNsh+nVwKQ3I2XtA6ckh/vHplZNN9Cw==" saltValue="zA6HR1kzv60zl30LlnMc5g==" spinCount="100000" sheet="1" objects="1" scenarios="1" selectLockedCells="1"/>
  <mergeCells count="199">
    <mergeCell ref="A1:M1"/>
    <mergeCell ref="A2:M2"/>
    <mergeCell ref="C4:D4"/>
    <mergeCell ref="F4:H4"/>
    <mergeCell ref="J4:L4"/>
    <mergeCell ref="C5:D5"/>
    <mergeCell ref="F5:I5"/>
    <mergeCell ref="J5:L5"/>
    <mergeCell ref="A12:C12"/>
    <mergeCell ref="D12:H12"/>
    <mergeCell ref="I12:J12"/>
    <mergeCell ref="K12:M12"/>
    <mergeCell ref="A13:C13"/>
    <mergeCell ref="D13:H13"/>
    <mergeCell ref="I13:J13"/>
    <mergeCell ref="K13:M13"/>
    <mergeCell ref="C7:D7"/>
    <mergeCell ref="F7:H7"/>
    <mergeCell ref="J7:L7"/>
    <mergeCell ref="C8:D8"/>
    <mergeCell ref="J8:L8"/>
    <mergeCell ref="A11:C11"/>
    <mergeCell ref="D11:H11"/>
    <mergeCell ref="I11:J11"/>
    <mergeCell ref="K11:M11"/>
    <mergeCell ref="A16:C16"/>
    <mergeCell ref="D16:H16"/>
    <mergeCell ref="I16:J16"/>
    <mergeCell ref="K16:M16"/>
    <mergeCell ref="A17:C17"/>
    <mergeCell ref="D17:H17"/>
    <mergeCell ref="I17:J17"/>
    <mergeCell ref="K17:M17"/>
    <mergeCell ref="A14:C14"/>
    <mergeCell ref="D14:H14"/>
    <mergeCell ref="I14:J14"/>
    <mergeCell ref="K14:M14"/>
    <mergeCell ref="A15:C15"/>
    <mergeCell ref="D15:H15"/>
    <mergeCell ref="I15:J15"/>
    <mergeCell ref="K15:M15"/>
    <mergeCell ref="A20:C20"/>
    <mergeCell ref="D20:H20"/>
    <mergeCell ref="I20:J20"/>
    <mergeCell ref="K20:M20"/>
    <mergeCell ref="A21:C21"/>
    <mergeCell ref="D21:H21"/>
    <mergeCell ref="I21:J21"/>
    <mergeCell ref="K21:M21"/>
    <mergeCell ref="A18:C18"/>
    <mergeCell ref="D18:H18"/>
    <mergeCell ref="I18:J18"/>
    <mergeCell ref="K18:M18"/>
    <mergeCell ref="A19:C19"/>
    <mergeCell ref="D19:H19"/>
    <mergeCell ref="I19:J19"/>
    <mergeCell ref="K19:M19"/>
    <mergeCell ref="A24:C24"/>
    <mergeCell ref="D24:H24"/>
    <mergeCell ref="I24:J24"/>
    <mergeCell ref="K24:M24"/>
    <mergeCell ref="A25:C25"/>
    <mergeCell ref="D25:H25"/>
    <mergeCell ref="I25:J25"/>
    <mergeCell ref="K25:M25"/>
    <mergeCell ref="A22:C22"/>
    <mergeCell ref="D22:H22"/>
    <mergeCell ref="I22:J22"/>
    <mergeCell ref="K22:M22"/>
    <mergeCell ref="A23:C23"/>
    <mergeCell ref="D23:H23"/>
    <mergeCell ref="I23:J23"/>
    <mergeCell ref="K23:M23"/>
    <mergeCell ref="A28:C28"/>
    <mergeCell ref="D28:H28"/>
    <mergeCell ref="I28:J28"/>
    <mergeCell ref="K28:M28"/>
    <mergeCell ref="A29:C29"/>
    <mergeCell ref="D29:H29"/>
    <mergeCell ref="I29:J29"/>
    <mergeCell ref="K29:M29"/>
    <mergeCell ref="A26:C26"/>
    <mergeCell ref="D26:H26"/>
    <mergeCell ref="I26:J26"/>
    <mergeCell ref="K26:M26"/>
    <mergeCell ref="A27:C27"/>
    <mergeCell ref="D27:H27"/>
    <mergeCell ref="I27:J27"/>
    <mergeCell ref="K27:M27"/>
    <mergeCell ref="A32:C32"/>
    <mergeCell ref="D32:H32"/>
    <mergeCell ref="I32:J32"/>
    <mergeCell ref="K32:M32"/>
    <mergeCell ref="A33:C33"/>
    <mergeCell ref="D33:H33"/>
    <mergeCell ref="I33:J33"/>
    <mergeCell ref="K33:M33"/>
    <mergeCell ref="A30:C30"/>
    <mergeCell ref="D30:H30"/>
    <mergeCell ref="I30:J30"/>
    <mergeCell ref="K30:M30"/>
    <mergeCell ref="A31:C31"/>
    <mergeCell ref="D31:H31"/>
    <mergeCell ref="I31:J31"/>
    <mergeCell ref="K31:M31"/>
    <mergeCell ref="A36:C36"/>
    <mergeCell ref="D36:H36"/>
    <mergeCell ref="I36:J36"/>
    <mergeCell ref="K36:M36"/>
    <mergeCell ref="A37:C37"/>
    <mergeCell ref="D37:H37"/>
    <mergeCell ref="I37:J37"/>
    <mergeCell ref="K37:M37"/>
    <mergeCell ref="A34:C34"/>
    <mergeCell ref="D34:H34"/>
    <mergeCell ref="I34:J34"/>
    <mergeCell ref="K34:M34"/>
    <mergeCell ref="A35:C35"/>
    <mergeCell ref="D35:H35"/>
    <mergeCell ref="I35:J35"/>
    <mergeCell ref="K35:M35"/>
    <mergeCell ref="A40:C40"/>
    <mergeCell ref="D40:H40"/>
    <mergeCell ref="I40:J40"/>
    <mergeCell ref="K40:M40"/>
    <mergeCell ref="A41:C41"/>
    <mergeCell ref="D41:H41"/>
    <mergeCell ref="I41:J41"/>
    <mergeCell ref="K41:M41"/>
    <mergeCell ref="A38:C38"/>
    <mergeCell ref="D38:H38"/>
    <mergeCell ref="I38:J38"/>
    <mergeCell ref="K38:M38"/>
    <mergeCell ref="A39:C39"/>
    <mergeCell ref="D39:H39"/>
    <mergeCell ref="I39:J39"/>
    <mergeCell ref="K39:M39"/>
    <mergeCell ref="A44:C44"/>
    <mergeCell ref="D44:H44"/>
    <mergeCell ref="I44:J44"/>
    <mergeCell ref="K44:M44"/>
    <mergeCell ref="A45:C45"/>
    <mergeCell ref="D45:H45"/>
    <mergeCell ref="I45:J45"/>
    <mergeCell ref="K45:M45"/>
    <mergeCell ref="A42:C42"/>
    <mergeCell ref="D42:H42"/>
    <mergeCell ref="I42:J42"/>
    <mergeCell ref="K42:M42"/>
    <mergeCell ref="A43:C43"/>
    <mergeCell ref="D43:H43"/>
    <mergeCell ref="I43:J43"/>
    <mergeCell ref="K43:M43"/>
    <mergeCell ref="A48:C48"/>
    <mergeCell ref="D48:H48"/>
    <mergeCell ref="I48:J48"/>
    <mergeCell ref="K48:M48"/>
    <mergeCell ref="A49:C49"/>
    <mergeCell ref="D49:H49"/>
    <mergeCell ref="I49:J49"/>
    <mergeCell ref="K49:M49"/>
    <mergeCell ref="A46:C46"/>
    <mergeCell ref="D46:H46"/>
    <mergeCell ref="I46:J46"/>
    <mergeCell ref="K46:M46"/>
    <mergeCell ref="A47:C47"/>
    <mergeCell ref="D47:H47"/>
    <mergeCell ref="I47:J47"/>
    <mergeCell ref="K47:M47"/>
    <mergeCell ref="A52:C52"/>
    <mergeCell ref="D52:H52"/>
    <mergeCell ref="I52:J52"/>
    <mergeCell ref="K52:M52"/>
    <mergeCell ref="A53:C53"/>
    <mergeCell ref="D53:H53"/>
    <mergeCell ref="I53:J53"/>
    <mergeCell ref="K53:M53"/>
    <mergeCell ref="A50:C50"/>
    <mergeCell ref="D50:H50"/>
    <mergeCell ref="I50:J50"/>
    <mergeCell ref="K50:M50"/>
    <mergeCell ref="A51:C51"/>
    <mergeCell ref="D51:H51"/>
    <mergeCell ref="I51:J51"/>
    <mergeCell ref="K51:M51"/>
    <mergeCell ref="I56:J56"/>
    <mergeCell ref="K56:M56"/>
    <mergeCell ref="I57:J57"/>
    <mergeCell ref="K57:M57"/>
    <mergeCell ref="A56:C56"/>
    <mergeCell ref="D56:H56"/>
    <mergeCell ref="A54:C54"/>
    <mergeCell ref="D54:H54"/>
    <mergeCell ref="I54:J54"/>
    <mergeCell ref="K54:M54"/>
    <mergeCell ref="A55:C55"/>
    <mergeCell ref="D55:H55"/>
    <mergeCell ref="I55:J55"/>
    <mergeCell ref="K55:M55"/>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CD6E-C533-4E1C-82C3-7A2AF654898B}">
  <sheetPr codeName="Sheet12">
    <tabColor theme="5" tint="-0.249977111117893"/>
  </sheetPr>
  <dimension ref="A1:L114"/>
  <sheetViews>
    <sheetView showGridLines="0" zoomScaleNormal="100" workbookViewId="0">
      <selection activeCell="D10" sqref="D10"/>
    </sheetView>
  </sheetViews>
  <sheetFormatPr defaultColWidth="8.88671875" defaultRowHeight="14.4" x14ac:dyDescent="0.3"/>
  <cols>
    <col min="1" max="1" width="42.6640625" style="14" customWidth="1"/>
    <col min="2" max="2" width="52.6640625" style="14" customWidth="1"/>
    <col min="3" max="3" width="29.5546875" style="14" customWidth="1"/>
    <col min="4" max="4" width="16.44140625" style="14" customWidth="1"/>
    <col min="5" max="6" width="2.109375" style="14" customWidth="1"/>
    <col min="7" max="7" width="46.5546875" style="14" customWidth="1"/>
    <col min="8" max="8" width="15.33203125" style="14" customWidth="1"/>
    <col min="9" max="16384" width="8.88671875" style="14"/>
  </cols>
  <sheetData>
    <row r="1" spans="1:12" ht="43.2" customHeight="1" x14ac:dyDescent="0.3">
      <c r="A1" s="667" t="s">
        <v>217</v>
      </c>
      <c r="B1" s="668"/>
      <c r="C1" s="668"/>
      <c r="D1" s="668"/>
      <c r="E1" s="668"/>
      <c r="F1" s="668"/>
      <c r="G1" s="668"/>
      <c r="H1" s="669"/>
    </row>
    <row r="2" spans="1:12" ht="14.4" customHeight="1" x14ac:dyDescent="0.3">
      <c r="A2" s="488" t="s">
        <v>1815</v>
      </c>
      <c r="B2" s="488"/>
      <c r="C2" s="488"/>
      <c r="D2" s="488"/>
      <c r="E2" s="488"/>
      <c r="F2" s="488"/>
      <c r="G2" s="488"/>
      <c r="H2" s="488"/>
    </row>
    <row r="3" spans="1:12" s="81" customFormat="1" ht="26.4" customHeight="1" thickBot="1" x14ac:dyDescent="0.35">
      <c r="A3" s="489"/>
      <c r="B3" s="489"/>
      <c r="C3" s="489"/>
      <c r="D3" s="489"/>
      <c r="E3" s="489"/>
      <c r="F3" s="489"/>
      <c r="G3" s="489"/>
      <c r="H3" s="489"/>
    </row>
    <row r="4" spans="1:12" s="81" customFormat="1" ht="14.4" customHeight="1" thickBot="1" x14ac:dyDescent="0.4">
      <c r="A4" s="109" t="s">
        <v>1767</v>
      </c>
      <c r="B4" s="109" t="s">
        <v>32</v>
      </c>
      <c r="C4" s="264" t="s">
        <v>33</v>
      </c>
      <c r="D4" s="109" t="s">
        <v>34</v>
      </c>
      <c r="E4" s="85"/>
      <c r="F4" s="85"/>
      <c r="G4" s="85"/>
      <c r="H4" s="85"/>
      <c r="I4" s="85"/>
      <c r="J4" s="85"/>
      <c r="K4" s="85"/>
      <c r="L4" s="85"/>
    </row>
    <row r="5" spans="1:12" ht="14.4" customHeight="1" x14ac:dyDescent="0.35">
      <c r="A5" s="71" t="s">
        <v>1814</v>
      </c>
      <c r="B5" s="71" t="s">
        <v>1792</v>
      </c>
      <c r="C5" s="71" t="s">
        <v>48</v>
      </c>
      <c r="D5" s="246" t="s">
        <v>76</v>
      </c>
      <c r="G5" s="6" t="s">
        <v>66</v>
      </c>
      <c r="H5" s="7" t="s">
        <v>34</v>
      </c>
    </row>
    <row r="6" spans="1:12" ht="14.4" customHeight="1" x14ac:dyDescent="0.3">
      <c r="A6" s="280"/>
      <c r="B6" s="280"/>
      <c r="C6" s="280"/>
      <c r="D6" s="281"/>
      <c r="G6" s="8" t="s">
        <v>81</v>
      </c>
      <c r="H6" s="9">
        <f>SUMIF($C$6:$C$111,"Instruction: Salary (Cert./Non Cert.)", $D$6:$D$111)</f>
        <v>0</v>
      </c>
    </row>
    <row r="7" spans="1:12" ht="14.4" customHeight="1" x14ac:dyDescent="0.3">
      <c r="A7" s="282"/>
      <c r="B7" s="282"/>
      <c r="C7" s="282"/>
      <c r="D7" s="283"/>
      <c r="G7" s="8" t="s">
        <v>82</v>
      </c>
      <c r="H7" s="9">
        <f>SUMIF($C$6:$C$111,"Instruction: Benefits (Cert./Non Cert.)", $D$6:$D$111)</f>
        <v>0</v>
      </c>
    </row>
    <row r="8" spans="1:12" ht="14.4" customHeight="1" x14ac:dyDescent="0.3">
      <c r="A8" s="97"/>
      <c r="B8" s="97"/>
      <c r="C8" s="97"/>
      <c r="D8" s="107"/>
      <c r="G8" s="10" t="s">
        <v>35</v>
      </c>
      <c r="H8" s="9">
        <f>SUMIF($C$6:$C$111,"Instruction: Professional Services", $D$6:$D$111)</f>
        <v>0</v>
      </c>
    </row>
    <row r="9" spans="1:12" ht="14.4" customHeight="1" x14ac:dyDescent="0.3">
      <c r="A9" s="95"/>
      <c r="B9" s="95"/>
      <c r="C9" s="95"/>
      <c r="D9" s="108"/>
      <c r="G9" s="10" t="s">
        <v>36</v>
      </c>
      <c r="H9" s="9">
        <f>SUMIF($C$6:$C$111,"Instruction: Rentals", $D$6:$D$111)</f>
        <v>0</v>
      </c>
    </row>
    <row r="10" spans="1:12" ht="14.4" customHeight="1" x14ac:dyDescent="0.3">
      <c r="A10" s="97"/>
      <c r="B10" s="97"/>
      <c r="C10" s="97"/>
      <c r="D10" s="107"/>
      <c r="G10" s="10" t="s">
        <v>37</v>
      </c>
      <c r="H10" s="9">
        <f>SUMIF($C$6:$C$111,"Instruction: Other Purchased Services", $D$6:$D$111)</f>
        <v>0</v>
      </c>
    </row>
    <row r="11" spans="1:12" ht="14.4" customHeight="1" x14ac:dyDescent="0.3">
      <c r="A11" s="95"/>
      <c r="B11" s="95"/>
      <c r="C11" s="95"/>
      <c r="D11" s="108"/>
      <c r="G11" s="10" t="s">
        <v>38</v>
      </c>
      <c r="H11" s="9">
        <f>SUMIF($C$6:$C$111,"Instruction: General Supplies", $D$6:$D$111)</f>
        <v>0</v>
      </c>
    </row>
    <row r="12" spans="1:12" ht="14.4" customHeight="1" x14ac:dyDescent="0.3">
      <c r="A12" s="97"/>
      <c r="B12" s="97"/>
      <c r="C12" s="97"/>
      <c r="D12" s="107"/>
      <c r="G12" s="10" t="s">
        <v>39</v>
      </c>
      <c r="H12" s="9">
        <f>SUMIF($C$6:$C$111,"Instruction: Property", $D$6:$D$111)</f>
        <v>0</v>
      </c>
    </row>
    <row r="13" spans="1:12" ht="14.4" customHeight="1" x14ac:dyDescent="0.3">
      <c r="A13" s="95"/>
      <c r="B13" s="95"/>
      <c r="C13" s="95"/>
      <c r="D13" s="108"/>
      <c r="G13" s="10"/>
      <c r="H13" s="9"/>
    </row>
    <row r="14" spans="1:12" ht="14.4" customHeight="1" x14ac:dyDescent="0.3">
      <c r="A14" s="97"/>
      <c r="B14" s="97"/>
      <c r="C14" s="97"/>
      <c r="D14" s="107"/>
      <c r="G14" s="8" t="s">
        <v>83</v>
      </c>
      <c r="H14" s="9">
        <f>SUMIF($C$6:$C$111,"Support Services (Student): Salary (Cert./Non Cert.)", $D$6:$D$111)</f>
        <v>0</v>
      </c>
    </row>
    <row r="15" spans="1:12" ht="14.4" customHeight="1" x14ac:dyDescent="0.3">
      <c r="A15" s="95"/>
      <c r="B15" s="95"/>
      <c r="C15" s="95"/>
      <c r="D15" s="108"/>
      <c r="G15" s="8" t="s">
        <v>84</v>
      </c>
      <c r="H15" s="9">
        <f>SUMIF($C$6:$C$111,"Support Services (Student): Benefits (Cert./Non Cert.)", $D$6:$D$111)</f>
        <v>0</v>
      </c>
    </row>
    <row r="16" spans="1:12" ht="14.4" customHeight="1" x14ac:dyDescent="0.3">
      <c r="A16" s="97"/>
      <c r="B16" s="97"/>
      <c r="C16" s="97"/>
      <c r="D16" s="107"/>
      <c r="G16" s="10" t="s">
        <v>40</v>
      </c>
      <c r="H16" s="9">
        <f>SUMIF($C$6:$C$111,"Support Services (Student): Professional Services", $D$6:$D$111)</f>
        <v>0</v>
      </c>
    </row>
    <row r="17" spans="1:8" ht="14.4" customHeight="1" x14ac:dyDescent="0.3">
      <c r="A17" s="95"/>
      <c r="B17" s="95"/>
      <c r="C17" s="95"/>
      <c r="D17" s="108"/>
      <c r="G17" s="10" t="s">
        <v>41</v>
      </c>
      <c r="H17" s="9">
        <f>SUMIF($C$6:$C$111,"Support Services (Student): Rentals", $D$6:$D$111)</f>
        <v>0</v>
      </c>
    </row>
    <row r="18" spans="1:8" ht="14.4" customHeight="1" x14ac:dyDescent="0.3">
      <c r="A18" s="97"/>
      <c r="B18" s="97"/>
      <c r="C18" s="97"/>
      <c r="D18" s="107"/>
      <c r="G18" s="10" t="s">
        <v>42</v>
      </c>
      <c r="H18" s="9">
        <f>SUMIF($C$6:$C$111,"Support Services (Student): Other Purchased Services", $D$6:$D$111)</f>
        <v>0</v>
      </c>
    </row>
    <row r="19" spans="1:8" ht="14.4" customHeight="1" x14ac:dyDescent="0.3">
      <c r="A19" s="95"/>
      <c r="B19" s="95"/>
      <c r="C19" s="95"/>
      <c r="D19" s="108"/>
      <c r="G19" s="10" t="s">
        <v>43</v>
      </c>
      <c r="H19" s="9">
        <f>SUMIF($C$6:$C$111,"Support Services (Student): General Supplies", $D$6:$D$111)</f>
        <v>0</v>
      </c>
    </row>
    <row r="20" spans="1:8" ht="14.4" customHeight="1" x14ac:dyDescent="0.3">
      <c r="A20" s="97"/>
      <c r="B20" s="97"/>
      <c r="C20" s="97"/>
      <c r="D20" s="107"/>
      <c r="G20" s="10" t="s">
        <v>44</v>
      </c>
      <c r="H20" s="9">
        <f>SUMIF($C$6:$C$111,"Support Services (Student): Property", $D$6:$D$111)</f>
        <v>0</v>
      </c>
    </row>
    <row r="21" spans="1:8" ht="14.4" customHeight="1" x14ac:dyDescent="0.3">
      <c r="A21" s="95"/>
      <c r="B21" s="95"/>
      <c r="C21" s="95"/>
      <c r="D21" s="108"/>
      <c r="G21" s="10"/>
      <c r="H21" s="9"/>
    </row>
    <row r="22" spans="1:8" ht="14.4" customHeight="1" x14ac:dyDescent="0.3">
      <c r="A22" s="97"/>
      <c r="B22" s="97"/>
      <c r="C22" s="97"/>
      <c r="D22" s="107"/>
      <c r="G22" s="8" t="s">
        <v>85</v>
      </c>
      <c r="H22" s="9">
        <f>SUMIF($C$6:$C$111,"Improvement of Instruction: Salary (Cert./Non Cert.)", $D$6:$D$111)</f>
        <v>0</v>
      </c>
    </row>
    <row r="23" spans="1:8" ht="14.4" customHeight="1" x14ac:dyDescent="0.3">
      <c r="A23" s="95"/>
      <c r="B23" s="95"/>
      <c r="C23" s="95"/>
      <c r="D23" s="108"/>
      <c r="G23" s="8" t="s">
        <v>86</v>
      </c>
      <c r="H23" s="9">
        <f>SUMIF($C$6:$C$111,"Improvement of Instruction: Benefits (Cert./Non Cert.)", $D$6:$D$111)</f>
        <v>0</v>
      </c>
    </row>
    <row r="24" spans="1:8" ht="14.4" customHeight="1" x14ac:dyDescent="0.3">
      <c r="A24" s="97"/>
      <c r="B24" s="97"/>
      <c r="C24" s="97"/>
      <c r="D24" s="107"/>
      <c r="G24" s="10" t="s">
        <v>45</v>
      </c>
      <c r="H24" s="9">
        <f>SUMIF($C$6:$C$111,"Improvement of Instruction: Professional Services", $D$6:$D$111)</f>
        <v>0</v>
      </c>
    </row>
    <row r="25" spans="1:8" ht="14.4" customHeight="1" x14ac:dyDescent="0.3">
      <c r="A25" s="95"/>
      <c r="B25" s="95"/>
      <c r="C25" s="95"/>
      <c r="D25" s="108"/>
      <c r="G25" s="10" t="s">
        <v>46</v>
      </c>
      <c r="H25" s="9">
        <f>SUMIF($C$6:$C$111,"Improvement of Instruction: Rentals", $D$6:$D$111)</f>
        <v>0</v>
      </c>
    </row>
    <row r="26" spans="1:8" ht="14.4" customHeight="1" x14ac:dyDescent="0.3">
      <c r="A26" s="97"/>
      <c r="B26" s="97"/>
      <c r="C26" s="97"/>
      <c r="D26" s="107"/>
      <c r="G26" s="10" t="s">
        <v>47</v>
      </c>
      <c r="H26" s="9">
        <f>SUMIF($C$6:$C$111,"Improvement of Instruction: Other Purchased Services", $D$6:$D$111)</f>
        <v>0</v>
      </c>
    </row>
    <row r="27" spans="1:8" ht="14.4" customHeight="1" x14ac:dyDescent="0.3">
      <c r="A27" s="95"/>
      <c r="B27" s="95"/>
      <c r="C27" s="95"/>
      <c r="D27" s="108"/>
      <c r="G27" s="10" t="s">
        <v>48</v>
      </c>
      <c r="H27" s="9">
        <f>SUMIF($C$6:$C$111,"Improvement of Instruction: General Supplies", $D$6:$D$111)</f>
        <v>0</v>
      </c>
    </row>
    <row r="28" spans="1:8" ht="14.4" customHeight="1" x14ac:dyDescent="0.3">
      <c r="A28" s="97"/>
      <c r="B28" s="97"/>
      <c r="C28" s="97"/>
      <c r="D28" s="107"/>
      <c r="G28" s="10" t="s">
        <v>49</v>
      </c>
      <c r="H28" s="9">
        <f>SUMIF($C$6:$C$111,"Improvement of Instruction: Property", $D$6:$D$111)</f>
        <v>0</v>
      </c>
    </row>
    <row r="29" spans="1:8" ht="14.4" customHeight="1" x14ac:dyDescent="0.3">
      <c r="A29" s="95"/>
      <c r="B29" s="95"/>
      <c r="C29" s="95"/>
      <c r="D29" s="108"/>
      <c r="G29" s="10"/>
      <c r="H29" s="9"/>
    </row>
    <row r="30" spans="1:8" ht="14.4" customHeight="1" x14ac:dyDescent="0.3">
      <c r="A30" s="97"/>
      <c r="B30" s="97"/>
      <c r="C30" s="97"/>
      <c r="D30" s="107"/>
      <c r="G30" s="8" t="s">
        <v>201</v>
      </c>
      <c r="H30" s="9">
        <f>SUMIF($C$6:$C$111,"Other Support Services-Admin: Salary (Cert./Non Cert.)", $D$6:$D$111)</f>
        <v>0</v>
      </c>
    </row>
    <row r="31" spans="1:8" ht="14.4" customHeight="1" x14ac:dyDescent="0.3">
      <c r="A31" s="95"/>
      <c r="B31" s="95"/>
      <c r="C31" s="95"/>
      <c r="D31" s="108"/>
      <c r="G31" s="8" t="s">
        <v>202</v>
      </c>
      <c r="H31" s="9">
        <f>SUMIF($C$6:$C$111,"Other Support Services-Admin: Benefits (Cert./Non Cert.)", $D$6:$D$111)</f>
        <v>0</v>
      </c>
    </row>
    <row r="32" spans="1:8" ht="14.4" customHeight="1" x14ac:dyDescent="0.3">
      <c r="A32" s="97"/>
      <c r="B32" s="97"/>
      <c r="C32" s="97"/>
      <c r="D32" s="107"/>
      <c r="G32" s="10" t="s">
        <v>203</v>
      </c>
      <c r="H32" s="9">
        <f>SUMIF($C$6:$C$111,"Other Support Services-Admin: Professional Services", $D$6:$D$111)</f>
        <v>0</v>
      </c>
    </row>
    <row r="33" spans="1:8" ht="14.4" customHeight="1" x14ac:dyDescent="0.3">
      <c r="A33" s="95"/>
      <c r="B33" s="95"/>
      <c r="C33" s="95"/>
      <c r="D33" s="108"/>
      <c r="G33" s="10" t="s">
        <v>204</v>
      </c>
      <c r="H33" s="9">
        <f>SUMIF($C$6:$C$111,"Other Support Services-Admin: Rentals", $D$6:$D$111)</f>
        <v>0</v>
      </c>
    </row>
    <row r="34" spans="1:8" ht="14.4" customHeight="1" x14ac:dyDescent="0.3">
      <c r="A34" s="97"/>
      <c r="B34" s="97"/>
      <c r="C34" s="97"/>
      <c r="D34" s="107"/>
      <c r="G34" s="10" t="s">
        <v>205</v>
      </c>
      <c r="H34" s="9">
        <f>SUMIF($C$6:$C$111,"Other Support Services-Admin: Other Purchased Services", $D$6:$D$111)</f>
        <v>0</v>
      </c>
    </row>
    <row r="35" spans="1:8" ht="14.4" customHeight="1" x14ac:dyDescent="0.3">
      <c r="A35" s="95"/>
      <c r="B35" s="95"/>
      <c r="C35" s="95"/>
      <c r="D35" s="108"/>
      <c r="G35" s="10" t="s">
        <v>206</v>
      </c>
      <c r="H35" s="9">
        <f>SUMIF($C$6:$C$111,"Other Support Services-Admin: General Supplies", $D$6:$D$111)</f>
        <v>0</v>
      </c>
    </row>
    <row r="36" spans="1:8" ht="14.4" customHeight="1" x14ac:dyDescent="0.3">
      <c r="A36" s="97"/>
      <c r="B36" s="97"/>
      <c r="C36" s="97"/>
      <c r="D36" s="107"/>
      <c r="G36" s="10" t="s">
        <v>207</v>
      </c>
      <c r="H36" s="9">
        <f>SUMIF($C$6:$C$111,"Other Support Services-Admin: Property", $D$6:$D$111)</f>
        <v>0</v>
      </c>
    </row>
    <row r="37" spans="1:8" ht="14.4" customHeight="1" x14ac:dyDescent="0.3">
      <c r="A37" s="95"/>
      <c r="B37" s="95"/>
      <c r="C37" s="95"/>
      <c r="D37" s="108"/>
      <c r="G37" s="10"/>
      <c r="H37" s="9"/>
    </row>
    <row r="38" spans="1:8" ht="14.4" customHeight="1" x14ac:dyDescent="0.3">
      <c r="A38" s="97"/>
      <c r="B38" s="97"/>
      <c r="C38" s="97"/>
      <c r="D38" s="107"/>
      <c r="G38" s="8" t="s">
        <v>87</v>
      </c>
      <c r="H38" s="9">
        <f>SUMIF($C$6:$C$111,"Operations and Maintenance: Salary (Cert./Non Cert.)", $D$6:$D$111)</f>
        <v>0</v>
      </c>
    </row>
    <row r="39" spans="1:8" ht="14.4" customHeight="1" x14ac:dyDescent="0.3">
      <c r="A39" s="95"/>
      <c r="B39" s="95"/>
      <c r="C39" s="95"/>
      <c r="D39" s="108"/>
      <c r="G39" s="8" t="s">
        <v>88</v>
      </c>
      <c r="H39" s="9">
        <f>SUMIF($C$6:$C$111,"Operations and Maintenance: Benefits (Cert./Non Cert.)", $D$6:$D$111)</f>
        <v>0</v>
      </c>
    </row>
    <row r="40" spans="1:8" ht="14.4" customHeight="1" x14ac:dyDescent="0.3">
      <c r="A40" s="97"/>
      <c r="B40" s="97"/>
      <c r="C40" s="97"/>
      <c r="D40" s="107"/>
      <c r="G40" s="10" t="s">
        <v>50</v>
      </c>
      <c r="H40" s="9">
        <f>SUMIF($C$6:$C$111,"Operations and Maintenance: Professional Services", $D$6:$D$111)</f>
        <v>0</v>
      </c>
    </row>
    <row r="41" spans="1:8" ht="14.4" customHeight="1" x14ac:dyDescent="0.3">
      <c r="A41" s="95"/>
      <c r="B41" s="95"/>
      <c r="C41" s="95"/>
      <c r="D41" s="108"/>
      <c r="G41" s="10" t="s">
        <v>51</v>
      </c>
      <c r="H41" s="9">
        <f>SUMIF($C$6:$C$111,"Operations and Maintenance: Rentals", $D$6:$D$111)</f>
        <v>0</v>
      </c>
    </row>
    <row r="42" spans="1:8" ht="14.4" customHeight="1" x14ac:dyDescent="0.3">
      <c r="A42" s="97"/>
      <c r="B42" s="97"/>
      <c r="C42" s="97"/>
      <c r="D42" s="107"/>
      <c r="G42" s="10" t="s">
        <v>52</v>
      </c>
      <c r="H42" s="9">
        <f>SUMIF($C$6:$C$111,"Operations and Maintenance: Other Purchased Services", $D$6:$D$111)</f>
        <v>0</v>
      </c>
    </row>
    <row r="43" spans="1:8" ht="14.4" customHeight="1" x14ac:dyDescent="0.3">
      <c r="A43" s="95"/>
      <c r="B43" s="95"/>
      <c r="C43" s="95"/>
      <c r="D43" s="108"/>
      <c r="G43" s="10" t="s">
        <v>53</v>
      </c>
      <c r="H43" s="9">
        <f>SUMIF($C$6:$C$111,"Operations and Maintenance: General Supplies", $D$6:$D$111)</f>
        <v>0</v>
      </c>
    </row>
    <row r="44" spans="1:8" ht="14.4" customHeight="1" x14ac:dyDescent="0.3">
      <c r="A44" s="97"/>
      <c r="B44" s="97"/>
      <c r="C44" s="97"/>
      <c r="D44" s="107"/>
      <c r="G44" s="10" t="s">
        <v>54</v>
      </c>
      <c r="H44" s="9">
        <f>SUMIF($C$6:$C$111,"Operations and Maintenance: Property", $D$6:$D$111)</f>
        <v>0</v>
      </c>
    </row>
    <row r="45" spans="1:8" ht="14.4" customHeight="1" x14ac:dyDescent="0.3">
      <c r="A45" s="95"/>
      <c r="B45" s="95"/>
      <c r="C45" s="95"/>
      <c r="D45" s="108"/>
      <c r="G45" s="10"/>
      <c r="H45" s="9"/>
    </row>
    <row r="46" spans="1:8" ht="14.4" customHeight="1" x14ac:dyDescent="0.3">
      <c r="A46" s="97"/>
      <c r="B46" s="97"/>
      <c r="C46" s="97"/>
      <c r="D46" s="107"/>
      <c r="G46" s="8" t="s">
        <v>89</v>
      </c>
      <c r="H46" s="9">
        <f>SUMIF($C$6:$C$111,"Transportation: Salary (Cert./Non Cert.)", $D$6:$D$111)</f>
        <v>0</v>
      </c>
    </row>
    <row r="47" spans="1:8" ht="14.4" customHeight="1" x14ac:dyDescent="0.3">
      <c r="A47" s="95"/>
      <c r="B47" s="95"/>
      <c r="C47" s="95"/>
      <c r="D47" s="108"/>
      <c r="G47" s="8" t="s">
        <v>90</v>
      </c>
      <c r="H47" s="9">
        <f>SUMIF($C$6:$C$111,"Transportation: Benefits (Cert./Non Cert.)", $D$6:$D$111)</f>
        <v>0</v>
      </c>
    </row>
    <row r="48" spans="1:8" ht="14.4" customHeight="1" x14ac:dyDescent="0.3">
      <c r="A48" s="97"/>
      <c r="B48" s="97"/>
      <c r="C48" s="97"/>
      <c r="D48" s="107"/>
      <c r="G48" s="10" t="s">
        <v>55</v>
      </c>
      <c r="H48" s="9">
        <f>SUMIF($C$6:$C$111,"Transportation: Professional Services", $D$6:$D$111)</f>
        <v>0</v>
      </c>
    </row>
    <row r="49" spans="1:9" ht="14.4" customHeight="1" x14ac:dyDescent="0.3">
      <c r="A49" s="95"/>
      <c r="B49" s="95"/>
      <c r="C49" s="95"/>
      <c r="D49" s="108"/>
      <c r="G49" s="10" t="s">
        <v>56</v>
      </c>
      <c r="H49" s="9">
        <f>SUMIF($C$6:$C$111,"Transportation: Rentals", $D$6:$D$111)</f>
        <v>0</v>
      </c>
    </row>
    <row r="50" spans="1:9" ht="14.4" customHeight="1" x14ac:dyDescent="0.3">
      <c r="A50" s="97"/>
      <c r="B50" s="97"/>
      <c r="C50" s="97"/>
      <c r="D50" s="107"/>
      <c r="G50" s="10" t="s">
        <v>57</v>
      </c>
      <c r="H50" s="9">
        <f>SUMIF($C$6:$C$111,"Transportation: Other Purchased Services", $D$6:$D$111)</f>
        <v>0</v>
      </c>
    </row>
    <row r="51" spans="1:9" ht="14.4" customHeight="1" x14ac:dyDescent="0.3">
      <c r="A51" s="95"/>
      <c r="B51" s="95"/>
      <c r="C51" s="95"/>
      <c r="D51" s="108"/>
      <c r="G51" s="10" t="s">
        <v>58</v>
      </c>
      <c r="H51" s="9">
        <f>SUMIF($C$6:$C$111,"Transportation: General Supplies", $D$6:$D$111)</f>
        <v>0</v>
      </c>
    </row>
    <row r="52" spans="1:9" ht="14.4" customHeight="1" x14ac:dyDescent="0.3">
      <c r="A52" s="97"/>
      <c r="B52" s="97"/>
      <c r="C52" s="97"/>
      <c r="D52" s="107"/>
      <c r="G52" s="10" t="s">
        <v>59</v>
      </c>
      <c r="H52" s="9">
        <f>SUMIF($C$6:$C$111,"Transportation: Property", $D$6:$D$111)</f>
        <v>0</v>
      </c>
    </row>
    <row r="53" spans="1:9" ht="14.4" customHeight="1" x14ac:dyDescent="0.3">
      <c r="A53" s="95"/>
      <c r="B53" s="95"/>
      <c r="C53" s="95"/>
      <c r="D53" s="108"/>
      <c r="G53" s="10"/>
      <c r="H53" s="9"/>
    </row>
    <row r="54" spans="1:9" ht="14.4" customHeight="1" x14ac:dyDescent="0.3">
      <c r="A54" s="97"/>
      <c r="B54" s="97"/>
      <c r="C54" s="97"/>
      <c r="D54" s="107"/>
      <c r="G54" s="8" t="s">
        <v>91</v>
      </c>
      <c r="H54" s="9">
        <f>SUMIF($C$6:$C$111,"Community Services Operations: Salary (Cert./Non Cert.)", $D$6:$D$111)</f>
        <v>0</v>
      </c>
    </row>
    <row r="55" spans="1:9" ht="14.4" customHeight="1" x14ac:dyDescent="0.3">
      <c r="A55" s="95"/>
      <c r="B55" s="95"/>
      <c r="C55" s="95"/>
      <c r="D55" s="108"/>
      <c r="G55" s="8" t="s">
        <v>92</v>
      </c>
      <c r="H55" s="9">
        <f>SUMIF($C$6:$C$111,"Community Services Operations: Benefits (Cert./Non Cert.)", $D$6:$D$111)</f>
        <v>0</v>
      </c>
    </row>
    <row r="56" spans="1:9" ht="14.4" customHeight="1" x14ac:dyDescent="0.3">
      <c r="A56" s="97"/>
      <c r="B56" s="97"/>
      <c r="C56" s="97"/>
      <c r="D56" s="107"/>
      <c r="G56" s="10" t="s">
        <v>60</v>
      </c>
      <c r="H56" s="9">
        <f>SUMIF($C$6:$C$111,"Community Services Operations: Professional Services", $D$6:$D$111)</f>
        <v>0</v>
      </c>
    </row>
    <row r="57" spans="1:9" ht="14.4" customHeight="1" x14ac:dyDescent="0.3">
      <c r="A57" s="95"/>
      <c r="B57" s="95"/>
      <c r="C57" s="95"/>
      <c r="D57" s="108"/>
      <c r="G57" s="10" t="s">
        <v>61</v>
      </c>
      <c r="H57" s="9">
        <f>SUMIF($C$6:$C$111,"Community Services Operations: Rentals", $D$6:$D$111)</f>
        <v>0</v>
      </c>
    </row>
    <row r="58" spans="1:9" ht="14.4" customHeight="1" x14ac:dyDescent="0.3">
      <c r="A58" s="97"/>
      <c r="B58" s="97"/>
      <c r="C58" s="97"/>
      <c r="D58" s="107"/>
      <c r="G58" s="10" t="s">
        <v>62</v>
      </c>
      <c r="H58" s="9">
        <f>SUMIF($C$6:$C$111,"Community Services Operations: Other Purchased Services", $D$6:$D$111)</f>
        <v>0</v>
      </c>
    </row>
    <row r="59" spans="1:9" ht="14.4" customHeight="1" x14ac:dyDescent="0.3">
      <c r="A59" s="95"/>
      <c r="B59" s="95"/>
      <c r="C59" s="95"/>
      <c r="D59" s="108"/>
      <c r="G59" s="10" t="s">
        <v>63</v>
      </c>
      <c r="H59" s="9">
        <f>SUMIF($C$6:$C$111,"Community Services Operations: General Supplies", $D$6:$D$111)</f>
        <v>0</v>
      </c>
    </row>
    <row r="60" spans="1:9" x14ac:dyDescent="0.3">
      <c r="A60" s="97"/>
      <c r="B60" s="97"/>
      <c r="C60" s="97"/>
      <c r="D60" s="107"/>
      <c r="G60" s="10" t="s">
        <v>64</v>
      </c>
      <c r="H60" s="9">
        <f>SUMIF($C$6:$C$111,"Community Services Operations: Property", $D$6:$D$111)</f>
        <v>0</v>
      </c>
    </row>
    <row r="61" spans="1:9" x14ac:dyDescent="0.3">
      <c r="A61" s="95"/>
      <c r="B61" s="95"/>
      <c r="C61" s="95"/>
      <c r="D61" s="108"/>
      <c r="G61" s="10"/>
      <c r="H61" s="9"/>
    </row>
    <row r="62" spans="1:9" x14ac:dyDescent="0.3">
      <c r="A62" s="97"/>
      <c r="B62" s="97"/>
      <c r="C62" s="97"/>
      <c r="D62" s="107"/>
      <c r="G62" s="11" t="s">
        <v>65</v>
      </c>
      <c r="H62" s="9">
        <f>SUMIF($C$6:$C$111,"Indirect Cost Used", $D$6:$D$111)</f>
        <v>0</v>
      </c>
    </row>
    <row r="63" spans="1:9" x14ac:dyDescent="0.3">
      <c r="A63" s="95"/>
      <c r="B63" s="95"/>
      <c r="C63" s="95"/>
      <c r="D63" s="108"/>
      <c r="G63" s="226"/>
      <c r="H63" s="225"/>
    </row>
    <row r="64" spans="1:9" ht="14.4" customHeight="1" x14ac:dyDescent="0.3">
      <c r="A64" s="97"/>
      <c r="B64" s="97"/>
      <c r="C64" s="97"/>
      <c r="D64" s="107"/>
      <c r="G64" s="205" t="s">
        <v>69</v>
      </c>
      <c r="H64" s="94">
        <f>SUM(H6:H62)</f>
        <v>0</v>
      </c>
      <c r="I64" s="221">
        <f>SUM(H30:H37)+H62</f>
        <v>0</v>
      </c>
    </row>
    <row r="65" spans="1:8" x14ac:dyDescent="0.3">
      <c r="A65" s="95"/>
      <c r="B65" s="95"/>
      <c r="C65" s="95"/>
      <c r="D65" s="108"/>
    </row>
    <row r="66" spans="1:8" x14ac:dyDescent="0.3">
      <c r="A66" s="97"/>
      <c r="B66" s="97"/>
      <c r="C66" s="97"/>
      <c r="D66" s="107"/>
      <c r="G66" s="112" t="s">
        <v>1767</v>
      </c>
      <c r="H66" s="112" t="s">
        <v>1768</v>
      </c>
    </row>
    <row r="67" spans="1:8" x14ac:dyDescent="0.3">
      <c r="A67" s="95"/>
      <c r="B67" s="95"/>
      <c r="C67" s="95"/>
      <c r="D67" s="108"/>
      <c r="G67" s="113" t="str">
        <f>'Equitable Share'!D12</f>
        <v xml:space="preserve"> </v>
      </c>
      <c r="H67" s="14">
        <f>SUMIF($A$6:$A$111,G67,$D$6:$D$111)</f>
        <v>0</v>
      </c>
    </row>
    <row r="68" spans="1:8" x14ac:dyDescent="0.3">
      <c r="A68" s="97"/>
      <c r="B68" s="97"/>
      <c r="C68" s="97"/>
      <c r="D68" s="107"/>
      <c r="G68" s="113" t="str">
        <f>'Equitable Share'!D13</f>
        <v xml:space="preserve"> </v>
      </c>
      <c r="H68" s="14">
        <f t="shared" ref="H68:H110" si="0">SUMIF($A$6:$A$111,G68,$D$6:$D$111)</f>
        <v>0</v>
      </c>
    </row>
    <row r="69" spans="1:8" x14ac:dyDescent="0.3">
      <c r="A69" s="95"/>
      <c r="B69" s="95"/>
      <c r="C69" s="95"/>
      <c r="D69" s="108"/>
      <c r="G69" s="113" t="str">
        <f>'Equitable Share'!D14</f>
        <v xml:space="preserve"> </v>
      </c>
      <c r="H69" s="14">
        <f t="shared" si="0"/>
        <v>0</v>
      </c>
    </row>
    <row r="70" spans="1:8" x14ac:dyDescent="0.3">
      <c r="A70" s="97"/>
      <c r="B70" s="97"/>
      <c r="C70" s="97"/>
      <c r="D70" s="107"/>
      <c r="G70" s="113" t="str">
        <f>'Equitable Share'!D15</f>
        <v xml:space="preserve"> </v>
      </c>
      <c r="H70" s="14">
        <f t="shared" si="0"/>
        <v>0</v>
      </c>
    </row>
    <row r="71" spans="1:8" x14ac:dyDescent="0.3">
      <c r="A71" s="95"/>
      <c r="B71" s="95"/>
      <c r="C71" s="95"/>
      <c r="D71" s="108"/>
      <c r="G71" s="113" t="str">
        <f>'Equitable Share'!D16</f>
        <v xml:space="preserve"> </v>
      </c>
      <c r="H71" s="14">
        <f t="shared" si="0"/>
        <v>0</v>
      </c>
    </row>
    <row r="72" spans="1:8" x14ac:dyDescent="0.3">
      <c r="A72" s="97"/>
      <c r="B72" s="97"/>
      <c r="C72" s="97"/>
      <c r="D72" s="107"/>
      <c r="G72" s="113" t="str">
        <f>'Equitable Share'!D17</f>
        <v xml:space="preserve"> </v>
      </c>
      <c r="H72" s="14">
        <f t="shared" si="0"/>
        <v>0</v>
      </c>
    </row>
    <row r="73" spans="1:8" x14ac:dyDescent="0.3">
      <c r="A73" s="95"/>
      <c r="B73" s="95"/>
      <c r="C73" s="95"/>
      <c r="D73" s="108"/>
      <c r="G73" s="113" t="str">
        <f>'Equitable Share'!D18</f>
        <v xml:space="preserve"> </v>
      </c>
      <c r="H73" s="14">
        <f t="shared" si="0"/>
        <v>0</v>
      </c>
    </row>
    <row r="74" spans="1:8" x14ac:dyDescent="0.3">
      <c r="A74" s="97"/>
      <c r="B74" s="97"/>
      <c r="C74" s="97"/>
      <c r="D74" s="107"/>
      <c r="G74" s="113" t="str">
        <f>'Equitable Share'!D19</f>
        <v xml:space="preserve"> </v>
      </c>
      <c r="H74" s="14">
        <f t="shared" si="0"/>
        <v>0</v>
      </c>
    </row>
    <row r="75" spans="1:8" x14ac:dyDescent="0.3">
      <c r="A75" s="95"/>
      <c r="B75" s="95"/>
      <c r="C75" s="95"/>
      <c r="D75" s="108"/>
      <c r="G75" s="113" t="str">
        <f>'Equitable Share'!D20</f>
        <v xml:space="preserve"> </v>
      </c>
      <c r="H75" s="14">
        <f t="shared" si="0"/>
        <v>0</v>
      </c>
    </row>
    <row r="76" spans="1:8" x14ac:dyDescent="0.3">
      <c r="A76" s="97"/>
      <c r="B76" s="97"/>
      <c r="C76" s="97"/>
      <c r="D76" s="107"/>
      <c r="G76" s="113" t="str">
        <f>'Equitable Share'!D21</f>
        <v xml:space="preserve"> </v>
      </c>
      <c r="H76" s="14">
        <f t="shared" si="0"/>
        <v>0</v>
      </c>
    </row>
    <row r="77" spans="1:8" x14ac:dyDescent="0.3">
      <c r="A77" s="95"/>
      <c r="B77" s="95"/>
      <c r="C77" s="95"/>
      <c r="D77" s="108"/>
      <c r="G77" s="113" t="str">
        <f>'Equitable Share'!D22</f>
        <v xml:space="preserve"> </v>
      </c>
      <c r="H77" s="14">
        <f t="shared" si="0"/>
        <v>0</v>
      </c>
    </row>
    <row r="78" spans="1:8" x14ac:dyDescent="0.3">
      <c r="A78" s="97"/>
      <c r="B78" s="97"/>
      <c r="C78" s="97"/>
      <c r="D78" s="107"/>
      <c r="G78" s="113" t="str">
        <f>'Equitable Share'!D23</f>
        <v xml:space="preserve"> </v>
      </c>
      <c r="H78" s="14">
        <f t="shared" si="0"/>
        <v>0</v>
      </c>
    </row>
    <row r="79" spans="1:8" x14ac:dyDescent="0.3">
      <c r="A79" s="95"/>
      <c r="B79" s="95"/>
      <c r="C79" s="95"/>
      <c r="D79" s="108"/>
      <c r="G79" s="113" t="str">
        <f>'Equitable Share'!D24</f>
        <v xml:space="preserve"> </v>
      </c>
      <c r="H79" s="14">
        <f t="shared" si="0"/>
        <v>0</v>
      </c>
    </row>
    <row r="80" spans="1:8" x14ac:dyDescent="0.3">
      <c r="A80" s="97"/>
      <c r="B80" s="97"/>
      <c r="C80" s="97"/>
      <c r="D80" s="107"/>
      <c r="G80" s="113" t="str">
        <f>'Equitable Share'!D39</f>
        <v xml:space="preserve"> </v>
      </c>
      <c r="H80" s="14">
        <f t="shared" si="0"/>
        <v>0</v>
      </c>
    </row>
    <row r="81" spans="1:8" x14ac:dyDescent="0.3">
      <c r="A81" s="95"/>
      <c r="B81" s="95"/>
      <c r="C81" s="95"/>
      <c r="D81" s="108"/>
      <c r="G81" s="113" t="str">
        <f>'Equitable Share'!D40</f>
        <v xml:space="preserve"> </v>
      </c>
      <c r="H81" s="14">
        <f t="shared" si="0"/>
        <v>0</v>
      </c>
    </row>
    <row r="82" spans="1:8" x14ac:dyDescent="0.3">
      <c r="A82" s="97"/>
      <c r="B82" s="97"/>
      <c r="C82" s="97"/>
      <c r="D82" s="107"/>
      <c r="G82" s="113" t="str">
        <f>'Equitable Share'!D41</f>
        <v xml:space="preserve"> </v>
      </c>
      <c r="H82" s="14">
        <f t="shared" si="0"/>
        <v>0</v>
      </c>
    </row>
    <row r="83" spans="1:8" x14ac:dyDescent="0.3">
      <c r="A83" s="95"/>
      <c r="B83" s="95"/>
      <c r="C83" s="95"/>
      <c r="D83" s="108"/>
      <c r="G83" s="113" t="str">
        <f>'Equitable Share'!D42</f>
        <v xml:space="preserve"> </v>
      </c>
      <c r="H83" s="14">
        <f t="shared" si="0"/>
        <v>0</v>
      </c>
    </row>
    <row r="84" spans="1:8" x14ac:dyDescent="0.3">
      <c r="A84" s="97"/>
      <c r="B84" s="97"/>
      <c r="C84" s="97"/>
      <c r="D84" s="107"/>
      <c r="G84" s="113" t="str">
        <f>'Equitable Share'!D43</f>
        <v xml:space="preserve"> </v>
      </c>
      <c r="H84" s="14">
        <f t="shared" si="0"/>
        <v>0</v>
      </c>
    </row>
    <row r="85" spans="1:8" x14ac:dyDescent="0.3">
      <c r="A85" s="95"/>
      <c r="B85" s="95"/>
      <c r="C85" s="95"/>
      <c r="D85" s="108"/>
      <c r="G85" s="113" t="str">
        <f>'Equitable Share'!D44</f>
        <v xml:space="preserve"> </v>
      </c>
      <c r="H85" s="14">
        <f t="shared" si="0"/>
        <v>0</v>
      </c>
    </row>
    <row r="86" spans="1:8" x14ac:dyDescent="0.3">
      <c r="A86" s="97"/>
      <c r="B86" s="97"/>
      <c r="C86" s="97"/>
      <c r="D86" s="107"/>
      <c r="G86" s="113" t="str">
        <f>'Equitable Share'!D45</f>
        <v xml:space="preserve"> </v>
      </c>
      <c r="H86" s="14">
        <f t="shared" si="0"/>
        <v>0</v>
      </c>
    </row>
    <row r="87" spans="1:8" x14ac:dyDescent="0.3">
      <c r="A87" s="95"/>
      <c r="B87" s="95"/>
      <c r="C87" s="95"/>
      <c r="D87" s="108"/>
      <c r="G87" s="113" t="str">
        <f>'Equitable Share'!D46</f>
        <v xml:space="preserve"> </v>
      </c>
      <c r="H87" s="14">
        <f t="shared" si="0"/>
        <v>0</v>
      </c>
    </row>
    <row r="88" spans="1:8" x14ac:dyDescent="0.3">
      <c r="A88" s="97"/>
      <c r="B88" s="97"/>
      <c r="C88" s="97"/>
      <c r="D88" s="107"/>
      <c r="G88" s="113" t="str">
        <f>'Equitable Share'!D47</f>
        <v xml:space="preserve"> </v>
      </c>
      <c r="H88" s="14">
        <f t="shared" si="0"/>
        <v>0</v>
      </c>
    </row>
    <row r="89" spans="1:8" x14ac:dyDescent="0.3">
      <c r="A89" s="95"/>
      <c r="B89" s="95"/>
      <c r="C89" s="95"/>
      <c r="D89" s="108"/>
      <c r="G89" s="113" t="str">
        <f>'Equitable Share'!D48</f>
        <v xml:space="preserve"> </v>
      </c>
      <c r="H89" s="14">
        <f t="shared" si="0"/>
        <v>0</v>
      </c>
    </row>
    <row r="90" spans="1:8" x14ac:dyDescent="0.3">
      <c r="A90" s="97"/>
      <c r="B90" s="97"/>
      <c r="C90" s="97"/>
      <c r="D90" s="107"/>
      <c r="G90" s="113" t="str">
        <f>'Equitable Share'!D49</f>
        <v xml:space="preserve"> </v>
      </c>
      <c r="H90" s="14">
        <f t="shared" si="0"/>
        <v>0</v>
      </c>
    </row>
    <row r="91" spans="1:8" x14ac:dyDescent="0.3">
      <c r="A91" s="95"/>
      <c r="B91" s="95"/>
      <c r="C91" s="95"/>
      <c r="D91" s="108"/>
      <c r="G91" s="113" t="str">
        <f>'Equitable Share'!D50</f>
        <v xml:space="preserve"> </v>
      </c>
      <c r="H91" s="14">
        <f t="shared" si="0"/>
        <v>0</v>
      </c>
    </row>
    <row r="92" spans="1:8" x14ac:dyDescent="0.3">
      <c r="A92" s="97"/>
      <c r="B92" s="97"/>
      <c r="C92" s="97"/>
      <c r="D92" s="107"/>
      <c r="G92" s="113" t="str">
        <f>'Equitable Share'!D51</f>
        <v xml:space="preserve"> </v>
      </c>
      <c r="H92" s="14">
        <f t="shared" si="0"/>
        <v>0</v>
      </c>
    </row>
    <row r="93" spans="1:8" x14ac:dyDescent="0.3">
      <c r="A93" s="95"/>
      <c r="B93" s="95"/>
      <c r="C93" s="95"/>
      <c r="D93" s="108"/>
      <c r="G93" s="113" t="str">
        <f>'Equitable Share'!D52</f>
        <v xml:space="preserve"> </v>
      </c>
      <c r="H93" s="14">
        <f t="shared" si="0"/>
        <v>0</v>
      </c>
    </row>
    <row r="94" spans="1:8" x14ac:dyDescent="0.3">
      <c r="A94" s="97"/>
      <c r="B94" s="97"/>
      <c r="C94" s="97"/>
      <c r="D94" s="107"/>
      <c r="G94" s="113" t="str">
        <f>'Equitable Share'!D53</f>
        <v xml:space="preserve"> </v>
      </c>
      <c r="H94" s="14">
        <f t="shared" si="0"/>
        <v>0</v>
      </c>
    </row>
    <row r="95" spans="1:8" x14ac:dyDescent="0.3">
      <c r="A95" s="95"/>
      <c r="B95" s="95"/>
      <c r="C95" s="95"/>
      <c r="D95" s="108"/>
      <c r="G95" s="113" t="str">
        <f>'Equitable Share'!D54</f>
        <v xml:space="preserve"> </v>
      </c>
      <c r="H95" s="14">
        <f t="shared" si="0"/>
        <v>0</v>
      </c>
    </row>
    <row r="96" spans="1:8" x14ac:dyDescent="0.3">
      <c r="A96" s="97"/>
      <c r="B96" s="97"/>
      <c r="C96" s="97"/>
      <c r="D96" s="107"/>
      <c r="G96" s="113" t="str">
        <f>'Equitable Share'!D55</f>
        <v xml:space="preserve"> </v>
      </c>
      <c r="H96" s="14">
        <f t="shared" si="0"/>
        <v>0</v>
      </c>
    </row>
    <row r="97" spans="1:8" x14ac:dyDescent="0.3">
      <c r="A97" s="95"/>
      <c r="B97" s="95"/>
      <c r="C97" s="95"/>
      <c r="D97" s="108"/>
      <c r="G97" s="113"/>
      <c r="H97" s="14">
        <f t="shared" si="0"/>
        <v>0</v>
      </c>
    </row>
    <row r="98" spans="1:8" x14ac:dyDescent="0.3">
      <c r="A98" s="97"/>
      <c r="B98" s="97"/>
      <c r="C98" s="97"/>
      <c r="D98" s="107"/>
      <c r="G98" s="113"/>
      <c r="H98" s="14">
        <f t="shared" si="0"/>
        <v>0</v>
      </c>
    </row>
    <row r="99" spans="1:8" x14ac:dyDescent="0.3">
      <c r="A99" s="95"/>
      <c r="B99" s="95"/>
      <c r="C99" s="95"/>
      <c r="D99" s="108"/>
      <c r="G99" s="113"/>
      <c r="H99" s="14">
        <f t="shared" si="0"/>
        <v>0</v>
      </c>
    </row>
    <row r="100" spans="1:8" x14ac:dyDescent="0.3">
      <c r="A100" s="97"/>
      <c r="B100" s="97"/>
      <c r="C100" s="97"/>
      <c r="D100" s="107"/>
      <c r="G100" s="113"/>
      <c r="H100" s="14">
        <f t="shared" si="0"/>
        <v>0</v>
      </c>
    </row>
    <row r="101" spans="1:8" x14ac:dyDescent="0.3">
      <c r="A101" s="95"/>
      <c r="B101" s="95"/>
      <c r="C101" s="95"/>
      <c r="D101" s="108"/>
      <c r="H101" s="14">
        <f t="shared" si="0"/>
        <v>0</v>
      </c>
    </row>
    <row r="102" spans="1:8" x14ac:dyDescent="0.3">
      <c r="A102" s="97"/>
      <c r="B102" s="97"/>
      <c r="C102" s="97"/>
      <c r="D102" s="107"/>
      <c r="H102" s="14">
        <f t="shared" si="0"/>
        <v>0</v>
      </c>
    </row>
    <row r="103" spans="1:8" x14ac:dyDescent="0.3">
      <c r="A103" s="95"/>
      <c r="B103" s="95"/>
      <c r="C103" s="95"/>
      <c r="D103" s="108"/>
      <c r="H103" s="14">
        <f t="shared" si="0"/>
        <v>0</v>
      </c>
    </row>
    <row r="104" spans="1:8" x14ac:dyDescent="0.3">
      <c r="A104" s="97"/>
      <c r="B104" s="97"/>
      <c r="C104" s="97"/>
      <c r="D104" s="107"/>
      <c r="H104" s="14">
        <f t="shared" si="0"/>
        <v>0</v>
      </c>
    </row>
    <row r="105" spans="1:8" x14ac:dyDescent="0.3">
      <c r="A105" s="95"/>
      <c r="B105" s="95"/>
      <c r="C105" s="95"/>
      <c r="D105" s="108"/>
      <c r="H105" s="14">
        <f t="shared" si="0"/>
        <v>0</v>
      </c>
    </row>
    <row r="106" spans="1:8" x14ac:dyDescent="0.3">
      <c r="A106" s="97"/>
      <c r="B106" s="97"/>
      <c r="C106" s="97"/>
      <c r="D106" s="107"/>
      <c r="H106" s="14">
        <f t="shared" si="0"/>
        <v>0</v>
      </c>
    </row>
    <row r="107" spans="1:8" x14ac:dyDescent="0.3">
      <c r="A107" s="95"/>
      <c r="B107" s="95"/>
      <c r="C107" s="95"/>
      <c r="D107" s="108"/>
      <c r="H107" s="14">
        <f t="shared" si="0"/>
        <v>0</v>
      </c>
    </row>
    <row r="108" spans="1:8" x14ac:dyDescent="0.3">
      <c r="A108" s="97"/>
      <c r="B108" s="97"/>
      <c r="C108" s="97"/>
      <c r="D108" s="107"/>
      <c r="H108" s="14">
        <f t="shared" si="0"/>
        <v>0</v>
      </c>
    </row>
    <row r="109" spans="1:8" x14ac:dyDescent="0.3">
      <c r="A109" s="95"/>
      <c r="B109" s="95"/>
      <c r="C109" s="95"/>
      <c r="D109" s="108"/>
      <c r="H109" s="14">
        <f t="shared" si="0"/>
        <v>0</v>
      </c>
    </row>
    <row r="110" spans="1:8" x14ac:dyDescent="0.3">
      <c r="A110" s="97"/>
      <c r="B110" s="97"/>
      <c r="C110" s="97"/>
      <c r="D110" s="107"/>
      <c r="H110" s="14">
        <f t="shared" si="0"/>
        <v>0</v>
      </c>
    </row>
    <row r="111" spans="1:8" x14ac:dyDescent="0.3">
      <c r="A111" s="95"/>
      <c r="B111" s="95"/>
      <c r="C111" s="95"/>
      <c r="D111" s="108"/>
    </row>
    <row r="112" spans="1:8" ht="15.6" x14ac:dyDescent="0.3">
      <c r="A112" s="247"/>
      <c r="B112" s="247"/>
      <c r="C112" s="248" t="s">
        <v>1785</v>
      </c>
      <c r="D112" s="249">
        <f>SUM(D6:D111)</f>
        <v>0</v>
      </c>
    </row>
    <row r="113" spans="1:4" ht="15.6" x14ac:dyDescent="0.3">
      <c r="A113" s="251"/>
      <c r="B113" s="251"/>
      <c r="C113" s="252" t="s">
        <v>1786</v>
      </c>
      <c r="D113" s="250" t="str">
        <f>'Amend#1 Overview'!G13</f>
        <v xml:space="preserve"> </v>
      </c>
    </row>
    <row r="114" spans="1:4" x14ac:dyDescent="0.3">
      <c r="A114" s="251"/>
      <c r="B114" s="251"/>
      <c r="C114" s="253" t="s">
        <v>199</v>
      </c>
      <c r="D114" s="254" t="str">
        <f>IFERROR(D113-D112,"")</f>
        <v/>
      </c>
    </row>
  </sheetData>
  <sheetProtection algorithmName="SHA-512" hashValue="ymssrRRou8r8NaVRxyQeDHHW5XwLcV9K2hPs6PoJHuhf2WocMC2Kq7BNO1txrEg3RUJyKdjO3CiMgdd4WCcXZg==" saltValue="FjF64j75o7Cxss5MuJOL9A==" spinCount="100000" sheet="1" objects="1" scenarios="1" selectLockedCells="1"/>
  <mergeCells count="2">
    <mergeCell ref="A1:H1"/>
    <mergeCell ref="A2:H3"/>
  </mergeCells>
  <conditionalFormatting sqref="G6:G62">
    <cfRule type="expression" dxfId="181" priority="14">
      <formula>MOD(ROW(),2)=0</formula>
    </cfRule>
  </conditionalFormatting>
  <conditionalFormatting sqref="H67:H110">
    <cfRule type="expression" dxfId="180" priority="6" stopIfTrue="1">
      <formula>H67=0</formula>
    </cfRule>
  </conditionalFormatting>
  <conditionalFormatting sqref="H6:H63">
    <cfRule type="expression" dxfId="179" priority="15">
      <formula>MOD(ROW(),2)=0</formula>
    </cfRule>
  </conditionalFormatting>
  <conditionalFormatting sqref="G63">
    <cfRule type="expression" dxfId="178" priority="10">
      <formula>MOD(ROW(),2)=0</formula>
    </cfRule>
  </conditionalFormatting>
  <conditionalFormatting sqref="D112">
    <cfRule type="cellIs" dxfId="177" priority="3" operator="lessThan">
      <formula>$D$113</formula>
    </cfRule>
    <cfRule type="cellIs" dxfId="176" priority="4" operator="equal">
      <formula>$D$113</formula>
    </cfRule>
    <cfRule type="cellIs" dxfId="175" priority="5" operator="greaterThan">
      <formula>$D$113</formula>
    </cfRule>
  </conditionalFormatting>
  <dataValidations count="2">
    <dataValidation type="list" allowBlank="1" showInputMessage="1" showErrorMessage="1" promptTitle="Select Budget Category" sqref="C5" xr:uid="{40AAA505-0815-44AE-86C5-728DB2484BCC}">
      <formula1>$G$6:$G$62</formula1>
    </dataValidation>
    <dataValidation type="list" allowBlank="1" showInputMessage="1" showErrorMessage="1" promptTitle="Select Budget Category" sqref="C6:C111" xr:uid="{B8DCA6C0-B852-4DE9-AE56-D28018F9F864}">
      <formula1>$G$6:$G$63</formula1>
    </dataValidation>
  </dataValidations>
  <hyperlinks>
    <hyperlink ref="C4" location="'Budget Category'!A1" display="Budget Category" xr:uid="{B7B127CC-8CAB-40AF-8AF0-F0D08318B2B7}"/>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7" id="{3E4A541E-5735-458D-856B-B1E55EFB7985}">
            <xm:f>H67&lt;'Amend#1 Equitable Share'!K12:M12</xm:f>
            <x14:dxf>
              <fill>
                <patternFill>
                  <bgColor rgb="FFFFFF00"/>
                </patternFill>
              </fill>
            </x14:dxf>
          </x14:cfRule>
          <x14:cfRule type="expression" priority="8" id="{89D70A5F-3EEE-40EA-9C6A-1C9CCCD5EEEC}">
            <xm:f>H67&gt;'Amend#1 Equitable Share'!K12:M12</xm:f>
            <x14:dxf>
              <fill>
                <patternFill>
                  <bgColor rgb="FFFF0000"/>
                </patternFill>
              </fill>
            </x14:dxf>
          </x14:cfRule>
          <x14:cfRule type="expression" priority="9" id="{5A8B257E-5B04-4CDD-807D-354914515F95}">
            <xm:f>H67='Amend#1 Equitable Share'!K12:M12</xm:f>
            <x14:dxf>
              <fill>
                <patternFill>
                  <bgColor rgb="FF92D050"/>
                </patternFill>
              </fill>
            </x14:dxf>
          </x14:cfRule>
          <xm:sqref>H67:H110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32F6FFF0-707A-4BB1-8221-55B56D92747B}">
          <x14:formula1>
            <xm:f>'Equitable Share'!$D$12:$D$55</xm:f>
          </x14:formula1>
          <xm:sqref>A6:A111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E9E19-062B-4CA7-85FC-A5F28E7EB78C}">
  <sheetPr codeName="Sheet13">
    <tabColor theme="5" tint="-0.249977111117893"/>
  </sheetPr>
  <dimension ref="A1:M74"/>
  <sheetViews>
    <sheetView showGridLines="0" zoomScaleNormal="100" workbookViewId="0">
      <selection activeCell="A6" sqref="A6"/>
    </sheetView>
  </sheetViews>
  <sheetFormatPr defaultColWidth="8.88671875" defaultRowHeight="14.4" x14ac:dyDescent="0.3"/>
  <cols>
    <col min="1" max="1" width="61" style="14" customWidth="1"/>
    <col min="2" max="2" width="12.5546875" style="93" bestFit="1" customWidth="1"/>
    <col min="3" max="3" width="32.33203125" style="14" customWidth="1"/>
    <col min="4" max="4" width="15.33203125" style="93" customWidth="1"/>
    <col min="5" max="5" width="16.44140625" style="14" customWidth="1"/>
    <col min="6" max="7" width="2.109375" style="14" customWidth="1"/>
    <col min="8" max="8" width="46.5546875" style="14" customWidth="1"/>
    <col min="9" max="9" width="17.5546875" style="14" customWidth="1"/>
    <col min="10" max="16384" width="8.88671875" style="14"/>
  </cols>
  <sheetData>
    <row r="1" spans="1:13" ht="43.2" customHeight="1" thickBot="1" x14ac:dyDescent="0.35">
      <c r="A1" s="670" t="s">
        <v>218</v>
      </c>
      <c r="B1" s="671"/>
      <c r="C1" s="671"/>
      <c r="D1" s="671"/>
      <c r="E1" s="671"/>
      <c r="F1" s="671"/>
      <c r="G1" s="671"/>
      <c r="H1" s="671"/>
      <c r="I1" s="672"/>
    </row>
    <row r="2" spans="1:13" ht="14.4" customHeight="1" x14ac:dyDescent="0.3">
      <c r="A2" s="491" t="s">
        <v>222</v>
      </c>
      <c r="B2" s="492"/>
      <c r="C2" s="492"/>
      <c r="D2" s="492"/>
      <c r="E2" s="492"/>
      <c r="F2" s="492"/>
      <c r="G2" s="492"/>
      <c r="H2" s="492"/>
      <c r="I2" s="493"/>
    </row>
    <row r="3" spans="1:13" s="81" customFormat="1" ht="14.4" customHeight="1" thickBot="1" x14ac:dyDescent="0.35">
      <c r="A3" s="494"/>
      <c r="B3" s="495"/>
      <c r="C3" s="495"/>
      <c r="D3" s="495"/>
      <c r="E3" s="495"/>
      <c r="F3" s="495"/>
      <c r="G3" s="495"/>
      <c r="H3" s="495"/>
      <c r="I3" s="496"/>
    </row>
    <row r="4" spans="1:13" s="81" customFormat="1" ht="14.4" customHeight="1" thickBot="1" x14ac:dyDescent="0.4">
      <c r="A4" s="82" t="s">
        <v>32</v>
      </c>
      <c r="B4" s="83" t="s">
        <v>134</v>
      </c>
      <c r="C4" s="265" t="s">
        <v>33</v>
      </c>
      <c r="D4" s="84"/>
      <c r="E4" s="82" t="s">
        <v>34</v>
      </c>
      <c r="F4" s="85"/>
      <c r="G4" s="85"/>
      <c r="H4" s="85"/>
      <c r="I4" s="85"/>
      <c r="J4" s="85"/>
      <c r="K4" s="85"/>
      <c r="L4" s="85"/>
      <c r="M4" s="85"/>
    </row>
    <row r="5" spans="1:13" ht="14.4" customHeight="1" thickBot="1" x14ac:dyDescent="0.4">
      <c r="A5" s="86" t="s">
        <v>135</v>
      </c>
      <c r="B5" s="87" t="s">
        <v>136</v>
      </c>
      <c r="C5" s="501" t="s">
        <v>81</v>
      </c>
      <c r="D5" s="502"/>
      <c r="E5" s="88" t="s">
        <v>76</v>
      </c>
      <c r="H5" s="6" t="s">
        <v>66</v>
      </c>
      <c r="I5" s="7" t="s">
        <v>34</v>
      </c>
    </row>
    <row r="6" spans="1:13" ht="14.4" customHeight="1" x14ac:dyDescent="0.3">
      <c r="A6" s="176"/>
      <c r="B6" s="259"/>
      <c r="C6" s="497"/>
      <c r="D6" s="498"/>
      <c r="E6" s="105"/>
      <c r="H6" s="8" t="s">
        <v>81</v>
      </c>
      <c r="I6" s="9">
        <f>SUMIF($C$6:$C$35,"Instruction: Salary (Cert./Non Cert.)", $E$6:$E$35)</f>
        <v>0</v>
      </c>
    </row>
    <row r="7" spans="1:13" ht="14.4" customHeight="1" x14ac:dyDescent="0.3">
      <c r="A7" s="95"/>
      <c r="B7" s="231"/>
      <c r="C7" s="499"/>
      <c r="D7" s="500"/>
      <c r="E7" s="106"/>
      <c r="H7" s="8" t="s">
        <v>82</v>
      </c>
      <c r="I7" s="9">
        <f>SUMIF($C$6:$C$35,"Instruction: Benefits (Cert./Non Cert.)", $E$6:$E$35)</f>
        <v>0</v>
      </c>
    </row>
    <row r="8" spans="1:13" ht="14.4" customHeight="1" x14ac:dyDescent="0.3">
      <c r="A8" s="97"/>
      <c r="B8" s="98"/>
      <c r="C8" s="503"/>
      <c r="D8" s="504"/>
      <c r="E8" s="107"/>
      <c r="H8" s="10" t="s">
        <v>35</v>
      </c>
      <c r="I8" s="9">
        <f>SUMIF($C$6:$C$35,"Instruction: Professional Services", $E$6:$E$35)</f>
        <v>0</v>
      </c>
    </row>
    <row r="9" spans="1:13" ht="14.4" customHeight="1" x14ac:dyDescent="0.3">
      <c r="A9" s="171"/>
      <c r="B9" s="96"/>
      <c r="C9" s="499"/>
      <c r="D9" s="500"/>
      <c r="E9" s="108"/>
      <c r="H9" s="10" t="s">
        <v>36</v>
      </c>
      <c r="I9" s="9">
        <f>SUMIF($C$6:$C$35,"Instruction: Rentals", $E$6:$E$35)</f>
        <v>0</v>
      </c>
    </row>
    <row r="10" spans="1:13" ht="14.4" customHeight="1" x14ac:dyDescent="0.3">
      <c r="A10" s="172"/>
      <c r="B10" s="98"/>
      <c r="C10" s="503"/>
      <c r="D10" s="504"/>
      <c r="E10" s="107"/>
      <c r="H10" s="10" t="s">
        <v>37</v>
      </c>
      <c r="I10" s="9">
        <f>SUMIF($C$6:$C$35,"Instruction: Other Purchased Services", $E$6:$E$35)</f>
        <v>0</v>
      </c>
    </row>
    <row r="11" spans="1:13" ht="14.4" customHeight="1" x14ac:dyDescent="0.3">
      <c r="A11" s="171"/>
      <c r="B11" s="96"/>
      <c r="C11" s="499"/>
      <c r="D11" s="500"/>
      <c r="E11" s="108"/>
      <c r="H11" s="10" t="s">
        <v>38</v>
      </c>
      <c r="I11" s="9">
        <f>SUMIF($C$6:$C$35,"Instruction: General Supplies", $E$6:$E$35)</f>
        <v>0</v>
      </c>
    </row>
    <row r="12" spans="1:13" ht="14.4" customHeight="1" x14ac:dyDescent="0.3">
      <c r="A12" s="172"/>
      <c r="B12" s="98"/>
      <c r="C12" s="503"/>
      <c r="D12" s="504"/>
      <c r="E12" s="107"/>
      <c r="H12" s="10" t="s">
        <v>39</v>
      </c>
      <c r="I12" s="9">
        <f>SUMIF($C$6:$C$35,"Instruction: Property", $E$6:$E$35)</f>
        <v>0</v>
      </c>
    </row>
    <row r="13" spans="1:13" ht="14.4" customHeight="1" x14ac:dyDescent="0.3">
      <c r="A13" s="171"/>
      <c r="B13" s="96"/>
      <c r="C13" s="499"/>
      <c r="D13" s="500"/>
      <c r="E13" s="108"/>
      <c r="H13" s="10"/>
      <c r="I13" s="9"/>
    </row>
    <row r="14" spans="1:13" ht="14.4" customHeight="1" x14ac:dyDescent="0.3">
      <c r="A14" s="172"/>
      <c r="B14" s="98"/>
      <c r="C14" s="503"/>
      <c r="D14" s="504"/>
      <c r="E14" s="107"/>
      <c r="H14" s="8" t="s">
        <v>83</v>
      </c>
      <c r="I14" s="9">
        <f>SUMIF($C$6:$C$35,"Support Services (Student): Salary (Cert./Non Cert.)", $E$6:$E$35)</f>
        <v>0</v>
      </c>
    </row>
    <row r="15" spans="1:13" ht="14.4" customHeight="1" x14ac:dyDescent="0.3">
      <c r="A15" s="171"/>
      <c r="B15" s="96"/>
      <c r="C15" s="499"/>
      <c r="D15" s="500"/>
      <c r="E15" s="108"/>
      <c r="H15" s="8" t="s">
        <v>84</v>
      </c>
      <c r="I15" s="9">
        <f>SUMIF($C$6:$C$35,"Support Services (Student): Benefits (Cert./Non Cert.)", $E$6:$E$35)</f>
        <v>0</v>
      </c>
    </row>
    <row r="16" spans="1:13" x14ac:dyDescent="0.3">
      <c r="A16" s="172"/>
      <c r="B16" s="98"/>
      <c r="C16" s="503"/>
      <c r="D16" s="504"/>
      <c r="E16" s="107"/>
      <c r="H16" s="10" t="s">
        <v>40</v>
      </c>
      <c r="I16" s="9">
        <f>SUMIF($C$6:$C$35,"Support Services (Student): Professional Services", $E$6:$E$35)</f>
        <v>0</v>
      </c>
    </row>
    <row r="17" spans="1:9" x14ac:dyDescent="0.3">
      <c r="A17" s="171"/>
      <c r="B17" s="96"/>
      <c r="C17" s="499"/>
      <c r="D17" s="500"/>
      <c r="E17" s="108"/>
      <c r="H17" s="10" t="s">
        <v>41</v>
      </c>
      <c r="I17" s="9">
        <f>SUMIF($C$6:$C$35,"Support Services (Student): Rentals", $E$6:$E$35)</f>
        <v>0</v>
      </c>
    </row>
    <row r="18" spans="1:9" x14ac:dyDescent="0.3">
      <c r="A18" s="172"/>
      <c r="B18" s="98"/>
      <c r="C18" s="503"/>
      <c r="D18" s="504"/>
      <c r="E18" s="107"/>
      <c r="H18" s="10" t="s">
        <v>42</v>
      </c>
      <c r="I18" s="9">
        <f>SUMIF($C$6:$C$35,"Support Services (Student): Other Purchased Services", $E$6:$E$35)</f>
        <v>0</v>
      </c>
    </row>
    <row r="19" spans="1:9" x14ac:dyDescent="0.3">
      <c r="A19" s="171"/>
      <c r="B19" s="96"/>
      <c r="C19" s="499"/>
      <c r="D19" s="500"/>
      <c r="E19" s="108"/>
      <c r="H19" s="10" t="s">
        <v>43</v>
      </c>
      <c r="I19" s="9">
        <f>SUMIF($C$6:$C$35,"Support Services (Student): General Supplies", $E$6:$E$35)</f>
        <v>0</v>
      </c>
    </row>
    <row r="20" spans="1:9" x14ac:dyDescent="0.3">
      <c r="A20" s="172"/>
      <c r="B20" s="98"/>
      <c r="C20" s="503"/>
      <c r="D20" s="504"/>
      <c r="E20" s="107"/>
      <c r="H20" s="10" t="s">
        <v>44</v>
      </c>
      <c r="I20" s="9">
        <f>SUMIF($C$6:$C$35,"Support Services (Student): Property", $E$6:$E$35)</f>
        <v>0</v>
      </c>
    </row>
    <row r="21" spans="1:9" x14ac:dyDescent="0.3">
      <c r="A21" s="171"/>
      <c r="B21" s="96"/>
      <c r="C21" s="499"/>
      <c r="D21" s="500"/>
      <c r="E21" s="108"/>
      <c r="H21" s="10"/>
      <c r="I21" s="9"/>
    </row>
    <row r="22" spans="1:9" x14ac:dyDescent="0.3">
      <c r="A22" s="172"/>
      <c r="B22" s="98"/>
      <c r="C22" s="503"/>
      <c r="D22" s="504"/>
      <c r="E22" s="107"/>
      <c r="H22" s="8" t="s">
        <v>85</v>
      </c>
      <c r="I22" s="9">
        <f>SUMIF($C$6:$C$35,"Improvement of Instruction: Salary (Cert./Non Cert.)", $E$6:$E$35)</f>
        <v>0</v>
      </c>
    </row>
    <row r="23" spans="1:9" x14ac:dyDescent="0.3">
      <c r="A23" s="171"/>
      <c r="B23" s="96"/>
      <c r="C23" s="499"/>
      <c r="D23" s="500"/>
      <c r="E23" s="108"/>
      <c r="H23" s="8" t="s">
        <v>86</v>
      </c>
      <c r="I23" s="9">
        <f>SUMIF($C$6:$C$35,"Improvement of Instruction: Benefits (Cert./Non Cert.)", $E$6:$E$35)</f>
        <v>0</v>
      </c>
    </row>
    <row r="24" spans="1:9" x14ac:dyDescent="0.3">
      <c r="A24" s="172"/>
      <c r="B24" s="98"/>
      <c r="C24" s="503"/>
      <c r="D24" s="504"/>
      <c r="E24" s="107"/>
      <c r="H24" s="10" t="s">
        <v>45</v>
      </c>
      <c r="I24" s="9">
        <f>SUMIF($C$6:$C$35,"Improvement of Instruction: Professional Services", $E$6:$E$35)</f>
        <v>0</v>
      </c>
    </row>
    <row r="25" spans="1:9" x14ac:dyDescent="0.3">
      <c r="A25" s="171"/>
      <c r="B25" s="96"/>
      <c r="C25" s="499"/>
      <c r="D25" s="500"/>
      <c r="E25" s="108"/>
      <c r="H25" s="10" t="s">
        <v>46</v>
      </c>
      <c r="I25" s="9">
        <f>SUMIF($C$6:$C$35,"Improvement of Instruction: Rentals", $E$6:$E$35)</f>
        <v>0</v>
      </c>
    </row>
    <row r="26" spans="1:9" x14ac:dyDescent="0.3">
      <c r="A26" s="172"/>
      <c r="B26" s="98"/>
      <c r="C26" s="503"/>
      <c r="D26" s="504"/>
      <c r="E26" s="107"/>
      <c r="H26" s="10" t="s">
        <v>47</v>
      </c>
      <c r="I26" s="9">
        <f>SUMIF($C$6:$C$35,"Improvement of Instruction: Other Purchased Services", $E$6:$E$35)</f>
        <v>0</v>
      </c>
    </row>
    <row r="27" spans="1:9" x14ac:dyDescent="0.3">
      <c r="A27" s="171"/>
      <c r="B27" s="96"/>
      <c r="C27" s="499"/>
      <c r="D27" s="500"/>
      <c r="E27" s="108"/>
      <c r="H27" s="10" t="s">
        <v>48</v>
      </c>
      <c r="I27" s="9">
        <f>SUMIF($C$6:$C$35,"Improvement of Instruction: General Supplies", $E$6:$E$35)</f>
        <v>0</v>
      </c>
    </row>
    <row r="28" spans="1:9" x14ac:dyDescent="0.3">
      <c r="A28" s="172"/>
      <c r="B28" s="98"/>
      <c r="C28" s="503"/>
      <c r="D28" s="504"/>
      <c r="E28" s="107"/>
      <c r="H28" s="10" t="s">
        <v>49</v>
      </c>
      <c r="I28" s="9">
        <f>SUMIF($C$6:$C$35,"Improvement of Instruction: Property", $E$6:$E$35)</f>
        <v>0</v>
      </c>
    </row>
    <row r="29" spans="1:9" x14ac:dyDescent="0.3">
      <c r="A29" s="171"/>
      <c r="B29" s="96"/>
      <c r="C29" s="499"/>
      <c r="D29" s="500"/>
      <c r="E29" s="108"/>
      <c r="H29" s="10"/>
      <c r="I29" s="9"/>
    </row>
    <row r="30" spans="1:9" x14ac:dyDescent="0.3">
      <c r="A30" s="172"/>
      <c r="B30" s="98"/>
      <c r="C30" s="503"/>
      <c r="D30" s="504"/>
      <c r="E30" s="107"/>
      <c r="H30" s="8" t="s">
        <v>201</v>
      </c>
      <c r="I30" s="9">
        <f>SUMIF($C$6:$C$35,"Other Support Services-Admin: Salary (Cert./Non Cert.)", $E$6:$E$35)</f>
        <v>0</v>
      </c>
    </row>
    <row r="31" spans="1:9" x14ac:dyDescent="0.3">
      <c r="A31" s="171"/>
      <c r="B31" s="96"/>
      <c r="C31" s="499"/>
      <c r="D31" s="500"/>
      <c r="E31" s="108"/>
      <c r="H31" s="8" t="s">
        <v>202</v>
      </c>
      <c r="I31" s="9">
        <f>SUMIF($C$6:$C$35,"Other Support Services-Admin: Benefits (Cert./Non Cert.)", $E$6:$E$35)</f>
        <v>0</v>
      </c>
    </row>
    <row r="32" spans="1:9" x14ac:dyDescent="0.3">
      <c r="A32" s="172"/>
      <c r="B32" s="98"/>
      <c r="C32" s="503"/>
      <c r="D32" s="504"/>
      <c r="E32" s="107"/>
      <c r="H32" s="10" t="s">
        <v>203</v>
      </c>
      <c r="I32" s="9">
        <f>SUMIF($C$6:$C$35,"Other Support Services-Admin: Professional Services", $E$6:$E$35)</f>
        <v>0</v>
      </c>
    </row>
    <row r="33" spans="1:9" x14ac:dyDescent="0.3">
      <c r="A33" s="171"/>
      <c r="B33" s="96"/>
      <c r="C33" s="499"/>
      <c r="D33" s="500"/>
      <c r="E33" s="108"/>
      <c r="H33" s="10" t="s">
        <v>204</v>
      </c>
      <c r="I33" s="9">
        <f>SUMIF($C$6:$C$35,"Other Support Services-Admin: Rentals", $E$6:$E$35)</f>
        <v>0</v>
      </c>
    </row>
    <row r="34" spans="1:9" x14ac:dyDescent="0.3">
      <c r="A34" s="172"/>
      <c r="B34" s="98"/>
      <c r="C34" s="503"/>
      <c r="D34" s="504"/>
      <c r="E34" s="107"/>
      <c r="H34" s="10" t="s">
        <v>205</v>
      </c>
      <c r="I34" s="9">
        <f>SUMIF($C$6:$C$35,"Other Support Services-Admin: Other Purchased Services", $E$6:$E$35)</f>
        <v>0</v>
      </c>
    </row>
    <row r="35" spans="1:9" ht="15" thickBot="1" x14ac:dyDescent="0.35">
      <c r="A35" s="171"/>
      <c r="B35" s="96"/>
      <c r="C35" s="499"/>
      <c r="D35" s="500"/>
      <c r="E35" s="108"/>
      <c r="H35" s="10" t="s">
        <v>206</v>
      </c>
      <c r="I35" s="9">
        <f>SUMIF($C$6:$C$35,"Other Support Services-Admin: General Supplies", $E$6:$E$35)</f>
        <v>0</v>
      </c>
    </row>
    <row r="36" spans="1:9" ht="16.2" customHeight="1" thickTop="1" x14ac:dyDescent="0.35">
      <c r="A36" s="89"/>
      <c r="B36" s="90"/>
      <c r="C36" s="91"/>
      <c r="D36" s="92" t="s">
        <v>77</v>
      </c>
      <c r="E36" s="203">
        <f>SUM(E6:E35)</f>
        <v>0</v>
      </c>
      <c r="H36" s="10" t="s">
        <v>207</v>
      </c>
      <c r="I36" s="9">
        <f>SUMIF($C$6:$C$35,"Other Support Services-Admin: Property", $E$6:$E$35)</f>
        <v>0</v>
      </c>
    </row>
    <row r="37" spans="1:9" ht="16.2" customHeight="1" x14ac:dyDescent="0.3">
      <c r="C37" s="505" t="s">
        <v>93</v>
      </c>
      <c r="D37" s="506"/>
      <c r="E37" s="204" t="str">
        <f>'Amend#1 Overview'!G14</f>
        <v/>
      </c>
      <c r="H37" s="10"/>
      <c r="I37" s="9"/>
    </row>
    <row r="38" spans="1:9" x14ac:dyDescent="0.3">
      <c r="C38" s="507" t="s">
        <v>199</v>
      </c>
      <c r="D38" s="508"/>
      <c r="E38" s="9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224"/>
      <c r="I63" s="225"/>
    </row>
    <row r="64" spans="8:9" ht="15.6" x14ac:dyDescent="0.3">
      <c r="H64" s="205" t="s">
        <v>71</v>
      </c>
      <c r="I64" s="94">
        <f>((SUM(I6:I62))-I63)</f>
        <v>0</v>
      </c>
    </row>
    <row r="74" ht="14.4" customHeight="1" x14ac:dyDescent="0.3"/>
  </sheetData>
  <sheetProtection algorithmName="SHA-512" hashValue="I73ozjNm3ISbDdkcUlLuSGB/Qy6YxC3K3LYwVvthdx4z1gTn9I32Nga0fKnUkgNrUHxsLSLdSd4WROGmDXRZWg==" saltValue="h6egvu7Wh7LVexc6SSu5RA==" spinCount="100000" sheet="1" objects="1" scenarios="1" selectLockedCells="1"/>
  <mergeCells count="35">
    <mergeCell ref="C35:D35"/>
    <mergeCell ref="C37:D37"/>
    <mergeCell ref="C38:D38"/>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A1:I1"/>
    <mergeCell ref="A2:I3"/>
    <mergeCell ref="C5:D5"/>
    <mergeCell ref="C6:D6"/>
    <mergeCell ref="C7:D7"/>
    <mergeCell ref="C13:D13"/>
    <mergeCell ref="C14:D14"/>
    <mergeCell ref="C8:D8"/>
    <mergeCell ref="C9:D9"/>
    <mergeCell ref="C10:D10"/>
    <mergeCell ref="C11:D11"/>
    <mergeCell ref="C12:D12"/>
  </mergeCells>
  <conditionalFormatting sqref="H6:I63">
    <cfRule type="expression" dxfId="171" priority="5">
      <formula>MOD(ROW(),2)=0</formula>
    </cfRule>
  </conditionalFormatting>
  <conditionalFormatting sqref="E36">
    <cfRule type="cellIs" dxfId="170" priority="2" operator="lessThan">
      <formula>$E$37</formula>
    </cfRule>
    <cfRule type="cellIs" dxfId="169" priority="3" operator="greaterThan">
      <formula>$E$37</formula>
    </cfRule>
    <cfRule type="cellIs" dxfId="168" priority="4" operator="equal">
      <formula>$E$37</formula>
    </cfRule>
  </conditionalFormatting>
  <dataValidations count="3">
    <dataValidation type="list" allowBlank="1" showInputMessage="1" showErrorMessage="1" sqref="B6:B35" xr:uid="{0A728518-A0F6-4610-9E1F-B2A9859D2CAE}">
      <formula1>"1,2,3, Indirect Cost, Admin"</formula1>
    </dataValidation>
    <dataValidation type="list" allowBlank="1" showInputMessage="1" showErrorMessage="1" promptTitle="Select Budget Category" sqref="C6:C35" xr:uid="{722A97B1-0BCC-4F77-9316-9E977A1E63BF}">
      <formula1>$H$6:$H$63</formula1>
    </dataValidation>
    <dataValidation type="list" allowBlank="1" showInputMessage="1" showErrorMessage="1" promptTitle="Select Budget Category" sqref="C5" xr:uid="{A2AAFE9D-C997-4884-9DCC-F56F13BDD41E}">
      <formula1>$H$6:$H$62</formula1>
    </dataValidation>
  </dataValidations>
  <hyperlinks>
    <hyperlink ref="C4" location="'Budget Category'!A1" display="Budget Category" xr:uid="{22B2D968-4FE2-42AF-AA2A-CEF1395FB504}"/>
  </hyperlinks>
  <pageMargins left="0.7" right="0.7" top="0.75" bottom="0.75" header="0.3" footer="0.3"/>
  <pageSetup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1C043-7A14-4CA5-B0D7-5F4EF7ECB92B}">
  <sheetPr codeName="Sheet14">
    <tabColor theme="5" tint="-0.249977111117893"/>
  </sheetPr>
  <dimension ref="A1:N30"/>
  <sheetViews>
    <sheetView showGridLines="0" zoomScaleNormal="100" workbookViewId="0">
      <selection activeCell="B19" sqref="B19:C19"/>
    </sheetView>
  </sheetViews>
  <sheetFormatPr defaultColWidth="8.88671875" defaultRowHeight="14.4" x14ac:dyDescent="0.3"/>
  <cols>
    <col min="1" max="1" width="17.44140625" style="118" customWidth="1"/>
    <col min="2" max="2" width="23.88671875" style="118" customWidth="1"/>
    <col min="3" max="3" width="4.6640625" style="118" customWidth="1"/>
    <col min="4" max="4" width="11.88671875" style="118" customWidth="1"/>
    <col min="5" max="5" width="12.33203125" style="118" customWidth="1"/>
    <col min="6" max="6" width="4.88671875" style="118" customWidth="1"/>
    <col min="7" max="7" width="15.88671875" style="118" customWidth="1"/>
    <col min="8" max="8" width="11.88671875" style="118" customWidth="1"/>
    <col min="9" max="9" width="12.109375" style="118" customWidth="1"/>
    <col min="10" max="10" width="11.44140625" style="118" customWidth="1"/>
    <col min="11" max="11" width="12.5546875" style="118" customWidth="1"/>
    <col min="12" max="12" width="14" style="118" customWidth="1"/>
    <col min="13" max="13" width="15" style="118" customWidth="1"/>
    <col min="14" max="16384" width="8.88671875" style="118"/>
  </cols>
  <sheetData>
    <row r="1" spans="1:13" ht="43.2" customHeight="1" x14ac:dyDescent="0.3">
      <c r="A1" s="646" t="s">
        <v>228</v>
      </c>
      <c r="B1" s="646"/>
      <c r="C1" s="646"/>
      <c r="D1" s="646"/>
      <c r="E1" s="646"/>
      <c r="F1" s="646"/>
      <c r="G1" s="646"/>
      <c r="H1" s="646"/>
      <c r="I1" s="646"/>
      <c r="J1" s="646"/>
      <c r="K1" s="646"/>
      <c r="L1" s="646"/>
      <c r="M1" s="646"/>
    </row>
    <row r="2" spans="1:13" ht="15" x14ac:dyDescent="0.3">
      <c r="A2" s="509" t="s">
        <v>0</v>
      </c>
      <c r="B2" s="509"/>
      <c r="C2" s="509"/>
      <c r="D2" s="509"/>
      <c r="E2" s="509"/>
      <c r="F2" s="509"/>
      <c r="G2" s="509"/>
      <c r="H2" s="509"/>
      <c r="I2" s="509"/>
      <c r="J2" s="509"/>
      <c r="K2" s="509"/>
      <c r="L2" s="509"/>
      <c r="M2" s="509"/>
    </row>
    <row r="3" spans="1:13" x14ac:dyDescent="0.3">
      <c r="A3" s="510" t="s">
        <v>70</v>
      </c>
      <c r="B3" s="510"/>
      <c r="C3" s="516">
        <v>110</v>
      </c>
      <c r="D3" s="517"/>
      <c r="E3" s="516" t="s">
        <v>1</v>
      </c>
      <c r="F3" s="517"/>
      <c r="G3" s="119" t="s">
        <v>2</v>
      </c>
      <c r="H3" s="119">
        <v>440</v>
      </c>
      <c r="I3" s="119" t="s">
        <v>3</v>
      </c>
      <c r="J3" s="119" t="s">
        <v>4</v>
      </c>
      <c r="K3" s="119" t="s">
        <v>5</v>
      </c>
      <c r="L3" s="119">
        <v>910</v>
      </c>
      <c r="M3" s="120"/>
    </row>
    <row r="4" spans="1:13" x14ac:dyDescent="0.3">
      <c r="A4" s="511" t="s">
        <v>6</v>
      </c>
      <c r="B4" s="512" t="s">
        <v>7</v>
      </c>
      <c r="C4" s="513" t="s">
        <v>8</v>
      </c>
      <c r="D4" s="513"/>
      <c r="E4" s="513" t="s">
        <v>9</v>
      </c>
      <c r="F4" s="513"/>
      <c r="G4" s="514" t="s">
        <v>10</v>
      </c>
      <c r="H4" s="514" t="s">
        <v>11</v>
      </c>
      <c r="I4" s="514" t="s">
        <v>12</v>
      </c>
      <c r="J4" s="514" t="s">
        <v>13</v>
      </c>
      <c r="K4" s="514" t="s">
        <v>14</v>
      </c>
      <c r="L4" s="514" t="s">
        <v>15</v>
      </c>
      <c r="M4" s="515" t="s">
        <v>16</v>
      </c>
    </row>
    <row r="5" spans="1:13" ht="27" customHeight="1" x14ac:dyDescent="0.3">
      <c r="A5" s="511"/>
      <c r="B5" s="512"/>
      <c r="C5" s="518" t="s">
        <v>79</v>
      </c>
      <c r="D5" s="519"/>
      <c r="E5" s="518" t="s">
        <v>80</v>
      </c>
      <c r="F5" s="519"/>
      <c r="G5" s="514"/>
      <c r="H5" s="514"/>
      <c r="I5" s="514"/>
      <c r="J5" s="514"/>
      <c r="K5" s="514"/>
      <c r="L5" s="514"/>
      <c r="M5" s="515"/>
    </row>
    <row r="6" spans="1:13" x14ac:dyDescent="0.3">
      <c r="A6" s="121">
        <v>11000</v>
      </c>
      <c r="B6" s="121" t="s">
        <v>17</v>
      </c>
      <c r="C6" s="522">
        <f>'Amend#1 LEA Activities'!I6+'Amend#1 NPS Activities'!H6</f>
        <v>0</v>
      </c>
      <c r="D6" s="523"/>
      <c r="E6" s="522">
        <f>'Amend#1 LEA Activities'!I7+'Amend#1 NPS Activities'!H7</f>
        <v>0</v>
      </c>
      <c r="F6" s="523"/>
      <c r="G6" s="122">
        <f>'Amend#1 LEA Activities'!I8+'Amend#1 NPS Activities'!H8</f>
        <v>0</v>
      </c>
      <c r="H6" s="122">
        <f>'Amend#1 LEA Activities'!I9+'Amend#1 NPS Activities'!H9</f>
        <v>0</v>
      </c>
      <c r="I6" s="122">
        <f>'Amend#1 LEA Activities'!I10+'Amend#1 NPS Activities'!H10</f>
        <v>0</v>
      </c>
      <c r="J6" s="122">
        <f>'Amend#1 LEA Activities'!I11+'Amend#1 NPS Activities'!H11</f>
        <v>0</v>
      </c>
      <c r="K6" s="122">
        <f>'Amend#1 LEA Activities'!I12+'Amend#1 NPS Activities'!H12</f>
        <v>0</v>
      </c>
      <c r="L6" s="122">
        <f>'Amend#1 LEA Activities'!I13+'Amend#1 NPS Activities'!H13</f>
        <v>0</v>
      </c>
      <c r="M6" s="122">
        <f t="shared" ref="M6:M13" si="0">SUM(C6:L6)</f>
        <v>0</v>
      </c>
    </row>
    <row r="7" spans="1:13" x14ac:dyDescent="0.3">
      <c r="A7" s="121">
        <v>21000</v>
      </c>
      <c r="B7" s="121" t="s">
        <v>18</v>
      </c>
      <c r="C7" s="522">
        <f>'Amend#1 LEA Activities'!I14+'Amend#1 NPS Activities'!H14</f>
        <v>0</v>
      </c>
      <c r="D7" s="523"/>
      <c r="E7" s="522">
        <f>'Amend#1 LEA Activities'!I15+'Amend#1 NPS Activities'!H15</f>
        <v>0</v>
      </c>
      <c r="F7" s="523"/>
      <c r="G7" s="122">
        <f>'Amend#1 LEA Activities'!I16+'Amend#1 NPS Activities'!H16</f>
        <v>0</v>
      </c>
      <c r="H7" s="122">
        <f>'Amend#1 LEA Activities'!I17+'Amend#1 NPS Activities'!H17</f>
        <v>0</v>
      </c>
      <c r="I7" s="122">
        <f>'Amend#1 LEA Activities'!I18+'Amend#1 NPS Activities'!H18</f>
        <v>0</v>
      </c>
      <c r="J7" s="122">
        <f>'Amend#1 LEA Activities'!I19+'Amend#1 NPS Activities'!H19</f>
        <v>0</v>
      </c>
      <c r="K7" s="122">
        <f>'Amend#1 LEA Activities'!I20+'Amend#1 NPS Activities'!H20</f>
        <v>0</v>
      </c>
      <c r="L7" s="122">
        <f>'Amend#1 LEA Activities'!I21+'Amend#1 NPS Activities'!H21</f>
        <v>0</v>
      </c>
      <c r="M7" s="122">
        <f t="shared" si="0"/>
        <v>0</v>
      </c>
    </row>
    <row r="8" spans="1:13" x14ac:dyDescent="0.3">
      <c r="A8" s="121">
        <v>22100</v>
      </c>
      <c r="B8" s="121" t="s">
        <v>1846</v>
      </c>
      <c r="C8" s="522">
        <f>'Amend#1 LEA Activities'!I22+'Amend#1 NPS Activities'!H22</f>
        <v>0</v>
      </c>
      <c r="D8" s="523"/>
      <c r="E8" s="522">
        <f>'Amend#1 LEA Activities'!I23+'Amend#1 NPS Activities'!H23</f>
        <v>0</v>
      </c>
      <c r="F8" s="523"/>
      <c r="G8" s="122">
        <f>'Amend#1 LEA Activities'!I24+'Amend#1 NPS Activities'!H24</f>
        <v>0</v>
      </c>
      <c r="H8" s="122">
        <f>'Amend#1 LEA Activities'!I25+'Amend#1 NPS Activities'!H25</f>
        <v>0</v>
      </c>
      <c r="I8" s="122">
        <f>'Amend#1 LEA Activities'!I26+'Amend#1 NPS Activities'!H26</f>
        <v>0</v>
      </c>
      <c r="J8" s="122">
        <f>'Amend#1 LEA Activities'!I27+'Amend#1 NPS Activities'!H27</f>
        <v>0</v>
      </c>
      <c r="K8" s="122">
        <f>'Amend#1 LEA Activities'!I28+'Amend#1 NPS Activities'!H28</f>
        <v>0</v>
      </c>
      <c r="L8" s="122">
        <f>'Amend#1 LEA Activities'!I29+'Amend#1 NPS Activities'!H29</f>
        <v>0</v>
      </c>
      <c r="M8" s="122">
        <f t="shared" si="0"/>
        <v>0</v>
      </c>
    </row>
    <row r="9" spans="1:13" ht="27.6" x14ac:dyDescent="0.3">
      <c r="A9" s="123">
        <v>22900</v>
      </c>
      <c r="B9" s="121" t="s">
        <v>28</v>
      </c>
      <c r="C9" s="522">
        <f>'Amend#1 LEA Activities'!I30+'Amend#1 NPS Activities'!H30</f>
        <v>0</v>
      </c>
      <c r="D9" s="523"/>
      <c r="E9" s="522">
        <f>'Amend#1 LEA Activities'!I31+'Amend#1 NPS Activities'!H31</f>
        <v>0</v>
      </c>
      <c r="F9" s="523"/>
      <c r="G9" s="122">
        <f>'Amend#1 LEA Activities'!I32+'Amend#1 NPS Activities'!H32</f>
        <v>0</v>
      </c>
      <c r="H9" s="122">
        <f>'Amend#1 LEA Activities'!I33+'Amend#1 NPS Activities'!H33</f>
        <v>0</v>
      </c>
      <c r="I9" s="122">
        <f>'Amend#1 LEA Activities'!I34+'Amend#1 NPS Activities'!H34</f>
        <v>0</v>
      </c>
      <c r="J9" s="122">
        <f>'Amend#1 LEA Activities'!I35+'Amend#1 NPS Activities'!H35</f>
        <v>0</v>
      </c>
      <c r="K9" s="122">
        <f>'Amend#1 LEA Activities'!I36+'Amend#1 NPS Activities'!H36</f>
        <v>0</v>
      </c>
      <c r="L9" s="122">
        <f>'Amend#1 LEA Activities'!I37+'Amend#1 NPS Activities'!H37</f>
        <v>0</v>
      </c>
      <c r="M9" s="122">
        <f t="shared" si="0"/>
        <v>0</v>
      </c>
    </row>
    <row r="10" spans="1:13" x14ac:dyDescent="0.3">
      <c r="A10" s="123">
        <v>25191</v>
      </c>
      <c r="B10" s="121" t="s">
        <v>19</v>
      </c>
      <c r="C10" s="522"/>
      <c r="D10" s="523"/>
      <c r="E10" s="522"/>
      <c r="F10" s="523"/>
      <c r="G10" s="122"/>
      <c r="H10" s="122"/>
      <c r="I10" s="122"/>
      <c r="J10" s="122"/>
      <c r="K10" s="122"/>
      <c r="L10" s="122"/>
      <c r="M10" s="122">
        <f t="shared" si="0"/>
        <v>0</v>
      </c>
    </row>
    <row r="11" spans="1:13" x14ac:dyDescent="0.3">
      <c r="A11" s="123">
        <v>26000</v>
      </c>
      <c r="B11" s="121" t="s">
        <v>20</v>
      </c>
      <c r="C11" s="522">
        <f>'Amend#1 LEA Activities'!I38+'Amend#1 NPS Activities'!H38</f>
        <v>0</v>
      </c>
      <c r="D11" s="523"/>
      <c r="E11" s="522">
        <f>'Amend#1 LEA Activities'!I39+'Amend#1 NPS Activities'!H39</f>
        <v>0</v>
      </c>
      <c r="F11" s="523"/>
      <c r="G11" s="122">
        <f>'Amend#1 LEA Activities'!I40+'Amend#1 NPS Activities'!H40</f>
        <v>0</v>
      </c>
      <c r="H11" s="122">
        <f>'Amend#1 LEA Activities'!I41+'Amend#1 NPS Activities'!H41</f>
        <v>0</v>
      </c>
      <c r="I11" s="122">
        <f>'Amend#1 LEA Activities'!I42+'Amend#1 NPS Activities'!H42</f>
        <v>0</v>
      </c>
      <c r="J11" s="122">
        <f>'Amend#1 LEA Activities'!I43+'Amend#1 NPS Activities'!H43</f>
        <v>0</v>
      </c>
      <c r="K11" s="122">
        <f>'Amend#1 LEA Activities'!I44+'Amend#1 NPS Activities'!H44</f>
        <v>0</v>
      </c>
      <c r="L11" s="122">
        <f>'Amend#1 LEA Activities'!I45+'Amend#1 NPS Activities'!H45</f>
        <v>0</v>
      </c>
      <c r="M11" s="122">
        <f t="shared" si="0"/>
        <v>0</v>
      </c>
    </row>
    <row r="12" spans="1:13" x14ac:dyDescent="0.3">
      <c r="A12" s="121">
        <v>27000</v>
      </c>
      <c r="B12" s="121" t="s">
        <v>21</v>
      </c>
      <c r="C12" s="522">
        <f>'Amend#1 LEA Activities'!I46+'Amend#1 NPS Activities'!H46</f>
        <v>0</v>
      </c>
      <c r="D12" s="523"/>
      <c r="E12" s="522">
        <f>'Amend#1 LEA Activities'!I47+'Amend#1 NPS Activities'!H47</f>
        <v>0</v>
      </c>
      <c r="F12" s="523"/>
      <c r="G12" s="122">
        <f>'Amend#1 LEA Activities'!I48+'Amend#1 NPS Activities'!H48</f>
        <v>0</v>
      </c>
      <c r="H12" s="122">
        <f>'Amend#1 LEA Activities'!I49+'Amend#1 NPS Activities'!H49</f>
        <v>0</v>
      </c>
      <c r="I12" s="122">
        <f>'Amend#1 LEA Activities'!I50+'Amend#1 NPS Activities'!H50</f>
        <v>0</v>
      </c>
      <c r="J12" s="122">
        <f>'Amend#1 LEA Activities'!I51+'Amend#1 NPS Activities'!H51</f>
        <v>0</v>
      </c>
      <c r="K12" s="122">
        <f>'Amend#1 LEA Activities'!I52+'Amend#1 NPS Activities'!H52</f>
        <v>0</v>
      </c>
      <c r="L12" s="122">
        <f>'Amend#1 LEA Activities'!I53+'Amend#1 NPS Activities'!H53</f>
        <v>0</v>
      </c>
      <c r="M12" s="122">
        <f t="shared" si="0"/>
        <v>0</v>
      </c>
    </row>
    <row r="13" spans="1:13" ht="27.6" x14ac:dyDescent="0.3">
      <c r="A13" s="121">
        <v>33000</v>
      </c>
      <c r="B13" s="121" t="s">
        <v>22</v>
      </c>
      <c r="C13" s="522">
        <f>'Amend#1 LEA Activities'!I54+'Amend#1 NPS Activities'!H54</f>
        <v>0</v>
      </c>
      <c r="D13" s="523"/>
      <c r="E13" s="522">
        <f>'Amend#1 LEA Activities'!I55+'Amend#1 NPS Activities'!H55</f>
        <v>0</v>
      </c>
      <c r="F13" s="523"/>
      <c r="G13" s="122">
        <f>'Amend#1 LEA Activities'!I56+'Amend#1 NPS Activities'!H56</f>
        <v>0</v>
      </c>
      <c r="H13" s="122">
        <f>'Amend#1 LEA Activities'!I57+'Amend#1 NPS Activities'!H57</f>
        <v>0</v>
      </c>
      <c r="I13" s="122">
        <f>'Amend#1 LEA Activities'!I58+'Amend#1 NPS Activities'!H58</f>
        <v>0</v>
      </c>
      <c r="J13" s="122">
        <f>'Amend#1 LEA Activities'!I59+'Amend#1 NPS Activities'!H59</f>
        <v>0</v>
      </c>
      <c r="K13" s="122">
        <f>'Amend#1 LEA Activities'!I60+'Amend#1 NPS Activities'!H60</f>
        <v>0</v>
      </c>
      <c r="L13" s="122">
        <f>'Amend#1 LEA Activities'!I61+'Amend#1 NPS Activities'!H61</f>
        <v>0</v>
      </c>
      <c r="M13" s="122">
        <f t="shared" si="0"/>
        <v>0</v>
      </c>
    </row>
    <row r="14" spans="1:13" x14ac:dyDescent="0.3">
      <c r="A14" s="232"/>
      <c r="B14" s="232"/>
      <c r="C14" s="673"/>
      <c r="D14" s="674"/>
      <c r="E14" s="673"/>
      <c r="F14" s="674"/>
      <c r="G14" s="233"/>
      <c r="H14" s="233"/>
      <c r="I14" s="233"/>
      <c r="J14" s="233"/>
      <c r="K14" s="233"/>
      <c r="L14" s="234"/>
      <c r="M14" s="234"/>
    </row>
    <row r="15" spans="1:13" x14ac:dyDescent="0.3">
      <c r="A15" s="120"/>
      <c r="B15" s="125" t="s">
        <v>23</v>
      </c>
      <c r="C15" s="522">
        <f t="shared" ref="C15:L15" si="1">SUM(C6:C14)</f>
        <v>0</v>
      </c>
      <c r="D15" s="523"/>
      <c r="E15" s="522">
        <f t="shared" si="1"/>
        <v>0</v>
      </c>
      <c r="F15" s="523"/>
      <c r="G15" s="122">
        <f>SUM(G6:G14)</f>
        <v>0</v>
      </c>
      <c r="H15" s="122">
        <f t="shared" si="1"/>
        <v>0</v>
      </c>
      <c r="I15" s="122">
        <f t="shared" si="1"/>
        <v>0</v>
      </c>
      <c r="J15" s="122">
        <f t="shared" si="1"/>
        <v>0</v>
      </c>
      <c r="K15" s="122">
        <f t="shared" si="1"/>
        <v>0</v>
      </c>
      <c r="L15" s="122">
        <f t="shared" si="1"/>
        <v>0</v>
      </c>
      <c r="M15" s="126">
        <f>((SUM(M6:M14)-L15))</f>
        <v>0</v>
      </c>
    </row>
    <row r="16" spans="1:13" ht="15" thickBot="1" x14ac:dyDescent="0.35">
      <c r="A16" s="208"/>
      <c r="B16" s="209"/>
      <c r="C16" s="524"/>
      <c r="D16" s="525"/>
      <c r="E16" s="524"/>
      <c r="F16" s="525"/>
      <c r="G16" s="210"/>
      <c r="H16" s="211"/>
      <c r="I16" s="211"/>
      <c r="J16" s="211"/>
      <c r="K16" s="211"/>
      <c r="L16" s="212" t="s">
        <v>29</v>
      </c>
      <c r="M16" s="212">
        <f>SUM(M6:M14)</f>
        <v>0</v>
      </c>
    </row>
    <row r="17" spans="1:14" x14ac:dyDescent="0.3">
      <c r="A17" s="528" t="s">
        <v>67</v>
      </c>
      <c r="B17" s="529"/>
      <c r="C17" s="529"/>
      <c r="D17" s="529"/>
      <c r="E17" s="529"/>
      <c r="F17" s="529"/>
      <c r="G17" s="529"/>
      <c r="H17" s="529"/>
      <c r="I17" s="529"/>
      <c r="J17" s="529"/>
      <c r="K17" s="529"/>
      <c r="L17" s="530"/>
      <c r="M17" s="207">
        <f>'Amend#1 LEA Activities'!I64</f>
        <v>0</v>
      </c>
    </row>
    <row r="18" spans="1:14" x14ac:dyDescent="0.3">
      <c r="A18" s="128"/>
      <c r="B18" s="129"/>
      <c r="C18" s="129"/>
      <c r="D18" s="129"/>
      <c r="E18" s="129"/>
      <c r="F18" s="129"/>
      <c r="G18" s="129"/>
      <c r="H18" s="129"/>
      <c r="I18" s="129"/>
      <c r="J18" s="129"/>
      <c r="K18" s="129"/>
      <c r="L18" s="220" t="s">
        <v>1797</v>
      </c>
      <c r="M18" s="127">
        <f>'Amend#1 NPS Activities'!H64</f>
        <v>0</v>
      </c>
    </row>
    <row r="19" spans="1:14" x14ac:dyDescent="0.3">
      <c r="A19" s="214" t="s">
        <v>72</v>
      </c>
      <c r="B19" s="526">
        <f>'Main Budget'!B19</f>
        <v>0</v>
      </c>
      <c r="C19" s="527"/>
      <c r="D19" s="520" t="s">
        <v>24</v>
      </c>
      <c r="E19" s="520"/>
      <c r="F19" s="520"/>
      <c r="G19" s="520"/>
      <c r="H19" s="520"/>
      <c r="I19" s="520"/>
      <c r="J19" s="520"/>
      <c r="K19" s="520"/>
      <c r="L19" s="520"/>
      <c r="M19" s="193"/>
    </row>
    <row r="20" spans="1:14" x14ac:dyDescent="0.3">
      <c r="A20" s="521" t="s">
        <v>25</v>
      </c>
      <c r="B20" s="521"/>
      <c r="C20" s="521"/>
      <c r="D20" s="521"/>
      <c r="E20" s="521"/>
      <c r="F20" s="521"/>
      <c r="G20" s="521"/>
      <c r="H20" s="521"/>
      <c r="I20" s="521"/>
      <c r="J20" s="521"/>
      <c r="K20" s="521"/>
      <c r="L20" s="521"/>
      <c r="M20" s="130">
        <f>SUM(M16,M19)-K15</f>
        <v>0</v>
      </c>
    </row>
    <row r="21" spans="1:14" x14ac:dyDescent="0.3">
      <c r="A21" s="521" t="s">
        <v>26</v>
      </c>
      <c r="B21" s="521"/>
      <c r="C21" s="521"/>
      <c r="D21" s="521"/>
      <c r="E21" s="521"/>
      <c r="F21" s="521"/>
      <c r="G21" s="521"/>
      <c r="H21" s="521"/>
      <c r="I21" s="521"/>
      <c r="J21" s="521"/>
      <c r="K21" s="521"/>
      <c r="L21" s="521"/>
      <c r="M21" s="127">
        <f>ROUND((B19/100)*M20,2)</f>
        <v>0</v>
      </c>
    </row>
    <row r="22" spans="1:14" x14ac:dyDescent="0.3">
      <c r="A22" s="521" t="s">
        <v>27</v>
      </c>
      <c r="B22" s="521"/>
      <c r="C22" s="521"/>
      <c r="D22" s="521"/>
      <c r="E22" s="521"/>
      <c r="F22" s="521"/>
      <c r="G22" s="521"/>
      <c r="H22" s="521"/>
      <c r="I22" s="521"/>
      <c r="J22" s="521"/>
      <c r="K22" s="521"/>
      <c r="L22" s="521"/>
      <c r="M22" s="213">
        <f>'Amend#1 LEA Activities'!I62+'Amend#1 NPS Activities'!H62</f>
        <v>0</v>
      </c>
    </row>
    <row r="23" spans="1:14" x14ac:dyDescent="0.3">
      <c r="A23" s="131"/>
      <c r="B23" s="131"/>
      <c r="C23" s="131"/>
      <c r="D23" s="131"/>
      <c r="E23" s="131"/>
      <c r="F23" s="131"/>
      <c r="G23" s="131"/>
      <c r="H23" s="131"/>
      <c r="I23" s="131"/>
      <c r="J23" s="131"/>
      <c r="K23" s="131"/>
      <c r="L23" s="131" t="s">
        <v>1802</v>
      </c>
      <c r="M23" s="127">
        <f>SUM(C9:L9)</f>
        <v>0</v>
      </c>
    </row>
    <row r="24" spans="1:14" x14ac:dyDescent="0.3">
      <c r="A24" s="539" t="s">
        <v>73</v>
      </c>
      <c r="B24" s="539"/>
      <c r="C24" s="539"/>
      <c r="D24" s="539"/>
      <c r="E24" s="539"/>
      <c r="F24" s="539"/>
      <c r="G24" s="539"/>
      <c r="H24" s="539"/>
      <c r="I24" s="539"/>
      <c r="J24" s="539"/>
      <c r="K24" s="539"/>
      <c r="L24" s="539"/>
      <c r="M24" s="126">
        <f>M16+M22</f>
        <v>0</v>
      </c>
      <c r="N24" s="221" t="e">
        <f>'Amend#1 Overview'!G13+G14</f>
        <v>#VALUE!</v>
      </c>
    </row>
    <row r="25" spans="1:14" ht="15.6" x14ac:dyDescent="0.3">
      <c r="A25" s="132"/>
      <c r="B25" s="132"/>
      <c r="C25" s="132"/>
      <c r="D25" s="132"/>
      <c r="E25" s="132"/>
      <c r="F25" s="132"/>
      <c r="G25" s="132"/>
      <c r="H25" s="133"/>
      <c r="I25" s="133"/>
      <c r="J25" s="133"/>
      <c r="K25" s="133"/>
      <c r="L25" s="133"/>
      <c r="M25" s="134"/>
    </row>
    <row r="26" spans="1:14" ht="16.2" customHeight="1" x14ac:dyDescent="0.3">
      <c r="A26" s="538" t="s">
        <v>146</v>
      </c>
      <c r="B26" s="538"/>
      <c r="C26" s="538"/>
      <c r="D26" s="538"/>
      <c r="E26" s="538"/>
      <c r="F26" s="538"/>
      <c r="G26" s="135" t="s">
        <v>31</v>
      </c>
      <c r="H26" s="136" t="s">
        <v>74</v>
      </c>
      <c r="I26" s="137"/>
      <c r="J26" s="138"/>
    </row>
    <row r="27" spans="1:14" ht="22.95" customHeight="1" x14ac:dyDescent="0.3">
      <c r="A27" s="532" t="s">
        <v>143</v>
      </c>
      <c r="B27" s="533"/>
      <c r="C27" s="533"/>
      <c r="D27" s="533"/>
      <c r="E27" s="533"/>
      <c r="F27" s="534"/>
      <c r="G27" s="318">
        <f>SUMIF('Amend#1 LEA Activities'!B6:B35,"1",'Amend#1 LEA Activities'!E6:E35)</f>
        <v>0</v>
      </c>
      <c r="H27" s="140" t="str">
        <f>IFERROR(SUM(G27/Overview!G14),"")</f>
        <v/>
      </c>
      <c r="I27" s="141"/>
      <c r="J27" s="142"/>
    </row>
    <row r="28" spans="1:14" ht="20.399999999999999" customHeight="1" x14ac:dyDescent="0.3">
      <c r="A28" s="535" t="s">
        <v>144</v>
      </c>
      <c r="B28" s="536"/>
      <c r="C28" s="536"/>
      <c r="D28" s="536"/>
      <c r="E28" s="536"/>
      <c r="F28" s="537"/>
      <c r="G28" s="318">
        <f>SUMIF('Amend#1 LEA Activities'!B6:B35,"2",'Amend#1 LEA Activities'!E6:E35)</f>
        <v>0</v>
      </c>
      <c r="H28" s="140" t="str">
        <f>IFERROR(SUM(G28/Overview!G14),"")</f>
        <v/>
      </c>
      <c r="I28" s="141"/>
      <c r="J28" s="142"/>
    </row>
    <row r="29" spans="1:14" ht="21" customHeight="1" x14ac:dyDescent="0.3">
      <c r="A29" s="535" t="s">
        <v>145</v>
      </c>
      <c r="B29" s="536"/>
      <c r="C29" s="536"/>
      <c r="D29" s="536"/>
      <c r="E29" s="536"/>
      <c r="F29" s="537"/>
      <c r="G29" s="318">
        <f>SUMIF('Amend#1 LEA Activities'!B6:B35,"3",'Amend#1 LEA Activities'!E6:E35)</f>
        <v>0</v>
      </c>
      <c r="H29" s="140" t="str">
        <f>IFERROR(SUM(G29/Overview!G14),"")</f>
        <v/>
      </c>
      <c r="I29" s="141"/>
      <c r="J29" s="142"/>
      <c r="K29" s="540"/>
      <c r="L29" s="540"/>
      <c r="M29" s="143"/>
    </row>
    <row r="30" spans="1:14" ht="22.95" customHeight="1" x14ac:dyDescent="0.3">
      <c r="A30" s="144"/>
      <c r="B30" s="144"/>
      <c r="C30" s="144"/>
      <c r="D30" s="531"/>
      <c r="E30" s="531"/>
      <c r="F30" s="531"/>
      <c r="G30" s="531"/>
      <c r="H30" s="145"/>
      <c r="I30" s="145"/>
      <c r="J30" s="146"/>
      <c r="K30" s="540"/>
      <c r="L30" s="540"/>
      <c r="M30" s="143"/>
    </row>
  </sheetData>
  <sheetProtection algorithmName="SHA-512" hashValue="Fp2F8CWQgnFp2tw/Lj2w8MomVW/a71RE5ns5YWAT3mHKhrMPpm6CG9yRWbYhjb1ubLsL82msNh1jzC+nDvnLeQ==" saltValue="SlPS3OJcjHf1n/iBGe+1+A==" spinCount="100000" sheet="1" objects="1" scenarios="1" selectLockedCells="1"/>
  <protectedRanges>
    <protectedRange algorithmName="SHA-512" hashValue="3b95bpvQjq0s58Os8PVjtFd5QufcRL5YDzBpab6JTWdhNWE+3Sew372NYJC9LyYwHdiLoG9+E1URQ/9gXw6M2g==" saltValue="Dc4ubrENfJ1JzZRbwmxr1Q==" spinCount="100000" sqref="M29:M30" name="Infrastructure"/>
    <protectedRange algorithmName="SHA-512" hashValue="VE+MMm4Tq2imO0b4cCfe/GLwo5/uojngjNFtz+gAM1c2BDwWuP/m5dHuk50rv/zQxkG1QadmD2mIZxE45SDDjQ==" saltValue="ZVp3gHcNtMIFaeXScHwgTQ==" spinCount="100000" sqref="G27:G29" name="Focus Area"/>
    <protectedRange algorithmName="SHA-512" hashValue="gmWeISesQPMhzvPqYovgcN9UEgd0Qz9m7L2OL3iTpt69X/6n0UP292d1N3RSvpGgIGeqEyqzc55mwxngwvAePw==" saltValue="fYwuXBuj4dlAVNgmXMHXmA==" spinCount="100000" sqref="C6:M13 C15:M15 C14:K14" name="Main Budget"/>
    <protectedRange algorithmName="SHA-512" hashValue="gmWeISesQPMhzvPqYovgcN9UEgd0Qz9m7L2OL3iTpt69X/6n0UP292d1N3RSvpGgIGeqEyqzc55mwxngwvAePw==" saltValue="fYwuXBuj4dlAVNgmXMHXmA==" spinCount="100000" sqref="L14:M14" name="Main Budget_1"/>
    <protectedRange algorithmName="SHA-512" hashValue="g94kMd79A/YYd0ADBad8mZMcZU2dwwfpSMxsE13ATz7R3GZjHsJQKg4bX2Qxb4n3xtTTwh/jVE9u2bu0jJr3Pg==" saltValue="iPGkUWOUuB1Ny8MQAQGXzg==" spinCount="100000" sqref="M21:M24" name="Totals_3"/>
    <protectedRange algorithmName="SHA-512" hashValue="g94kMd79A/YYd0ADBad8mZMcZU2dwwfpSMxsE13ATz7R3GZjHsJQKg4bX2Qxb4n3xtTTwh/jVE9u2bu0jJr3Pg==" saltValue="iPGkUWOUuB1Ny8MQAQGXzg==" spinCount="100000" sqref="M20" name="Totals"/>
  </protectedRanges>
  <mergeCells count="54">
    <mergeCell ref="M4:M5"/>
    <mergeCell ref="A1:M1"/>
    <mergeCell ref="A2:M2"/>
    <mergeCell ref="A3:B3"/>
    <mergeCell ref="C3:D3"/>
    <mergeCell ref="E3:F3"/>
    <mergeCell ref="A4:A5"/>
    <mergeCell ref="B4:B5"/>
    <mergeCell ref="C4:D4"/>
    <mergeCell ref="E4:F4"/>
    <mergeCell ref="G4:G5"/>
    <mergeCell ref="H4:H5"/>
    <mergeCell ref="I4:I5"/>
    <mergeCell ref="J4:J5"/>
    <mergeCell ref="K4:K5"/>
    <mergeCell ref="L4:L5"/>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A22:L22"/>
    <mergeCell ref="C14:D14"/>
    <mergeCell ref="E14:F14"/>
    <mergeCell ref="C15:D15"/>
    <mergeCell ref="E15:F15"/>
    <mergeCell ref="C16:D16"/>
    <mergeCell ref="E16:F16"/>
    <mergeCell ref="A17:L17"/>
    <mergeCell ref="B19:C19"/>
    <mergeCell ref="D19:L19"/>
    <mergeCell ref="A20:L20"/>
    <mergeCell ref="A21:L21"/>
    <mergeCell ref="D30:G30"/>
    <mergeCell ref="K30:L30"/>
    <mergeCell ref="A24:L24"/>
    <mergeCell ref="A26:F26"/>
    <mergeCell ref="A27:F27"/>
    <mergeCell ref="A28:F28"/>
    <mergeCell ref="A29:F29"/>
    <mergeCell ref="K29:L29"/>
  </mergeCells>
  <conditionalFormatting sqref="A6:C7 G6:M13 E6:E15 G15:M15 G14:K14 A9:C15 A8 C8">
    <cfRule type="expression" dxfId="167" priority="32">
      <formula>MOD(ROW(),2)=0</formula>
    </cfRule>
  </conditionalFormatting>
  <conditionalFormatting sqref="L14">
    <cfRule type="expression" dxfId="166" priority="19">
      <formula>MOD(ROW(),2)=0</formula>
    </cfRule>
  </conditionalFormatting>
  <conditionalFormatting sqref="M22">
    <cfRule type="expression" dxfId="165" priority="9">
      <formula>$M$22&lt;=$M$21</formula>
    </cfRule>
  </conditionalFormatting>
  <conditionalFormatting sqref="M22">
    <cfRule type="expression" dxfId="164" priority="11">
      <formula>$M$22&gt;$M$21</formula>
    </cfRule>
  </conditionalFormatting>
  <conditionalFormatting sqref="B8">
    <cfRule type="expression" dxfId="163" priority="1">
      <formula>MOD(ROW(),2)=0</formula>
    </cfRule>
  </conditionalFormatting>
  <hyperlinks>
    <hyperlink ref="A3:B3" location="'Budget Category'!A1" display="Object Code" xr:uid="{1388448C-5326-4258-8D6C-F0EC5F232250}"/>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24" operator="lessThan" id="{7E81A99D-3112-4CF6-ADBE-3168F5DB7577}">
            <xm:f>'Main Budget'!C6</xm:f>
            <x14:dxf>
              <font>
                <b/>
                <i val="0"/>
                <color rgb="FFFF0000"/>
              </font>
            </x14:dxf>
          </x14:cfRule>
          <x14:cfRule type="cellIs" priority="26" operator="greaterThan" id="{82603649-63B8-447E-AC94-FECD2AAC830E}">
            <xm:f>'Main Budget'!C6</xm:f>
            <x14:dxf>
              <font>
                <b/>
                <i val="0"/>
                <color rgb="FF92D050"/>
              </font>
            </x14:dxf>
          </x14:cfRule>
          <xm:sqref>C6:M13 C15:M15 C14:K14</xm:sqref>
        </x14:conditionalFormatting>
        <x14:conditionalFormatting xmlns:xm="http://schemas.microsoft.com/office/excel/2006/main">
          <x14:cfRule type="expression" priority="8" id="{64ADC75A-9650-42F0-9D19-0C7F1A9F4417}">
            <xm:f>$M$23&lt;=Overview!I15</xm:f>
            <x14:dxf>
              <fill>
                <patternFill>
                  <bgColor rgb="FF92D050"/>
                </patternFill>
              </fill>
            </x14:dxf>
          </x14:cfRule>
          <x14:cfRule type="expression" priority="10" id="{D6E95449-350E-4DBE-A9CD-9AC6C76E567B}">
            <xm:f>$M$23&gt;Overview!I15</xm:f>
            <x14:dxf>
              <font>
                <b/>
                <i val="0"/>
                <color theme="0"/>
              </font>
              <fill>
                <patternFill>
                  <bgColor rgb="FFFF0000"/>
                </patternFill>
              </fill>
            </x14:dxf>
          </x14:cfRule>
          <xm:sqref>M23</xm:sqref>
        </x14:conditionalFormatting>
        <x14:conditionalFormatting xmlns:xm="http://schemas.microsoft.com/office/excel/2006/main">
          <x14:cfRule type="expression" priority="6" id="{955EDB2D-3CDD-4CF7-8627-1A4F9B3C9AE2}">
            <xm:f>$M$18='Amend#1 Equitable Share'!K56</xm:f>
            <x14:dxf>
              <fill>
                <patternFill>
                  <bgColor rgb="FF92D050"/>
                </patternFill>
              </fill>
            </x14:dxf>
          </x14:cfRule>
          <x14:cfRule type="expression" priority="7" id="{04E87592-0E77-4255-836E-B9229ECB8C81}">
            <xm:f>$M$18&lt;&gt;'Amend#1 Equitable Share'!K56</xm:f>
            <x14:dxf>
              <fill>
                <patternFill>
                  <bgColor rgb="FFFF0000"/>
                </patternFill>
              </fill>
            </x14:dxf>
          </x14:cfRule>
          <xm:sqref>M18</xm:sqref>
        </x14:conditionalFormatting>
        <x14:conditionalFormatting xmlns:xm="http://schemas.microsoft.com/office/excel/2006/main">
          <x14:cfRule type="expression" priority="4" id="{B9EB269A-73A5-4AA4-A537-C49954E4DAA6}">
            <xm:f>$M$24&lt;&gt;'Amend#1 Overview'!$G$12</xm:f>
            <x14:dxf>
              <fill>
                <patternFill>
                  <bgColor rgb="FFFF0000"/>
                </patternFill>
              </fill>
            </x14:dxf>
          </x14:cfRule>
          <x14:cfRule type="expression" priority="5" id="{FDDC4FE9-19AF-47BF-AB05-68D63F7B89B1}">
            <xm:f>$M$24='Amend#1 Overview'!$G$12</xm:f>
            <x14:dxf>
              <fill>
                <patternFill>
                  <bgColor rgb="FF92D050"/>
                </patternFill>
              </fill>
            </x14:dxf>
          </x14:cfRule>
          <xm:sqref>M24</xm:sqref>
        </x14:conditionalFormatting>
        <x14:conditionalFormatting xmlns:xm="http://schemas.microsoft.com/office/excel/2006/main">
          <x14:cfRule type="expression" priority="2" id="{7D4F293F-B6FE-4272-84AB-35855F3AE497}">
            <xm:f>$M$17='Amend#1 Overview'!G14</xm:f>
            <x14:dxf>
              <fill>
                <patternFill>
                  <bgColor rgb="FF92D050"/>
                </patternFill>
              </fill>
            </x14:dxf>
          </x14:cfRule>
          <x14:cfRule type="expression" priority="3" id="{28023C28-11BA-4B2C-8D3A-DDC61AD407A9}">
            <xm:f>$M$17&lt;&gt;'Amend#1 Overview'!G14</xm:f>
            <x14:dxf>
              <fill>
                <patternFill>
                  <bgColor rgb="FFFF0000"/>
                </patternFill>
              </fill>
            </x14:dxf>
          </x14:cfRule>
          <xm:sqref>M17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215B4-F882-4201-BCEF-B006900A452F}">
  <sheetPr>
    <tabColor rgb="FFCC6600"/>
  </sheetPr>
  <dimension ref="A1:S72"/>
  <sheetViews>
    <sheetView zoomScaleNormal="100" workbookViewId="0">
      <selection activeCell="B2" sqref="B2"/>
    </sheetView>
  </sheetViews>
  <sheetFormatPr defaultRowHeight="14.4" x14ac:dyDescent="0.3"/>
  <cols>
    <col min="1" max="1" width="14.33203125" customWidth="1"/>
    <col min="2" max="2" width="15.88671875" customWidth="1"/>
    <col min="3" max="3" width="14.33203125" customWidth="1"/>
    <col min="4" max="4" width="14.6640625" customWidth="1"/>
    <col min="5" max="6" width="15" customWidth="1"/>
    <col min="7" max="7" width="3.5546875" customWidth="1"/>
  </cols>
  <sheetData>
    <row r="1" spans="1:19" ht="29.4" customHeight="1" thickBot="1" x14ac:dyDescent="0.35">
      <c r="A1" s="675" t="s">
        <v>1850</v>
      </c>
      <c r="B1" s="676"/>
      <c r="C1" s="676"/>
      <c r="D1" s="676"/>
      <c r="E1" s="676"/>
      <c r="F1" s="676"/>
      <c r="G1" s="676"/>
      <c r="H1" s="676"/>
      <c r="I1" s="676"/>
      <c r="J1" s="676"/>
      <c r="K1" s="676"/>
      <c r="L1" s="676"/>
      <c r="M1" s="676"/>
      <c r="N1" s="676"/>
      <c r="O1" s="676"/>
      <c r="P1" s="676"/>
      <c r="Q1" s="676"/>
      <c r="R1" s="676"/>
      <c r="S1" s="677"/>
    </row>
    <row r="2" spans="1:19" ht="15" thickBot="1" x14ac:dyDescent="0.35">
      <c r="A2" s="315" t="s">
        <v>1820</v>
      </c>
      <c r="B2" s="316" t="s">
        <v>1845</v>
      </c>
      <c r="C2" s="308"/>
      <c r="D2" s="315" t="s">
        <v>1819</v>
      </c>
      <c r="E2" s="548"/>
      <c r="F2" s="548"/>
      <c r="G2" s="308"/>
      <c r="H2" s="308"/>
      <c r="I2" s="308"/>
      <c r="J2" s="308"/>
      <c r="K2" s="308"/>
      <c r="L2" s="308"/>
      <c r="M2" s="308"/>
      <c r="N2" s="308"/>
      <c r="O2" s="308"/>
      <c r="P2" s="308"/>
      <c r="Q2" s="308"/>
      <c r="R2" s="308"/>
      <c r="S2" s="309"/>
    </row>
    <row r="3" spans="1:19" x14ac:dyDescent="0.3">
      <c r="A3" s="573" t="s">
        <v>1821</v>
      </c>
      <c r="B3" s="574"/>
      <c r="C3" s="574" t="s">
        <v>1822</v>
      </c>
      <c r="D3" s="574"/>
      <c r="E3" s="574" t="s">
        <v>1823</v>
      </c>
      <c r="F3" s="582"/>
      <c r="G3" s="308"/>
      <c r="H3" s="308"/>
      <c r="I3" s="308"/>
      <c r="J3" s="308"/>
      <c r="K3" s="308"/>
      <c r="L3" s="308"/>
      <c r="M3" s="308"/>
      <c r="N3" s="308"/>
      <c r="O3" s="308"/>
      <c r="P3" s="308"/>
      <c r="Q3" s="308"/>
      <c r="R3" s="308"/>
      <c r="S3" s="309"/>
    </row>
    <row r="4" spans="1:19" ht="15" thickBot="1" x14ac:dyDescent="0.35">
      <c r="A4" s="583">
        <f>'Amend#1 Overview'!C8</f>
        <v>0</v>
      </c>
      <c r="B4" s="584"/>
      <c r="C4" s="584">
        <f>'Amend#1 Overview'!G8</f>
        <v>0</v>
      </c>
      <c r="D4" s="584"/>
      <c r="E4" s="585">
        <f>'Amend#1 Overview'!K8</f>
        <v>0</v>
      </c>
      <c r="F4" s="586"/>
      <c r="G4" s="308"/>
      <c r="H4" s="308"/>
      <c r="I4" s="308"/>
      <c r="J4" s="308"/>
      <c r="K4" s="308"/>
      <c r="L4" s="308"/>
      <c r="M4" s="308"/>
      <c r="N4" s="308"/>
      <c r="O4" s="308"/>
      <c r="P4" s="308"/>
      <c r="Q4" s="308"/>
      <c r="R4" s="308"/>
      <c r="S4" s="309"/>
    </row>
    <row r="5" spans="1:19" ht="29.4" customHeight="1" x14ac:dyDescent="0.3">
      <c r="A5" s="573" t="s">
        <v>1824</v>
      </c>
      <c r="B5" s="574"/>
      <c r="C5" s="574" t="s">
        <v>1825</v>
      </c>
      <c r="D5" s="574"/>
      <c r="E5" s="575" t="s">
        <v>1826</v>
      </c>
      <c r="F5" s="576"/>
      <c r="G5" s="308"/>
      <c r="H5" s="308"/>
      <c r="I5" s="308"/>
      <c r="J5" s="308"/>
      <c r="K5" s="308"/>
      <c r="L5" s="308"/>
      <c r="M5" s="308"/>
      <c r="N5" s="308"/>
      <c r="O5" s="308"/>
      <c r="P5" s="308"/>
      <c r="Q5" s="308"/>
      <c r="R5" s="308"/>
      <c r="S5" s="309"/>
    </row>
    <row r="6" spans="1:19" ht="15" thickBot="1" x14ac:dyDescent="0.35">
      <c r="A6" s="577" t="str">
        <f>Overview!G9</f>
        <v/>
      </c>
      <c r="B6" s="578"/>
      <c r="C6" s="579">
        <f>'Amend#1 Overview'!G10</f>
        <v>0</v>
      </c>
      <c r="D6" s="578"/>
      <c r="E6" s="580" t="str">
        <f>IFERROR(C6/A6,"")</f>
        <v/>
      </c>
      <c r="F6" s="581"/>
      <c r="G6" s="308"/>
      <c r="H6" s="308"/>
      <c r="I6" s="308"/>
      <c r="J6" s="308"/>
      <c r="K6" s="308"/>
      <c r="L6" s="308"/>
      <c r="M6" s="308"/>
      <c r="N6" s="308"/>
      <c r="O6" s="308"/>
      <c r="P6" s="308"/>
      <c r="Q6" s="308"/>
      <c r="R6" s="308"/>
      <c r="S6" s="309"/>
    </row>
    <row r="7" spans="1:19" x14ac:dyDescent="0.3">
      <c r="A7" s="310"/>
      <c r="B7" s="308"/>
      <c r="C7" s="308"/>
      <c r="D7" s="308"/>
      <c r="E7" s="308"/>
      <c r="F7" s="308"/>
      <c r="G7" s="308"/>
      <c r="H7" s="308"/>
      <c r="I7" s="308"/>
      <c r="J7" s="308"/>
      <c r="K7" s="308"/>
      <c r="L7" s="308"/>
      <c r="M7" s="308"/>
      <c r="N7" s="308"/>
      <c r="O7" s="308"/>
      <c r="P7" s="308"/>
      <c r="Q7" s="308"/>
      <c r="R7" s="308"/>
      <c r="S7" s="309"/>
    </row>
    <row r="8" spans="1:19" x14ac:dyDescent="0.3">
      <c r="A8" s="565" t="s">
        <v>1828</v>
      </c>
      <c r="B8" s="546"/>
      <c r="C8" s="306"/>
      <c r="D8" s="307"/>
      <c r="E8" s="546" t="s">
        <v>1827</v>
      </c>
      <c r="F8" s="546"/>
      <c r="G8" s="308"/>
      <c r="H8" s="308"/>
      <c r="I8" s="308"/>
      <c r="J8" s="308"/>
      <c r="K8" s="308"/>
      <c r="L8" s="308"/>
      <c r="M8" s="308"/>
      <c r="N8" s="308"/>
      <c r="O8" s="308"/>
      <c r="P8" s="308"/>
      <c r="Q8" s="308"/>
      <c r="R8" s="308"/>
      <c r="S8" s="309"/>
    </row>
    <row r="9" spans="1:19" x14ac:dyDescent="0.3">
      <c r="A9" s="544" t="s">
        <v>1844</v>
      </c>
      <c r="B9" s="545"/>
      <c r="C9" s="311"/>
      <c r="D9" s="311"/>
      <c r="E9" s="544" t="s">
        <v>1844</v>
      </c>
      <c r="F9" s="545"/>
      <c r="G9" s="308"/>
      <c r="H9" s="308"/>
      <c r="I9" s="308"/>
      <c r="J9" s="308"/>
      <c r="K9" s="308"/>
      <c r="L9" s="308"/>
      <c r="M9" s="308"/>
      <c r="N9" s="308"/>
      <c r="O9" s="308"/>
      <c r="P9" s="308"/>
      <c r="Q9" s="308"/>
      <c r="R9" s="308"/>
      <c r="S9" s="309"/>
    </row>
    <row r="10" spans="1:19" x14ac:dyDescent="0.3">
      <c r="A10" s="565" t="s">
        <v>1829</v>
      </c>
      <c r="B10" s="546"/>
      <c r="C10" s="308"/>
      <c r="D10" s="308"/>
      <c r="E10" s="546" t="s">
        <v>1829</v>
      </c>
      <c r="F10" s="546"/>
      <c r="G10" s="308"/>
      <c r="H10" s="308"/>
      <c r="I10" s="308"/>
      <c r="J10" s="308"/>
      <c r="K10" s="308"/>
      <c r="L10" s="308"/>
      <c r="M10" s="308"/>
      <c r="N10" s="308"/>
      <c r="O10" s="308"/>
      <c r="P10" s="308"/>
      <c r="Q10" s="308"/>
      <c r="R10" s="308"/>
      <c r="S10" s="309"/>
    </row>
    <row r="11" spans="1:19" x14ac:dyDescent="0.3">
      <c r="A11" s="566">
        <f>IF('Amend#1 Overview'!M23&gt;'Amend#1 Overview'!I15,'Amend#1 Overview'!M23-'Amend#1 Overview'!I15,0)</f>
        <v>0</v>
      </c>
      <c r="B11" s="567"/>
      <c r="C11" s="308"/>
      <c r="D11" s="308"/>
      <c r="E11" s="568">
        <f>IF('Amend#1 Overview'!M22&gt;'Amend#1 Overview'!M21,'Amend#1 Overview'!M22-'Amend#1 Overview'!M21,0)</f>
        <v>0</v>
      </c>
      <c r="F11" s="568"/>
      <c r="G11" s="308"/>
      <c r="H11" s="308"/>
      <c r="I11" s="308"/>
      <c r="J11" s="308"/>
      <c r="K11" s="308"/>
      <c r="L11" s="308"/>
      <c r="M11" s="308"/>
      <c r="N11" s="308"/>
      <c r="O11" s="308"/>
      <c r="P11" s="308"/>
      <c r="Q11" s="308"/>
      <c r="R11" s="308"/>
      <c r="S11" s="309"/>
    </row>
    <row r="12" spans="1:19" ht="15" thickBot="1" x14ac:dyDescent="0.35">
      <c r="A12" s="310"/>
      <c r="B12" s="308"/>
      <c r="C12" s="308"/>
      <c r="D12" s="308"/>
      <c r="E12" s="308"/>
      <c r="F12" s="308"/>
      <c r="G12" s="308"/>
      <c r="H12" s="308"/>
      <c r="I12" s="308"/>
      <c r="J12" s="308"/>
      <c r="K12" s="308"/>
      <c r="L12" s="308"/>
      <c r="M12" s="308"/>
      <c r="N12" s="308"/>
      <c r="O12" s="308"/>
      <c r="P12" s="308"/>
      <c r="Q12" s="308"/>
      <c r="R12" s="308"/>
      <c r="S12" s="309"/>
    </row>
    <row r="13" spans="1:19" ht="15" thickBot="1" x14ac:dyDescent="0.35">
      <c r="A13" s="565" t="s">
        <v>1830</v>
      </c>
      <c r="B13" s="546"/>
      <c r="C13" s="546"/>
      <c r="D13" s="546"/>
      <c r="E13" s="546"/>
      <c r="F13" s="546"/>
      <c r="G13" s="308"/>
      <c r="H13" s="549" t="s">
        <v>1833</v>
      </c>
      <c r="I13" s="550"/>
      <c r="J13" s="550"/>
      <c r="K13" s="550"/>
      <c r="L13" s="550"/>
      <c r="M13" s="550"/>
      <c r="N13" s="550"/>
      <c r="O13" s="550"/>
      <c r="P13" s="550"/>
      <c r="Q13" s="550"/>
      <c r="R13" s="550"/>
      <c r="S13" s="551"/>
    </row>
    <row r="14" spans="1:19" ht="14.4" customHeight="1" thickBot="1" x14ac:dyDescent="0.35">
      <c r="A14" s="571" t="s">
        <v>1844</v>
      </c>
      <c r="B14" s="572"/>
      <c r="C14" s="556" t="s">
        <v>1838</v>
      </c>
      <c r="D14" s="557"/>
      <c r="E14" s="557"/>
      <c r="F14" s="558"/>
      <c r="G14" s="308"/>
      <c r="H14" s="552"/>
      <c r="I14" s="553"/>
      <c r="J14" s="553"/>
      <c r="K14" s="553"/>
      <c r="L14" s="553"/>
      <c r="M14" s="553"/>
      <c r="N14" s="553"/>
      <c r="O14" s="553"/>
      <c r="P14" s="553"/>
      <c r="Q14" s="553"/>
      <c r="R14" s="553"/>
      <c r="S14" s="554"/>
    </row>
    <row r="15" spans="1:19" x14ac:dyDescent="0.3">
      <c r="A15" s="571"/>
      <c r="B15" s="572"/>
      <c r="C15" s="559"/>
      <c r="D15" s="555"/>
      <c r="E15" s="555"/>
      <c r="F15" s="560"/>
      <c r="G15" s="308"/>
      <c r="H15" s="546" t="s">
        <v>1834</v>
      </c>
      <c r="I15" s="546"/>
      <c r="J15" s="546"/>
      <c r="K15" s="546"/>
      <c r="L15" s="546" t="s">
        <v>1835</v>
      </c>
      <c r="M15" s="546"/>
      <c r="N15" s="546"/>
      <c r="O15" s="546"/>
      <c r="P15" s="546" t="s">
        <v>1836</v>
      </c>
      <c r="Q15" s="546"/>
      <c r="R15" s="546"/>
      <c r="S15" s="547"/>
    </row>
    <row r="16" spans="1:19" x14ac:dyDescent="0.3">
      <c r="A16" s="571"/>
      <c r="B16" s="572"/>
      <c r="C16" s="559"/>
      <c r="D16" s="555"/>
      <c r="E16" s="555"/>
      <c r="F16" s="560"/>
      <c r="G16" s="308"/>
      <c r="H16" s="564" t="s">
        <v>1845</v>
      </c>
      <c r="I16" s="564"/>
      <c r="J16" s="564"/>
      <c r="K16" s="564"/>
      <c r="L16" s="564" t="s">
        <v>1844</v>
      </c>
      <c r="M16" s="564"/>
      <c r="N16" s="564"/>
      <c r="O16" s="564"/>
      <c r="P16" s="564" t="s">
        <v>1844</v>
      </c>
      <c r="Q16" s="564"/>
      <c r="R16" s="564"/>
      <c r="S16" s="564"/>
    </row>
    <row r="17" spans="1:19" ht="15" thickBot="1" x14ac:dyDescent="0.35">
      <c r="A17" s="310"/>
      <c r="B17" s="308"/>
      <c r="C17" s="559"/>
      <c r="D17" s="555"/>
      <c r="E17" s="555"/>
      <c r="F17" s="560"/>
      <c r="G17" s="308"/>
      <c r="H17" s="308"/>
      <c r="I17" s="308"/>
      <c r="J17" s="308"/>
      <c r="K17" s="308"/>
      <c r="L17" s="308"/>
      <c r="M17" s="308"/>
      <c r="N17" s="308"/>
      <c r="O17" s="308"/>
      <c r="P17" s="308"/>
      <c r="Q17" s="308"/>
      <c r="R17" s="308"/>
      <c r="S17" s="309"/>
    </row>
    <row r="18" spans="1:19" x14ac:dyDescent="0.3">
      <c r="A18" s="310"/>
      <c r="B18" s="308"/>
      <c r="C18" s="559"/>
      <c r="D18" s="555"/>
      <c r="E18" s="555"/>
      <c r="F18" s="560"/>
      <c r="G18" s="308"/>
      <c r="H18" s="546" t="s">
        <v>1837</v>
      </c>
      <c r="I18" s="546"/>
      <c r="J18" s="546"/>
      <c r="K18" s="546"/>
      <c r="L18" s="308"/>
      <c r="M18" s="556" t="s">
        <v>1838</v>
      </c>
      <c r="N18" s="557"/>
      <c r="O18" s="557"/>
      <c r="P18" s="557"/>
      <c r="Q18" s="557"/>
      <c r="R18" s="557"/>
      <c r="S18" s="558"/>
    </row>
    <row r="19" spans="1:19" x14ac:dyDescent="0.3">
      <c r="A19" s="310"/>
      <c r="B19" s="308"/>
      <c r="C19" s="559"/>
      <c r="D19" s="555"/>
      <c r="E19" s="555"/>
      <c r="F19" s="560"/>
      <c r="G19" s="308"/>
      <c r="H19" s="555" t="s">
        <v>1838</v>
      </c>
      <c r="I19" s="555"/>
      <c r="J19" s="555"/>
      <c r="K19" s="555"/>
      <c r="L19" s="308"/>
      <c r="M19" s="559"/>
      <c r="N19" s="555"/>
      <c r="O19" s="555"/>
      <c r="P19" s="555"/>
      <c r="Q19" s="555"/>
      <c r="R19" s="555"/>
      <c r="S19" s="560"/>
    </row>
    <row r="20" spans="1:19" x14ac:dyDescent="0.3">
      <c r="A20" s="310"/>
      <c r="B20" s="308"/>
      <c r="C20" s="559"/>
      <c r="D20" s="555"/>
      <c r="E20" s="555"/>
      <c r="F20" s="560"/>
      <c r="G20" s="308"/>
      <c r="H20" s="555"/>
      <c r="I20" s="555"/>
      <c r="J20" s="555"/>
      <c r="K20" s="555"/>
      <c r="L20" s="308"/>
      <c r="M20" s="559"/>
      <c r="N20" s="555"/>
      <c r="O20" s="555"/>
      <c r="P20" s="555"/>
      <c r="Q20" s="555"/>
      <c r="R20" s="555"/>
      <c r="S20" s="560"/>
    </row>
    <row r="21" spans="1:19" x14ac:dyDescent="0.3">
      <c r="A21" s="310"/>
      <c r="B21" s="308"/>
      <c r="C21" s="559"/>
      <c r="D21" s="555"/>
      <c r="E21" s="555"/>
      <c r="F21" s="560"/>
      <c r="G21" s="308"/>
      <c r="H21" s="555"/>
      <c r="I21" s="555"/>
      <c r="J21" s="555"/>
      <c r="K21" s="555"/>
      <c r="L21" s="308"/>
      <c r="M21" s="559"/>
      <c r="N21" s="555"/>
      <c r="O21" s="555"/>
      <c r="P21" s="555"/>
      <c r="Q21" s="555"/>
      <c r="R21" s="555"/>
      <c r="S21" s="560"/>
    </row>
    <row r="22" spans="1:19" x14ac:dyDescent="0.3">
      <c r="A22" s="310"/>
      <c r="B22" s="308"/>
      <c r="C22" s="559"/>
      <c r="D22" s="555"/>
      <c r="E22" s="555"/>
      <c r="F22" s="560"/>
      <c r="G22" s="308"/>
      <c r="H22" s="555"/>
      <c r="I22" s="555"/>
      <c r="J22" s="555"/>
      <c r="K22" s="555"/>
      <c r="L22" s="308"/>
      <c r="M22" s="559"/>
      <c r="N22" s="555"/>
      <c r="O22" s="555"/>
      <c r="P22" s="555"/>
      <c r="Q22" s="555"/>
      <c r="R22" s="555"/>
      <c r="S22" s="560"/>
    </row>
    <row r="23" spans="1:19" x14ac:dyDescent="0.3">
      <c r="A23" s="310"/>
      <c r="B23" s="308"/>
      <c r="C23" s="559"/>
      <c r="D23" s="555"/>
      <c r="E23" s="555"/>
      <c r="F23" s="560"/>
      <c r="G23" s="308"/>
      <c r="H23" s="555"/>
      <c r="I23" s="555"/>
      <c r="J23" s="555"/>
      <c r="K23" s="555"/>
      <c r="L23" s="308"/>
      <c r="M23" s="559"/>
      <c r="N23" s="555"/>
      <c r="O23" s="555"/>
      <c r="P23" s="555"/>
      <c r="Q23" s="555"/>
      <c r="R23" s="555"/>
      <c r="S23" s="560"/>
    </row>
    <row r="24" spans="1:19" x14ac:dyDescent="0.3">
      <c r="A24" s="310"/>
      <c r="B24" s="308"/>
      <c r="C24" s="559"/>
      <c r="D24" s="555"/>
      <c r="E24" s="555"/>
      <c r="F24" s="560"/>
      <c r="G24" s="308"/>
      <c r="H24" s="555"/>
      <c r="I24" s="555"/>
      <c r="J24" s="555"/>
      <c r="K24" s="555"/>
      <c r="L24" s="308"/>
      <c r="M24" s="559"/>
      <c r="N24" s="555"/>
      <c r="O24" s="555"/>
      <c r="P24" s="555"/>
      <c r="Q24" s="555"/>
      <c r="R24" s="555"/>
      <c r="S24" s="560"/>
    </row>
    <row r="25" spans="1:19" x14ac:dyDescent="0.3">
      <c r="A25" s="310"/>
      <c r="B25" s="308"/>
      <c r="C25" s="559"/>
      <c r="D25" s="555"/>
      <c r="E25" s="555"/>
      <c r="F25" s="560"/>
      <c r="G25" s="308"/>
      <c r="H25" s="555"/>
      <c r="I25" s="555"/>
      <c r="J25" s="555"/>
      <c r="K25" s="555"/>
      <c r="L25" s="308"/>
      <c r="M25" s="559"/>
      <c r="N25" s="555"/>
      <c r="O25" s="555"/>
      <c r="P25" s="555"/>
      <c r="Q25" s="555"/>
      <c r="R25" s="555"/>
      <c r="S25" s="560"/>
    </row>
    <row r="26" spans="1:19" x14ac:dyDescent="0.3">
      <c r="A26" s="310"/>
      <c r="B26" s="308"/>
      <c r="C26" s="559"/>
      <c r="D26" s="555"/>
      <c r="E26" s="555"/>
      <c r="F26" s="560"/>
      <c r="G26" s="308"/>
      <c r="H26" s="555"/>
      <c r="I26" s="555"/>
      <c r="J26" s="555"/>
      <c r="K26" s="555"/>
      <c r="L26" s="308"/>
      <c r="M26" s="559"/>
      <c r="N26" s="555"/>
      <c r="O26" s="555"/>
      <c r="P26" s="555"/>
      <c r="Q26" s="555"/>
      <c r="R26" s="555"/>
      <c r="S26" s="560"/>
    </row>
    <row r="27" spans="1:19" x14ac:dyDescent="0.3">
      <c r="A27" s="310"/>
      <c r="B27" s="308"/>
      <c r="C27" s="559"/>
      <c r="D27" s="555"/>
      <c r="E27" s="555"/>
      <c r="F27" s="560"/>
      <c r="G27" s="308"/>
      <c r="H27" s="308"/>
      <c r="I27" s="308"/>
      <c r="J27" s="308"/>
      <c r="K27" s="308"/>
      <c r="L27" s="308"/>
      <c r="M27" s="559"/>
      <c r="N27" s="555"/>
      <c r="O27" s="555"/>
      <c r="P27" s="555"/>
      <c r="Q27" s="555"/>
      <c r="R27" s="555"/>
      <c r="S27" s="560"/>
    </row>
    <row r="28" spans="1:19" x14ac:dyDescent="0.3">
      <c r="A28" s="310"/>
      <c r="B28" s="308"/>
      <c r="C28" s="559"/>
      <c r="D28" s="555"/>
      <c r="E28" s="555"/>
      <c r="F28" s="560"/>
      <c r="G28" s="308"/>
      <c r="H28" s="308"/>
      <c r="I28" s="308"/>
      <c r="J28" s="308"/>
      <c r="K28" s="308"/>
      <c r="L28" s="308"/>
      <c r="M28" s="559"/>
      <c r="N28" s="555"/>
      <c r="O28" s="555"/>
      <c r="P28" s="555"/>
      <c r="Q28" s="555"/>
      <c r="R28" s="555"/>
      <c r="S28" s="560"/>
    </row>
    <row r="29" spans="1:19" x14ac:dyDescent="0.3">
      <c r="A29" s="310"/>
      <c r="B29" s="308"/>
      <c r="C29" s="559"/>
      <c r="D29" s="555"/>
      <c r="E29" s="555"/>
      <c r="F29" s="560"/>
      <c r="G29" s="308"/>
      <c r="H29" s="308"/>
      <c r="I29" s="308"/>
      <c r="J29" s="308"/>
      <c r="K29" s="308"/>
      <c r="L29" s="308"/>
      <c r="M29" s="559"/>
      <c r="N29" s="555"/>
      <c r="O29" s="555"/>
      <c r="P29" s="555"/>
      <c r="Q29" s="555"/>
      <c r="R29" s="555"/>
      <c r="S29" s="560"/>
    </row>
    <row r="30" spans="1:19" x14ac:dyDescent="0.3">
      <c r="A30" s="310"/>
      <c r="B30" s="308"/>
      <c r="C30" s="559"/>
      <c r="D30" s="555"/>
      <c r="E30" s="555"/>
      <c r="F30" s="560"/>
      <c r="G30" s="308"/>
      <c r="H30" s="308"/>
      <c r="I30" s="308"/>
      <c r="J30" s="308"/>
      <c r="K30" s="308"/>
      <c r="L30" s="308"/>
      <c r="M30" s="559"/>
      <c r="N30" s="555"/>
      <c r="O30" s="555"/>
      <c r="P30" s="555"/>
      <c r="Q30" s="555"/>
      <c r="R30" s="555"/>
      <c r="S30" s="560"/>
    </row>
    <row r="31" spans="1:19" ht="15" thickBot="1" x14ac:dyDescent="0.35">
      <c r="A31" s="310"/>
      <c r="B31" s="308"/>
      <c r="C31" s="561"/>
      <c r="D31" s="562"/>
      <c r="E31" s="562"/>
      <c r="F31" s="563"/>
      <c r="G31" s="308"/>
      <c r="H31" s="308"/>
      <c r="I31" s="308"/>
      <c r="J31" s="308"/>
      <c r="K31" s="308"/>
      <c r="L31" s="308"/>
      <c r="M31" s="559"/>
      <c r="N31" s="555"/>
      <c r="O31" s="555"/>
      <c r="P31" s="555"/>
      <c r="Q31" s="555"/>
      <c r="R31" s="555"/>
      <c r="S31" s="560"/>
    </row>
    <row r="32" spans="1:19" x14ac:dyDescent="0.3">
      <c r="A32" s="310"/>
      <c r="B32" s="308"/>
      <c r="C32" s="308"/>
      <c r="D32" s="308"/>
      <c r="E32" s="308"/>
      <c r="F32" s="308"/>
      <c r="G32" s="308"/>
      <c r="H32" s="308"/>
      <c r="I32" s="308"/>
      <c r="J32" s="308"/>
      <c r="K32" s="308"/>
      <c r="L32" s="308"/>
      <c r="M32" s="559"/>
      <c r="N32" s="555"/>
      <c r="O32" s="555"/>
      <c r="P32" s="555"/>
      <c r="Q32" s="555"/>
      <c r="R32" s="555"/>
      <c r="S32" s="560"/>
    </row>
    <row r="33" spans="1:19" ht="15" thickBot="1" x14ac:dyDescent="0.35">
      <c r="A33" s="565" t="s">
        <v>1831</v>
      </c>
      <c r="B33" s="546"/>
      <c r="C33" s="546"/>
      <c r="D33" s="546"/>
      <c r="E33" s="546"/>
      <c r="F33" s="546"/>
      <c r="G33" s="308"/>
      <c r="H33" s="308"/>
      <c r="I33" s="308"/>
      <c r="J33" s="308"/>
      <c r="K33" s="308"/>
      <c r="L33" s="308"/>
      <c r="M33" s="559"/>
      <c r="N33" s="555"/>
      <c r="O33" s="555"/>
      <c r="P33" s="555"/>
      <c r="Q33" s="555"/>
      <c r="R33" s="555"/>
      <c r="S33" s="560"/>
    </row>
    <row r="34" spans="1:19" x14ac:dyDescent="0.3">
      <c r="A34" s="571" t="s">
        <v>1844</v>
      </c>
      <c r="B34" s="572"/>
      <c r="C34" s="556" t="s">
        <v>1838</v>
      </c>
      <c r="D34" s="557"/>
      <c r="E34" s="557"/>
      <c r="F34" s="558"/>
      <c r="G34" s="308"/>
      <c r="H34" s="308"/>
      <c r="I34" s="308"/>
      <c r="J34" s="308"/>
      <c r="K34" s="308"/>
      <c r="L34" s="308"/>
      <c r="M34" s="559"/>
      <c r="N34" s="555"/>
      <c r="O34" s="555"/>
      <c r="P34" s="555"/>
      <c r="Q34" s="555"/>
      <c r="R34" s="555"/>
      <c r="S34" s="560"/>
    </row>
    <row r="35" spans="1:19" ht="15" thickBot="1" x14ac:dyDescent="0.35">
      <c r="A35" s="571"/>
      <c r="B35" s="572"/>
      <c r="C35" s="559"/>
      <c r="D35" s="555"/>
      <c r="E35" s="555"/>
      <c r="F35" s="560"/>
      <c r="G35" s="308"/>
      <c r="H35" s="308"/>
      <c r="I35" s="308"/>
      <c r="J35" s="308"/>
      <c r="K35" s="308"/>
      <c r="L35" s="308"/>
      <c r="M35" s="561"/>
      <c r="N35" s="562"/>
      <c r="O35" s="562"/>
      <c r="P35" s="562"/>
      <c r="Q35" s="562"/>
      <c r="R35" s="562"/>
      <c r="S35" s="563"/>
    </row>
    <row r="36" spans="1:19" x14ac:dyDescent="0.3">
      <c r="A36" s="571"/>
      <c r="B36" s="572"/>
      <c r="C36" s="559"/>
      <c r="D36" s="555"/>
      <c r="E36" s="555"/>
      <c r="F36" s="560"/>
      <c r="G36" s="308"/>
      <c r="H36" s="308"/>
      <c r="I36" s="308"/>
      <c r="J36" s="308"/>
      <c r="K36" s="308"/>
      <c r="L36" s="308"/>
      <c r="M36" s="308"/>
      <c r="N36" s="308"/>
      <c r="O36" s="308"/>
      <c r="P36" s="308"/>
      <c r="Q36" s="308"/>
      <c r="R36" s="308"/>
      <c r="S36" s="309"/>
    </row>
    <row r="37" spans="1:19" x14ac:dyDescent="0.3">
      <c r="A37" s="310"/>
      <c r="B37" s="308"/>
      <c r="C37" s="559"/>
      <c r="D37" s="555"/>
      <c r="E37" s="555"/>
      <c r="F37" s="560"/>
      <c r="G37" s="308"/>
      <c r="H37" s="308"/>
      <c r="I37" s="308"/>
      <c r="J37" s="308"/>
      <c r="K37" s="308"/>
      <c r="L37" s="308"/>
      <c r="M37" s="308"/>
      <c r="N37" s="308"/>
      <c r="O37" s="308"/>
      <c r="P37" s="308"/>
      <c r="Q37" s="308"/>
      <c r="R37" s="308"/>
      <c r="S37" s="309"/>
    </row>
    <row r="38" spans="1:19" x14ac:dyDescent="0.3">
      <c r="A38" s="310"/>
      <c r="B38" s="308"/>
      <c r="C38" s="559"/>
      <c r="D38" s="555"/>
      <c r="E38" s="555"/>
      <c r="F38" s="560"/>
      <c r="G38" s="308"/>
      <c r="H38" s="546" t="s">
        <v>1839</v>
      </c>
      <c r="I38" s="546"/>
      <c r="J38" s="546"/>
      <c r="K38" s="546"/>
      <c r="L38" s="546"/>
      <c r="M38" s="546"/>
      <c r="N38" s="546"/>
      <c r="O38" s="546"/>
      <c r="P38" s="546"/>
      <c r="Q38" s="546"/>
      <c r="R38" s="546"/>
      <c r="S38" s="547"/>
    </row>
    <row r="39" spans="1:19" ht="15" thickBot="1" x14ac:dyDescent="0.35">
      <c r="A39" s="310"/>
      <c r="B39" s="308"/>
      <c r="C39" s="559"/>
      <c r="D39" s="555"/>
      <c r="E39" s="555"/>
      <c r="F39" s="560"/>
      <c r="G39" s="308"/>
      <c r="H39" s="308"/>
      <c r="I39" s="308"/>
      <c r="J39" s="308"/>
      <c r="K39" s="308"/>
      <c r="L39" s="308"/>
      <c r="M39" s="308"/>
      <c r="N39" s="308"/>
      <c r="O39" s="308"/>
      <c r="P39" s="308"/>
      <c r="Q39" s="308"/>
      <c r="R39" s="308"/>
      <c r="S39" s="309"/>
    </row>
    <row r="40" spans="1:19" x14ac:dyDescent="0.3">
      <c r="A40" s="310"/>
      <c r="B40" s="308"/>
      <c r="C40" s="559"/>
      <c r="D40" s="555"/>
      <c r="E40" s="555"/>
      <c r="F40" s="560"/>
      <c r="G40" s="308"/>
      <c r="H40" s="546" t="s">
        <v>1841</v>
      </c>
      <c r="I40" s="546"/>
      <c r="J40" s="546"/>
      <c r="K40" s="308"/>
      <c r="L40" s="546" t="s">
        <v>1840</v>
      </c>
      <c r="M40" s="546"/>
      <c r="N40" s="546"/>
      <c r="O40" s="556" t="s">
        <v>1838</v>
      </c>
      <c r="P40" s="557"/>
      <c r="Q40" s="557"/>
      <c r="R40" s="557"/>
      <c r="S40" s="558"/>
    </row>
    <row r="41" spans="1:19" x14ac:dyDescent="0.3">
      <c r="A41" s="310"/>
      <c r="B41" s="308"/>
      <c r="C41" s="559"/>
      <c r="D41" s="555"/>
      <c r="E41" s="555"/>
      <c r="F41" s="560"/>
      <c r="G41" s="308"/>
      <c r="H41" s="569">
        <f>'Amend#1 Overview'!C8</f>
        <v>0</v>
      </c>
      <c r="I41" s="569"/>
      <c r="J41" s="569"/>
      <c r="K41" s="308"/>
      <c r="L41" s="570"/>
      <c r="M41" s="570"/>
      <c r="N41" s="570"/>
      <c r="O41" s="559"/>
      <c r="P41" s="555"/>
      <c r="Q41" s="555"/>
      <c r="R41" s="555"/>
      <c r="S41" s="560"/>
    </row>
    <row r="42" spans="1:19" x14ac:dyDescent="0.3">
      <c r="A42" s="310"/>
      <c r="B42" s="308"/>
      <c r="C42" s="559"/>
      <c r="D42" s="555"/>
      <c r="E42" s="555"/>
      <c r="F42" s="560"/>
      <c r="G42" s="308"/>
      <c r="H42" s="308"/>
      <c r="I42" s="308"/>
      <c r="J42" s="308"/>
      <c r="K42" s="308"/>
      <c r="L42" s="308"/>
      <c r="M42" s="308"/>
      <c r="N42" s="308"/>
      <c r="O42" s="559"/>
      <c r="P42" s="555"/>
      <c r="Q42" s="555"/>
      <c r="R42" s="555"/>
      <c r="S42" s="560"/>
    </row>
    <row r="43" spans="1:19" x14ac:dyDescent="0.3">
      <c r="A43" s="310"/>
      <c r="B43" s="308"/>
      <c r="C43" s="559"/>
      <c r="D43" s="555"/>
      <c r="E43" s="555"/>
      <c r="F43" s="560"/>
      <c r="G43" s="308"/>
      <c r="H43" s="546" t="s">
        <v>1842</v>
      </c>
      <c r="I43" s="546"/>
      <c r="J43" s="546"/>
      <c r="K43" s="308"/>
      <c r="L43" s="546" t="s">
        <v>1843</v>
      </c>
      <c r="M43" s="546"/>
      <c r="N43" s="546"/>
      <c r="O43" s="559"/>
      <c r="P43" s="555"/>
      <c r="Q43" s="555"/>
      <c r="R43" s="555"/>
      <c r="S43" s="560"/>
    </row>
    <row r="44" spans="1:19" ht="15" thickBot="1" x14ac:dyDescent="0.35">
      <c r="A44" s="310"/>
      <c r="B44" s="308"/>
      <c r="C44" s="559"/>
      <c r="D44" s="555"/>
      <c r="E44" s="555"/>
      <c r="F44" s="560"/>
      <c r="G44" s="308"/>
      <c r="H44" s="545" t="s">
        <v>1845</v>
      </c>
      <c r="I44" s="545"/>
      <c r="J44" s="545"/>
      <c r="K44" s="308"/>
      <c r="L44" s="545"/>
      <c r="M44" s="545"/>
      <c r="N44" s="545"/>
      <c r="O44" s="561"/>
      <c r="P44" s="562"/>
      <c r="Q44" s="562"/>
      <c r="R44" s="562"/>
      <c r="S44" s="563"/>
    </row>
    <row r="45" spans="1:19" ht="15" thickBot="1" x14ac:dyDescent="0.35">
      <c r="A45" s="310"/>
      <c r="B45" s="308"/>
      <c r="C45" s="559"/>
      <c r="D45" s="555"/>
      <c r="E45" s="555"/>
      <c r="F45" s="560"/>
      <c r="G45" s="308"/>
      <c r="H45" s="308"/>
      <c r="I45" s="308"/>
      <c r="J45" s="308"/>
      <c r="K45" s="308"/>
      <c r="L45" s="308"/>
      <c r="M45" s="308"/>
      <c r="N45" s="308"/>
      <c r="O45" s="308"/>
      <c r="P45" s="308"/>
      <c r="Q45" s="308"/>
      <c r="R45" s="308"/>
      <c r="S45" s="309"/>
    </row>
    <row r="46" spans="1:19" x14ac:dyDescent="0.3">
      <c r="A46" s="310"/>
      <c r="B46" s="308"/>
      <c r="C46" s="559"/>
      <c r="D46" s="555"/>
      <c r="E46" s="555"/>
      <c r="F46" s="560"/>
      <c r="G46" s="308"/>
      <c r="H46" s="546" t="s">
        <v>1841</v>
      </c>
      <c r="I46" s="546"/>
      <c r="J46" s="546"/>
      <c r="K46" s="308"/>
      <c r="L46" s="546" t="s">
        <v>1840</v>
      </c>
      <c r="M46" s="546"/>
      <c r="N46" s="546"/>
      <c r="O46" s="556" t="s">
        <v>1838</v>
      </c>
      <c r="P46" s="557"/>
      <c r="Q46" s="557"/>
      <c r="R46" s="557"/>
      <c r="S46" s="558"/>
    </row>
    <row r="47" spans="1:19" x14ac:dyDescent="0.3">
      <c r="A47" s="310"/>
      <c r="B47" s="308"/>
      <c r="C47" s="559"/>
      <c r="D47" s="555"/>
      <c r="E47" s="555"/>
      <c r="F47" s="560"/>
      <c r="G47" s="308"/>
      <c r="H47" s="569">
        <f>'Amend#1 Overview'!C8</f>
        <v>0</v>
      </c>
      <c r="I47" s="569"/>
      <c r="J47" s="569"/>
      <c r="K47" s="308"/>
      <c r="L47" s="570"/>
      <c r="M47" s="570"/>
      <c r="N47" s="570"/>
      <c r="O47" s="559"/>
      <c r="P47" s="555"/>
      <c r="Q47" s="555"/>
      <c r="R47" s="555"/>
      <c r="S47" s="560"/>
    </row>
    <row r="48" spans="1:19" x14ac:dyDescent="0.3">
      <c r="A48" s="310"/>
      <c r="B48" s="308"/>
      <c r="C48" s="559"/>
      <c r="D48" s="555"/>
      <c r="E48" s="555"/>
      <c r="F48" s="560"/>
      <c r="G48" s="308"/>
      <c r="H48" s="308"/>
      <c r="I48" s="308"/>
      <c r="J48" s="308"/>
      <c r="K48" s="308"/>
      <c r="L48" s="308"/>
      <c r="M48" s="308"/>
      <c r="N48" s="308"/>
      <c r="O48" s="559"/>
      <c r="P48" s="555"/>
      <c r="Q48" s="555"/>
      <c r="R48" s="555"/>
      <c r="S48" s="560"/>
    </row>
    <row r="49" spans="1:19" x14ac:dyDescent="0.3">
      <c r="A49" s="310"/>
      <c r="B49" s="308"/>
      <c r="C49" s="559"/>
      <c r="D49" s="555"/>
      <c r="E49" s="555"/>
      <c r="F49" s="560"/>
      <c r="G49" s="308"/>
      <c r="H49" s="546" t="s">
        <v>1842</v>
      </c>
      <c r="I49" s="546"/>
      <c r="J49" s="546"/>
      <c r="K49" s="308"/>
      <c r="L49" s="546" t="s">
        <v>1843</v>
      </c>
      <c r="M49" s="546"/>
      <c r="N49" s="546"/>
      <c r="O49" s="559"/>
      <c r="P49" s="555"/>
      <c r="Q49" s="555"/>
      <c r="R49" s="555"/>
      <c r="S49" s="560"/>
    </row>
    <row r="50" spans="1:19" ht="15" thickBot="1" x14ac:dyDescent="0.35">
      <c r="A50" s="310"/>
      <c r="B50" s="308"/>
      <c r="C50" s="559"/>
      <c r="D50" s="555"/>
      <c r="E50" s="555"/>
      <c r="F50" s="560"/>
      <c r="G50" s="308"/>
      <c r="H50" s="545" t="s">
        <v>1845</v>
      </c>
      <c r="I50" s="545"/>
      <c r="J50" s="545"/>
      <c r="K50" s="308"/>
      <c r="L50" s="545"/>
      <c r="M50" s="545"/>
      <c r="N50" s="545"/>
      <c r="O50" s="561"/>
      <c r="P50" s="562"/>
      <c r="Q50" s="562"/>
      <c r="R50" s="562"/>
      <c r="S50" s="563"/>
    </row>
    <row r="51" spans="1:19" ht="15" thickBot="1" x14ac:dyDescent="0.35">
      <c r="A51" s="310"/>
      <c r="B51" s="308"/>
      <c r="C51" s="561"/>
      <c r="D51" s="562"/>
      <c r="E51" s="562"/>
      <c r="F51" s="563"/>
      <c r="G51" s="308"/>
      <c r="H51" s="308"/>
      <c r="I51" s="308"/>
      <c r="J51" s="308"/>
      <c r="K51" s="308"/>
      <c r="L51" s="308"/>
      <c r="M51" s="308"/>
      <c r="N51" s="308"/>
      <c r="O51" s="308"/>
      <c r="P51" s="308"/>
      <c r="Q51" s="308"/>
      <c r="R51" s="308"/>
      <c r="S51" s="309"/>
    </row>
    <row r="52" spans="1:19" x14ac:dyDescent="0.3">
      <c r="A52" s="310"/>
      <c r="B52" s="308"/>
      <c r="C52" s="308"/>
      <c r="D52" s="308"/>
      <c r="E52" s="308"/>
      <c r="F52" s="308"/>
      <c r="G52" s="308"/>
      <c r="H52" s="546" t="s">
        <v>1841</v>
      </c>
      <c r="I52" s="546"/>
      <c r="J52" s="546"/>
      <c r="K52" s="308"/>
      <c r="L52" s="546" t="s">
        <v>1840</v>
      </c>
      <c r="M52" s="546"/>
      <c r="N52" s="546"/>
      <c r="O52" s="556" t="s">
        <v>1838</v>
      </c>
      <c r="P52" s="557"/>
      <c r="Q52" s="557"/>
      <c r="R52" s="557"/>
      <c r="S52" s="558"/>
    </row>
    <row r="53" spans="1:19" ht="15" thickBot="1" x14ac:dyDescent="0.35">
      <c r="A53" s="565" t="s">
        <v>1832</v>
      </c>
      <c r="B53" s="546"/>
      <c r="C53" s="546"/>
      <c r="D53" s="546"/>
      <c r="E53" s="546"/>
      <c r="F53" s="546"/>
      <c r="G53" s="308"/>
      <c r="H53" s="569">
        <f>'Amend#1 Overview'!C8</f>
        <v>0</v>
      </c>
      <c r="I53" s="569"/>
      <c r="J53" s="569"/>
      <c r="K53" s="308"/>
      <c r="L53" s="570"/>
      <c r="M53" s="570"/>
      <c r="N53" s="570"/>
      <c r="O53" s="559"/>
      <c r="P53" s="555"/>
      <c r="Q53" s="555"/>
      <c r="R53" s="555"/>
      <c r="S53" s="560"/>
    </row>
    <row r="54" spans="1:19" x14ac:dyDescent="0.3">
      <c r="A54" s="571" t="s">
        <v>1844</v>
      </c>
      <c r="B54" s="572"/>
      <c r="C54" s="556" t="s">
        <v>1838</v>
      </c>
      <c r="D54" s="557"/>
      <c r="E54" s="557"/>
      <c r="F54" s="558"/>
      <c r="G54" s="308"/>
      <c r="H54" s="308"/>
      <c r="I54" s="308"/>
      <c r="J54" s="308"/>
      <c r="K54" s="308"/>
      <c r="L54" s="308"/>
      <c r="M54" s="308"/>
      <c r="N54" s="308"/>
      <c r="O54" s="559"/>
      <c r="P54" s="555"/>
      <c r="Q54" s="555"/>
      <c r="R54" s="555"/>
      <c r="S54" s="560"/>
    </row>
    <row r="55" spans="1:19" x14ac:dyDescent="0.3">
      <c r="A55" s="571"/>
      <c r="B55" s="572"/>
      <c r="C55" s="559"/>
      <c r="D55" s="555"/>
      <c r="E55" s="555"/>
      <c r="F55" s="560"/>
      <c r="G55" s="308"/>
      <c r="H55" s="546" t="s">
        <v>1842</v>
      </c>
      <c r="I55" s="546"/>
      <c r="J55" s="546"/>
      <c r="K55" s="308"/>
      <c r="L55" s="546" t="s">
        <v>1843</v>
      </c>
      <c r="M55" s="546"/>
      <c r="N55" s="546"/>
      <c r="O55" s="559"/>
      <c r="P55" s="555"/>
      <c r="Q55" s="555"/>
      <c r="R55" s="555"/>
      <c r="S55" s="560"/>
    </row>
    <row r="56" spans="1:19" ht="15" thickBot="1" x14ac:dyDescent="0.35">
      <c r="A56" s="571"/>
      <c r="B56" s="572"/>
      <c r="C56" s="559"/>
      <c r="D56" s="555"/>
      <c r="E56" s="555"/>
      <c r="F56" s="560"/>
      <c r="G56" s="308"/>
      <c r="H56" s="545" t="s">
        <v>1845</v>
      </c>
      <c r="I56" s="545"/>
      <c r="J56" s="545"/>
      <c r="K56" s="308"/>
      <c r="L56" s="545"/>
      <c r="M56" s="545"/>
      <c r="N56" s="545"/>
      <c r="O56" s="561"/>
      <c r="P56" s="562"/>
      <c r="Q56" s="562"/>
      <c r="R56" s="562"/>
      <c r="S56" s="563"/>
    </row>
    <row r="57" spans="1:19" ht="15" thickBot="1" x14ac:dyDescent="0.35">
      <c r="A57" s="310"/>
      <c r="B57" s="308"/>
      <c r="C57" s="559"/>
      <c r="D57" s="555"/>
      <c r="E57" s="555"/>
      <c r="F57" s="560"/>
      <c r="G57" s="308"/>
      <c r="H57" s="308"/>
      <c r="I57" s="308"/>
      <c r="J57" s="308"/>
      <c r="K57" s="308"/>
      <c r="L57" s="308"/>
      <c r="M57" s="308"/>
      <c r="N57" s="308"/>
      <c r="O57" s="308"/>
      <c r="P57" s="308"/>
      <c r="Q57" s="308"/>
      <c r="R57" s="308"/>
      <c r="S57" s="309"/>
    </row>
    <row r="58" spans="1:19" x14ac:dyDescent="0.3">
      <c r="A58" s="310"/>
      <c r="B58" s="308"/>
      <c r="C58" s="559"/>
      <c r="D58" s="555"/>
      <c r="E58" s="555"/>
      <c r="F58" s="560"/>
      <c r="G58" s="308"/>
      <c r="H58" s="546" t="s">
        <v>1841</v>
      </c>
      <c r="I58" s="546"/>
      <c r="J58" s="546"/>
      <c r="K58" s="308"/>
      <c r="L58" s="546" t="s">
        <v>1840</v>
      </c>
      <c r="M58" s="546"/>
      <c r="N58" s="546"/>
      <c r="O58" s="556" t="s">
        <v>1838</v>
      </c>
      <c r="P58" s="557"/>
      <c r="Q58" s="557"/>
      <c r="R58" s="557"/>
      <c r="S58" s="558"/>
    </row>
    <row r="59" spans="1:19" x14ac:dyDescent="0.3">
      <c r="A59" s="310"/>
      <c r="B59" s="308"/>
      <c r="C59" s="559"/>
      <c r="D59" s="555"/>
      <c r="E59" s="555"/>
      <c r="F59" s="560"/>
      <c r="G59" s="308"/>
      <c r="H59" s="569">
        <f>'Amend#1 Overview'!C8</f>
        <v>0</v>
      </c>
      <c r="I59" s="569"/>
      <c r="J59" s="569"/>
      <c r="K59" s="308"/>
      <c r="L59" s="570"/>
      <c r="M59" s="570"/>
      <c r="N59" s="570"/>
      <c r="O59" s="559"/>
      <c r="P59" s="555"/>
      <c r="Q59" s="555"/>
      <c r="R59" s="555"/>
      <c r="S59" s="560"/>
    </row>
    <row r="60" spans="1:19" x14ac:dyDescent="0.3">
      <c r="A60" s="310"/>
      <c r="B60" s="308"/>
      <c r="C60" s="559"/>
      <c r="D60" s="555"/>
      <c r="E60" s="555"/>
      <c r="F60" s="560"/>
      <c r="G60" s="308"/>
      <c r="H60" s="308"/>
      <c r="I60" s="308"/>
      <c r="J60" s="308"/>
      <c r="K60" s="308"/>
      <c r="L60" s="308"/>
      <c r="M60" s="308"/>
      <c r="N60" s="308"/>
      <c r="O60" s="559"/>
      <c r="P60" s="555"/>
      <c r="Q60" s="555"/>
      <c r="R60" s="555"/>
      <c r="S60" s="560"/>
    </row>
    <row r="61" spans="1:19" x14ac:dyDescent="0.3">
      <c r="A61" s="310"/>
      <c r="B61" s="308"/>
      <c r="C61" s="559"/>
      <c r="D61" s="555"/>
      <c r="E61" s="555"/>
      <c r="F61" s="560"/>
      <c r="G61" s="308"/>
      <c r="H61" s="546" t="s">
        <v>1842</v>
      </c>
      <c r="I61" s="546"/>
      <c r="J61" s="546"/>
      <c r="K61" s="308"/>
      <c r="L61" s="546" t="s">
        <v>1843</v>
      </c>
      <c r="M61" s="546"/>
      <c r="N61" s="546"/>
      <c r="O61" s="559"/>
      <c r="P61" s="555"/>
      <c r="Q61" s="555"/>
      <c r="R61" s="555"/>
      <c r="S61" s="560"/>
    </row>
    <row r="62" spans="1:19" ht="15" thickBot="1" x14ac:dyDescent="0.35">
      <c r="A62" s="310"/>
      <c r="B62" s="308"/>
      <c r="C62" s="559"/>
      <c r="D62" s="555"/>
      <c r="E62" s="555"/>
      <c r="F62" s="560"/>
      <c r="G62" s="308"/>
      <c r="H62" s="545" t="s">
        <v>1845</v>
      </c>
      <c r="I62" s="545"/>
      <c r="J62" s="545"/>
      <c r="K62" s="308"/>
      <c r="L62" s="545"/>
      <c r="M62" s="545"/>
      <c r="N62" s="545"/>
      <c r="O62" s="561"/>
      <c r="P62" s="562"/>
      <c r="Q62" s="562"/>
      <c r="R62" s="562"/>
      <c r="S62" s="563"/>
    </row>
    <row r="63" spans="1:19" x14ac:dyDescent="0.3">
      <c r="A63" s="310"/>
      <c r="B63" s="308"/>
      <c r="C63" s="559"/>
      <c r="D63" s="555"/>
      <c r="E63" s="555"/>
      <c r="F63" s="560"/>
      <c r="G63" s="308"/>
      <c r="H63" s="308"/>
      <c r="I63" s="308"/>
      <c r="J63" s="308"/>
      <c r="K63" s="308"/>
      <c r="L63" s="308"/>
      <c r="M63" s="308"/>
      <c r="N63" s="308"/>
      <c r="O63" s="308"/>
      <c r="P63" s="308"/>
      <c r="Q63" s="308"/>
      <c r="R63" s="308"/>
      <c r="S63" s="309"/>
    </row>
    <row r="64" spans="1:19" x14ac:dyDescent="0.3">
      <c r="A64" s="310"/>
      <c r="B64" s="308"/>
      <c r="C64" s="559"/>
      <c r="D64" s="555"/>
      <c r="E64" s="555"/>
      <c r="F64" s="560"/>
      <c r="G64" s="308"/>
      <c r="H64" s="308"/>
      <c r="I64" s="308"/>
      <c r="J64" s="308"/>
      <c r="K64" s="308"/>
      <c r="L64" s="308"/>
      <c r="M64" s="308"/>
      <c r="N64" s="308"/>
      <c r="O64" s="308"/>
      <c r="P64" s="308"/>
      <c r="Q64" s="308"/>
      <c r="R64" s="308"/>
      <c r="S64" s="309"/>
    </row>
    <row r="65" spans="1:19" x14ac:dyDescent="0.3">
      <c r="A65" s="310"/>
      <c r="B65" s="308"/>
      <c r="C65" s="559"/>
      <c r="D65" s="555"/>
      <c r="E65" s="555"/>
      <c r="F65" s="560"/>
      <c r="G65" s="308"/>
      <c r="H65" s="308"/>
      <c r="I65" s="308"/>
      <c r="J65" s="308"/>
      <c r="K65" s="308"/>
      <c r="L65" s="308"/>
      <c r="M65" s="308"/>
      <c r="N65" s="308"/>
      <c r="O65" s="308"/>
      <c r="P65" s="308"/>
      <c r="Q65" s="308"/>
      <c r="R65" s="308"/>
      <c r="S65" s="309"/>
    </row>
    <row r="66" spans="1:19" x14ac:dyDescent="0.3">
      <c r="A66" s="310"/>
      <c r="B66" s="308"/>
      <c r="C66" s="559"/>
      <c r="D66" s="555"/>
      <c r="E66" s="555"/>
      <c r="F66" s="560"/>
      <c r="G66" s="308"/>
      <c r="H66" s="308"/>
      <c r="I66" s="308"/>
      <c r="J66" s="308"/>
      <c r="K66" s="308"/>
      <c r="L66" s="308"/>
      <c r="M66" s="308"/>
      <c r="N66" s="308"/>
      <c r="O66" s="308"/>
      <c r="P66" s="308"/>
      <c r="Q66" s="308"/>
      <c r="R66" s="308"/>
      <c r="S66" s="309"/>
    </row>
    <row r="67" spans="1:19" x14ac:dyDescent="0.3">
      <c r="A67" s="310"/>
      <c r="B67" s="308"/>
      <c r="C67" s="559"/>
      <c r="D67" s="555"/>
      <c r="E67" s="555"/>
      <c r="F67" s="560"/>
      <c r="G67" s="308"/>
      <c r="H67" s="308"/>
      <c r="I67" s="308"/>
      <c r="J67" s="308"/>
      <c r="K67" s="308"/>
      <c r="L67" s="308"/>
      <c r="M67" s="308"/>
      <c r="N67" s="308"/>
      <c r="O67" s="308"/>
      <c r="P67" s="308"/>
      <c r="Q67" s="308"/>
      <c r="R67" s="308"/>
      <c r="S67" s="309"/>
    </row>
    <row r="68" spans="1:19" x14ac:dyDescent="0.3">
      <c r="A68" s="310"/>
      <c r="B68" s="308"/>
      <c r="C68" s="559"/>
      <c r="D68" s="555"/>
      <c r="E68" s="555"/>
      <c r="F68" s="560"/>
      <c r="G68" s="308"/>
      <c r="H68" s="308"/>
      <c r="I68" s="308"/>
      <c r="J68" s="308"/>
      <c r="K68" s="308"/>
      <c r="L68" s="308"/>
      <c r="M68" s="308"/>
      <c r="N68" s="308"/>
      <c r="O68" s="308"/>
      <c r="P68" s="308"/>
      <c r="Q68" s="308"/>
      <c r="R68" s="308"/>
      <c r="S68" s="309"/>
    </row>
    <row r="69" spans="1:19" x14ac:dyDescent="0.3">
      <c r="A69" s="310"/>
      <c r="B69" s="308"/>
      <c r="C69" s="559"/>
      <c r="D69" s="555"/>
      <c r="E69" s="555"/>
      <c r="F69" s="560"/>
      <c r="G69" s="308"/>
      <c r="H69" s="308"/>
      <c r="I69" s="308"/>
      <c r="J69" s="308"/>
      <c r="K69" s="308"/>
      <c r="L69" s="308"/>
      <c r="M69" s="308"/>
      <c r="N69" s="308"/>
      <c r="O69" s="308"/>
      <c r="P69" s="308"/>
      <c r="Q69" s="308"/>
      <c r="R69" s="308"/>
      <c r="S69" s="309"/>
    </row>
    <row r="70" spans="1:19" x14ac:dyDescent="0.3">
      <c r="A70" s="310"/>
      <c r="B70" s="308"/>
      <c r="C70" s="559"/>
      <c r="D70" s="555"/>
      <c r="E70" s="555"/>
      <c r="F70" s="560"/>
      <c r="G70" s="308"/>
      <c r="H70" s="308"/>
      <c r="I70" s="308"/>
      <c r="J70" s="308"/>
      <c r="K70" s="308"/>
      <c r="L70" s="308"/>
      <c r="M70" s="308"/>
      <c r="N70" s="308"/>
      <c r="O70" s="308"/>
      <c r="P70" s="308"/>
      <c r="Q70" s="308"/>
      <c r="R70" s="308"/>
      <c r="S70" s="309"/>
    </row>
    <row r="71" spans="1:19" ht="15" thickBot="1" x14ac:dyDescent="0.35">
      <c r="A71" s="312"/>
      <c r="B71" s="313"/>
      <c r="C71" s="561"/>
      <c r="D71" s="562"/>
      <c r="E71" s="562"/>
      <c r="F71" s="563"/>
      <c r="G71" s="313"/>
      <c r="H71" s="313"/>
      <c r="I71" s="313"/>
      <c r="J71" s="313"/>
      <c r="K71" s="313"/>
      <c r="L71" s="313"/>
      <c r="M71" s="313"/>
      <c r="N71" s="313"/>
      <c r="O71" s="313"/>
      <c r="P71" s="313"/>
      <c r="Q71" s="313"/>
      <c r="R71" s="313"/>
      <c r="S71" s="314"/>
    </row>
    <row r="72" spans="1:19" x14ac:dyDescent="0.3">
      <c r="G72" s="214"/>
    </row>
  </sheetData>
  <sheetProtection algorithmName="SHA-512" hashValue="pqwdbEmaVduPfN+DfeJ1g+0Z/QwRQtvLv4ZPpurXSjTouI3Hz11LqzGnwbOmTd/FgSfXzhDQaSr1RKVI/xLhIQ==" saltValue="Z3nVaer8erWMz2Thj5R3Vg==" spinCount="100000" sheet="1" selectLockedCells="1"/>
  <mergeCells count="78">
    <mergeCell ref="L62:N62"/>
    <mergeCell ref="H56:J56"/>
    <mergeCell ref="L56:N56"/>
    <mergeCell ref="H58:J58"/>
    <mergeCell ref="L58:N58"/>
    <mergeCell ref="H52:J52"/>
    <mergeCell ref="L52:N52"/>
    <mergeCell ref="O52:S56"/>
    <mergeCell ref="A53:F53"/>
    <mergeCell ref="H53:J53"/>
    <mergeCell ref="L53:N53"/>
    <mergeCell ref="A54:B56"/>
    <mergeCell ref="C54:F71"/>
    <mergeCell ref="H55:J55"/>
    <mergeCell ref="L55:N55"/>
    <mergeCell ref="O58:S62"/>
    <mergeCell ref="H59:J59"/>
    <mergeCell ref="L59:N59"/>
    <mergeCell ref="H61:J61"/>
    <mergeCell ref="L61:N61"/>
    <mergeCell ref="H62:J62"/>
    <mergeCell ref="L46:N46"/>
    <mergeCell ref="O46:S50"/>
    <mergeCell ref="H47:J47"/>
    <mergeCell ref="L47:N47"/>
    <mergeCell ref="H49:J49"/>
    <mergeCell ref="L49:N49"/>
    <mergeCell ref="H50:J50"/>
    <mergeCell ref="L50:N50"/>
    <mergeCell ref="A33:F33"/>
    <mergeCell ref="A34:B36"/>
    <mergeCell ref="C34:F51"/>
    <mergeCell ref="H38:S38"/>
    <mergeCell ref="H40:J40"/>
    <mergeCell ref="M18:S35"/>
    <mergeCell ref="H19:K26"/>
    <mergeCell ref="L40:N40"/>
    <mergeCell ref="O40:S44"/>
    <mergeCell ref="H41:J41"/>
    <mergeCell ref="L41:N41"/>
    <mergeCell ref="H43:J43"/>
    <mergeCell ref="L43:N43"/>
    <mergeCell ref="H44:J44"/>
    <mergeCell ref="L44:N44"/>
    <mergeCell ref="H46:J46"/>
    <mergeCell ref="A11:B11"/>
    <mergeCell ref="E11:F11"/>
    <mergeCell ref="A13:F13"/>
    <mergeCell ref="H13:S14"/>
    <mergeCell ref="A14:B16"/>
    <mergeCell ref="C14:F31"/>
    <mergeCell ref="H15:K15"/>
    <mergeCell ref="L15:O15"/>
    <mergeCell ref="P15:S15"/>
    <mergeCell ref="H16:K16"/>
    <mergeCell ref="L16:O16"/>
    <mergeCell ref="P16:S16"/>
    <mergeCell ref="H18:K18"/>
    <mergeCell ref="A8:B8"/>
    <mergeCell ref="E8:F8"/>
    <mergeCell ref="A9:B9"/>
    <mergeCell ref="E9:F9"/>
    <mergeCell ref="A10:B10"/>
    <mergeCell ref="E10:F10"/>
    <mergeCell ref="A5:B5"/>
    <mergeCell ref="C5:D5"/>
    <mergeCell ref="E5:F5"/>
    <mergeCell ref="A6:B6"/>
    <mergeCell ref="C6:D6"/>
    <mergeCell ref="E6:F6"/>
    <mergeCell ref="A4:B4"/>
    <mergeCell ref="C4:D4"/>
    <mergeCell ref="E4:F4"/>
    <mergeCell ref="A1:S1"/>
    <mergeCell ref="E2:F2"/>
    <mergeCell ref="A3:B3"/>
    <mergeCell ref="C3:D3"/>
    <mergeCell ref="E3:F3"/>
  </mergeCells>
  <dataValidations count="6">
    <dataValidation type="list" allowBlank="1" showInputMessage="1" showErrorMessage="1" sqref="H16:S16" xr:uid="{62C2E8CD-80FF-430A-854E-4492A546DBF0}">
      <formula1>"Choose One:,Yes, No, Not Applicable, 0 Participating"</formula1>
    </dataValidation>
    <dataValidation type="list" allowBlank="1" showInputMessage="1" showErrorMessage="1" sqref="A9:B9 E9:F9" xr:uid="{7E3E0194-4701-49CF-A161-853B0C88C448}">
      <formula1>"Choose One:,Yes, No, Not Applicable"</formula1>
    </dataValidation>
    <dataValidation type="list" allowBlank="1" showInputMessage="1" showErrorMessage="1" sqref="H44 H50 H56 H62" xr:uid="{498A10C1-2E46-42B3-919C-9E10CA46DC6A}">
      <formula1>"Choose one:,Sent E-mail, Left Voice Mail, Application Revision in Process, Revision Complete"</formula1>
    </dataValidation>
    <dataValidation type="list" allowBlank="1" showInputMessage="1" showErrorMessage="1" sqref="A54:B54 A34:B34 A14:B16" xr:uid="{812543E2-78EB-4769-872A-854A3D42682C}">
      <formula1>"Choose One:,Not Applicable,Budget and descriptions are complete.,Revisions needed."</formula1>
    </dataValidation>
    <dataValidation type="list" allowBlank="1" showInputMessage="1" showErrorMessage="1" sqref="D9" xr:uid="{6619C7F5-D933-42BC-B51E-05EC6425E525}">
      <formula1>"Yes, No, Not Applicable"</formula1>
    </dataValidation>
    <dataValidation type="list" allowBlank="1" showInputMessage="1" showErrorMessage="1" sqref="B2" xr:uid="{E968947E-5483-4119-B0E6-50F3346FE44B}">
      <formula1>"Choose one:,Brittany Kronmiller, Dwayne Marshall, Frank Chiki, Laura Blaydes, Marina Fernandez, Meg Richert, Mitch Fortune, Sarah Benitez, Shawniece Hawkins"</formula1>
    </dataValidation>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26E5A-59B4-4769-A059-3F2945EEA0C5}">
  <sheetPr codeName="Sheet15">
    <tabColor theme="5" tint="-0.249977111117893"/>
  </sheetPr>
  <dimension ref="A1:M46"/>
  <sheetViews>
    <sheetView topLeftCell="A27"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5546875" style="14" customWidth="1"/>
    <col min="6" max="16384" width="9.109375" style="14"/>
  </cols>
  <sheetData>
    <row r="1" spans="1:13" x14ac:dyDescent="0.3">
      <c r="A1" s="678" t="s">
        <v>147</v>
      </c>
      <c r="B1" s="679"/>
      <c r="C1" s="679"/>
      <c r="D1" s="680"/>
    </row>
    <row r="2" spans="1:13" x14ac:dyDescent="0.3">
      <c r="A2" s="681" t="s">
        <v>1790</v>
      </c>
      <c r="B2" s="682"/>
      <c r="C2" s="682"/>
      <c r="D2" s="683"/>
    </row>
    <row r="3" spans="1:13" x14ac:dyDescent="0.3">
      <c r="A3" s="681" t="s">
        <v>1780</v>
      </c>
      <c r="B3" s="682"/>
      <c r="C3" s="682"/>
      <c r="D3" s="683"/>
    </row>
    <row r="4" spans="1:13" x14ac:dyDescent="0.3">
      <c r="A4" s="255" t="s">
        <v>148</v>
      </c>
      <c r="B4" s="256">
        <f>'Reimbursement Form'!B4</f>
        <v>0</v>
      </c>
      <c r="C4" s="257" t="s">
        <v>1858</v>
      </c>
      <c r="D4" s="258"/>
    </row>
    <row r="5" spans="1:13" x14ac:dyDescent="0.3">
      <c r="A5" s="147" t="s">
        <v>149</v>
      </c>
      <c r="B5" s="611">
        <f>Overview!C4</f>
        <v>0</v>
      </c>
      <c r="C5" s="611"/>
      <c r="D5" s="148"/>
    </row>
    <row r="6" spans="1:13" x14ac:dyDescent="0.3">
      <c r="A6" s="149" t="s">
        <v>150</v>
      </c>
      <c r="B6" s="612" t="s">
        <v>151</v>
      </c>
      <c r="C6" s="612"/>
      <c r="D6" s="613"/>
    </row>
    <row r="7" spans="1:13" x14ac:dyDescent="0.3">
      <c r="A7" s="149" t="s">
        <v>152</v>
      </c>
      <c r="B7" s="593" t="s">
        <v>153</v>
      </c>
      <c r="C7" s="593"/>
      <c r="D7" s="594"/>
    </row>
    <row r="8" spans="1:13" x14ac:dyDescent="0.3">
      <c r="A8" s="305" t="s">
        <v>1852</v>
      </c>
      <c r="B8" s="595" t="s">
        <v>1853</v>
      </c>
      <c r="C8" s="595"/>
      <c r="D8" s="596"/>
    </row>
    <row r="9" spans="1:13" ht="15" thickBot="1" x14ac:dyDescent="0.35">
      <c r="A9" s="597" t="s">
        <v>154</v>
      </c>
      <c r="B9" s="598"/>
      <c r="C9" s="598"/>
      <c r="D9" s="599"/>
    </row>
    <row r="10" spans="1:13" ht="27.6" x14ac:dyDescent="0.3">
      <c r="A10" s="600" t="s">
        <v>216</v>
      </c>
      <c r="B10" s="602" t="s">
        <v>155</v>
      </c>
      <c r="C10" s="196" t="s">
        <v>156</v>
      </c>
      <c r="D10" s="603" t="s">
        <v>157</v>
      </c>
      <c r="F10" s="353" t="s">
        <v>1803</v>
      </c>
      <c r="G10" s="354"/>
      <c r="H10" s="354"/>
      <c r="I10" s="354"/>
      <c r="J10" s="354"/>
      <c r="K10" s="354"/>
      <c r="L10" s="354"/>
      <c r="M10" s="355"/>
    </row>
    <row r="11" spans="1:13" ht="15" customHeight="1" thickBot="1" x14ac:dyDescent="0.35">
      <c r="A11" s="601"/>
      <c r="B11" s="602"/>
      <c r="C11" s="202" t="s">
        <v>158</v>
      </c>
      <c r="D11" s="604"/>
      <c r="F11" s="356"/>
      <c r="G11" s="357"/>
      <c r="H11" s="357"/>
      <c r="I11" s="357"/>
      <c r="J11" s="357"/>
      <c r="K11" s="357"/>
      <c r="L11" s="357"/>
      <c r="M11" s="358"/>
    </row>
    <row r="12" spans="1:13" ht="27.6" customHeight="1" x14ac:dyDescent="0.3">
      <c r="A12" s="150" t="s">
        <v>159</v>
      </c>
      <c r="B12" s="151">
        <f>'Amend#1 Main Budget'!G27</f>
        <v>0</v>
      </c>
      <c r="C12" s="194"/>
      <c r="D12" s="197"/>
      <c r="F12" s="587" t="s">
        <v>1804</v>
      </c>
      <c r="G12" s="588"/>
      <c r="H12" s="588"/>
      <c r="I12" s="588"/>
      <c r="J12" s="588"/>
      <c r="K12" s="588"/>
      <c r="L12" s="588"/>
      <c r="M12" s="589"/>
    </row>
    <row r="13" spans="1:13" ht="14.4" customHeight="1" x14ac:dyDescent="0.3">
      <c r="A13" s="150" t="s">
        <v>160</v>
      </c>
      <c r="B13" s="152">
        <f>'Amend#1 Main Budget'!G28</f>
        <v>0</v>
      </c>
      <c r="C13" s="194"/>
      <c r="D13" s="197"/>
      <c r="F13" s="587"/>
      <c r="G13" s="588"/>
      <c r="H13" s="588"/>
      <c r="I13" s="588"/>
      <c r="J13" s="588"/>
      <c r="K13" s="588"/>
      <c r="L13" s="588"/>
      <c r="M13" s="589"/>
    </row>
    <row r="14" spans="1:13" ht="14.4" customHeight="1" x14ac:dyDescent="0.3">
      <c r="A14" s="150" t="s">
        <v>161</v>
      </c>
      <c r="B14" s="151">
        <f>'Amend#1 Main Budget'!G29</f>
        <v>0</v>
      </c>
      <c r="C14" s="194"/>
      <c r="D14" s="197"/>
      <c r="F14" s="587"/>
      <c r="G14" s="588"/>
      <c r="H14" s="588"/>
      <c r="I14" s="588"/>
      <c r="J14" s="588"/>
      <c r="K14" s="588"/>
      <c r="L14" s="588"/>
      <c r="M14" s="589"/>
    </row>
    <row r="15" spans="1:13" ht="14.4" customHeight="1" x14ac:dyDescent="0.3">
      <c r="A15" s="150" t="s">
        <v>162</v>
      </c>
      <c r="B15" s="153">
        <f>'Amend#1 Main Budget'!M23-B19</f>
        <v>0</v>
      </c>
      <c r="C15" s="194"/>
      <c r="D15" s="197"/>
      <c r="F15" s="587"/>
      <c r="G15" s="588"/>
      <c r="H15" s="588"/>
      <c r="I15" s="588"/>
      <c r="J15" s="588"/>
      <c r="K15" s="588"/>
      <c r="L15" s="588"/>
      <c r="M15" s="589"/>
    </row>
    <row r="16" spans="1:13" ht="14.4" customHeight="1" x14ac:dyDescent="0.3">
      <c r="A16" s="150" t="s">
        <v>163</v>
      </c>
      <c r="B16" s="151">
        <f>'Amend#1 Main Budget'!M22-B20</f>
        <v>0</v>
      </c>
      <c r="C16" s="194"/>
      <c r="D16" s="197"/>
      <c r="F16" s="587"/>
      <c r="G16" s="588"/>
      <c r="H16" s="588"/>
      <c r="I16" s="588"/>
      <c r="J16" s="588"/>
      <c r="K16" s="588"/>
      <c r="L16" s="588"/>
      <c r="M16" s="589"/>
    </row>
    <row r="17" spans="1:13" ht="14.4" customHeight="1" x14ac:dyDescent="0.3">
      <c r="A17" s="150" t="s">
        <v>1808</v>
      </c>
      <c r="B17" s="285"/>
      <c r="C17" s="195"/>
      <c r="D17" s="197"/>
      <c r="F17" s="587"/>
      <c r="G17" s="588"/>
      <c r="H17" s="588"/>
      <c r="I17" s="588"/>
      <c r="J17" s="588"/>
      <c r="K17" s="588"/>
      <c r="L17" s="588"/>
      <c r="M17" s="589"/>
    </row>
    <row r="18" spans="1:13" ht="14.4" customHeight="1" x14ac:dyDescent="0.3">
      <c r="A18" s="150" t="s">
        <v>1809</v>
      </c>
      <c r="B18" s="285">
        <f>SUM('Amend#1 NPS Activities'!D112-(B19+B20))</f>
        <v>0</v>
      </c>
      <c r="C18" s="195"/>
      <c r="D18" s="197"/>
      <c r="F18" s="587"/>
      <c r="G18" s="588"/>
      <c r="H18" s="588"/>
      <c r="I18" s="588"/>
      <c r="J18" s="588"/>
      <c r="K18" s="588"/>
      <c r="L18" s="588"/>
      <c r="M18" s="589"/>
    </row>
    <row r="19" spans="1:13" ht="14.4" customHeight="1" x14ac:dyDescent="0.3">
      <c r="A19" s="150" t="s">
        <v>1810</v>
      </c>
      <c r="B19" s="285">
        <f>SUM('Amend#1 NPS Activities'!H30:H36)</f>
        <v>0</v>
      </c>
      <c r="C19" s="195"/>
      <c r="D19" s="197"/>
      <c r="F19" s="587"/>
      <c r="G19" s="588"/>
      <c r="H19" s="588"/>
      <c r="I19" s="588"/>
      <c r="J19" s="588"/>
      <c r="K19" s="588"/>
      <c r="L19" s="588"/>
      <c r="M19" s="589"/>
    </row>
    <row r="20" spans="1:13" ht="14.4" customHeight="1" x14ac:dyDescent="0.3">
      <c r="A20" s="150" t="s">
        <v>1811</v>
      </c>
      <c r="B20" s="285">
        <f>'Amend#1 NPS Activities'!H62</f>
        <v>0</v>
      </c>
      <c r="C20" s="195"/>
      <c r="D20" s="197"/>
      <c r="F20" s="587"/>
      <c r="G20" s="588"/>
      <c r="H20" s="588"/>
      <c r="I20" s="588"/>
      <c r="J20" s="588"/>
      <c r="K20" s="588"/>
      <c r="L20" s="588"/>
      <c r="M20" s="589"/>
    </row>
    <row r="21" spans="1:13" ht="14.4" customHeight="1" x14ac:dyDescent="0.3">
      <c r="A21" s="154" t="s">
        <v>164</v>
      </c>
      <c r="B21" s="155"/>
      <c r="C21" s="155"/>
      <c r="D21" s="155"/>
      <c r="F21" s="587"/>
      <c r="G21" s="588"/>
      <c r="H21" s="588"/>
      <c r="I21" s="588"/>
      <c r="J21" s="588"/>
      <c r="K21" s="588"/>
      <c r="L21" s="588"/>
      <c r="M21" s="589"/>
    </row>
    <row r="22" spans="1:13" ht="14.4" customHeight="1" x14ac:dyDescent="0.3">
      <c r="A22" s="156" t="s">
        <v>1891</v>
      </c>
      <c r="B22" s="157">
        <f>'Amend#1 Overview'!E19</f>
        <v>0</v>
      </c>
      <c r="C22" s="195"/>
      <c r="D22" s="197"/>
      <c r="F22" s="587"/>
      <c r="G22" s="588"/>
      <c r="H22" s="588"/>
      <c r="I22" s="588"/>
      <c r="J22" s="588"/>
      <c r="K22" s="588"/>
      <c r="L22" s="588"/>
      <c r="M22" s="589"/>
    </row>
    <row r="23" spans="1:13" ht="14.4" customHeight="1" x14ac:dyDescent="0.3">
      <c r="A23" s="156" t="s">
        <v>1892</v>
      </c>
      <c r="B23" s="157">
        <f>'Amend#1 Overview'!E20</f>
        <v>0</v>
      </c>
      <c r="C23" s="195"/>
      <c r="D23" s="197"/>
      <c r="F23" s="587"/>
      <c r="G23" s="588"/>
      <c r="H23" s="588"/>
      <c r="I23" s="588"/>
      <c r="J23" s="588"/>
      <c r="K23" s="588"/>
      <c r="L23" s="588"/>
      <c r="M23" s="589"/>
    </row>
    <row r="24" spans="1:13" ht="14.4" customHeight="1" x14ac:dyDescent="0.3">
      <c r="A24" s="156" t="s">
        <v>1854</v>
      </c>
      <c r="B24" s="157">
        <f>'Amend#1 Overview'!E21</f>
        <v>0</v>
      </c>
      <c r="C24" s="195"/>
      <c r="D24" s="197"/>
      <c r="F24" s="590"/>
      <c r="G24" s="591"/>
      <c r="H24" s="591"/>
      <c r="I24" s="591"/>
      <c r="J24" s="591"/>
      <c r="K24" s="591"/>
      <c r="L24" s="591"/>
      <c r="M24" s="592"/>
    </row>
    <row r="25" spans="1:13" x14ac:dyDescent="0.3">
      <c r="A25" s="156" t="s">
        <v>1800</v>
      </c>
      <c r="B25" s="157">
        <f>'Amend#1 Overview'!E22</f>
        <v>0</v>
      </c>
      <c r="C25" s="195"/>
      <c r="D25" s="197"/>
    </row>
    <row r="26" spans="1:13" x14ac:dyDescent="0.3">
      <c r="A26" s="156" t="s">
        <v>1855</v>
      </c>
      <c r="B26" s="157">
        <f>'Amend#1 Overview'!E23</f>
        <v>0</v>
      </c>
      <c r="C26" s="195"/>
      <c r="D26" s="197"/>
    </row>
    <row r="27" spans="1:13" ht="15" thickBot="1" x14ac:dyDescent="0.35">
      <c r="A27" s="288" t="s">
        <v>1801</v>
      </c>
      <c r="B27" s="289">
        <f>'Amend#1 Overview'!E24</f>
        <v>0</v>
      </c>
      <c r="C27" s="290"/>
      <c r="D27" s="291"/>
    </row>
    <row r="28" spans="1:13" ht="14.4" customHeight="1" x14ac:dyDescent="0.3">
      <c r="A28" s="286" t="s">
        <v>1812</v>
      </c>
      <c r="B28" s="287">
        <f>SUM(B12:B27)</f>
        <v>0</v>
      </c>
      <c r="C28" s="299"/>
      <c r="D28" s="300"/>
    </row>
    <row r="29" spans="1:13" ht="15" thickBot="1" x14ac:dyDescent="0.35">
      <c r="A29" s="288" t="s">
        <v>1856</v>
      </c>
      <c r="B29" s="289">
        <f>'Amend#1 Overview'!G11</f>
        <v>0</v>
      </c>
      <c r="C29" s="301"/>
      <c r="D29" s="302"/>
    </row>
    <row r="30" spans="1:13" ht="15" thickBot="1" x14ac:dyDescent="0.35">
      <c r="A30" s="294" t="s">
        <v>1813</v>
      </c>
      <c r="B30" s="295">
        <f>B28-B29</f>
        <v>0</v>
      </c>
      <c r="C30" s="296">
        <f>SUM(C12:C27)</f>
        <v>0</v>
      </c>
      <c r="D30" s="297">
        <f>SUM(D12:D27)</f>
        <v>0</v>
      </c>
    </row>
    <row r="31" spans="1:13" ht="40.799999999999997" x14ac:dyDescent="0.3">
      <c r="A31" s="614"/>
      <c r="B31" s="615"/>
      <c r="C31" s="292" t="s">
        <v>198</v>
      </c>
      <c r="D31" s="293"/>
    </row>
    <row r="32" spans="1:13" ht="64.95" customHeight="1" x14ac:dyDescent="0.3">
      <c r="A32" s="619" t="s">
        <v>165</v>
      </c>
      <c r="B32" s="619"/>
      <c r="C32" s="619"/>
      <c r="D32" s="619"/>
    </row>
    <row r="33" spans="1:4" x14ac:dyDescent="0.3">
      <c r="A33" s="158" t="s">
        <v>166</v>
      </c>
      <c r="B33" s="159" t="s">
        <v>167</v>
      </c>
      <c r="C33" s="620"/>
      <c r="D33" s="621"/>
    </row>
    <row r="34" spans="1:4" x14ac:dyDescent="0.3">
      <c r="A34" s="160" t="s">
        <v>168</v>
      </c>
      <c r="B34" s="622"/>
      <c r="C34" s="622"/>
      <c r="D34" s="623"/>
    </row>
    <row r="35" spans="1:4" x14ac:dyDescent="0.3">
      <c r="A35" s="160" t="s">
        <v>169</v>
      </c>
      <c r="B35" s="622"/>
      <c r="C35" s="622"/>
      <c r="D35" s="623"/>
    </row>
    <row r="36" spans="1:4" x14ac:dyDescent="0.3">
      <c r="A36" s="160" t="s">
        <v>170</v>
      </c>
      <c r="B36" s="622"/>
      <c r="C36" s="622"/>
      <c r="D36" s="623"/>
    </row>
    <row r="37" spans="1:4" ht="4.2" customHeight="1" x14ac:dyDescent="0.3">
      <c r="A37" s="161"/>
      <c r="B37" s="162"/>
      <c r="C37" s="162"/>
      <c r="D37" s="163"/>
    </row>
    <row r="38" spans="1:4" ht="3.6" customHeight="1" x14ac:dyDescent="0.3">
      <c r="A38" s="628"/>
      <c r="B38" s="628"/>
      <c r="C38" s="628"/>
      <c r="D38" s="628"/>
    </row>
    <row r="39" spans="1:4" x14ac:dyDescent="0.3">
      <c r="A39" s="164" t="s">
        <v>171</v>
      </c>
      <c r="B39" s="165" t="s">
        <v>167</v>
      </c>
      <c r="C39" s="624"/>
      <c r="D39" s="625"/>
    </row>
    <row r="40" spans="1:4" x14ac:dyDescent="0.3">
      <c r="A40" s="147" t="s">
        <v>168</v>
      </c>
      <c r="B40" s="626"/>
      <c r="C40" s="626"/>
      <c r="D40" s="627"/>
    </row>
    <row r="41" spans="1:4" ht="14.4" customHeight="1" x14ac:dyDescent="0.3">
      <c r="A41" s="147" t="s">
        <v>169</v>
      </c>
      <c r="B41" s="626"/>
      <c r="C41" s="626"/>
      <c r="D41" s="627"/>
    </row>
    <row r="42" spans="1:4" x14ac:dyDescent="0.3">
      <c r="A42" s="147" t="s">
        <v>170</v>
      </c>
      <c r="B42" s="626"/>
      <c r="C42" s="626"/>
      <c r="D42" s="627"/>
    </row>
    <row r="43" spans="1:4" ht="4.2" customHeight="1" x14ac:dyDescent="0.3">
      <c r="A43" s="166"/>
      <c r="B43" s="167"/>
      <c r="C43" s="167"/>
      <c r="D43" s="168"/>
    </row>
    <row r="44" spans="1:4" ht="3.6" customHeight="1" x14ac:dyDescent="0.3">
      <c r="A44" s="629"/>
      <c r="B44" s="629"/>
      <c r="C44" s="629"/>
      <c r="D44" s="629"/>
    </row>
    <row r="45" spans="1:4" x14ac:dyDescent="0.3">
      <c r="A45" s="616" t="s">
        <v>172</v>
      </c>
      <c r="B45" s="630" t="s">
        <v>173</v>
      </c>
      <c r="C45" s="617" t="s">
        <v>174</v>
      </c>
      <c r="D45" s="169" t="s">
        <v>175</v>
      </c>
    </row>
    <row r="46" spans="1:4" x14ac:dyDescent="0.3">
      <c r="A46" s="616"/>
      <c r="B46" s="630"/>
      <c r="C46" s="618"/>
      <c r="D46" s="326" t="s">
        <v>176</v>
      </c>
    </row>
  </sheetData>
  <sheetProtection algorithmName="SHA-512" hashValue="mB+Sm8fzsd18yHRr32OWPsZL3McyhvXtlsv7B+cPR87Cbcy1Eyq2fMk4o83cs96cHgPyjMscpu1vFZRZIeaiAw==" saltValue="gk4R8uxF50HEviybD1DSAQ==" spinCount="100000" sheet="1" selectLockedCells="1"/>
  <mergeCells count="28">
    <mergeCell ref="B34:D34"/>
    <mergeCell ref="B7:D7"/>
    <mergeCell ref="A1:D1"/>
    <mergeCell ref="A2:D2"/>
    <mergeCell ref="A3:D3"/>
    <mergeCell ref="B5:C5"/>
    <mergeCell ref="B6:D6"/>
    <mergeCell ref="B8:D8"/>
    <mergeCell ref="A9:D9"/>
    <mergeCell ref="A10:A11"/>
    <mergeCell ref="B10:B11"/>
    <mergeCell ref="D10:D11"/>
    <mergeCell ref="F10:M11"/>
    <mergeCell ref="F12:M24"/>
    <mergeCell ref="B42:D42"/>
    <mergeCell ref="A44:D44"/>
    <mergeCell ref="A45:A46"/>
    <mergeCell ref="B45:B46"/>
    <mergeCell ref="C45:C46"/>
    <mergeCell ref="A38:D38"/>
    <mergeCell ref="C39:D39"/>
    <mergeCell ref="B40:D40"/>
    <mergeCell ref="B41:D41"/>
    <mergeCell ref="B35:D35"/>
    <mergeCell ref="B36:D36"/>
    <mergeCell ref="A31:B31"/>
    <mergeCell ref="A32:D32"/>
    <mergeCell ref="C33:D33"/>
  </mergeCells>
  <hyperlinks>
    <hyperlink ref="D46" r:id="rId1" xr:uid="{4104D866-AE0A-4929-B100-A16F778FDB5C}"/>
  </hyperlinks>
  <pageMargins left="0.5" right="0.5" top="0.5" bottom="0.5" header="0.3" footer="0.3"/>
  <pageSetup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9AADD4D2-55E1-4315-AE27-7FD20B253610}">
            <xm:f>$B$15&gt;Overview!$I$15</xm:f>
            <x14:dxf>
              <font>
                <b/>
                <i val="0"/>
                <color rgb="FFFFFF00"/>
              </font>
              <fill>
                <patternFill>
                  <bgColor rgb="FFFF0000"/>
                </patternFill>
              </fill>
            </x14:dxf>
          </x14:cfRule>
          <xm:sqref>B15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92D050"/>
  </sheetPr>
  <dimension ref="A1:O58"/>
  <sheetViews>
    <sheetView showGridLines="0" zoomScaleNormal="100" workbookViewId="0">
      <selection activeCell="A13" sqref="A13:C13"/>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404" t="s">
        <v>132</v>
      </c>
      <c r="B1" s="404"/>
      <c r="C1" s="404"/>
      <c r="D1" s="404"/>
      <c r="E1" s="404"/>
      <c r="F1" s="404"/>
      <c r="G1" s="404"/>
      <c r="H1" s="404"/>
      <c r="I1" s="404"/>
      <c r="J1" s="404"/>
      <c r="K1" s="404"/>
      <c r="L1" s="404"/>
      <c r="M1" s="404"/>
    </row>
    <row r="2" spans="1:13" x14ac:dyDescent="0.3">
      <c r="A2" s="378" t="s">
        <v>100</v>
      </c>
      <c r="B2" s="378"/>
      <c r="C2" s="378"/>
      <c r="D2" s="378"/>
      <c r="E2" s="378"/>
      <c r="F2" s="378"/>
      <c r="G2" s="378"/>
      <c r="H2" s="378"/>
      <c r="I2" s="378"/>
      <c r="J2" s="378"/>
      <c r="K2" s="378"/>
      <c r="L2" s="378"/>
      <c r="M2" s="378"/>
    </row>
    <row r="3" spans="1:13" x14ac:dyDescent="0.3">
      <c r="A3" s="236"/>
      <c r="B3" s="229"/>
      <c r="C3" s="229"/>
      <c r="D3" s="229"/>
      <c r="E3" s="229"/>
      <c r="F3" s="229"/>
      <c r="G3" s="229"/>
      <c r="H3" s="229"/>
      <c r="I3" s="229"/>
      <c r="J3" s="229"/>
      <c r="K3" s="229"/>
      <c r="L3" s="229"/>
      <c r="M3" s="237"/>
    </row>
    <row r="4" spans="1:13" ht="15" thickBot="1" x14ac:dyDescent="0.35">
      <c r="A4" s="238"/>
      <c r="B4" s="70"/>
      <c r="C4" s="406"/>
      <c r="D4" s="406"/>
      <c r="E4" s="239" t="s">
        <v>102</v>
      </c>
      <c r="F4" s="407">
        <f>I56</f>
        <v>0</v>
      </c>
      <c r="G4" s="407"/>
      <c r="H4" s="407"/>
      <c r="I4" s="239" t="s">
        <v>104</v>
      </c>
      <c r="J4" s="413">
        <f>C4+F4</f>
        <v>0</v>
      </c>
      <c r="K4" s="413"/>
      <c r="L4" s="413"/>
      <c r="M4" s="240"/>
    </row>
    <row r="5" spans="1:13" x14ac:dyDescent="0.3">
      <c r="A5" s="238"/>
      <c r="B5" s="70"/>
      <c r="C5" s="405" t="s">
        <v>99</v>
      </c>
      <c r="D5" s="405"/>
      <c r="E5" s="70"/>
      <c r="F5" s="405" t="s">
        <v>103</v>
      </c>
      <c r="G5" s="405"/>
      <c r="H5" s="405"/>
      <c r="I5" s="405"/>
      <c r="J5" s="412" t="s">
        <v>101</v>
      </c>
      <c r="K5" s="412"/>
      <c r="L5" s="412"/>
      <c r="M5" s="240"/>
    </row>
    <row r="6" spans="1:13" ht="9.6" customHeight="1" x14ac:dyDescent="0.3">
      <c r="A6" s="238"/>
      <c r="B6" s="70"/>
      <c r="C6" s="228"/>
      <c r="D6" s="228"/>
      <c r="E6" s="70"/>
      <c r="F6" s="228"/>
      <c r="G6" s="228"/>
      <c r="H6" s="228"/>
      <c r="I6" s="228"/>
      <c r="J6" s="70"/>
      <c r="K6" s="70"/>
      <c r="L6" s="70"/>
      <c r="M6" s="240"/>
    </row>
    <row r="7" spans="1:13" ht="15" thickBot="1" x14ac:dyDescent="0.35">
      <c r="A7" s="238"/>
      <c r="B7" s="70"/>
      <c r="C7" s="414" t="str">
        <f>IFERROR(Overview!G12," ")</f>
        <v/>
      </c>
      <c r="D7" s="407"/>
      <c r="E7" s="239" t="s">
        <v>111</v>
      </c>
      <c r="F7" s="415">
        <f>J4</f>
        <v>0</v>
      </c>
      <c r="G7" s="407"/>
      <c r="H7" s="407"/>
      <c r="I7" s="239" t="s">
        <v>104</v>
      </c>
      <c r="J7" s="416" t="str">
        <f>IFERROR(ROUND(C7/F7,2),"")</f>
        <v/>
      </c>
      <c r="K7" s="416"/>
      <c r="L7" s="416"/>
      <c r="M7" s="240"/>
    </row>
    <row r="8" spans="1:13" x14ac:dyDescent="0.3">
      <c r="A8" s="238"/>
      <c r="B8" s="70"/>
      <c r="C8" s="405" t="s">
        <v>177</v>
      </c>
      <c r="D8" s="405"/>
      <c r="E8" s="70"/>
      <c r="F8" s="70" t="s">
        <v>101</v>
      </c>
      <c r="G8" s="70"/>
      <c r="H8" s="70"/>
      <c r="I8" s="70"/>
      <c r="J8" s="408" t="s">
        <v>105</v>
      </c>
      <c r="K8" s="408"/>
      <c r="L8" s="408"/>
      <c r="M8" s="240"/>
    </row>
    <row r="9" spans="1:13" ht="9.6" customHeight="1" x14ac:dyDescent="0.3">
      <c r="A9" s="238"/>
      <c r="B9" s="70"/>
      <c r="C9" s="70"/>
      <c r="D9" s="70"/>
      <c r="E9" s="70"/>
      <c r="F9" s="70"/>
      <c r="G9" s="70"/>
      <c r="H9" s="70"/>
      <c r="I9" s="70"/>
      <c r="J9" s="70"/>
      <c r="K9" s="70"/>
      <c r="L9" s="70"/>
      <c r="M9" s="240"/>
    </row>
    <row r="10" spans="1:13" x14ac:dyDescent="0.3">
      <c r="A10" s="241"/>
      <c r="B10" s="242"/>
      <c r="C10" s="242"/>
      <c r="D10" s="242"/>
      <c r="E10" s="242"/>
      <c r="F10" s="242"/>
      <c r="G10" s="242"/>
      <c r="H10" s="242"/>
      <c r="I10" s="242"/>
      <c r="J10" s="242"/>
      <c r="K10" s="242"/>
      <c r="L10" s="242"/>
      <c r="M10" s="243"/>
    </row>
    <row r="11" spans="1:13" s="99" customFormat="1" ht="43.2" customHeight="1" x14ac:dyDescent="0.3">
      <c r="A11" s="409" t="s">
        <v>106</v>
      </c>
      <c r="B11" s="410"/>
      <c r="C11" s="410"/>
      <c r="D11" s="410" t="s">
        <v>107</v>
      </c>
      <c r="E11" s="410"/>
      <c r="F11" s="410"/>
      <c r="G11" s="410"/>
      <c r="H11" s="410"/>
      <c r="I11" s="410" t="s">
        <v>112</v>
      </c>
      <c r="J11" s="410"/>
      <c r="K11" s="410" t="s">
        <v>110</v>
      </c>
      <c r="L11" s="410"/>
      <c r="M11" s="411"/>
    </row>
    <row r="12" spans="1:13" x14ac:dyDescent="0.3">
      <c r="A12" s="396"/>
      <c r="B12" s="396"/>
      <c r="C12" s="396"/>
      <c r="D12" s="403" t="str">
        <f>IFERROR(VLOOKUP(A12,NPS!A2:B813,2,FALSE)," ")</f>
        <v xml:space="preserve"> </v>
      </c>
      <c r="E12" s="403"/>
      <c r="F12" s="403"/>
      <c r="G12" s="403"/>
      <c r="H12" s="403"/>
      <c r="I12" s="396"/>
      <c r="J12" s="396"/>
      <c r="K12" s="399" t="str">
        <f>IFERROR(I12*$J$7," ")</f>
        <v xml:space="preserve"> </v>
      </c>
      <c r="L12" s="399"/>
      <c r="M12" s="400"/>
    </row>
    <row r="13" spans="1:13" x14ac:dyDescent="0.3">
      <c r="A13" s="401"/>
      <c r="B13" s="401"/>
      <c r="C13" s="401"/>
      <c r="D13" s="402" t="str">
        <f>IFERROR(VLOOKUP(A13,NPS!A3:B814,2,FALSE)," ")</f>
        <v xml:space="preserve"> </v>
      </c>
      <c r="E13" s="402"/>
      <c r="F13" s="402"/>
      <c r="G13" s="402"/>
      <c r="H13" s="402"/>
      <c r="I13" s="401"/>
      <c r="J13" s="401"/>
      <c r="K13" s="397" t="str">
        <f t="shared" ref="K13:K56" si="0">IFERROR(I13*$J$7," ")</f>
        <v xml:space="preserve"> </v>
      </c>
      <c r="L13" s="397"/>
      <c r="M13" s="398"/>
    </row>
    <row r="14" spans="1:13" x14ac:dyDescent="0.3">
      <c r="A14" s="396"/>
      <c r="B14" s="396"/>
      <c r="C14" s="396"/>
      <c r="D14" s="403" t="str">
        <f>IFERROR(VLOOKUP(A14,NPS!A4:B815,2,FALSE)," ")</f>
        <v xml:space="preserve"> </v>
      </c>
      <c r="E14" s="403"/>
      <c r="F14" s="403"/>
      <c r="G14" s="403"/>
      <c r="H14" s="403"/>
      <c r="I14" s="396"/>
      <c r="J14" s="396"/>
      <c r="K14" s="399" t="str">
        <f t="shared" si="0"/>
        <v xml:space="preserve"> </v>
      </c>
      <c r="L14" s="399"/>
      <c r="M14" s="400"/>
    </row>
    <row r="15" spans="1:13" x14ac:dyDescent="0.3">
      <c r="A15" s="401"/>
      <c r="B15" s="401"/>
      <c r="C15" s="401"/>
      <c r="D15" s="402" t="str">
        <f>IFERROR(VLOOKUP(A15,NPS!A5:B816,2,FALSE)," ")</f>
        <v xml:space="preserve"> </v>
      </c>
      <c r="E15" s="402"/>
      <c r="F15" s="402"/>
      <c r="G15" s="402"/>
      <c r="H15" s="402"/>
      <c r="I15" s="401"/>
      <c r="J15" s="401"/>
      <c r="K15" s="397" t="str">
        <f t="shared" si="0"/>
        <v xml:space="preserve"> </v>
      </c>
      <c r="L15" s="397"/>
      <c r="M15" s="398"/>
    </row>
    <row r="16" spans="1:13" x14ac:dyDescent="0.3">
      <c r="A16" s="396"/>
      <c r="B16" s="396"/>
      <c r="C16" s="396"/>
      <c r="D16" s="403" t="str">
        <f>IFERROR(VLOOKUP(A16,NPS!A6:B817,2,FALSE)," ")</f>
        <v xml:space="preserve"> </v>
      </c>
      <c r="E16" s="403"/>
      <c r="F16" s="403"/>
      <c r="G16" s="403"/>
      <c r="H16" s="403"/>
      <c r="I16" s="396"/>
      <c r="J16" s="396"/>
      <c r="K16" s="399" t="str">
        <f t="shared" si="0"/>
        <v xml:space="preserve"> </v>
      </c>
      <c r="L16" s="399"/>
      <c r="M16" s="400"/>
    </row>
    <row r="17" spans="1:13" x14ac:dyDescent="0.3">
      <c r="A17" s="401"/>
      <c r="B17" s="401"/>
      <c r="C17" s="401"/>
      <c r="D17" s="402" t="str">
        <f>IFERROR(VLOOKUP(A17,NPS!A7:B818,2,FALSE)," ")</f>
        <v xml:space="preserve"> </v>
      </c>
      <c r="E17" s="402"/>
      <c r="F17" s="402"/>
      <c r="G17" s="402"/>
      <c r="H17" s="402"/>
      <c r="I17" s="401"/>
      <c r="J17" s="401"/>
      <c r="K17" s="397" t="str">
        <f t="shared" si="0"/>
        <v xml:space="preserve"> </v>
      </c>
      <c r="L17" s="397"/>
      <c r="M17" s="398"/>
    </row>
    <row r="18" spans="1:13" x14ac:dyDescent="0.3">
      <c r="A18" s="396"/>
      <c r="B18" s="396"/>
      <c r="C18" s="396"/>
      <c r="D18" s="403" t="str">
        <f>IFERROR(VLOOKUP(A18,NPS!A8:B819,2,FALSE)," ")</f>
        <v xml:space="preserve"> </v>
      </c>
      <c r="E18" s="403"/>
      <c r="F18" s="403"/>
      <c r="G18" s="403"/>
      <c r="H18" s="403"/>
      <c r="I18" s="396"/>
      <c r="J18" s="396"/>
      <c r="K18" s="399" t="str">
        <f t="shared" si="0"/>
        <v xml:space="preserve"> </v>
      </c>
      <c r="L18" s="399"/>
      <c r="M18" s="400"/>
    </row>
    <row r="19" spans="1:13" x14ac:dyDescent="0.3">
      <c r="A19" s="401"/>
      <c r="B19" s="401"/>
      <c r="C19" s="401"/>
      <c r="D19" s="402" t="str">
        <f>IFERROR(VLOOKUP(A19,NPS!A9:B820,2,FALSE)," ")</f>
        <v xml:space="preserve"> </v>
      </c>
      <c r="E19" s="402"/>
      <c r="F19" s="402"/>
      <c r="G19" s="402"/>
      <c r="H19" s="402"/>
      <c r="I19" s="401"/>
      <c r="J19" s="401"/>
      <c r="K19" s="397" t="str">
        <f t="shared" si="0"/>
        <v xml:space="preserve"> </v>
      </c>
      <c r="L19" s="397"/>
      <c r="M19" s="398"/>
    </row>
    <row r="20" spans="1:13" x14ac:dyDescent="0.3">
      <c r="A20" s="396"/>
      <c r="B20" s="396"/>
      <c r="C20" s="396"/>
      <c r="D20" s="403" t="str">
        <f>IFERROR(VLOOKUP(A20,NPS!A10:B821,2,FALSE)," ")</f>
        <v xml:space="preserve"> </v>
      </c>
      <c r="E20" s="403"/>
      <c r="F20" s="403"/>
      <c r="G20" s="403"/>
      <c r="H20" s="403"/>
      <c r="I20" s="396"/>
      <c r="J20" s="396"/>
      <c r="K20" s="399" t="str">
        <f t="shared" si="0"/>
        <v xml:space="preserve"> </v>
      </c>
      <c r="L20" s="399"/>
      <c r="M20" s="400"/>
    </row>
    <row r="21" spans="1:13" x14ac:dyDescent="0.3">
      <c r="A21" s="401"/>
      <c r="B21" s="401"/>
      <c r="C21" s="401"/>
      <c r="D21" s="402" t="str">
        <f>IFERROR(VLOOKUP(A21,NPS!A11:B822,2,FALSE)," ")</f>
        <v xml:space="preserve"> </v>
      </c>
      <c r="E21" s="402"/>
      <c r="F21" s="402"/>
      <c r="G21" s="402"/>
      <c r="H21" s="402"/>
      <c r="I21" s="401"/>
      <c r="J21" s="401"/>
      <c r="K21" s="397" t="str">
        <f t="shared" si="0"/>
        <v xml:space="preserve"> </v>
      </c>
      <c r="L21" s="397"/>
      <c r="M21" s="398"/>
    </row>
    <row r="22" spans="1:13" x14ac:dyDescent="0.3">
      <c r="A22" s="396"/>
      <c r="B22" s="396"/>
      <c r="C22" s="396"/>
      <c r="D22" s="403" t="str">
        <f>IFERROR(VLOOKUP(A22,NPS!A12:B823,2,FALSE)," ")</f>
        <v xml:space="preserve"> </v>
      </c>
      <c r="E22" s="403"/>
      <c r="F22" s="403"/>
      <c r="G22" s="403"/>
      <c r="H22" s="403"/>
      <c r="I22" s="396"/>
      <c r="J22" s="396"/>
      <c r="K22" s="399" t="str">
        <f t="shared" si="0"/>
        <v xml:space="preserve"> </v>
      </c>
      <c r="L22" s="399"/>
      <c r="M22" s="400"/>
    </row>
    <row r="23" spans="1:13" x14ac:dyDescent="0.3">
      <c r="A23" s="401"/>
      <c r="B23" s="401"/>
      <c r="C23" s="401"/>
      <c r="D23" s="402" t="str">
        <f>IFERROR(VLOOKUP(A23,NPS!A13:B824,2,FALSE)," ")</f>
        <v xml:space="preserve"> </v>
      </c>
      <c r="E23" s="402"/>
      <c r="F23" s="402"/>
      <c r="G23" s="402"/>
      <c r="H23" s="402"/>
      <c r="I23" s="401"/>
      <c r="J23" s="401"/>
      <c r="K23" s="397" t="str">
        <f t="shared" si="0"/>
        <v xml:space="preserve"> </v>
      </c>
      <c r="L23" s="397"/>
      <c r="M23" s="398"/>
    </row>
    <row r="24" spans="1:13" x14ac:dyDescent="0.3">
      <c r="A24" s="396"/>
      <c r="B24" s="396"/>
      <c r="C24" s="396"/>
      <c r="D24" s="403" t="str">
        <f>IFERROR(VLOOKUP(A24,NPS!A14:B825,2,FALSE)," ")</f>
        <v xml:space="preserve"> </v>
      </c>
      <c r="E24" s="403"/>
      <c r="F24" s="403"/>
      <c r="G24" s="403"/>
      <c r="H24" s="403"/>
      <c r="I24" s="396"/>
      <c r="J24" s="396"/>
      <c r="K24" s="399" t="str">
        <f t="shared" si="0"/>
        <v xml:space="preserve"> </v>
      </c>
      <c r="L24" s="399"/>
      <c r="M24" s="400"/>
    </row>
    <row r="25" spans="1:13" x14ac:dyDescent="0.3">
      <c r="A25" s="401"/>
      <c r="B25" s="401"/>
      <c r="C25" s="401"/>
      <c r="D25" s="402" t="str">
        <f>IFERROR(VLOOKUP(A25,NPS!A15:B826,2,FALSE)," ")</f>
        <v xml:space="preserve"> </v>
      </c>
      <c r="E25" s="402"/>
      <c r="F25" s="402"/>
      <c r="G25" s="402"/>
      <c r="H25" s="402"/>
      <c r="I25" s="401"/>
      <c r="J25" s="401"/>
      <c r="K25" s="397" t="str">
        <f t="shared" si="0"/>
        <v xml:space="preserve"> </v>
      </c>
      <c r="L25" s="397"/>
      <c r="M25" s="398"/>
    </row>
    <row r="26" spans="1:13" x14ac:dyDescent="0.3">
      <c r="A26" s="396"/>
      <c r="B26" s="396"/>
      <c r="C26" s="396"/>
      <c r="D26" s="403" t="str">
        <f>IFERROR(VLOOKUP(A26,NPS!A16:B827,2,FALSE)," ")</f>
        <v xml:space="preserve"> </v>
      </c>
      <c r="E26" s="403"/>
      <c r="F26" s="403"/>
      <c r="G26" s="403"/>
      <c r="H26" s="403"/>
      <c r="I26" s="396"/>
      <c r="J26" s="396"/>
      <c r="K26" s="399" t="str">
        <f t="shared" si="0"/>
        <v xml:space="preserve"> </v>
      </c>
      <c r="L26" s="399"/>
      <c r="M26" s="400"/>
    </row>
    <row r="27" spans="1:13" x14ac:dyDescent="0.3">
      <c r="A27" s="401"/>
      <c r="B27" s="401"/>
      <c r="C27" s="401"/>
      <c r="D27" s="402" t="str">
        <f>IFERROR(VLOOKUP(A27,NPS!A17:B828,2,FALSE)," ")</f>
        <v xml:space="preserve"> </v>
      </c>
      <c r="E27" s="402"/>
      <c r="F27" s="402"/>
      <c r="G27" s="402"/>
      <c r="H27" s="402"/>
      <c r="I27" s="401"/>
      <c r="J27" s="401"/>
      <c r="K27" s="397" t="str">
        <f t="shared" si="0"/>
        <v xml:space="preserve"> </v>
      </c>
      <c r="L27" s="397"/>
      <c r="M27" s="398"/>
    </row>
    <row r="28" spans="1:13" x14ac:dyDescent="0.3">
      <c r="A28" s="396"/>
      <c r="B28" s="396"/>
      <c r="C28" s="396"/>
      <c r="D28" s="403" t="str">
        <f>IFERROR(VLOOKUP(A28,NPS!A18:B829,2,FALSE)," ")</f>
        <v xml:space="preserve"> </v>
      </c>
      <c r="E28" s="403"/>
      <c r="F28" s="403"/>
      <c r="G28" s="403"/>
      <c r="H28" s="403"/>
      <c r="I28" s="396"/>
      <c r="J28" s="396"/>
      <c r="K28" s="399" t="str">
        <f t="shared" si="0"/>
        <v xml:space="preserve"> </v>
      </c>
      <c r="L28" s="399"/>
      <c r="M28" s="400"/>
    </row>
    <row r="29" spans="1:13" x14ac:dyDescent="0.3">
      <c r="A29" s="401"/>
      <c r="B29" s="401"/>
      <c r="C29" s="401"/>
      <c r="D29" s="402" t="str">
        <f>IFERROR(VLOOKUP(A29,NPS!A19:B830,2,FALSE)," ")</f>
        <v xml:space="preserve"> </v>
      </c>
      <c r="E29" s="402"/>
      <c r="F29" s="402"/>
      <c r="G29" s="402"/>
      <c r="H29" s="402"/>
      <c r="I29" s="401"/>
      <c r="J29" s="401"/>
      <c r="K29" s="397" t="str">
        <f t="shared" si="0"/>
        <v xml:space="preserve"> </v>
      </c>
      <c r="L29" s="397"/>
      <c r="M29" s="398"/>
    </row>
    <row r="30" spans="1:13" x14ac:dyDescent="0.3">
      <c r="A30" s="396"/>
      <c r="B30" s="396"/>
      <c r="C30" s="396"/>
      <c r="D30" s="403" t="str">
        <f>IFERROR(VLOOKUP(A30,NPS!A20:B831,2,FALSE)," ")</f>
        <v xml:space="preserve"> </v>
      </c>
      <c r="E30" s="403"/>
      <c r="F30" s="403"/>
      <c r="G30" s="403"/>
      <c r="H30" s="403"/>
      <c r="I30" s="396"/>
      <c r="J30" s="396"/>
      <c r="K30" s="399" t="str">
        <f t="shared" si="0"/>
        <v xml:space="preserve"> </v>
      </c>
      <c r="L30" s="399"/>
      <c r="M30" s="400"/>
    </row>
    <row r="31" spans="1:13" x14ac:dyDescent="0.3">
      <c r="A31" s="401"/>
      <c r="B31" s="401"/>
      <c r="C31" s="401"/>
      <c r="D31" s="402" t="str">
        <f>IFERROR(VLOOKUP(A31,NPS!A21:B832,2,FALSE)," ")</f>
        <v xml:space="preserve"> </v>
      </c>
      <c r="E31" s="402"/>
      <c r="F31" s="402"/>
      <c r="G31" s="402"/>
      <c r="H31" s="402"/>
      <c r="I31" s="401"/>
      <c r="J31" s="401"/>
      <c r="K31" s="397" t="str">
        <f t="shared" si="0"/>
        <v xml:space="preserve"> </v>
      </c>
      <c r="L31" s="397"/>
      <c r="M31" s="398"/>
    </row>
    <row r="32" spans="1:13" x14ac:dyDescent="0.3">
      <c r="A32" s="396"/>
      <c r="B32" s="396"/>
      <c r="C32" s="396"/>
      <c r="D32" s="403" t="str">
        <f>IFERROR(VLOOKUP(A32,NPS!A22:B833,2,FALSE)," ")</f>
        <v xml:space="preserve"> </v>
      </c>
      <c r="E32" s="403"/>
      <c r="F32" s="403"/>
      <c r="G32" s="403"/>
      <c r="H32" s="403"/>
      <c r="I32" s="396"/>
      <c r="J32" s="396"/>
      <c r="K32" s="399" t="str">
        <f t="shared" si="0"/>
        <v xml:space="preserve"> </v>
      </c>
      <c r="L32" s="399"/>
      <c r="M32" s="400"/>
    </row>
    <row r="33" spans="1:13" x14ac:dyDescent="0.3">
      <c r="A33" s="401"/>
      <c r="B33" s="401"/>
      <c r="C33" s="401"/>
      <c r="D33" s="402" t="str">
        <f>IFERROR(VLOOKUP(A33,NPS!A23:B834,2,FALSE)," ")</f>
        <v xml:space="preserve"> </v>
      </c>
      <c r="E33" s="402"/>
      <c r="F33" s="402"/>
      <c r="G33" s="402"/>
      <c r="H33" s="402"/>
      <c r="I33" s="401"/>
      <c r="J33" s="401"/>
      <c r="K33" s="397" t="str">
        <f t="shared" si="0"/>
        <v xml:space="preserve"> </v>
      </c>
      <c r="L33" s="397"/>
      <c r="M33" s="398"/>
    </row>
    <row r="34" spans="1:13" x14ac:dyDescent="0.3">
      <c r="A34" s="396"/>
      <c r="B34" s="396"/>
      <c r="C34" s="396"/>
      <c r="D34" s="403" t="str">
        <f>IFERROR(VLOOKUP(A34,NPS!A24:B835,2,FALSE)," ")</f>
        <v xml:space="preserve"> </v>
      </c>
      <c r="E34" s="403"/>
      <c r="F34" s="403"/>
      <c r="G34" s="403"/>
      <c r="H34" s="403"/>
      <c r="I34" s="396"/>
      <c r="J34" s="396"/>
      <c r="K34" s="399" t="str">
        <f t="shared" si="0"/>
        <v xml:space="preserve"> </v>
      </c>
      <c r="L34" s="399"/>
      <c r="M34" s="400"/>
    </row>
    <row r="35" spans="1:13" x14ac:dyDescent="0.3">
      <c r="A35" s="401"/>
      <c r="B35" s="401"/>
      <c r="C35" s="401"/>
      <c r="D35" s="402" t="str">
        <f>IFERROR(VLOOKUP(A35,NPS!A25:B836,2,FALSE)," ")</f>
        <v xml:space="preserve"> </v>
      </c>
      <c r="E35" s="402"/>
      <c r="F35" s="402"/>
      <c r="G35" s="402"/>
      <c r="H35" s="402"/>
      <c r="I35" s="401"/>
      <c r="J35" s="401"/>
      <c r="K35" s="397" t="str">
        <f t="shared" si="0"/>
        <v xml:space="preserve"> </v>
      </c>
      <c r="L35" s="397"/>
      <c r="M35" s="398"/>
    </row>
    <row r="36" spans="1:13" x14ac:dyDescent="0.3">
      <c r="A36" s="396"/>
      <c r="B36" s="396"/>
      <c r="C36" s="396"/>
      <c r="D36" s="403" t="str">
        <f>IFERROR(VLOOKUP(A36,NPS!A26:B837,2,FALSE)," ")</f>
        <v xml:space="preserve"> </v>
      </c>
      <c r="E36" s="403"/>
      <c r="F36" s="403"/>
      <c r="G36" s="403"/>
      <c r="H36" s="403"/>
      <c r="I36" s="396"/>
      <c r="J36" s="396"/>
      <c r="K36" s="399" t="str">
        <f t="shared" si="0"/>
        <v xml:space="preserve"> </v>
      </c>
      <c r="L36" s="399"/>
      <c r="M36" s="400"/>
    </row>
    <row r="37" spans="1:13" x14ac:dyDescent="0.3">
      <c r="A37" s="401"/>
      <c r="B37" s="401"/>
      <c r="C37" s="401"/>
      <c r="D37" s="402" t="str">
        <f>IFERROR(VLOOKUP(A37,NPS!A27:B838,2,FALSE)," ")</f>
        <v xml:space="preserve"> </v>
      </c>
      <c r="E37" s="402"/>
      <c r="F37" s="402"/>
      <c r="G37" s="402"/>
      <c r="H37" s="402"/>
      <c r="I37" s="401"/>
      <c r="J37" s="401"/>
      <c r="K37" s="397" t="str">
        <f t="shared" si="0"/>
        <v xml:space="preserve"> </v>
      </c>
      <c r="L37" s="397"/>
      <c r="M37" s="398"/>
    </row>
    <row r="38" spans="1:13" x14ac:dyDescent="0.3">
      <c r="A38" s="396"/>
      <c r="B38" s="396"/>
      <c r="C38" s="396"/>
      <c r="D38" s="403" t="str">
        <f>IFERROR(VLOOKUP(A38,NPS!A28:B839,2,FALSE)," ")</f>
        <v xml:space="preserve"> </v>
      </c>
      <c r="E38" s="403"/>
      <c r="F38" s="403"/>
      <c r="G38" s="403"/>
      <c r="H38" s="403"/>
      <c r="I38" s="396"/>
      <c r="J38" s="396"/>
      <c r="K38" s="399" t="str">
        <f t="shared" si="0"/>
        <v xml:space="preserve"> </v>
      </c>
      <c r="L38" s="399"/>
      <c r="M38" s="400"/>
    </row>
    <row r="39" spans="1:13" x14ac:dyDescent="0.3">
      <c r="A39" s="401"/>
      <c r="B39" s="401"/>
      <c r="C39" s="401"/>
      <c r="D39" s="402" t="str">
        <f>IFERROR(VLOOKUP(A39,NPS!A29:B840,2,FALSE)," ")</f>
        <v xml:space="preserve"> </v>
      </c>
      <c r="E39" s="402"/>
      <c r="F39" s="402"/>
      <c r="G39" s="402"/>
      <c r="H39" s="402"/>
      <c r="I39" s="401"/>
      <c r="J39" s="401"/>
      <c r="K39" s="397" t="str">
        <f t="shared" si="0"/>
        <v xml:space="preserve"> </v>
      </c>
      <c r="L39" s="397"/>
      <c r="M39" s="398"/>
    </row>
    <row r="40" spans="1:13" x14ac:dyDescent="0.3">
      <c r="A40" s="396"/>
      <c r="B40" s="396"/>
      <c r="C40" s="396"/>
      <c r="D40" s="403" t="str">
        <f>IFERROR(VLOOKUP(A40,NPS!A30:B841,2,FALSE)," ")</f>
        <v xml:space="preserve"> </v>
      </c>
      <c r="E40" s="403"/>
      <c r="F40" s="403"/>
      <c r="G40" s="403"/>
      <c r="H40" s="403"/>
      <c r="I40" s="396"/>
      <c r="J40" s="396"/>
      <c r="K40" s="399" t="str">
        <f t="shared" si="0"/>
        <v xml:space="preserve"> </v>
      </c>
      <c r="L40" s="399"/>
      <c r="M40" s="400"/>
    </row>
    <row r="41" spans="1:13" x14ac:dyDescent="0.3">
      <c r="A41" s="401"/>
      <c r="B41" s="401"/>
      <c r="C41" s="401"/>
      <c r="D41" s="402" t="str">
        <f>IFERROR(VLOOKUP(A41,NPS!A31:B842,2,FALSE)," ")</f>
        <v xml:space="preserve"> </v>
      </c>
      <c r="E41" s="402"/>
      <c r="F41" s="402"/>
      <c r="G41" s="402"/>
      <c r="H41" s="402"/>
      <c r="I41" s="401"/>
      <c r="J41" s="401"/>
      <c r="K41" s="397" t="str">
        <f t="shared" si="0"/>
        <v xml:space="preserve"> </v>
      </c>
      <c r="L41" s="397"/>
      <c r="M41" s="398"/>
    </row>
    <row r="42" spans="1:13" x14ac:dyDescent="0.3">
      <c r="A42" s="396"/>
      <c r="B42" s="396"/>
      <c r="C42" s="396"/>
      <c r="D42" s="403" t="str">
        <f>IFERROR(VLOOKUP(A42,NPS!A32:B843,2,FALSE)," ")</f>
        <v xml:space="preserve"> </v>
      </c>
      <c r="E42" s="403"/>
      <c r="F42" s="403"/>
      <c r="G42" s="403"/>
      <c r="H42" s="403"/>
      <c r="I42" s="396"/>
      <c r="J42" s="396"/>
      <c r="K42" s="399" t="str">
        <f t="shared" si="0"/>
        <v xml:space="preserve"> </v>
      </c>
      <c r="L42" s="399"/>
      <c r="M42" s="400"/>
    </row>
    <row r="43" spans="1:13" x14ac:dyDescent="0.3">
      <c r="A43" s="401"/>
      <c r="B43" s="401"/>
      <c r="C43" s="401"/>
      <c r="D43" s="402" t="str">
        <f>IFERROR(VLOOKUP(A43,NPS!A33:B844,2,FALSE)," ")</f>
        <v xml:space="preserve"> </v>
      </c>
      <c r="E43" s="402"/>
      <c r="F43" s="402"/>
      <c r="G43" s="402"/>
      <c r="H43" s="402"/>
      <c r="I43" s="401"/>
      <c r="J43" s="401"/>
      <c r="K43" s="397" t="str">
        <f t="shared" si="0"/>
        <v xml:space="preserve"> </v>
      </c>
      <c r="L43" s="397"/>
      <c r="M43" s="398"/>
    </row>
    <row r="44" spans="1:13" x14ac:dyDescent="0.3">
      <c r="A44" s="396"/>
      <c r="B44" s="396"/>
      <c r="C44" s="396"/>
      <c r="D44" s="403" t="str">
        <f>IFERROR(VLOOKUP(A44,NPS!A34:B845,2,FALSE)," ")</f>
        <v xml:space="preserve"> </v>
      </c>
      <c r="E44" s="403"/>
      <c r="F44" s="403"/>
      <c r="G44" s="403"/>
      <c r="H44" s="403"/>
      <c r="I44" s="396"/>
      <c r="J44" s="396"/>
      <c r="K44" s="399" t="str">
        <f t="shared" si="0"/>
        <v xml:space="preserve"> </v>
      </c>
      <c r="L44" s="399"/>
      <c r="M44" s="400"/>
    </row>
    <row r="45" spans="1:13" x14ac:dyDescent="0.3">
      <c r="A45" s="401"/>
      <c r="B45" s="401"/>
      <c r="C45" s="401"/>
      <c r="D45" s="402" t="str">
        <f>IFERROR(VLOOKUP(A45,NPS!A35:B846,2,FALSE)," ")</f>
        <v xml:space="preserve"> </v>
      </c>
      <c r="E45" s="402"/>
      <c r="F45" s="402"/>
      <c r="G45" s="402"/>
      <c r="H45" s="402"/>
      <c r="I45" s="401"/>
      <c r="J45" s="401"/>
      <c r="K45" s="397" t="str">
        <f t="shared" si="0"/>
        <v xml:space="preserve"> </v>
      </c>
      <c r="L45" s="397"/>
      <c r="M45" s="398"/>
    </row>
    <row r="46" spans="1:13" x14ac:dyDescent="0.3">
      <c r="A46" s="396"/>
      <c r="B46" s="396"/>
      <c r="C46" s="396"/>
      <c r="D46" s="403" t="str">
        <f>IFERROR(VLOOKUP(A46,NPS!A36:B847,2,FALSE)," ")</f>
        <v xml:space="preserve"> </v>
      </c>
      <c r="E46" s="403"/>
      <c r="F46" s="403"/>
      <c r="G46" s="403"/>
      <c r="H46" s="403"/>
      <c r="I46" s="396"/>
      <c r="J46" s="396"/>
      <c r="K46" s="399" t="str">
        <f t="shared" si="0"/>
        <v xml:space="preserve"> </v>
      </c>
      <c r="L46" s="399"/>
      <c r="M46" s="400"/>
    </row>
    <row r="47" spans="1:13" x14ac:dyDescent="0.3">
      <c r="A47" s="401"/>
      <c r="B47" s="401"/>
      <c r="C47" s="401"/>
      <c r="D47" s="402" t="str">
        <f>IFERROR(VLOOKUP(A47,NPS!A37:B848,2,FALSE)," ")</f>
        <v xml:space="preserve"> </v>
      </c>
      <c r="E47" s="402"/>
      <c r="F47" s="402"/>
      <c r="G47" s="402"/>
      <c r="H47" s="402"/>
      <c r="I47" s="401"/>
      <c r="J47" s="401"/>
      <c r="K47" s="397" t="str">
        <f t="shared" si="0"/>
        <v xml:space="preserve"> </v>
      </c>
      <c r="L47" s="397"/>
      <c r="M47" s="398"/>
    </row>
    <row r="48" spans="1:13" x14ac:dyDescent="0.3">
      <c r="A48" s="396"/>
      <c r="B48" s="396"/>
      <c r="C48" s="396"/>
      <c r="D48" s="403" t="str">
        <f>IFERROR(VLOOKUP(A48,NPS!A38:B849,2,FALSE)," ")</f>
        <v xml:space="preserve"> </v>
      </c>
      <c r="E48" s="403"/>
      <c r="F48" s="403"/>
      <c r="G48" s="403"/>
      <c r="H48" s="403"/>
      <c r="I48" s="396"/>
      <c r="J48" s="396"/>
      <c r="K48" s="399" t="str">
        <f t="shared" si="0"/>
        <v xml:space="preserve"> </v>
      </c>
      <c r="L48" s="399"/>
      <c r="M48" s="400"/>
    </row>
    <row r="49" spans="1:15" x14ac:dyDescent="0.3">
      <c r="A49" s="401"/>
      <c r="B49" s="401"/>
      <c r="C49" s="401"/>
      <c r="D49" s="402" t="str">
        <f>IFERROR(VLOOKUP(A49,NPS!A39:B850,2,FALSE)," ")</f>
        <v xml:space="preserve"> </v>
      </c>
      <c r="E49" s="402"/>
      <c r="F49" s="402"/>
      <c r="G49" s="402"/>
      <c r="H49" s="402"/>
      <c r="I49" s="401"/>
      <c r="J49" s="401"/>
      <c r="K49" s="397" t="str">
        <f t="shared" si="0"/>
        <v xml:space="preserve"> </v>
      </c>
      <c r="L49" s="397"/>
      <c r="M49" s="398"/>
    </row>
    <row r="50" spans="1:15" x14ac:dyDescent="0.3">
      <c r="A50" s="396"/>
      <c r="B50" s="396"/>
      <c r="C50" s="396"/>
      <c r="D50" s="403" t="str">
        <f>IFERROR(VLOOKUP(A50,NPS!A40:B851,2,FALSE)," ")</f>
        <v xml:space="preserve"> </v>
      </c>
      <c r="E50" s="403"/>
      <c r="F50" s="403"/>
      <c r="G50" s="403"/>
      <c r="H50" s="403"/>
      <c r="I50" s="396"/>
      <c r="J50" s="396"/>
      <c r="K50" s="399" t="str">
        <f t="shared" si="0"/>
        <v xml:space="preserve"> </v>
      </c>
      <c r="L50" s="399"/>
      <c r="M50" s="400"/>
    </row>
    <row r="51" spans="1:15" x14ac:dyDescent="0.3">
      <c r="A51" s="401"/>
      <c r="B51" s="401"/>
      <c r="C51" s="401"/>
      <c r="D51" s="402" t="str">
        <f>IFERROR(VLOOKUP(A51,NPS!A41:B852,2,FALSE)," ")</f>
        <v xml:space="preserve"> </v>
      </c>
      <c r="E51" s="402"/>
      <c r="F51" s="402"/>
      <c r="G51" s="402"/>
      <c r="H51" s="402"/>
      <c r="I51" s="401"/>
      <c r="J51" s="401"/>
      <c r="K51" s="397" t="str">
        <f t="shared" si="0"/>
        <v xml:space="preserve"> </v>
      </c>
      <c r="L51" s="397"/>
      <c r="M51" s="398"/>
    </row>
    <row r="52" spans="1:15" x14ac:dyDescent="0.3">
      <c r="A52" s="396"/>
      <c r="B52" s="396"/>
      <c r="C52" s="396"/>
      <c r="D52" s="403" t="str">
        <f>IFERROR(VLOOKUP(A52,NPS!A42:B853,2,FALSE)," ")</f>
        <v xml:space="preserve"> </v>
      </c>
      <c r="E52" s="403"/>
      <c r="F52" s="403"/>
      <c r="G52" s="403"/>
      <c r="H52" s="403"/>
      <c r="I52" s="396"/>
      <c r="J52" s="396"/>
      <c r="K52" s="399" t="str">
        <f t="shared" si="0"/>
        <v xml:space="preserve"> </v>
      </c>
      <c r="L52" s="399"/>
      <c r="M52" s="400"/>
    </row>
    <row r="53" spans="1:15" x14ac:dyDescent="0.3">
      <c r="A53" s="401"/>
      <c r="B53" s="401"/>
      <c r="C53" s="401"/>
      <c r="D53" s="402" t="str">
        <f>IFERROR(VLOOKUP(A53,NPS!A43:B854,2,FALSE)," ")</f>
        <v xml:space="preserve"> </v>
      </c>
      <c r="E53" s="402"/>
      <c r="F53" s="402"/>
      <c r="G53" s="402"/>
      <c r="H53" s="402"/>
      <c r="I53" s="401"/>
      <c r="J53" s="401"/>
      <c r="K53" s="397" t="str">
        <f t="shared" si="0"/>
        <v xml:space="preserve"> </v>
      </c>
      <c r="L53" s="397"/>
      <c r="M53" s="398"/>
    </row>
    <row r="54" spans="1:15" x14ac:dyDescent="0.3">
      <c r="A54" s="396"/>
      <c r="B54" s="396"/>
      <c r="C54" s="396"/>
      <c r="D54" s="403" t="str">
        <f>IFERROR(VLOOKUP(A54,NPS!A44:B855,2,FALSE)," ")</f>
        <v xml:space="preserve"> </v>
      </c>
      <c r="E54" s="403"/>
      <c r="F54" s="403"/>
      <c r="G54" s="403"/>
      <c r="H54" s="403"/>
      <c r="I54" s="396"/>
      <c r="J54" s="396"/>
      <c r="K54" s="399" t="str">
        <f t="shared" si="0"/>
        <v xml:space="preserve"> </v>
      </c>
      <c r="L54" s="399"/>
      <c r="M54" s="400"/>
    </row>
    <row r="55" spans="1:15" x14ac:dyDescent="0.3">
      <c r="A55" s="401"/>
      <c r="B55" s="401"/>
      <c r="C55" s="401"/>
      <c r="D55" s="402" t="str">
        <f>IFERROR(VLOOKUP(A55,NPS!A45:B856,2,FALSE)," ")</f>
        <v xml:space="preserve"> </v>
      </c>
      <c r="E55" s="402"/>
      <c r="F55" s="402"/>
      <c r="G55" s="402"/>
      <c r="H55" s="402"/>
      <c r="I55" s="401"/>
      <c r="J55" s="401"/>
      <c r="K55" s="397" t="str">
        <f t="shared" si="0"/>
        <v xml:space="preserve"> </v>
      </c>
      <c r="L55" s="397"/>
      <c r="M55" s="398"/>
    </row>
    <row r="56" spans="1:15" ht="15" thickBot="1" x14ac:dyDescent="0.35">
      <c r="A56" s="100"/>
      <c r="B56" s="70"/>
      <c r="C56" s="70"/>
      <c r="D56" s="70"/>
      <c r="E56" s="70"/>
      <c r="F56" s="70"/>
      <c r="G56" s="70"/>
      <c r="H56" s="70"/>
      <c r="I56" s="417">
        <f>SUM(I12:J55)</f>
        <v>0</v>
      </c>
      <c r="J56" s="418"/>
      <c r="K56" s="397" t="str">
        <f t="shared" si="0"/>
        <v xml:space="preserve"> </v>
      </c>
      <c r="L56" s="397"/>
      <c r="M56" s="398"/>
      <c r="O56" s="101"/>
    </row>
    <row r="57" spans="1:15" x14ac:dyDescent="0.3">
      <c r="A57" s="100"/>
      <c r="B57" s="70"/>
      <c r="C57" s="70"/>
      <c r="D57" s="70"/>
      <c r="E57" s="70"/>
      <c r="F57" s="70"/>
      <c r="G57" s="70"/>
      <c r="H57" s="70"/>
      <c r="I57" s="419" t="s">
        <v>108</v>
      </c>
      <c r="J57" s="419"/>
      <c r="K57" s="419" t="s">
        <v>109</v>
      </c>
      <c r="L57" s="419"/>
      <c r="M57" s="420"/>
    </row>
    <row r="58" spans="1:15" ht="15" thickBot="1" x14ac:dyDescent="0.35">
      <c r="A58" s="102"/>
      <c r="B58" s="103"/>
      <c r="C58" s="103"/>
      <c r="D58" s="103"/>
      <c r="E58" s="103"/>
      <c r="F58" s="103"/>
      <c r="G58" s="103"/>
      <c r="H58" s="103"/>
      <c r="I58" s="103"/>
      <c r="J58" s="103"/>
      <c r="K58" s="103"/>
      <c r="L58" s="103"/>
      <c r="M58" s="104"/>
    </row>
  </sheetData>
  <sheetProtection algorithmName="SHA-512" hashValue="3syZ+NfXh9UjcgpdL/3evumG2pzwbhk61n+TQRF23GLG1/pAw1lAXS5j3f0iIqRPKIwmZNsMbXM4esFoX1ZuzA==" saltValue="g5Lq+r+3O8CF/Okd4uwIkg==" spinCount="100000" sheet="1" objects="1" scenarios="1" selectLockedCells="1"/>
  <mergeCells count="197">
    <mergeCell ref="I56:J56"/>
    <mergeCell ref="K56:M56"/>
    <mergeCell ref="K57:M57"/>
    <mergeCell ref="I57:J57"/>
    <mergeCell ref="K55:M55"/>
    <mergeCell ref="I55:J55"/>
    <mergeCell ref="K43:M43"/>
    <mergeCell ref="K44:M44"/>
    <mergeCell ref="K50:M50"/>
    <mergeCell ref="K51:M51"/>
    <mergeCell ref="K52:M52"/>
    <mergeCell ref="K53:M53"/>
    <mergeCell ref="K49:M49"/>
    <mergeCell ref="K39:M39"/>
    <mergeCell ref="K17:M17"/>
    <mergeCell ref="K18:M18"/>
    <mergeCell ref="K19:M19"/>
    <mergeCell ref="K20:M20"/>
    <mergeCell ref="K21:M21"/>
    <mergeCell ref="K22:M22"/>
    <mergeCell ref="K54:M54"/>
    <mergeCell ref="I50:J50"/>
    <mergeCell ref="I51:J51"/>
    <mergeCell ref="I52:J52"/>
    <mergeCell ref="I53:J53"/>
    <mergeCell ref="I54:J54"/>
    <mergeCell ref="I24:J24"/>
    <mergeCell ref="I39:J39"/>
    <mergeCell ref="I40:J40"/>
    <mergeCell ref="I41:J41"/>
    <mergeCell ref="I42:J42"/>
    <mergeCell ref="I43:J43"/>
    <mergeCell ref="I49:J49"/>
    <mergeCell ref="I25:J25"/>
    <mergeCell ref="I26:J26"/>
    <mergeCell ref="I27:J27"/>
    <mergeCell ref="I28:J28"/>
    <mergeCell ref="D55:H55"/>
    <mergeCell ref="D54:H54"/>
    <mergeCell ref="D50:H50"/>
    <mergeCell ref="D51:H51"/>
    <mergeCell ref="A43:C43"/>
    <mergeCell ref="A18:C18"/>
    <mergeCell ref="A19:C19"/>
    <mergeCell ref="A20:C20"/>
    <mergeCell ref="A21:C21"/>
    <mergeCell ref="A22:C22"/>
    <mergeCell ref="A23:C23"/>
    <mergeCell ref="A53:C53"/>
    <mergeCell ref="A54:C54"/>
    <mergeCell ref="A24:C24"/>
    <mergeCell ref="A39:C39"/>
    <mergeCell ref="A40:C40"/>
    <mergeCell ref="A41:C41"/>
    <mergeCell ref="A42:C42"/>
    <mergeCell ref="D18:H18"/>
    <mergeCell ref="A55:C55"/>
    <mergeCell ref="D53:H53"/>
    <mergeCell ref="A34:C34"/>
    <mergeCell ref="A35:C35"/>
    <mergeCell ref="A36:C36"/>
    <mergeCell ref="D12:H12"/>
    <mergeCell ref="D13:H13"/>
    <mergeCell ref="D14:H14"/>
    <mergeCell ref="D15:H15"/>
    <mergeCell ref="D16:H16"/>
    <mergeCell ref="A44:C44"/>
    <mergeCell ref="A50:C50"/>
    <mergeCell ref="A51:C51"/>
    <mergeCell ref="A52:C52"/>
    <mergeCell ref="A12:C12"/>
    <mergeCell ref="A13:C13"/>
    <mergeCell ref="A14:C14"/>
    <mergeCell ref="A15:C15"/>
    <mergeCell ref="A16:C16"/>
    <mergeCell ref="D19:H19"/>
    <mergeCell ref="D20:H20"/>
    <mergeCell ref="D21:H21"/>
    <mergeCell ref="D23:H23"/>
    <mergeCell ref="D24:H24"/>
    <mergeCell ref="D39:H39"/>
    <mergeCell ref="D40:H40"/>
    <mergeCell ref="D41:H41"/>
    <mergeCell ref="D42:H42"/>
    <mergeCell ref="D52:H52"/>
    <mergeCell ref="C8:D8"/>
    <mergeCell ref="J5:L5"/>
    <mergeCell ref="J4:L4"/>
    <mergeCell ref="C7:D7"/>
    <mergeCell ref="F7:H7"/>
    <mergeCell ref="J7:L7"/>
    <mergeCell ref="K40:M40"/>
    <mergeCell ref="K41:M41"/>
    <mergeCell ref="K42:M42"/>
    <mergeCell ref="D22:H22"/>
    <mergeCell ref="I18:J18"/>
    <mergeCell ref="I19:J19"/>
    <mergeCell ref="I20:J20"/>
    <mergeCell ref="I21:J21"/>
    <mergeCell ref="I22:J22"/>
    <mergeCell ref="I23:J23"/>
    <mergeCell ref="I12:J12"/>
    <mergeCell ref="I13:J13"/>
    <mergeCell ref="I14:J14"/>
    <mergeCell ref="I15:J15"/>
    <mergeCell ref="I16:J16"/>
    <mergeCell ref="I17:J17"/>
    <mergeCell ref="K23:M23"/>
    <mergeCell ref="K24:M24"/>
    <mergeCell ref="K11:M11"/>
    <mergeCell ref="D17:H17"/>
    <mergeCell ref="K12:M12"/>
    <mergeCell ref="K13:M13"/>
    <mergeCell ref="K14:M14"/>
    <mergeCell ref="K15:M15"/>
    <mergeCell ref="K16:M16"/>
    <mergeCell ref="D49:H49"/>
    <mergeCell ref="A17:C17"/>
    <mergeCell ref="A49:C49"/>
    <mergeCell ref="D11:H11"/>
    <mergeCell ref="I11:J11"/>
    <mergeCell ref="D43:H43"/>
    <mergeCell ref="D44:H44"/>
    <mergeCell ref="I44:J44"/>
    <mergeCell ref="A25:C25"/>
    <mergeCell ref="A26:C26"/>
    <mergeCell ref="A27:C27"/>
    <mergeCell ref="A28:C28"/>
    <mergeCell ref="A29:C29"/>
    <mergeCell ref="A30:C30"/>
    <mergeCell ref="A31:C31"/>
    <mergeCell ref="A32:C32"/>
    <mergeCell ref="A33:C33"/>
    <mergeCell ref="A1:M1"/>
    <mergeCell ref="A2:M2"/>
    <mergeCell ref="C5:D5"/>
    <mergeCell ref="F5:I5"/>
    <mergeCell ref="C4:D4"/>
    <mergeCell ref="F4:H4"/>
    <mergeCell ref="J8:L8"/>
    <mergeCell ref="A48:C48"/>
    <mergeCell ref="D48:H48"/>
    <mergeCell ref="I48:J48"/>
    <mergeCell ref="K48:M48"/>
    <mergeCell ref="A45:C45"/>
    <mergeCell ref="D45:H45"/>
    <mergeCell ref="I45:J45"/>
    <mergeCell ref="K45:M45"/>
    <mergeCell ref="A46:C46"/>
    <mergeCell ref="D46:H46"/>
    <mergeCell ref="I46:J46"/>
    <mergeCell ref="K46:M46"/>
    <mergeCell ref="A47:C47"/>
    <mergeCell ref="D47:H47"/>
    <mergeCell ref="I47:J47"/>
    <mergeCell ref="K47:M47"/>
    <mergeCell ref="A11:C11"/>
    <mergeCell ref="A37:C37"/>
    <mergeCell ref="A38:C38"/>
    <mergeCell ref="D25:H25"/>
    <mergeCell ref="D26:H26"/>
    <mergeCell ref="D27:H27"/>
    <mergeCell ref="D28:H28"/>
    <mergeCell ref="D29:H29"/>
    <mergeCell ref="D30:H30"/>
    <mergeCell ref="D31:H31"/>
    <mergeCell ref="D32:H32"/>
    <mergeCell ref="D33:H33"/>
    <mergeCell ref="D34:H34"/>
    <mergeCell ref="D35:H35"/>
    <mergeCell ref="D36:H36"/>
    <mergeCell ref="D37:H37"/>
    <mergeCell ref="D38:H38"/>
    <mergeCell ref="I38:J38"/>
    <mergeCell ref="K25:M25"/>
    <mergeCell ref="K26:M26"/>
    <mergeCell ref="K27:M27"/>
    <mergeCell ref="K28:M28"/>
    <mergeCell ref="K29:M29"/>
    <mergeCell ref="K30:M30"/>
    <mergeCell ref="K31:M31"/>
    <mergeCell ref="K32:M32"/>
    <mergeCell ref="K33:M33"/>
    <mergeCell ref="K34:M34"/>
    <mergeCell ref="K35:M35"/>
    <mergeCell ref="K36:M36"/>
    <mergeCell ref="K37:M37"/>
    <mergeCell ref="K38:M38"/>
    <mergeCell ref="I29:J29"/>
    <mergeCell ref="I30:J30"/>
    <mergeCell ref="I31:J31"/>
    <mergeCell ref="I32:J32"/>
    <mergeCell ref="I33:J33"/>
    <mergeCell ref="I34:J34"/>
    <mergeCell ref="I35:J35"/>
    <mergeCell ref="I36:J36"/>
    <mergeCell ref="I37:J37"/>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5D68D-256D-412E-9BD4-187C791BC997}">
  <sheetPr codeName="Sheet16">
    <tabColor rgb="FF009999"/>
  </sheetPr>
  <dimension ref="A1:V53"/>
  <sheetViews>
    <sheetView showGridLines="0" zoomScaleNormal="100" workbookViewId="0">
      <selection activeCell="E19" sqref="E19"/>
    </sheetView>
  </sheetViews>
  <sheetFormatPr defaultColWidth="8.88671875" defaultRowHeight="14.4" x14ac:dyDescent="0.3"/>
  <cols>
    <col min="1" max="1" width="8.88671875" style="14"/>
    <col min="2" max="2" width="11.44140625" style="14" customWidth="1"/>
    <col min="3" max="4" width="8.88671875" style="14"/>
    <col min="5" max="5" width="10.5546875" style="14" bestFit="1" customWidth="1"/>
    <col min="6" max="13" width="8.88671875" style="14"/>
    <col min="14" max="14" width="4.44140625" style="14" customWidth="1"/>
    <col min="15" max="16384" width="8.88671875" style="14"/>
  </cols>
  <sheetData>
    <row r="1" spans="1:22" ht="29.4" customHeight="1" thickBot="1" x14ac:dyDescent="0.35">
      <c r="A1" s="684" t="s">
        <v>1859</v>
      </c>
      <c r="B1" s="684"/>
      <c r="C1" s="684"/>
      <c r="D1" s="684"/>
      <c r="E1" s="684"/>
      <c r="F1" s="684"/>
      <c r="G1" s="684"/>
      <c r="H1" s="684"/>
      <c r="I1" s="684"/>
      <c r="J1" s="684"/>
      <c r="K1" s="684"/>
      <c r="L1" s="684"/>
      <c r="M1" s="684"/>
      <c r="O1" s="368" t="s">
        <v>119</v>
      </c>
      <c r="P1" s="369"/>
      <c r="Q1" s="369"/>
      <c r="R1" s="369"/>
      <c r="S1" s="369"/>
      <c r="T1" s="369"/>
      <c r="U1" s="369"/>
      <c r="V1" s="370"/>
    </row>
    <row r="2" spans="1:22" x14ac:dyDescent="0.3">
      <c r="A2" s="378" t="s">
        <v>113</v>
      </c>
      <c r="B2" s="378"/>
      <c r="C2" s="378"/>
      <c r="D2" s="378"/>
      <c r="E2" s="378"/>
      <c r="F2" s="378"/>
      <c r="G2" s="378"/>
      <c r="H2" s="378"/>
      <c r="I2" s="378"/>
      <c r="J2" s="378"/>
      <c r="K2" s="378"/>
      <c r="L2" s="378"/>
      <c r="M2" s="378"/>
      <c r="O2" s="637" t="s">
        <v>1799</v>
      </c>
      <c r="P2" s="638"/>
      <c r="Q2" s="638"/>
      <c r="R2" s="638"/>
      <c r="S2" s="638"/>
      <c r="T2" s="638"/>
      <c r="U2" s="638"/>
      <c r="V2" s="639"/>
    </row>
    <row r="3" spans="1:22" s="78" customFormat="1" ht="6.6" customHeight="1" x14ac:dyDescent="0.3">
      <c r="A3" s="75"/>
      <c r="B3" s="76"/>
      <c r="C3" s="76"/>
      <c r="D3" s="76"/>
      <c r="E3" s="76"/>
      <c r="F3" s="76"/>
      <c r="G3" s="76"/>
      <c r="H3" s="76"/>
      <c r="I3" s="76"/>
      <c r="J3" s="76"/>
      <c r="K3" s="76"/>
      <c r="L3" s="76"/>
      <c r="M3" s="77"/>
      <c r="O3" s="640"/>
      <c r="P3" s="641"/>
      <c r="Q3" s="641"/>
      <c r="R3" s="641"/>
      <c r="S3" s="641"/>
      <c r="T3" s="641"/>
      <c r="U3" s="641"/>
      <c r="V3" s="642"/>
    </row>
    <row r="4" spans="1:22" x14ac:dyDescent="0.3">
      <c r="A4" s="391" t="s">
        <v>78</v>
      </c>
      <c r="B4" s="392"/>
      <c r="C4" s="647">
        <f>Overview!C4</f>
        <v>0</v>
      </c>
      <c r="D4" s="647"/>
      <c r="E4" s="647"/>
      <c r="F4" s="647"/>
      <c r="G4" s="647"/>
      <c r="H4" s="647"/>
      <c r="I4" s="647"/>
      <c r="J4" s="647"/>
      <c r="K4" s="647"/>
      <c r="L4" s="647"/>
      <c r="M4" s="648"/>
      <c r="O4" s="640"/>
      <c r="P4" s="641"/>
      <c r="Q4" s="641"/>
      <c r="R4" s="641"/>
      <c r="S4" s="641"/>
      <c r="T4" s="641"/>
      <c r="U4" s="641"/>
      <c r="V4" s="642"/>
    </row>
    <row r="5" spans="1:22" s="78" customFormat="1" ht="15.6" customHeight="1" x14ac:dyDescent="0.3">
      <c r="A5" s="75"/>
      <c r="B5" s="76"/>
      <c r="C5" s="649" t="s">
        <v>1778</v>
      </c>
      <c r="D5" s="649"/>
      <c r="E5" s="649"/>
      <c r="F5" s="649"/>
      <c r="G5" s="649"/>
      <c r="H5" s="649"/>
      <c r="I5" s="649"/>
      <c r="J5" s="649"/>
      <c r="K5" s="649"/>
      <c r="L5" s="649"/>
      <c r="M5" s="650"/>
      <c r="O5" s="643"/>
      <c r="P5" s="644"/>
      <c r="Q5" s="644"/>
      <c r="R5" s="644"/>
      <c r="S5" s="644"/>
      <c r="T5" s="644"/>
      <c r="U5" s="644"/>
      <c r="V5" s="645"/>
    </row>
    <row r="6" spans="1:22" s="78" customFormat="1" ht="15.6" customHeight="1" thickBot="1" x14ac:dyDescent="0.35">
      <c r="A6" s="337" t="s">
        <v>96</v>
      </c>
      <c r="B6" s="337"/>
      <c r="C6" s="633">
        <f>'Amend#1 Overview'!C6</f>
        <v>0</v>
      </c>
      <c r="D6" s="633"/>
      <c r="E6" s="633"/>
      <c r="F6" s="190" t="s">
        <v>98</v>
      </c>
      <c r="G6" s="634">
        <f>'Amend#1 Overview'!G6</f>
        <v>0</v>
      </c>
      <c r="H6" s="635"/>
      <c r="I6" s="635"/>
      <c r="J6" s="191" t="s">
        <v>118</v>
      </c>
      <c r="K6" s="633">
        <f>'Amend#1 Overview'!K6</f>
        <v>0</v>
      </c>
      <c r="L6" s="633"/>
      <c r="M6" s="636"/>
      <c r="O6" s="14"/>
      <c r="P6" s="14"/>
      <c r="Q6" s="14"/>
      <c r="R6" s="14"/>
      <c r="S6" s="14"/>
      <c r="T6" s="14"/>
      <c r="U6" s="14"/>
      <c r="V6" s="14"/>
    </row>
    <row r="7" spans="1:22" s="78" customFormat="1" ht="15.6" customHeight="1" thickBot="1" x14ac:dyDescent="0.35">
      <c r="A7" s="337" t="s">
        <v>97</v>
      </c>
      <c r="B7" s="337"/>
      <c r="C7" s="633">
        <f>'Amend#1 Overview'!C7</f>
        <v>0</v>
      </c>
      <c r="D7" s="633"/>
      <c r="E7" s="633"/>
      <c r="F7" s="190" t="s">
        <v>98</v>
      </c>
      <c r="G7" s="634">
        <f>'Amend#1 Overview'!G7</f>
        <v>0</v>
      </c>
      <c r="H7" s="635"/>
      <c r="I7" s="635"/>
      <c r="J7" s="191" t="s">
        <v>118</v>
      </c>
      <c r="K7" s="633">
        <f>'Amend#1 Overview'!K7</f>
        <v>0</v>
      </c>
      <c r="L7" s="633"/>
      <c r="M7" s="636"/>
      <c r="O7" s="353" t="s">
        <v>1782</v>
      </c>
      <c r="P7" s="354"/>
      <c r="Q7" s="354"/>
      <c r="R7" s="354"/>
      <c r="S7" s="354"/>
      <c r="T7" s="354"/>
      <c r="U7" s="354"/>
      <c r="V7" s="355"/>
    </row>
    <row r="8" spans="1:22" s="78" customFormat="1" ht="15.6" customHeight="1" thickBot="1" x14ac:dyDescent="0.35">
      <c r="A8" s="337" t="s">
        <v>117</v>
      </c>
      <c r="B8" s="337"/>
      <c r="C8" s="633">
        <f>'Amend#1 Overview'!C8</f>
        <v>0</v>
      </c>
      <c r="D8" s="633"/>
      <c r="E8" s="633"/>
      <c r="F8" s="190" t="s">
        <v>98</v>
      </c>
      <c r="G8" s="634">
        <f>'Amend#1 Overview'!G8</f>
        <v>0</v>
      </c>
      <c r="H8" s="635"/>
      <c r="I8" s="635"/>
      <c r="J8" s="191" t="s">
        <v>118</v>
      </c>
      <c r="K8" s="633">
        <f>'Amend#1 Overview'!K8</f>
        <v>0</v>
      </c>
      <c r="L8" s="633"/>
      <c r="M8" s="636"/>
      <c r="O8" s="356"/>
      <c r="P8" s="357"/>
      <c r="Q8" s="357"/>
      <c r="R8" s="357"/>
      <c r="S8" s="357"/>
      <c r="T8" s="357"/>
      <c r="U8" s="357"/>
      <c r="V8" s="358"/>
    </row>
    <row r="9" spans="1:22" ht="16.2" customHeight="1" thickBot="1" x14ac:dyDescent="0.35">
      <c r="A9" s="379" t="s">
        <v>30</v>
      </c>
      <c r="B9" s="380"/>
      <c r="C9" s="380"/>
      <c r="D9" s="380"/>
      <c r="E9" s="381"/>
      <c r="F9" s="381"/>
      <c r="G9" s="382" t="str">
        <f>Overview!G9</f>
        <v/>
      </c>
      <c r="H9" s="383"/>
      <c r="I9" s="383"/>
      <c r="J9" s="383"/>
      <c r="K9" s="383"/>
      <c r="L9" s="383"/>
      <c r="M9" s="384"/>
      <c r="O9" s="359" t="s">
        <v>1848</v>
      </c>
      <c r="P9" s="360"/>
      <c r="Q9" s="360"/>
      <c r="R9" s="360"/>
      <c r="S9" s="360"/>
      <c r="T9" s="360"/>
      <c r="U9" s="360"/>
      <c r="V9" s="361"/>
    </row>
    <row r="10" spans="1:22" ht="16.2" customHeight="1" thickBot="1" x14ac:dyDescent="0.35">
      <c r="A10" s="342" t="s">
        <v>1793</v>
      </c>
      <c r="B10" s="343"/>
      <c r="C10" s="343"/>
      <c r="D10" s="343"/>
      <c r="E10" s="343"/>
      <c r="F10" s="343"/>
      <c r="G10" s="349">
        <f>SUM(E19:E24)</f>
        <v>0</v>
      </c>
      <c r="H10" s="336"/>
      <c r="I10" s="335"/>
      <c r="J10" s="335"/>
      <c r="K10" s="335"/>
      <c r="L10" s="335"/>
      <c r="M10" s="336"/>
      <c r="O10" s="359"/>
      <c r="P10" s="360"/>
      <c r="Q10" s="360"/>
      <c r="R10" s="360"/>
      <c r="S10" s="360"/>
      <c r="T10" s="360"/>
      <c r="U10" s="360"/>
      <c r="V10" s="361"/>
    </row>
    <row r="11" spans="1:22" ht="16.2" customHeight="1" thickBot="1" x14ac:dyDescent="0.35">
      <c r="A11" s="267"/>
      <c r="B11" s="268"/>
      <c r="C11" s="268"/>
      <c r="D11" s="268"/>
      <c r="E11" s="268"/>
      <c r="F11" s="268" t="s">
        <v>1794</v>
      </c>
      <c r="G11" s="631">
        <f>IFERROR('Amend#1 Overview'!G11,"")</f>
        <v>0</v>
      </c>
      <c r="H11" s="632"/>
      <c r="I11" s="349" t="str">
        <f>IFERROR(ROUND(G13-Overview!G13,2),"")</f>
        <v/>
      </c>
      <c r="J11" s="335"/>
      <c r="K11" s="270"/>
      <c r="L11" s="270"/>
      <c r="M11" s="215" t="s">
        <v>1795</v>
      </c>
      <c r="O11" s="359"/>
      <c r="P11" s="360"/>
      <c r="Q11" s="360"/>
      <c r="R11" s="360"/>
      <c r="S11" s="360"/>
      <c r="T11" s="360"/>
      <c r="U11" s="360"/>
      <c r="V11" s="361"/>
    </row>
    <row r="12" spans="1:22" ht="16.2" customHeight="1" thickBot="1" x14ac:dyDescent="0.35">
      <c r="A12" s="267"/>
      <c r="B12" s="268"/>
      <c r="C12" s="268"/>
      <c r="D12" s="268"/>
      <c r="E12" s="268"/>
      <c r="F12" s="222" t="s">
        <v>1798</v>
      </c>
      <c r="G12" s="344" t="str">
        <f>IFERROR(ROUND(G9-G10+G11,2),"")</f>
        <v/>
      </c>
      <c r="H12" s="345"/>
      <c r="I12" s="349"/>
      <c r="J12" s="335"/>
      <c r="K12" s="335"/>
      <c r="L12" s="335"/>
      <c r="M12" s="336"/>
      <c r="O12" s="359"/>
      <c r="P12" s="360"/>
      <c r="Q12" s="360"/>
      <c r="R12" s="360"/>
      <c r="S12" s="360"/>
      <c r="T12" s="360"/>
      <c r="U12" s="360"/>
      <c r="V12" s="361"/>
    </row>
    <row r="13" spans="1:22" ht="16.2" customHeight="1" thickBot="1" x14ac:dyDescent="0.35">
      <c r="A13" s="342" t="s">
        <v>1787</v>
      </c>
      <c r="B13" s="343"/>
      <c r="C13" s="343"/>
      <c r="D13" s="343"/>
      <c r="E13" s="343"/>
      <c r="F13" s="343"/>
      <c r="G13" s="349" t="str">
        <f>'Amend#2 Equitable Share'!K56</f>
        <v xml:space="preserve"> </v>
      </c>
      <c r="H13" s="336"/>
      <c r="I13" s="335"/>
      <c r="J13" s="335"/>
      <c r="K13" s="335"/>
      <c r="L13" s="335"/>
      <c r="M13" s="336"/>
      <c r="O13" s="359"/>
      <c r="P13" s="360"/>
      <c r="Q13" s="360"/>
      <c r="R13" s="360"/>
      <c r="S13" s="360"/>
      <c r="T13" s="360"/>
      <c r="U13" s="360"/>
      <c r="V13" s="361"/>
    </row>
    <row r="14" spans="1:22" ht="16.2" customHeight="1" thickBot="1" x14ac:dyDescent="0.35">
      <c r="A14" s="365" t="s">
        <v>68</v>
      </c>
      <c r="B14" s="343"/>
      <c r="C14" s="343"/>
      <c r="D14" s="343"/>
      <c r="E14" s="343"/>
      <c r="F14" s="343"/>
      <c r="G14" s="347" t="str">
        <f>IFERROR(ROUND(G12-G13,2),"")</f>
        <v/>
      </c>
      <c r="H14" s="348"/>
      <c r="I14" s="347"/>
      <c r="J14" s="335"/>
      <c r="K14" s="335"/>
      <c r="L14" s="335"/>
      <c r="M14" s="336"/>
      <c r="O14" s="359"/>
      <c r="P14" s="360"/>
      <c r="Q14" s="360"/>
      <c r="R14" s="360"/>
      <c r="S14" s="360"/>
      <c r="T14" s="360"/>
      <c r="U14" s="360"/>
      <c r="V14" s="361"/>
    </row>
    <row r="15" spans="1:22" ht="19.2" customHeight="1" thickBot="1" x14ac:dyDescent="0.35">
      <c r="A15" s="365" t="s">
        <v>1796</v>
      </c>
      <c r="B15" s="343"/>
      <c r="C15" s="343"/>
      <c r="D15" s="343"/>
      <c r="E15" s="343"/>
      <c r="F15" s="343"/>
      <c r="G15" s="350">
        <f>'Amend#2 Main Budget'!M23</f>
        <v>0</v>
      </c>
      <c r="H15" s="351"/>
      <c r="I15" s="347" t="str">
        <f>IFERROR(ROUND((G12)*0.03,2),"")</f>
        <v/>
      </c>
      <c r="J15" s="348"/>
      <c r="K15" s="189" t="s">
        <v>200</v>
      </c>
      <c r="L15" s="65"/>
      <c r="M15" s="66"/>
      <c r="O15" s="359"/>
      <c r="P15" s="360"/>
      <c r="Q15" s="360"/>
      <c r="R15" s="360"/>
      <c r="S15" s="360"/>
      <c r="T15" s="360"/>
      <c r="U15" s="360"/>
      <c r="V15" s="361"/>
    </row>
    <row r="16" spans="1:22" ht="16.2" customHeight="1" thickBot="1" x14ac:dyDescent="0.35">
      <c r="A16" s="15"/>
      <c r="B16" s="346" t="str">
        <f>IFERROR('Amend#2 Main Budget'!H27," ")</f>
        <v/>
      </c>
      <c r="C16" s="346"/>
      <c r="D16" s="346"/>
      <c r="E16" s="16"/>
      <c r="F16" s="346" t="str">
        <f>IFERROR('Amend#2 Main Budget'!H28," ")</f>
        <v/>
      </c>
      <c r="G16" s="346"/>
      <c r="H16" s="346"/>
      <c r="I16" s="16"/>
      <c r="J16" s="346" t="str">
        <f>IFERROR('Amend#2 Main Budget'!H29,"")</f>
        <v/>
      </c>
      <c r="K16" s="346"/>
      <c r="L16" s="346"/>
      <c r="M16" s="17"/>
      <c r="O16" s="359"/>
      <c r="P16" s="360"/>
      <c r="Q16" s="360"/>
      <c r="R16" s="360"/>
      <c r="S16" s="360"/>
      <c r="T16" s="360"/>
      <c r="U16" s="360"/>
      <c r="V16" s="361"/>
    </row>
    <row r="17" spans="1:22" ht="16.2" customHeight="1" x14ac:dyDescent="0.3">
      <c r="A17" s="15"/>
      <c r="B17" s="352" t="s">
        <v>114</v>
      </c>
      <c r="C17" s="352"/>
      <c r="D17" s="352"/>
      <c r="E17" s="16"/>
      <c r="F17" s="352" t="s">
        <v>115</v>
      </c>
      <c r="G17" s="352"/>
      <c r="H17" s="352"/>
      <c r="I17" s="16"/>
      <c r="J17" s="352" t="s">
        <v>116</v>
      </c>
      <c r="K17" s="352"/>
      <c r="L17" s="352"/>
      <c r="M17" s="17"/>
      <c r="O17" s="359"/>
      <c r="P17" s="360"/>
      <c r="Q17" s="360"/>
      <c r="R17" s="360"/>
      <c r="S17" s="360"/>
      <c r="T17" s="360"/>
      <c r="U17" s="360"/>
      <c r="V17" s="361"/>
    </row>
    <row r="18" spans="1:22" ht="5.4" customHeight="1" x14ac:dyDescent="0.3">
      <c r="A18" s="15"/>
      <c r="B18" s="227"/>
      <c r="C18" s="227"/>
      <c r="D18" s="227"/>
      <c r="E18" s="16"/>
      <c r="F18" s="227"/>
      <c r="G18" s="227"/>
      <c r="H18" s="227"/>
      <c r="I18" s="16"/>
      <c r="J18" s="227"/>
      <c r="K18" s="227"/>
      <c r="L18" s="227"/>
      <c r="M18" s="17"/>
      <c r="O18" s="359"/>
      <c r="P18" s="360"/>
      <c r="Q18" s="360"/>
      <c r="R18" s="360"/>
      <c r="S18" s="360"/>
      <c r="T18" s="360"/>
      <c r="U18" s="360"/>
      <c r="V18" s="361"/>
    </row>
    <row r="19" spans="1:22" ht="16.2" customHeight="1" x14ac:dyDescent="0.3">
      <c r="A19" s="329" t="s">
        <v>1889</v>
      </c>
      <c r="B19" s="330"/>
      <c r="C19" s="330"/>
      <c r="D19" s="330"/>
      <c r="E19" s="235">
        <f>IFERROR('Amend#1 Overview'!E19,"")</f>
        <v>0</v>
      </c>
      <c r="F19" s="16"/>
      <c r="G19" s="16"/>
      <c r="H19" s="16"/>
      <c r="I19" s="16"/>
      <c r="J19" s="16"/>
      <c r="K19" s="16"/>
      <c r="L19" s="16"/>
      <c r="M19" s="17"/>
      <c r="O19" s="362"/>
      <c r="P19" s="363"/>
      <c r="Q19" s="363"/>
      <c r="R19" s="363"/>
      <c r="S19" s="363"/>
      <c r="T19" s="363"/>
      <c r="U19" s="363"/>
      <c r="V19" s="364"/>
    </row>
    <row r="20" spans="1:22" ht="16.2" customHeight="1" x14ac:dyDescent="0.3">
      <c r="A20" s="329" t="s">
        <v>1890</v>
      </c>
      <c r="B20" s="330"/>
      <c r="C20" s="330"/>
      <c r="D20" s="330"/>
      <c r="E20" s="235">
        <f>IFERROR('Amend#1 Overview'!E20,"")</f>
        <v>0</v>
      </c>
      <c r="F20" s="16"/>
      <c r="G20" s="16"/>
      <c r="H20" s="16"/>
      <c r="I20" s="16"/>
      <c r="J20" s="16"/>
      <c r="K20" s="16"/>
      <c r="L20" s="16"/>
      <c r="M20" s="17"/>
    </row>
    <row r="21" spans="1:22" ht="16.2" customHeight="1" x14ac:dyDescent="0.3">
      <c r="A21" s="329" t="s">
        <v>1863</v>
      </c>
      <c r="B21" s="330"/>
      <c r="C21" s="330"/>
      <c r="D21" s="330"/>
      <c r="E21" s="235">
        <f>IFERROR('Amend#1 Overview'!E21,"")</f>
        <v>0</v>
      </c>
      <c r="F21" s="16"/>
      <c r="G21" s="16"/>
      <c r="H21" s="16"/>
      <c r="I21" s="16"/>
      <c r="J21" s="16"/>
      <c r="K21" s="16"/>
      <c r="L21" s="16"/>
      <c r="M21" s="17"/>
    </row>
    <row r="22" spans="1:22" ht="16.2" customHeight="1" x14ac:dyDescent="0.3">
      <c r="A22" s="329" t="s">
        <v>1788</v>
      </c>
      <c r="B22" s="330"/>
      <c r="C22" s="330"/>
      <c r="D22" s="330"/>
      <c r="E22" s="235">
        <f>IFERROR('Amend#1 Overview'!E22,"")</f>
        <v>0</v>
      </c>
      <c r="F22" s="16"/>
      <c r="G22" s="16"/>
      <c r="H22" s="16"/>
      <c r="I22" s="16"/>
      <c r="J22" s="16"/>
      <c r="K22" s="16"/>
      <c r="L22" s="16"/>
      <c r="M22" s="17"/>
    </row>
    <row r="23" spans="1:22" ht="16.2" customHeight="1" x14ac:dyDescent="0.3">
      <c r="A23" s="329" t="s">
        <v>1864</v>
      </c>
      <c r="B23" s="330"/>
      <c r="C23" s="330"/>
      <c r="D23" s="330"/>
      <c r="E23" s="235">
        <f>IFERROR('Amend#1 Overview'!E23,"")</f>
        <v>0</v>
      </c>
      <c r="F23" s="16"/>
      <c r="G23" s="16"/>
      <c r="H23" s="16"/>
      <c r="I23" s="16"/>
      <c r="J23" s="16"/>
      <c r="K23" s="16"/>
      <c r="L23" s="16"/>
      <c r="M23" s="17"/>
    </row>
    <row r="24" spans="1:22" ht="16.2" customHeight="1" x14ac:dyDescent="0.3">
      <c r="A24" s="329" t="s">
        <v>1789</v>
      </c>
      <c r="B24" s="330"/>
      <c r="C24" s="330"/>
      <c r="D24" s="330"/>
      <c r="E24" s="235">
        <f>IFERROR('Amend#1 Overview'!E24,"")</f>
        <v>0</v>
      </c>
      <c r="F24" s="16"/>
      <c r="G24" s="16"/>
      <c r="H24" s="16"/>
      <c r="I24" s="16"/>
      <c r="J24" s="16"/>
      <c r="K24" s="16"/>
      <c r="L24" s="16"/>
      <c r="M24" s="17"/>
    </row>
    <row r="25" spans="1:22" ht="4.95" customHeight="1" x14ac:dyDescent="0.3">
      <c r="A25" s="332"/>
      <c r="B25" s="333"/>
      <c r="C25" s="333"/>
      <c r="D25" s="333"/>
      <c r="E25" s="333"/>
      <c r="F25" s="333"/>
      <c r="G25" s="333"/>
      <c r="H25" s="333"/>
      <c r="I25" s="333"/>
      <c r="J25" s="333"/>
      <c r="K25" s="333"/>
      <c r="L25" s="333"/>
      <c r="M25" s="334"/>
    </row>
    <row r="26" spans="1:22" x14ac:dyDescent="0.3">
      <c r="A26" s="331"/>
      <c r="B26" s="331"/>
      <c r="C26" s="331"/>
      <c r="D26" s="331"/>
      <c r="E26" s="331"/>
      <c r="F26" s="331"/>
      <c r="G26" s="331"/>
      <c r="H26" s="331"/>
      <c r="I26" s="331"/>
      <c r="J26" s="331"/>
      <c r="K26" s="331"/>
      <c r="L26" s="331"/>
      <c r="M26" s="331"/>
    </row>
    <row r="27" spans="1:22" ht="49.2" customHeight="1" x14ac:dyDescent="0.3">
      <c r="A27" s="79"/>
      <c r="B27" s="79"/>
      <c r="C27" s="79"/>
      <c r="D27" s="79"/>
      <c r="E27" s="79"/>
      <c r="F27" s="79"/>
      <c r="G27" s="79"/>
      <c r="H27" s="79"/>
      <c r="I27" s="79"/>
      <c r="J27" s="79"/>
      <c r="K27" s="79"/>
      <c r="L27" s="79"/>
      <c r="M27" s="79"/>
    </row>
    <row r="28" spans="1:22" x14ac:dyDescent="0.3">
      <c r="A28" s="80"/>
      <c r="B28" s="79"/>
      <c r="C28" s="79"/>
      <c r="D28" s="79"/>
      <c r="E28" s="79"/>
      <c r="F28" s="79"/>
      <c r="G28" s="79"/>
      <c r="H28" s="79"/>
      <c r="I28" s="79"/>
      <c r="J28" s="79"/>
      <c r="K28" s="79"/>
      <c r="L28" s="79"/>
      <c r="M28" s="79"/>
    </row>
    <row r="29" spans="1:22" x14ac:dyDescent="0.3">
      <c r="A29" s="327"/>
      <c r="B29" s="328"/>
      <c r="C29" s="328"/>
      <c r="D29" s="328"/>
      <c r="E29" s="328"/>
      <c r="F29" s="328"/>
      <c r="G29" s="328"/>
      <c r="H29" s="328"/>
      <c r="I29" s="328"/>
      <c r="J29" s="328"/>
      <c r="K29" s="328"/>
      <c r="L29" s="328"/>
      <c r="M29" s="328"/>
    </row>
    <row r="30" spans="1:22" x14ac:dyDescent="0.3">
      <c r="A30" s="79"/>
      <c r="B30" s="79"/>
      <c r="C30" s="79"/>
      <c r="D30" s="79"/>
      <c r="E30" s="79"/>
      <c r="F30" s="79"/>
      <c r="G30" s="79"/>
      <c r="H30" s="79"/>
      <c r="I30" s="79"/>
      <c r="J30" s="79"/>
      <c r="K30" s="79"/>
      <c r="L30" s="79"/>
      <c r="M30" s="79"/>
    </row>
    <row r="31" spans="1:22" x14ac:dyDescent="0.3">
      <c r="A31" s="79"/>
      <c r="B31" s="79"/>
      <c r="C31" s="79"/>
      <c r="D31" s="79"/>
      <c r="E31" s="79"/>
      <c r="F31" s="79"/>
      <c r="G31" s="79"/>
      <c r="H31" s="79"/>
      <c r="I31" s="79"/>
      <c r="J31" s="79"/>
      <c r="K31" s="79"/>
      <c r="L31" s="79"/>
      <c r="M31" s="79"/>
    </row>
    <row r="32" spans="1:22" x14ac:dyDescent="0.3">
      <c r="A32" s="79"/>
      <c r="B32" s="79"/>
      <c r="C32" s="79"/>
      <c r="D32" s="79"/>
      <c r="E32" s="79"/>
      <c r="F32" s="79"/>
      <c r="G32" s="79"/>
      <c r="H32" s="79"/>
      <c r="I32" s="79"/>
      <c r="J32" s="79"/>
      <c r="K32" s="79"/>
      <c r="L32" s="79"/>
      <c r="M32" s="79"/>
    </row>
    <row r="33" spans="1:13" x14ac:dyDescent="0.3">
      <c r="A33" s="79"/>
      <c r="B33" s="79"/>
      <c r="C33" s="79"/>
      <c r="D33" s="79"/>
      <c r="E33" s="79"/>
      <c r="F33" s="79"/>
      <c r="G33" s="79"/>
      <c r="H33" s="79"/>
      <c r="I33" s="79"/>
      <c r="J33" s="79"/>
      <c r="K33" s="79"/>
      <c r="L33" s="79"/>
      <c r="M33" s="79"/>
    </row>
    <row r="34" spans="1:13" x14ac:dyDescent="0.3">
      <c r="A34" s="79"/>
      <c r="B34" s="79"/>
      <c r="C34" s="79"/>
      <c r="D34" s="79"/>
      <c r="E34" s="79"/>
      <c r="F34" s="79"/>
      <c r="G34" s="79"/>
      <c r="H34" s="79"/>
      <c r="I34" s="79"/>
      <c r="J34" s="79"/>
      <c r="K34" s="79"/>
      <c r="L34" s="79"/>
      <c r="M34" s="79"/>
    </row>
    <row r="35" spans="1:13" x14ac:dyDescent="0.3">
      <c r="A35" s="79"/>
      <c r="B35" s="79"/>
      <c r="C35" s="79"/>
      <c r="D35" s="79"/>
      <c r="E35" s="79"/>
      <c r="F35" s="79"/>
      <c r="G35" s="79"/>
      <c r="H35" s="79"/>
      <c r="I35" s="79"/>
      <c r="J35" s="79"/>
      <c r="K35" s="79"/>
      <c r="L35" s="79"/>
      <c r="M35" s="79"/>
    </row>
    <row r="36" spans="1:13" x14ac:dyDescent="0.3">
      <c r="A36" s="79"/>
      <c r="B36" s="79"/>
      <c r="C36" s="79"/>
      <c r="D36" s="79"/>
      <c r="E36" s="79"/>
      <c r="F36" s="79"/>
      <c r="G36" s="79"/>
      <c r="H36" s="79"/>
      <c r="I36" s="79"/>
      <c r="J36" s="79"/>
      <c r="K36" s="79"/>
      <c r="L36" s="79"/>
      <c r="M36" s="79"/>
    </row>
    <row r="37" spans="1:13" x14ac:dyDescent="0.3">
      <c r="A37" s="79"/>
      <c r="B37" s="79"/>
      <c r="C37" s="79"/>
      <c r="D37" s="79"/>
      <c r="E37" s="79"/>
      <c r="F37" s="79"/>
      <c r="G37" s="79"/>
      <c r="H37" s="79"/>
      <c r="I37" s="79"/>
      <c r="J37" s="79"/>
      <c r="K37" s="79"/>
      <c r="L37" s="79"/>
      <c r="M37" s="79"/>
    </row>
    <row r="38" spans="1:13" x14ac:dyDescent="0.3">
      <c r="A38" s="79"/>
      <c r="B38" s="79"/>
      <c r="C38" s="79"/>
      <c r="D38" s="79"/>
      <c r="E38" s="79"/>
      <c r="F38" s="79"/>
      <c r="G38" s="79"/>
      <c r="H38" s="79"/>
      <c r="I38" s="79"/>
      <c r="J38" s="79"/>
      <c r="K38" s="79"/>
      <c r="L38" s="79"/>
      <c r="M38" s="79"/>
    </row>
    <row r="39" spans="1:13" x14ac:dyDescent="0.3">
      <c r="A39" s="79"/>
      <c r="B39" s="79"/>
      <c r="C39" s="79"/>
      <c r="D39" s="79"/>
      <c r="E39" s="79"/>
      <c r="F39" s="79"/>
      <c r="G39" s="79"/>
      <c r="H39" s="79"/>
      <c r="I39" s="79"/>
      <c r="J39" s="79"/>
      <c r="K39" s="79"/>
      <c r="L39" s="79"/>
      <c r="M39" s="79"/>
    </row>
    <row r="40" spans="1:13" x14ac:dyDescent="0.3">
      <c r="A40" s="79"/>
      <c r="B40" s="79"/>
      <c r="C40" s="79"/>
      <c r="D40" s="79"/>
      <c r="E40" s="79"/>
      <c r="F40" s="79"/>
      <c r="G40" s="79"/>
      <c r="H40" s="79"/>
      <c r="I40" s="79"/>
      <c r="J40" s="79"/>
      <c r="K40" s="79"/>
      <c r="L40" s="79"/>
      <c r="M40" s="79"/>
    </row>
    <row r="41" spans="1:13" x14ac:dyDescent="0.3">
      <c r="A41" s="79"/>
      <c r="B41" s="79"/>
      <c r="C41" s="79"/>
      <c r="D41" s="79"/>
      <c r="E41" s="79"/>
      <c r="F41" s="79"/>
      <c r="G41" s="79"/>
      <c r="H41" s="79"/>
      <c r="I41" s="79"/>
      <c r="J41" s="79"/>
      <c r="K41" s="79"/>
      <c r="L41" s="79"/>
      <c r="M41" s="79"/>
    </row>
    <row r="42" spans="1:13" x14ac:dyDescent="0.3">
      <c r="A42" s="79"/>
      <c r="B42" s="79"/>
      <c r="C42" s="79"/>
      <c r="D42" s="79"/>
      <c r="E42" s="79"/>
      <c r="F42" s="79"/>
      <c r="G42" s="79"/>
      <c r="H42" s="79"/>
      <c r="I42" s="79"/>
      <c r="J42" s="79"/>
      <c r="K42" s="79"/>
      <c r="L42" s="79"/>
      <c r="M42" s="79"/>
    </row>
    <row r="43" spans="1:13" x14ac:dyDescent="0.3">
      <c r="A43" s="79"/>
      <c r="B43" s="79"/>
      <c r="C43" s="79"/>
      <c r="D43" s="79"/>
      <c r="E43" s="79"/>
      <c r="F43" s="79"/>
      <c r="G43" s="79"/>
      <c r="H43" s="79"/>
      <c r="I43" s="79"/>
      <c r="J43" s="79"/>
      <c r="K43" s="79"/>
      <c r="L43" s="79"/>
      <c r="M43" s="79"/>
    </row>
    <row r="44" spans="1:13" x14ac:dyDescent="0.3">
      <c r="A44" s="79"/>
      <c r="B44" s="79"/>
      <c r="C44" s="79"/>
      <c r="D44" s="79"/>
      <c r="E44" s="79"/>
      <c r="F44" s="79"/>
      <c r="G44" s="79"/>
      <c r="H44" s="79"/>
      <c r="I44" s="79"/>
      <c r="J44" s="79"/>
      <c r="K44" s="79"/>
      <c r="L44" s="79"/>
      <c r="M44" s="79"/>
    </row>
    <row r="45" spans="1:13" x14ac:dyDescent="0.3">
      <c r="A45" s="79"/>
      <c r="B45" s="79"/>
      <c r="C45" s="79"/>
      <c r="D45" s="79"/>
      <c r="E45" s="79"/>
      <c r="F45" s="79"/>
      <c r="G45" s="79"/>
      <c r="H45" s="79"/>
      <c r="I45" s="79"/>
      <c r="J45" s="79"/>
      <c r="K45" s="79"/>
      <c r="L45" s="79"/>
      <c r="M45" s="79"/>
    </row>
    <row r="46" spans="1:13" x14ac:dyDescent="0.3">
      <c r="A46" s="79"/>
      <c r="B46" s="79"/>
      <c r="C46" s="79"/>
      <c r="D46" s="79"/>
      <c r="E46" s="79"/>
      <c r="F46" s="79"/>
      <c r="G46" s="79"/>
      <c r="H46" s="79"/>
      <c r="I46" s="79"/>
      <c r="J46" s="79"/>
      <c r="K46" s="79"/>
      <c r="L46" s="79"/>
      <c r="M46" s="79"/>
    </row>
    <row r="47" spans="1:13" x14ac:dyDescent="0.3">
      <c r="A47" s="79"/>
      <c r="B47" s="79"/>
      <c r="C47" s="79"/>
      <c r="D47" s="79"/>
      <c r="E47" s="79"/>
      <c r="F47" s="79"/>
      <c r="G47" s="79"/>
      <c r="H47" s="79"/>
      <c r="I47" s="79"/>
      <c r="J47" s="79"/>
      <c r="K47" s="79"/>
      <c r="L47" s="79"/>
      <c r="M47" s="79"/>
    </row>
    <row r="48" spans="1:13" x14ac:dyDescent="0.3">
      <c r="A48" s="79"/>
      <c r="B48" s="79"/>
      <c r="C48" s="79"/>
      <c r="D48" s="79"/>
      <c r="E48" s="79"/>
      <c r="F48" s="79"/>
      <c r="G48" s="79"/>
      <c r="H48" s="79"/>
      <c r="I48" s="79"/>
      <c r="J48" s="79"/>
      <c r="K48" s="79"/>
      <c r="L48" s="79"/>
      <c r="M48" s="79"/>
    </row>
    <row r="49" spans="1:13" x14ac:dyDescent="0.3">
      <c r="A49" s="79"/>
      <c r="B49" s="79"/>
      <c r="C49" s="79"/>
      <c r="D49" s="79"/>
      <c r="E49" s="79"/>
      <c r="F49" s="79"/>
      <c r="G49" s="79"/>
      <c r="H49" s="79"/>
      <c r="I49" s="79"/>
      <c r="J49" s="79"/>
      <c r="K49" s="79"/>
      <c r="L49" s="79"/>
      <c r="M49" s="79"/>
    </row>
    <row r="50" spans="1:13" x14ac:dyDescent="0.3">
      <c r="A50" s="79"/>
      <c r="B50" s="79"/>
      <c r="C50" s="79"/>
      <c r="D50" s="79"/>
      <c r="E50" s="79"/>
      <c r="F50" s="79"/>
      <c r="G50" s="79"/>
      <c r="H50" s="79"/>
      <c r="I50" s="79"/>
      <c r="J50" s="79"/>
      <c r="K50" s="79"/>
      <c r="L50" s="79"/>
      <c r="M50" s="79"/>
    </row>
    <row r="51" spans="1:13" x14ac:dyDescent="0.3">
      <c r="A51" s="79"/>
      <c r="B51" s="79"/>
      <c r="C51" s="79"/>
      <c r="D51" s="79"/>
      <c r="E51" s="79"/>
      <c r="F51" s="79"/>
      <c r="G51" s="79"/>
      <c r="H51" s="79"/>
      <c r="I51" s="79"/>
      <c r="J51" s="79"/>
      <c r="K51" s="79"/>
      <c r="L51" s="79"/>
      <c r="M51" s="79"/>
    </row>
    <row r="52" spans="1:13" x14ac:dyDescent="0.3">
      <c r="A52" s="79"/>
      <c r="B52" s="79"/>
      <c r="C52" s="79"/>
      <c r="D52" s="79"/>
      <c r="E52" s="79"/>
      <c r="F52" s="79"/>
      <c r="G52" s="79"/>
      <c r="H52" s="79"/>
      <c r="I52" s="79"/>
      <c r="J52" s="79"/>
      <c r="K52" s="79"/>
      <c r="L52" s="79"/>
      <c r="M52" s="79"/>
    </row>
    <row r="53" spans="1:13" x14ac:dyDescent="0.3">
      <c r="A53" s="79"/>
      <c r="B53" s="79"/>
      <c r="C53" s="79"/>
      <c r="D53" s="79"/>
      <c r="E53" s="79"/>
      <c r="F53" s="79"/>
      <c r="G53" s="79"/>
      <c r="H53" s="79"/>
      <c r="I53" s="79"/>
      <c r="J53" s="79"/>
      <c r="K53" s="79"/>
      <c r="L53" s="79"/>
      <c r="M53" s="79"/>
    </row>
  </sheetData>
  <sheetProtection algorithmName="SHA-512" hashValue="BZuPgYxmj+CX8NyvBGBS0FK1wD04H4qMDWtgsYBUKsZ6V4J9ecnLuXuNXyri4ua70vR+GKTCr9KZsvfHc99dSw==" saltValue="SmR9bCrwpSODakTbGGw12w==" spinCount="100000" sheet="1" selectLockedCells="1"/>
  <protectedRanges>
    <protectedRange algorithmName="SHA-512" hashValue="lNcqq/b/lsnk95iB5XHq0PCRQDc9dvC4IFp0U4snaSUCM/moZUJf/mRHSIBefPWpvI8noEnjLM38ZtAzyO/BWg==" saltValue="a2+SEoRuu63mT/5dVMI08Q==" spinCount="100000" sqref="B16:L18" name="Focus Area"/>
    <protectedRange algorithmName="SHA-512" hashValue="ipynFNZn0pufBFEZADZeeAyGEi+JWV8nHAUrbiPJ9Y8g9QC+WWj4zRY2j6wWwZ/NtKTO0cVBUWW4uM5rZUCeOQ==" saltValue="1VZ+Zn1PkH6cBPffDs1L1w==" spinCount="100000" sqref="G14:M15" name="Total Allocation_1"/>
  </protectedRanges>
  <mergeCells count="54">
    <mergeCell ref="O1:V1"/>
    <mergeCell ref="O2:V5"/>
    <mergeCell ref="A7:B7"/>
    <mergeCell ref="C7:E7"/>
    <mergeCell ref="G7:I7"/>
    <mergeCell ref="K7:M7"/>
    <mergeCell ref="A1:M1"/>
    <mergeCell ref="A2:M2"/>
    <mergeCell ref="A4:B4"/>
    <mergeCell ref="C4:M4"/>
    <mergeCell ref="C5:M5"/>
    <mergeCell ref="A8:B8"/>
    <mergeCell ref="A10:F10"/>
    <mergeCell ref="G10:H10"/>
    <mergeCell ref="I10:M10"/>
    <mergeCell ref="A6:B6"/>
    <mergeCell ref="C6:E6"/>
    <mergeCell ref="G6:I6"/>
    <mergeCell ref="K6:M6"/>
    <mergeCell ref="C8:E8"/>
    <mergeCell ref="G8:I8"/>
    <mergeCell ref="K8:M8"/>
    <mergeCell ref="A9:F9"/>
    <mergeCell ref="G9:M9"/>
    <mergeCell ref="G11:H11"/>
    <mergeCell ref="I11:J11"/>
    <mergeCell ref="G12:H12"/>
    <mergeCell ref="I12:M12"/>
    <mergeCell ref="O7:V8"/>
    <mergeCell ref="O9:V19"/>
    <mergeCell ref="A13:F13"/>
    <mergeCell ref="G13:H13"/>
    <mergeCell ref="I13:M13"/>
    <mergeCell ref="A14:F14"/>
    <mergeCell ref="G14:H14"/>
    <mergeCell ref="I14:M14"/>
    <mergeCell ref="A15:F15"/>
    <mergeCell ref="G15:H15"/>
    <mergeCell ref="I15:J15"/>
    <mergeCell ref="B16:D16"/>
    <mergeCell ref="F16:H16"/>
    <mergeCell ref="J16:L16"/>
    <mergeCell ref="A29:M29"/>
    <mergeCell ref="B17:D17"/>
    <mergeCell ref="F17:H17"/>
    <mergeCell ref="J17:L17"/>
    <mergeCell ref="A19:D19"/>
    <mergeCell ref="A20:D20"/>
    <mergeCell ref="A21:D21"/>
    <mergeCell ref="A22:D22"/>
    <mergeCell ref="A23:D23"/>
    <mergeCell ref="A24:D24"/>
    <mergeCell ref="A25:M25"/>
    <mergeCell ref="A26:M26"/>
  </mergeCells>
  <conditionalFormatting sqref="B16:D16">
    <cfRule type="cellIs" dxfId="151" priority="11" operator="between">
      <formula>0.01</formula>
      <formula>1</formula>
    </cfRule>
  </conditionalFormatting>
  <conditionalFormatting sqref="F16:H16">
    <cfRule type="cellIs" dxfId="150" priority="10" operator="between">
      <formula>0.01</formula>
      <formula>1</formula>
    </cfRule>
  </conditionalFormatting>
  <conditionalFormatting sqref="J16:L16">
    <cfRule type="cellIs" dxfId="149" priority="8" operator="equal">
      <formula>1</formula>
    </cfRule>
  </conditionalFormatting>
  <conditionalFormatting sqref="G15:H15">
    <cfRule type="expression" dxfId="148" priority="1">
      <formula>$G$15&gt;$I$15</formula>
    </cfRule>
    <cfRule type="expression" dxfId="147" priority="2">
      <formula>$G$15=$I$15</formula>
    </cfRule>
    <cfRule type="expression" dxfId="146" priority="3">
      <formula>$G$15&lt;$I$15</formula>
    </cfRule>
  </conditionalFormatting>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3EA55601-6792-4FE9-87CB-F2DE3FB576A5}">
            <xm:f>'Amend#2 Main Budget'!$M$23&lt;=G15</xm:f>
            <x14:dxf/>
          </x14:cfRule>
          <xm:sqref>M23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3EC59-F86A-4804-A8D0-B836056EE0A1}">
  <sheetPr codeName="Sheet17">
    <tabColor rgb="FF009999"/>
  </sheetPr>
  <dimension ref="A1:O58"/>
  <sheetViews>
    <sheetView showGridLines="0" zoomScaleNormal="100" workbookViewId="0">
      <selection activeCell="A12" sqref="A12:C12"/>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684" t="s">
        <v>132</v>
      </c>
      <c r="B1" s="684"/>
      <c r="C1" s="684"/>
      <c r="D1" s="684"/>
      <c r="E1" s="684"/>
      <c r="F1" s="684"/>
      <c r="G1" s="684"/>
      <c r="H1" s="684"/>
      <c r="I1" s="684"/>
      <c r="J1" s="684"/>
      <c r="K1" s="684"/>
      <c r="L1" s="684"/>
      <c r="M1" s="684"/>
    </row>
    <row r="2" spans="1:13" x14ac:dyDescent="0.3">
      <c r="A2" s="378" t="s">
        <v>100</v>
      </c>
      <c r="B2" s="378"/>
      <c r="C2" s="378"/>
      <c r="D2" s="378"/>
      <c r="E2" s="378"/>
      <c r="F2" s="378"/>
      <c r="G2" s="378"/>
      <c r="H2" s="378"/>
      <c r="I2" s="378"/>
      <c r="J2" s="378"/>
      <c r="K2" s="378"/>
      <c r="L2" s="378"/>
      <c r="M2" s="378"/>
    </row>
    <row r="3" spans="1:13" x14ac:dyDescent="0.3">
      <c r="A3" s="236"/>
      <c r="B3" s="229"/>
      <c r="C3" s="229"/>
      <c r="D3" s="229"/>
      <c r="E3" s="229"/>
      <c r="F3" s="229"/>
      <c r="G3" s="229"/>
      <c r="H3" s="229"/>
      <c r="I3" s="229"/>
      <c r="J3" s="229"/>
      <c r="K3" s="229"/>
      <c r="L3" s="229"/>
      <c r="M3" s="237"/>
    </row>
    <row r="4" spans="1:13" ht="15" thickBot="1" x14ac:dyDescent="0.35">
      <c r="A4" s="238"/>
      <c r="B4" s="70"/>
      <c r="C4" s="666">
        <f>'Equitable Share'!C4</f>
        <v>0</v>
      </c>
      <c r="D4" s="666"/>
      <c r="E4" s="239" t="s">
        <v>102</v>
      </c>
      <c r="F4" s="407">
        <f>I56</f>
        <v>0</v>
      </c>
      <c r="G4" s="407"/>
      <c r="H4" s="407"/>
      <c r="I4" s="239" t="s">
        <v>104</v>
      </c>
      <c r="J4" s="413">
        <f>C4+F4</f>
        <v>0</v>
      </c>
      <c r="K4" s="413"/>
      <c r="L4" s="413"/>
      <c r="M4" s="240"/>
    </row>
    <row r="5" spans="1:13" x14ac:dyDescent="0.3">
      <c r="A5" s="238"/>
      <c r="B5" s="70"/>
      <c r="C5" s="405" t="s">
        <v>99</v>
      </c>
      <c r="D5" s="405"/>
      <c r="E5" s="70"/>
      <c r="F5" s="405" t="s">
        <v>103</v>
      </c>
      <c r="G5" s="405"/>
      <c r="H5" s="405"/>
      <c r="I5" s="405"/>
      <c r="J5" s="412" t="s">
        <v>101</v>
      </c>
      <c r="K5" s="412"/>
      <c r="L5" s="412"/>
      <c r="M5" s="240"/>
    </row>
    <row r="6" spans="1:13" ht="9.6" customHeight="1" x14ac:dyDescent="0.3">
      <c r="A6" s="238"/>
      <c r="B6" s="70"/>
      <c r="C6" s="228"/>
      <c r="D6" s="228"/>
      <c r="E6" s="70"/>
      <c r="F6" s="228"/>
      <c r="G6" s="228"/>
      <c r="H6" s="228"/>
      <c r="I6" s="228"/>
      <c r="J6" s="70"/>
      <c r="K6" s="70"/>
      <c r="L6" s="70"/>
      <c r="M6" s="240"/>
    </row>
    <row r="7" spans="1:13" ht="15" thickBot="1" x14ac:dyDescent="0.35">
      <c r="A7" s="238"/>
      <c r="B7" s="70"/>
      <c r="C7" s="414" t="str">
        <f>IFERROR('Amend#2 Overview'!G12," ")</f>
        <v/>
      </c>
      <c r="D7" s="407"/>
      <c r="E7" s="239" t="s">
        <v>111</v>
      </c>
      <c r="F7" s="415">
        <f>J4</f>
        <v>0</v>
      </c>
      <c r="G7" s="407"/>
      <c r="H7" s="407"/>
      <c r="I7" s="239" t="s">
        <v>104</v>
      </c>
      <c r="J7" s="416" t="str">
        <f>IFERROR(ROUND(C7/F7,2),"")</f>
        <v/>
      </c>
      <c r="K7" s="416"/>
      <c r="L7" s="416"/>
      <c r="M7" s="240"/>
    </row>
    <row r="8" spans="1:13" x14ac:dyDescent="0.3">
      <c r="A8" s="238"/>
      <c r="B8" s="70"/>
      <c r="C8" s="405" t="s">
        <v>177</v>
      </c>
      <c r="D8" s="405"/>
      <c r="E8" s="70"/>
      <c r="F8" s="70" t="s">
        <v>101</v>
      </c>
      <c r="G8" s="70"/>
      <c r="H8" s="70"/>
      <c r="I8" s="70"/>
      <c r="J8" s="408" t="s">
        <v>105</v>
      </c>
      <c r="K8" s="408"/>
      <c r="L8" s="408"/>
      <c r="M8" s="240"/>
    </row>
    <row r="9" spans="1:13" ht="9.6" customHeight="1" x14ac:dyDescent="0.3">
      <c r="A9" s="238"/>
      <c r="B9" s="70"/>
      <c r="C9" s="70"/>
      <c r="D9" s="70"/>
      <c r="E9" s="70"/>
      <c r="F9" s="70"/>
      <c r="G9" s="70"/>
      <c r="H9" s="70"/>
      <c r="I9" s="70"/>
      <c r="J9" s="70"/>
      <c r="K9" s="70"/>
      <c r="L9" s="70"/>
      <c r="M9" s="240"/>
    </row>
    <row r="10" spans="1:13" x14ac:dyDescent="0.3">
      <c r="A10" s="241"/>
      <c r="B10" s="242"/>
      <c r="C10" s="242"/>
      <c r="D10" s="242"/>
      <c r="E10" s="242"/>
      <c r="F10" s="242"/>
      <c r="G10" s="242"/>
      <c r="H10" s="242"/>
      <c r="I10" s="242"/>
      <c r="J10" s="242"/>
      <c r="K10" s="242"/>
      <c r="L10" s="242"/>
      <c r="M10" s="243"/>
    </row>
    <row r="11" spans="1:13" s="99" customFormat="1" ht="43.2" customHeight="1" x14ac:dyDescent="0.3">
      <c r="A11" s="409" t="s">
        <v>106</v>
      </c>
      <c r="B11" s="410"/>
      <c r="C11" s="410"/>
      <c r="D11" s="410" t="s">
        <v>107</v>
      </c>
      <c r="E11" s="410"/>
      <c r="F11" s="410"/>
      <c r="G11" s="410"/>
      <c r="H11" s="410"/>
      <c r="I11" s="410" t="s">
        <v>1818</v>
      </c>
      <c r="J11" s="410"/>
      <c r="K11" s="410" t="s">
        <v>110</v>
      </c>
      <c r="L11" s="410"/>
      <c r="M11" s="411"/>
    </row>
    <row r="12" spans="1:13" x14ac:dyDescent="0.3">
      <c r="A12" s="653">
        <f>'Equitable Share'!$A12</f>
        <v>0</v>
      </c>
      <c r="B12" s="653"/>
      <c r="C12" s="653"/>
      <c r="D12" s="403" t="str">
        <f>'Equitable Share'!D12</f>
        <v xml:space="preserve"> </v>
      </c>
      <c r="E12" s="403"/>
      <c r="F12" s="403"/>
      <c r="G12" s="403"/>
      <c r="H12" s="403"/>
      <c r="I12" s="654">
        <f>'Equitable Share'!I12</f>
        <v>0</v>
      </c>
      <c r="J12" s="654"/>
      <c r="K12" s="655" t="str">
        <f>IFERROR(I12*$J$7," ")</f>
        <v xml:space="preserve"> </v>
      </c>
      <c r="L12" s="656"/>
      <c r="M12" s="657"/>
    </row>
    <row r="13" spans="1:13" x14ac:dyDescent="0.3">
      <c r="A13" s="685">
        <f>'Equitable Share'!$A13</f>
        <v>0</v>
      </c>
      <c r="B13" s="685"/>
      <c r="C13" s="685"/>
      <c r="D13" s="402" t="str">
        <f>'Equitable Share'!D13</f>
        <v xml:space="preserve"> </v>
      </c>
      <c r="E13" s="402"/>
      <c r="F13" s="402"/>
      <c r="G13" s="402"/>
      <c r="H13" s="402"/>
      <c r="I13" s="661">
        <f>'Equitable Share'!I13</f>
        <v>0</v>
      </c>
      <c r="J13" s="661"/>
      <c r="K13" s="662" t="str">
        <f t="shared" ref="K13:K56" si="0">IFERROR(I13*$J$7," ")</f>
        <v xml:space="preserve"> </v>
      </c>
      <c r="L13" s="663"/>
      <c r="M13" s="664"/>
    </row>
    <row r="14" spans="1:13" x14ac:dyDescent="0.3">
      <c r="A14" s="653">
        <f>'Equitable Share'!$A14</f>
        <v>0</v>
      </c>
      <c r="B14" s="653"/>
      <c r="C14" s="653"/>
      <c r="D14" s="403" t="str">
        <f>'Equitable Share'!D14</f>
        <v xml:space="preserve"> </v>
      </c>
      <c r="E14" s="403"/>
      <c r="F14" s="403"/>
      <c r="G14" s="403"/>
      <c r="H14" s="403"/>
      <c r="I14" s="654">
        <f>'Equitable Share'!I14</f>
        <v>0</v>
      </c>
      <c r="J14" s="654"/>
      <c r="K14" s="655" t="str">
        <f t="shared" si="0"/>
        <v xml:space="preserve"> </v>
      </c>
      <c r="L14" s="656"/>
      <c r="M14" s="657"/>
    </row>
    <row r="15" spans="1:13" x14ac:dyDescent="0.3">
      <c r="A15" s="685">
        <f>'Equitable Share'!$A15</f>
        <v>0</v>
      </c>
      <c r="B15" s="685"/>
      <c r="C15" s="685"/>
      <c r="D15" s="402" t="str">
        <f>'Equitable Share'!D15</f>
        <v xml:space="preserve"> </v>
      </c>
      <c r="E15" s="402"/>
      <c r="F15" s="402"/>
      <c r="G15" s="402"/>
      <c r="H15" s="402"/>
      <c r="I15" s="661">
        <f>'Equitable Share'!I15</f>
        <v>0</v>
      </c>
      <c r="J15" s="661"/>
      <c r="K15" s="662" t="str">
        <f t="shared" si="0"/>
        <v xml:space="preserve"> </v>
      </c>
      <c r="L15" s="663"/>
      <c r="M15" s="664"/>
    </row>
    <row r="16" spans="1:13" x14ac:dyDescent="0.3">
      <c r="A16" s="653">
        <f>'Equitable Share'!$A16</f>
        <v>0</v>
      </c>
      <c r="B16" s="653"/>
      <c r="C16" s="653"/>
      <c r="D16" s="403" t="str">
        <f>'Equitable Share'!D16</f>
        <v xml:space="preserve"> </v>
      </c>
      <c r="E16" s="403"/>
      <c r="F16" s="403"/>
      <c r="G16" s="403"/>
      <c r="H16" s="403"/>
      <c r="I16" s="654">
        <f>'Equitable Share'!I16</f>
        <v>0</v>
      </c>
      <c r="J16" s="654"/>
      <c r="K16" s="655" t="str">
        <f t="shared" si="0"/>
        <v xml:space="preserve"> </v>
      </c>
      <c r="L16" s="656"/>
      <c r="M16" s="657"/>
    </row>
    <row r="17" spans="1:13" x14ac:dyDescent="0.3">
      <c r="A17" s="685">
        <f>'Equitable Share'!$A17</f>
        <v>0</v>
      </c>
      <c r="B17" s="685"/>
      <c r="C17" s="685"/>
      <c r="D17" s="402" t="str">
        <f>'Equitable Share'!D17</f>
        <v xml:space="preserve"> </v>
      </c>
      <c r="E17" s="402"/>
      <c r="F17" s="402"/>
      <c r="G17" s="402"/>
      <c r="H17" s="402"/>
      <c r="I17" s="661">
        <f>'Equitable Share'!I17</f>
        <v>0</v>
      </c>
      <c r="J17" s="661"/>
      <c r="K17" s="662" t="str">
        <f t="shared" si="0"/>
        <v xml:space="preserve"> </v>
      </c>
      <c r="L17" s="663"/>
      <c r="M17" s="664"/>
    </row>
    <row r="18" spans="1:13" x14ac:dyDescent="0.3">
      <c r="A18" s="653">
        <f>'Equitable Share'!$A18</f>
        <v>0</v>
      </c>
      <c r="B18" s="653"/>
      <c r="C18" s="653"/>
      <c r="D18" s="403" t="str">
        <f>'Equitable Share'!D18</f>
        <v xml:space="preserve"> </v>
      </c>
      <c r="E18" s="403"/>
      <c r="F18" s="403"/>
      <c r="G18" s="403"/>
      <c r="H18" s="403"/>
      <c r="I18" s="654">
        <f>'Equitable Share'!I18</f>
        <v>0</v>
      </c>
      <c r="J18" s="654"/>
      <c r="K18" s="655" t="str">
        <f t="shared" si="0"/>
        <v xml:space="preserve"> </v>
      </c>
      <c r="L18" s="656"/>
      <c r="M18" s="657"/>
    </row>
    <row r="19" spans="1:13" x14ac:dyDescent="0.3">
      <c r="A19" s="685">
        <f>'Equitable Share'!$A19</f>
        <v>0</v>
      </c>
      <c r="B19" s="685"/>
      <c r="C19" s="685"/>
      <c r="D19" s="402" t="str">
        <f>'Equitable Share'!D19</f>
        <v xml:space="preserve"> </v>
      </c>
      <c r="E19" s="402"/>
      <c r="F19" s="402"/>
      <c r="G19" s="402"/>
      <c r="H19" s="402"/>
      <c r="I19" s="661">
        <f>'Equitable Share'!I19</f>
        <v>0</v>
      </c>
      <c r="J19" s="661"/>
      <c r="K19" s="662" t="str">
        <f t="shared" si="0"/>
        <v xml:space="preserve"> </v>
      </c>
      <c r="L19" s="663"/>
      <c r="M19" s="664"/>
    </row>
    <row r="20" spans="1:13" x14ac:dyDescent="0.3">
      <c r="A20" s="653">
        <f>'Equitable Share'!$A20</f>
        <v>0</v>
      </c>
      <c r="B20" s="653"/>
      <c r="C20" s="653"/>
      <c r="D20" s="403" t="str">
        <f>'Equitable Share'!D20</f>
        <v xml:space="preserve"> </v>
      </c>
      <c r="E20" s="403"/>
      <c r="F20" s="403"/>
      <c r="G20" s="403"/>
      <c r="H20" s="403"/>
      <c r="I20" s="654">
        <f>'Equitable Share'!I20</f>
        <v>0</v>
      </c>
      <c r="J20" s="654"/>
      <c r="K20" s="655" t="str">
        <f t="shared" si="0"/>
        <v xml:space="preserve"> </v>
      </c>
      <c r="L20" s="656"/>
      <c r="M20" s="657"/>
    </row>
    <row r="21" spans="1:13" x14ac:dyDescent="0.3">
      <c r="A21" s="685">
        <f>'Equitable Share'!$A21</f>
        <v>0</v>
      </c>
      <c r="B21" s="685"/>
      <c r="C21" s="685"/>
      <c r="D21" s="402" t="str">
        <f>'Equitable Share'!D21</f>
        <v xml:space="preserve"> </v>
      </c>
      <c r="E21" s="402"/>
      <c r="F21" s="402"/>
      <c r="G21" s="402"/>
      <c r="H21" s="402"/>
      <c r="I21" s="661">
        <f>'Equitable Share'!I21</f>
        <v>0</v>
      </c>
      <c r="J21" s="661"/>
      <c r="K21" s="662" t="str">
        <f t="shared" si="0"/>
        <v xml:space="preserve"> </v>
      </c>
      <c r="L21" s="663"/>
      <c r="M21" s="664"/>
    </row>
    <row r="22" spans="1:13" x14ac:dyDescent="0.3">
      <c r="A22" s="653">
        <f>'Equitable Share'!$A22</f>
        <v>0</v>
      </c>
      <c r="B22" s="653"/>
      <c r="C22" s="653"/>
      <c r="D22" s="403" t="str">
        <f>'Equitable Share'!D22</f>
        <v xml:space="preserve"> </v>
      </c>
      <c r="E22" s="403"/>
      <c r="F22" s="403"/>
      <c r="G22" s="403"/>
      <c r="H22" s="403"/>
      <c r="I22" s="654">
        <f>'Equitable Share'!I22</f>
        <v>0</v>
      </c>
      <c r="J22" s="654"/>
      <c r="K22" s="655" t="str">
        <f t="shared" si="0"/>
        <v xml:space="preserve"> </v>
      </c>
      <c r="L22" s="656"/>
      <c r="M22" s="657"/>
    </row>
    <row r="23" spans="1:13" x14ac:dyDescent="0.3">
      <c r="A23" s="685">
        <f>'Equitable Share'!$A23</f>
        <v>0</v>
      </c>
      <c r="B23" s="685"/>
      <c r="C23" s="685"/>
      <c r="D23" s="402" t="str">
        <f>'Equitable Share'!D23</f>
        <v xml:space="preserve"> </v>
      </c>
      <c r="E23" s="402"/>
      <c r="F23" s="402"/>
      <c r="G23" s="402"/>
      <c r="H23" s="402"/>
      <c r="I23" s="661">
        <f>'Equitable Share'!I23</f>
        <v>0</v>
      </c>
      <c r="J23" s="661"/>
      <c r="K23" s="662" t="str">
        <f t="shared" si="0"/>
        <v xml:space="preserve"> </v>
      </c>
      <c r="L23" s="663"/>
      <c r="M23" s="664"/>
    </row>
    <row r="24" spans="1:13" x14ac:dyDescent="0.3">
      <c r="A24" s="653">
        <f>'Equitable Share'!$A24</f>
        <v>0</v>
      </c>
      <c r="B24" s="653"/>
      <c r="C24" s="653"/>
      <c r="D24" s="403" t="str">
        <f>'Equitable Share'!D24</f>
        <v xml:space="preserve"> </v>
      </c>
      <c r="E24" s="403"/>
      <c r="F24" s="403"/>
      <c r="G24" s="403"/>
      <c r="H24" s="403"/>
      <c r="I24" s="654">
        <f>'Equitable Share'!I24</f>
        <v>0</v>
      </c>
      <c r="J24" s="654"/>
      <c r="K24" s="655" t="str">
        <f t="shared" si="0"/>
        <v xml:space="preserve"> </v>
      </c>
      <c r="L24" s="656"/>
      <c r="M24" s="657"/>
    </row>
    <row r="25" spans="1:13" x14ac:dyDescent="0.3">
      <c r="A25" s="685">
        <f>'Equitable Share'!$A25</f>
        <v>0</v>
      </c>
      <c r="B25" s="685"/>
      <c r="C25" s="685"/>
      <c r="D25" s="402" t="str">
        <f>'Equitable Share'!D25</f>
        <v xml:space="preserve"> </v>
      </c>
      <c r="E25" s="402"/>
      <c r="F25" s="402"/>
      <c r="G25" s="402"/>
      <c r="H25" s="402"/>
      <c r="I25" s="661">
        <f>'Equitable Share'!I25</f>
        <v>0</v>
      </c>
      <c r="J25" s="661"/>
      <c r="K25" s="662" t="str">
        <f t="shared" si="0"/>
        <v xml:space="preserve"> </v>
      </c>
      <c r="L25" s="663"/>
      <c r="M25" s="664"/>
    </row>
    <row r="26" spans="1:13" x14ac:dyDescent="0.3">
      <c r="A26" s="653">
        <f>'Equitable Share'!$A26</f>
        <v>0</v>
      </c>
      <c r="B26" s="653"/>
      <c r="C26" s="653"/>
      <c r="D26" s="403" t="str">
        <f>'Equitable Share'!D26</f>
        <v xml:space="preserve"> </v>
      </c>
      <c r="E26" s="403"/>
      <c r="F26" s="403"/>
      <c r="G26" s="403"/>
      <c r="H26" s="403"/>
      <c r="I26" s="654">
        <f>'Equitable Share'!I26</f>
        <v>0</v>
      </c>
      <c r="J26" s="654"/>
      <c r="K26" s="655" t="str">
        <f t="shared" si="0"/>
        <v xml:space="preserve"> </v>
      </c>
      <c r="L26" s="656"/>
      <c r="M26" s="657"/>
    </row>
    <row r="27" spans="1:13" x14ac:dyDescent="0.3">
      <c r="A27" s="685">
        <f>'Equitable Share'!$A27</f>
        <v>0</v>
      </c>
      <c r="B27" s="685"/>
      <c r="C27" s="685"/>
      <c r="D27" s="402" t="str">
        <f>'Equitable Share'!D27</f>
        <v xml:space="preserve"> </v>
      </c>
      <c r="E27" s="402"/>
      <c r="F27" s="402"/>
      <c r="G27" s="402"/>
      <c r="H27" s="402"/>
      <c r="I27" s="661">
        <f>'Equitable Share'!I27</f>
        <v>0</v>
      </c>
      <c r="J27" s="661"/>
      <c r="K27" s="662" t="str">
        <f t="shared" si="0"/>
        <v xml:space="preserve"> </v>
      </c>
      <c r="L27" s="663"/>
      <c r="M27" s="664"/>
    </row>
    <row r="28" spans="1:13" x14ac:dyDescent="0.3">
      <c r="A28" s="653">
        <f>'Equitable Share'!$A28</f>
        <v>0</v>
      </c>
      <c r="B28" s="653"/>
      <c r="C28" s="653"/>
      <c r="D28" s="403" t="str">
        <f>'Equitable Share'!D28</f>
        <v xml:space="preserve"> </v>
      </c>
      <c r="E28" s="403"/>
      <c r="F28" s="403"/>
      <c r="G28" s="403"/>
      <c r="H28" s="403"/>
      <c r="I28" s="654">
        <f>'Equitable Share'!I28</f>
        <v>0</v>
      </c>
      <c r="J28" s="654"/>
      <c r="K28" s="655" t="str">
        <f t="shared" si="0"/>
        <v xml:space="preserve"> </v>
      </c>
      <c r="L28" s="656"/>
      <c r="M28" s="657"/>
    </row>
    <row r="29" spans="1:13" x14ac:dyDescent="0.3">
      <c r="A29" s="685">
        <f>'Equitable Share'!$A29</f>
        <v>0</v>
      </c>
      <c r="B29" s="685"/>
      <c r="C29" s="685"/>
      <c r="D29" s="402" t="str">
        <f>'Equitable Share'!D29</f>
        <v xml:space="preserve"> </v>
      </c>
      <c r="E29" s="402"/>
      <c r="F29" s="402"/>
      <c r="G29" s="402"/>
      <c r="H29" s="402"/>
      <c r="I29" s="661">
        <f>'Equitable Share'!I29</f>
        <v>0</v>
      </c>
      <c r="J29" s="661"/>
      <c r="K29" s="662" t="str">
        <f t="shared" si="0"/>
        <v xml:space="preserve"> </v>
      </c>
      <c r="L29" s="663"/>
      <c r="M29" s="664"/>
    </row>
    <row r="30" spans="1:13" x14ac:dyDescent="0.3">
      <c r="A30" s="653">
        <f>'Equitable Share'!$A30</f>
        <v>0</v>
      </c>
      <c r="B30" s="653"/>
      <c r="C30" s="653"/>
      <c r="D30" s="403" t="str">
        <f>'Equitable Share'!D30</f>
        <v xml:space="preserve"> </v>
      </c>
      <c r="E30" s="403"/>
      <c r="F30" s="403"/>
      <c r="G30" s="403"/>
      <c r="H30" s="403"/>
      <c r="I30" s="654">
        <f>'Equitable Share'!I30</f>
        <v>0</v>
      </c>
      <c r="J30" s="654"/>
      <c r="K30" s="655" t="str">
        <f t="shared" si="0"/>
        <v xml:space="preserve"> </v>
      </c>
      <c r="L30" s="656"/>
      <c r="M30" s="657"/>
    </row>
    <row r="31" spans="1:13" x14ac:dyDescent="0.3">
      <c r="A31" s="685">
        <f>'Equitable Share'!$A31</f>
        <v>0</v>
      </c>
      <c r="B31" s="685"/>
      <c r="C31" s="685"/>
      <c r="D31" s="402" t="str">
        <f>'Equitable Share'!D31</f>
        <v xml:space="preserve"> </v>
      </c>
      <c r="E31" s="402"/>
      <c r="F31" s="402"/>
      <c r="G31" s="402"/>
      <c r="H31" s="402"/>
      <c r="I31" s="661">
        <f>'Equitable Share'!I31</f>
        <v>0</v>
      </c>
      <c r="J31" s="661"/>
      <c r="K31" s="662" t="str">
        <f t="shared" si="0"/>
        <v xml:space="preserve"> </v>
      </c>
      <c r="L31" s="663"/>
      <c r="M31" s="664"/>
    </row>
    <row r="32" spans="1:13" x14ac:dyDescent="0.3">
      <c r="A32" s="653">
        <f>'Equitable Share'!$A32</f>
        <v>0</v>
      </c>
      <c r="B32" s="653"/>
      <c r="C32" s="653"/>
      <c r="D32" s="403" t="str">
        <f>'Equitable Share'!D32</f>
        <v xml:space="preserve"> </v>
      </c>
      <c r="E32" s="403"/>
      <c r="F32" s="403"/>
      <c r="G32" s="403"/>
      <c r="H32" s="403"/>
      <c r="I32" s="654">
        <f>'Equitable Share'!I32</f>
        <v>0</v>
      </c>
      <c r="J32" s="654"/>
      <c r="K32" s="655" t="str">
        <f t="shared" si="0"/>
        <v xml:space="preserve"> </v>
      </c>
      <c r="L32" s="656"/>
      <c r="M32" s="657"/>
    </row>
    <row r="33" spans="1:13" x14ac:dyDescent="0.3">
      <c r="A33" s="685">
        <f>'Equitable Share'!$A33</f>
        <v>0</v>
      </c>
      <c r="B33" s="685"/>
      <c r="C33" s="685"/>
      <c r="D33" s="402" t="str">
        <f>'Equitable Share'!D33</f>
        <v xml:space="preserve"> </v>
      </c>
      <c r="E33" s="402"/>
      <c r="F33" s="402"/>
      <c r="G33" s="402"/>
      <c r="H33" s="402"/>
      <c r="I33" s="661">
        <f>'Equitable Share'!I33</f>
        <v>0</v>
      </c>
      <c r="J33" s="661"/>
      <c r="K33" s="662" t="str">
        <f t="shared" si="0"/>
        <v xml:space="preserve"> </v>
      </c>
      <c r="L33" s="663"/>
      <c r="M33" s="664"/>
    </row>
    <row r="34" spans="1:13" x14ac:dyDescent="0.3">
      <c r="A34" s="653">
        <f>'Equitable Share'!$A34</f>
        <v>0</v>
      </c>
      <c r="B34" s="653"/>
      <c r="C34" s="653"/>
      <c r="D34" s="403" t="str">
        <f>'Equitable Share'!D34</f>
        <v xml:space="preserve"> </v>
      </c>
      <c r="E34" s="403"/>
      <c r="F34" s="403"/>
      <c r="G34" s="403"/>
      <c r="H34" s="403"/>
      <c r="I34" s="654">
        <f>'Equitable Share'!I34</f>
        <v>0</v>
      </c>
      <c r="J34" s="654"/>
      <c r="K34" s="655" t="str">
        <f t="shared" si="0"/>
        <v xml:space="preserve"> </v>
      </c>
      <c r="L34" s="656"/>
      <c r="M34" s="657"/>
    </row>
    <row r="35" spans="1:13" x14ac:dyDescent="0.3">
      <c r="A35" s="685">
        <f>'Equitable Share'!$A35</f>
        <v>0</v>
      </c>
      <c r="B35" s="685"/>
      <c r="C35" s="685"/>
      <c r="D35" s="402" t="str">
        <f>'Equitable Share'!D35</f>
        <v xml:space="preserve"> </v>
      </c>
      <c r="E35" s="402"/>
      <c r="F35" s="402"/>
      <c r="G35" s="402"/>
      <c r="H35" s="402"/>
      <c r="I35" s="661">
        <f>'Equitable Share'!I35</f>
        <v>0</v>
      </c>
      <c r="J35" s="661"/>
      <c r="K35" s="662" t="str">
        <f t="shared" si="0"/>
        <v xml:space="preserve"> </v>
      </c>
      <c r="L35" s="663"/>
      <c r="M35" s="664"/>
    </row>
    <row r="36" spans="1:13" x14ac:dyDescent="0.3">
      <c r="A36" s="653">
        <f>'Equitable Share'!$A36</f>
        <v>0</v>
      </c>
      <c r="B36" s="653"/>
      <c r="C36" s="653"/>
      <c r="D36" s="403" t="str">
        <f>'Equitable Share'!D36</f>
        <v xml:space="preserve"> </v>
      </c>
      <c r="E36" s="403"/>
      <c r="F36" s="403"/>
      <c r="G36" s="403"/>
      <c r="H36" s="403"/>
      <c r="I36" s="654">
        <f>'Equitable Share'!I36</f>
        <v>0</v>
      </c>
      <c r="J36" s="654"/>
      <c r="K36" s="655" t="str">
        <f t="shared" si="0"/>
        <v xml:space="preserve"> </v>
      </c>
      <c r="L36" s="656"/>
      <c r="M36" s="657"/>
    </row>
    <row r="37" spans="1:13" x14ac:dyDescent="0.3">
      <c r="A37" s="685">
        <f>'Equitable Share'!$A37</f>
        <v>0</v>
      </c>
      <c r="B37" s="685"/>
      <c r="C37" s="685"/>
      <c r="D37" s="402" t="str">
        <f>'Equitable Share'!D37</f>
        <v xml:space="preserve"> </v>
      </c>
      <c r="E37" s="402"/>
      <c r="F37" s="402"/>
      <c r="G37" s="402"/>
      <c r="H37" s="402"/>
      <c r="I37" s="661">
        <f>'Equitable Share'!I37</f>
        <v>0</v>
      </c>
      <c r="J37" s="661"/>
      <c r="K37" s="662" t="str">
        <f t="shared" si="0"/>
        <v xml:space="preserve"> </v>
      </c>
      <c r="L37" s="663"/>
      <c r="M37" s="664"/>
    </row>
    <row r="38" spans="1:13" x14ac:dyDescent="0.3">
      <c r="A38" s="653">
        <f>'Equitable Share'!$A38</f>
        <v>0</v>
      </c>
      <c r="B38" s="653"/>
      <c r="C38" s="653"/>
      <c r="D38" s="403" t="str">
        <f>'Equitable Share'!D38</f>
        <v xml:space="preserve"> </v>
      </c>
      <c r="E38" s="403"/>
      <c r="F38" s="403"/>
      <c r="G38" s="403"/>
      <c r="H38" s="403"/>
      <c r="I38" s="654">
        <f>'Equitable Share'!I38</f>
        <v>0</v>
      </c>
      <c r="J38" s="654"/>
      <c r="K38" s="655" t="str">
        <f t="shared" si="0"/>
        <v xml:space="preserve"> </v>
      </c>
      <c r="L38" s="656"/>
      <c r="M38" s="657"/>
    </row>
    <row r="39" spans="1:13" x14ac:dyDescent="0.3">
      <c r="A39" s="685">
        <f>'Equitable Share'!$A39</f>
        <v>0</v>
      </c>
      <c r="B39" s="685"/>
      <c r="C39" s="685"/>
      <c r="D39" s="402" t="str">
        <f>'Equitable Share'!D39</f>
        <v xml:space="preserve"> </v>
      </c>
      <c r="E39" s="402"/>
      <c r="F39" s="402"/>
      <c r="G39" s="402"/>
      <c r="H39" s="402"/>
      <c r="I39" s="661">
        <f>'Equitable Share'!I39</f>
        <v>0</v>
      </c>
      <c r="J39" s="661"/>
      <c r="K39" s="662" t="str">
        <f t="shared" si="0"/>
        <v xml:space="preserve"> </v>
      </c>
      <c r="L39" s="663"/>
      <c r="M39" s="664"/>
    </row>
    <row r="40" spans="1:13" x14ac:dyDescent="0.3">
      <c r="A40" s="653">
        <f>'Equitable Share'!$A40</f>
        <v>0</v>
      </c>
      <c r="B40" s="653"/>
      <c r="C40" s="653"/>
      <c r="D40" s="403" t="str">
        <f>'Equitable Share'!D40</f>
        <v xml:space="preserve"> </v>
      </c>
      <c r="E40" s="403"/>
      <c r="F40" s="403"/>
      <c r="G40" s="403"/>
      <c r="H40" s="403"/>
      <c r="I40" s="654">
        <f>'Equitable Share'!I40</f>
        <v>0</v>
      </c>
      <c r="J40" s="654"/>
      <c r="K40" s="655" t="str">
        <f t="shared" si="0"/>
        <v xml:space="preserve"> </v>
      </c>
      <c r="L40" s="656"/>
      <c r="M40" s="657"/>
    </row>
    <row r="41" spans="1:13" x14ac:dyDescent="0.3">
      <c r="A41" s="685">
        <f>'Equitable Share'!$A41</f>
        <v>0</v>
      </c>
      <c r="B41" s="685"/>
      <c r="C41" s="685"/>
      <c r="D41" s="402" t="str">
        <f>'Equitable Share'!D41</f>
        <v xml:space="preserve"> </v>
      </c>
      <c r="E41" s="402"/>
      <c r="F41" s="402"/>
      <c r="G41" s="402"/>
      <c r="H41" s="402"/>
      <c r="I41" s="661">
        <f>'Equitable Share'!I41</f>
        <v>0</v>
      </c>
      <c r="J41" s="661"/>
      <c r="K41" s="662" t="str">
        <f t="shared" si="0"/>
        <v xml:space="preserve"> </v>
      </c>
      <c r="L41" s="663"/>
      <c r="M41" s="664"/>
    </row>
    <row r="42" spans="1:13" x14ac:dyDescent="0.3">
      <c r="A42" s="653">
        <f>'Equitable Share'!$A42</f>
        <v>0</v>
      </c>
      <c r="B42" s="653"/>
      <c r="C42" s="653"/>
      <c r="D42" s="403" t="str">
        <f>'Equitable Share'!D42</f>
        <v xml:space="preserve"> </v>
      </c>
      <c r="E42" s="403"/>
      <c r="F42" s="403"/>
      <c r="G42" s="403"/>
      <c r="H42" s="403"/>
      <c r="I42" s="654">
        <f>'Equitable Share'!I42</f>
        <v>0</v>
      </c>
      <c r="J42" s="654"/>
      <c r="K42" s="655" t="str">
        <f t="shared" si="0"/>
        <v xml:space="preserve"> </v>
      </c>
      <c r="L42" s="656"/>
      <c r="M42" s="657"/>
    </row>
    <row r="43" spans="1:13" x14ac:dyDescent="0.3">
      <c r="A43" s="685">
        <f>'Equitable Share'!$A43</f>
        <v>0</v>
      </c>
      <c r="B43" s="685"/>
      <c r="C43" s="685"/>
      <c r="D43" s="402" t="str">
        <f>'Equitable Share'!D43</f>
        <v xml:space="preserve"> </v>
      </c>
      <c r="E43" s="402"/>
      <c r="F43" s="402"/>
      <c r="G43" s="402"/>
      <c r="H43" s="402"/>
      <c r="I43" s="661">
        <f>'Equitable Share'!I43</f>
        <v>0</v>
      </c>
      <c r="J43" s="661"/>
      <c r="K43" s="662" t="str">
        <f t="shared" si="0"/>
        <v xml:space="preserve"> </v>
      </c>
      <c r="L43" s="663"/>
      <c r="M43" s="664"/>
    </row>
    <row r="44" spans="1:13" x14ac:dyDescent="0.3">
      <c r="A44" s="653">
        <f>'Equitable Share'!$A44</f>
        <v>0</v>
      </c>
      <c r="B44" s="653"/>
      <c r="C44" s="653"/>
      <c r="D44" s="403" t="str">
        <f>'Equitable Share'!D44</f>
        <v xml:space="preserve"> </v>
      </c>
      <c r="E44" s="403"/>
      <c r="F44" s="403"/>
      <c r="G44" s="403"/>
      <c r="H44" s="403"/>
      <c r="I44" s="654">
        <f>'Equitable Share'!I44</f>
        <v>0</v>
      </c>
      <c r="J44" s="654"/>
      <c r="K44" s="655" t="str">
        <f t="shared" si="0"/>
        <v xml:space="preserve"> </v>
      </c>
      <c r="L44" s="656"/>
      <c r="M44" s="657"/>
    </row>
    <row r="45" spans="1:13" x14ac:dyDescent="0.3">
      <c r="A45" s="685">
        <f>'Equitable Share'!$A45</f>
        <v>0</v>
      </c>
      <c r="B45" s="685"/>
      <c r="C45" s="685"/>
      <c r="D45" s="402" t="str">
        <f>'Equitable Share'!D45</f>
        <v xml:space="preserve"> </v>
      </c>
      <c r="E45" s="402"/>
      <c r="F45" s="402"/>
      <c r="G45" s="402"/>
      <c r="H45" s="402"/>
      <c r="I45" s="661">
        <f>'Equitable Share'!I45</f>
        <v>0</v>
      </c>
      <c r="J45" s="661"/>
      <c r="K45" s="662" t="str">
        <f t="shared" si="0"/>
        <v xml:space="preserve"> </v>
      </c>
      <c r="L45" s="663"/>
      <c r="M45" s="664"/>
    </row>
    <row r="46" spans="1:13" x14ac:dyDescent="0.3">
      <c r="A46" s="653">
        <f>'Equitable Share'!$A46</f>
        <v>0</v>
      </c>
      <c r="B46" s="653"/>
      <c r="C46" s="653"/>
      <c r="D46" s="403" t="str">
        <f>'Equitable Share'!D46</f>
        <v xml:space="preserve"> </v>
      </c>
      <c r="E46" s="403"/>
      <c r="F46" s="403"/>
      <c r="G46" s="403"/>
      <c r="H46" s="403"/>
      <c r="I46" s="654">
        <f>'Equitable Share'!I46</f>
        <v>0</v>
      </c>
      <c r="J46" s="654"/>
      <c r="K46" s="655" t="str">
        <f t="shared" si="0"/>
        <v xml:space="preserve"> </v>
      </c>
      <c r="L46" s="656"/>
      <c r="M46" s="657"/>
    </row>
    <row r="47" spans="1:13" x14ac:dyDescent="0.3">
      <c r="A47" s="685">
        <f>'Equitable Share'!$A47</f>
        <v>0</v>
      </c>
      <c r="B47" s="685"/>
      <c r="C47" s="685"/>
      <c r="D47" s="402" t="str">
        <f>'Equitable Share'!D47</f>
        <v xml:space="preserve"> </v>
      </c>
      <c r="E47" s="402"/>
      <c r="F47" s="402"/>
      <c r="G47" s="402"/>
      <c r="H47" s="402"/>
      <c r="I47" s="661">
        <f>'Equitable Share'!I47</f>
        <v>0</v>
      </c>
      <c r="J47" s="661"/>
      <c r="K47" s="662" t="str">
        <f t="shared" si="0"/>
        <v xml:space="preserve"> </v>
      </c>
      <c r="L47" s="663"/>
      <c r="M47" s="664"/>
    </row>
    <row r="48" spans="1:13" x14ac:dyDescent="0.3">
      <c r="A48" s="653">
        <f>'Equitable Share'!$A48</f>
        <v>0</v>
      </c>
      <c r="B48" s="653"/>
      <c r="C48" s="653"/>
      <c r="D48" s="403" t="str">
        <f>'Equitable Share'!D48</f>
        <v xml:space="preserve"> </v>
      </c>
      <c r="E48" s="403"/>
      <c r="F48" s="403"/>
      <c r="G48" s="403"/>
      <c r="H48" s="403"/>
      <c r="I48" s="654">
        <f>'Equitable Share'!I48</f>
        <v>0</v>
      </c>
      <c r="J48" s="654"/>
      <c r="K48" s="655" t="str">
        <f t="shared" si="0"/>
        <v xml:space="preserve"> </v>
      </c>
      <c r="L48" s="656"/>
      <c r="M48" s="657"/>
    </row>
    <row r="49" spans="1:15" x14ac:dyDescent="0.3">
      <c r="A49" s="685">
        <f>'Equitable Share'!$A49</f>
        <v>0</v>
      </c>
      <c r="B49" s="685"/>
      <c r="C49" s="685"/>
      <c r="D49" s="402" t="str">
        <f>'Equitable Share'!D49</f>
        <v xml:space="preserve"> </v>
      </c>
      <c r="E49" s="402"/>
      <c r="F49" s="402"/>
      <c r="G49" s="402"/>
      <c r="H49" s="402"/>
      <c r="I49" s="661">
        <f>'Equitable Share'!I49</f>
        <v>0</v>
      </c>
      <c r="J49" s="661"/>
      <c r="K49" s="662" t="str">
        <f t="shared" si="0"/>
        <v xml:space="preserve"> </v>
      </c>
      <c r="L49" s="663"/>
      <c r="M49" s="664"/>
    </row>
    <row r="50" spans="1:15" x14ac:dyDescent="0.3">
      <c r="A50" s="653">
        <f>'Equitable Share'!$A50</f>
        <v>0</v>
      </c>
      <c r="B50" s="653"/>
      <c r="C50" s="653"/>
      <c r="D50" s="403" t="str">
        <f>'Equitable Share'!D50</f>
        <v xml:space="preserve"> </v>
      </c>
      <c r="E50" s="403"/>
      <c r="F50" s="403"/>
      <c r="G50" s="403"/>
      <c r="H50" s="403"/>
      <c r="I50" s="654">
        <f>'Equitable Share'!I50</f>
        <v>0</v>
      </c>
      <c r="J50" s="654"/>
      <c r="K50" s="655" t="str">
        <f t="shared" si="0"/>
        <v xml:space="preserve"> </v>
      </c>
      <c r="L50" s="656"/>
      <c r="M50" s="657"/>
    </row>
    <row r="51" spans="1:15" x14ac:dyDescent="0.3">
      <c r="A51" s="685">
        <f>'Equitable Share'!$A51</f>
        <v>0</v>
      </c>
      <c r="B51" s="685"/>
      <c r="C51" s="685"/>
      <c r="D51" s="402" t="str">
        <f>'Equitable Share'!D51</f>
        <v xml:space="preserve"> </v>
      </c>
      <c r="E51" s="402"/>
      <c r="F51" s="402"/>
      <c r="G51" s="402"/>
      <c r="H51" s="402"/>
      <c r="I51" s="661">
        <f>'Equitable Share'!I51</f>
        <v>0</v>
      </c>
      <c r="J51" s="661"/>
      <c r="K51" s="662" t="str">
        <f t="shared" si="0"/>
        <v xml:space="preserve"> </v>
      </c>
      <c r="L51" s="663"/>
      <c r="M51" s="664"/>
    </row>
    <row r="52" spans="1:15" x14ac:dyDescent="0.3">
      <c r="A52" s="653">
        <f>'Equitable Share'!$A52</f>
        <v>0</v>
      </c>
      <c r="B52" s="653"/>
      <c r="C52" s="653"/>
      <c r="D52" s="403" t="str">
        <f>'Equitable Share'!D52</f>
        <v xml:space="preserve"> </v>
      </c>
      <c r="E52" s="403"/>
      <c r="F52" s="403"/>
      <c r="G52" s="403"/>
      <c r="H52" s="403"/>
      <c r="I52" s="654">
        <f>'Equitable Share'!I52</f>
        <v>0</v>
      </c>
      <c r="J52" s="654"/>
      <c r="K52" s="655" t="str">
        <f t="shared" si="0"/>
        <v xml:space="preserve"> </v>
      </c>
      <c r="L52" s="656"/>
      <c r="M52" s="657"/>
    </row>
    <row r="53" spans="1:15" x14ac:dyDescent="0.3">
      <c r="A53" s="685">
        <f>'Equitable Share'!$A53</f>
        <v>0</v>
      </c>
      <c r="B53" s="685"/>
      <c r="C53" s="685"/>
      <c r="D53" s="402" t="str">
        <f>'Equitable Share'!D53</f>
        <v xml:space="preserve"> </v>
      </c>
      <c r="E53" s="402"/>
      <c r="F53" s="402"/>
      <c r="G53" s="402"/>
      <c r="H53" s="402"/>
      <c r="I53" s="661">
        <f>'Equitable Share'!I53</f>
        <v>0</v>
      </c>
      <c r="J53" s="661"/>
      <c r="K53" s="662" t="str">
        <f t="shared" si="0"/>
        <v xml:space="preserve"> </v>
      </c>
      <c r="L53" s="663"/>
      <c r="M53" s="664"/>
    </row>
    <row r="54" spans="1:15" x14ac:dyDescent="0.3">
      <c r="A54" s="653">
        <f>'Equitable Share'!$A54</f>
        <v>0</v>
      </c>
      <c r="B54" s="653"/>
      <c r="C54" s="653"/>
      <c r="D54" s="403" t="str">
        <f>'Equitable Share'!D54</f>
        <v xml:space="preserve"> </v>
      </c>
      <c r="E54" s="403"/>
      <c r="F54" s="403"/>
      <c r="G54" s="403"/>
      <c r="H54" s="403"/>
      <c r="I54" s="654">
        <f>'Equitable Share'!I54</f>
        <v>0</v>
      </c>
      <c r="J54" s="654"/>
      <c r="K54" s="655" t="str">
        <f t="shared" si="0"/>
        <v xml:space="preserve"> </v>
      </c>
      <c r="L54" s="656"/>
      <c r="M54" s="657"/>
    </row>
    <row r="55" spans="1:15" x14ac:dyDescent="0.3">
      <c r="A55" s="685">
        <f>'Equitable Share'!$A55</f>
        <v>0</v>
      </c>
      <c r="B55" s="685"/>
      <c r="C55" s="685"/>
      <c r="D55" s="402" t="str">
        <f>'Equitable Share'!D55</f>
        <v xml:space="preserve"> </v>
      </c>
      <c r="E55" s="402"/>
      <c r="F55" s="402"/>
      <c r="G55" s="402"/>
      <c r="H55" s="402"/>
      <c r="I55" s="661">
        <f>'Equitable Share'!I55</f>
        <v>0</v>
      </c>
      <c r="J55" s="661"/>
      <c r="K55" s="662" t="str">
        <f t="shared" si="0"/>
        <v xml:space="preserve"> </v>
      </c>
      <c r="L55" s="663"/>
      <c r="M55" s="664"/>
    </row>
    <row r="56" spans="1:15" x14ac:dyDescent="0.3">
      <c r="A56" s="652"/>
      <c r="B56" s="652"/>
      <c r="C56" s="652"/>
      <c r="D56" s="652"/>
      <c r="E56" s="652"/>
      <c r="F56" s="652"/>
      <c r="G56" s="652"/>
      <c r="H56" s="652"/>
      <c r="I56" s="402">
        <f>SUM(I12:J55)</f>
        <v>0</v>
      </c>
      <c r="J56" s="402"/>
      <c r="K56" s="651" t="str">
        <f t="shared" si="0"/>
        <v xml:space="preserve"> </v>
      </c>
      <c r="L56" s="651"/>
      <c r="M56" s="651"/>
      <c r="O56" s="101"/>
    </row>
    <row r="57" spans="1:15" x14ac:dyDescent="0.3">
      <c r="A57" s="100"/>
      <c r="B57" s="70"/>
      <c r="C57" s="70"/>
      <c r="D57" s="70"/>
      <c r="E57" s="70"/>
      <c r="F57" s="70"/>
      <c r="G57" s="70"/>
      <c r="H57" s="70"/>
      <c r="I57" s="419" t="s">
        <v>108</v>
      </c>
      <c r="J57" s="419"/>
      <c r="K57" s="419" t="s">
        <v>109</v>
      </c>
      <c r="L57" s="419"/>
      <c r="M57" s="420"/>
    </row>
    <row r="58" spans="1:15" ht="15" thickBot="1" x14ac:dyDescent="0.35">
      <c r="A58" s="102"/>
      <c r="B58" s="103"/>
      <c r="C58" s="103"/>
      <c r="D58" s="103"/>
      <c r="E58" s="103"/>
      <c r="F58" s="103"/>
      <c r="G58" s="103"/>
      <c r="H58" s="103"/>
      <c r="I58" s="103"/>
      <c r="J58" s="103"/>
      <c r="K58" s="103"/>
      <c r="L58" s="103"/>
      <c r="M58" s="104"/>
    </row>
  </sheetData>
  <sheetProtection algorithmName="SHA-512" hashValue="jkKrm7PSlEV9mToSL9ksNuT8rN6r0EYfmAjb3v64x0ZzVagPk409LhjC435Ueb6FSAvqaOlJB3DRkxADVOuRmQ==" saltValue="fLBmde7Z+LaLfdfsAK9hSA==" spinCount="100000" sheet="1" objects="1" scenarios="1" selectLockedCells="1"/>
  <mergeCells count="199">
    <mergeCell ref="A1:M1"/>
    <mergeCell ref="A2:M2"/>
    <mergeCell ref="C4:D4"/>
    <mergeCell ref="F4:H4"/>
    <mergeCell ref="J4:L4"/>
    <mergeCell ref="C5:D5"/>
    <mergeCell ref="F5:I5"/>
    <mergeCell ref="J5:L5"/>
    <mergeCell ref="A12:C12"/>
    <mergeCell ref="D12:H12"/>
    <mergeCell ref="I12:J12"/>
    <mergeCell ref="K12:M12"/>
    <mergeCell ref="A13:C13"/>
    <mergeCell ref="D13:H13"/>
    <mergeCell ref="I13:J13"/>
    <mergeCell ref="K13:M13"/>
    <mergeCell ref="C7:D7"/>
    <mergeCell ref="F7:H7"/>
    <mergeCell ref="J7:L7"/>
    <mergeCell ref="C8:D8"/>
    <mergeCell ref="J8:L8"/>
    <mergeCell ref="A11:C11"/>
    <mergeCell ref="D11:H11"/>
    <mergeCell ref="I11:J11"/>
    <mergeCell ref="K11:M11"/>
    <mergeCell ref="A16:C16"/>
    <mergeCell ref="D16:H16"/>
    <mergeCell ref="I16:J16"/>
    <mergeCell ref="K16:M16"/>
    <mergeCell ref="A17:C17"/>
    <mergeCell ref="D17:H17"/>
    <mergeCell ref="I17:J17"/>
    <mergeCell ref="K17:M17"/>
    <mergeCell ref="A14:C14"/>
    <mergeCell ref="D14:H14"/>
    <mergeCell ref="I14:J14"/>
    <mergeCell ref="K14:M14"/>
    <mergeCell ref="A15:C15"/>
    <mergeCell ref="D15:H15"/>
    <mergeCell ref="I15:J15"/>
    <mergeCell ref="K15:M15"/>
    <mergeCell ref="A20:C20"/>
    <mergeCell ref="D20:H20"/>
    <mergeCell ref="I20:J20"/>
    <mergeCell ref="K20:M20"/>
    <mergeCell ref="A21:C21"/>
    <mergeCell ref="D21:H21"/>
    <mergeCell ref="I21:J21"/>
    <mergeCell ref="K21:M21"/>
    <mergeCell ref="A18:C18"/>
    <mergeCell ref="D18:H18"/>
    <mergeCell ref="I18:J18"/>
    <mergeCell ref="K18:M18"/>
    <mergeCell ref="A19:C19"/>
    <mergeCell ref="D19:H19"/>
    <mergeCell ref="I19:J19"/>
    <mergeCell ref="K19:M19"/>
    <mergeCell ref="A24:C24"/>
    <mergeCell ref="D24:H24"/>
    <mergeCell ref="I24:J24"/>
    <mergeCell ref="K24:M24"/>
    <mergeCell ref="A25:C25"/>
    <mergeCell ref="D25:H25"/>
    <mergeCell ref="I25:J25"/>
    <mergeCell ref="K25:M25"/>
    <mergeCell ref="A22:C22"/>
    <mergeCell ref="D22:H22"/>
    <mergeCell ref="I22:J22"/>
    <mergeCell ref="K22:M22"/>
    <mergeCell ref="A23:C23"/>
    <mergeCell ref="D23:H23"/>
    <mergeCell ref="I23:J23"/>
    <mergeCell ref="K23:M23"/>
    <mergeCell ref="A28:C28"/>
    <mergeCell ref="D28:H28"/>
    <mergeCell ref="I28:J28"/>
    <mergeCell ref="K28:M28"/>
    <mergeCell ref="A29:C29"/>
    <mergeCell ref="D29:H29"/>
    <mergeCell ref="I29:J29"/>
    <mergeCell ref="K29:M29"/>
    <mergeCell ref="A26:C26"/>
    <mergeCell ref="D26:H26"/>
    <mergeCell ref="I26:J26"/>
    <mergeCell ref="K26:M26"/>
    <mergeCell ref="A27:C27"/>
    <mergeCell ref="D27:H27"/>
    <mergeCell ref="I27:J27"/>
    <mergeCell ref="K27:M27"/>
    <mergeCell ref="A32:C32"/>
    <mergeCell ref="D32:H32"/>
    <mergeCell ref="I32:J32"/>
    <mergeCell ref="K32:M32"/>
    <mergeCell ref="A33:C33"/>
    <mergeCell ref="D33:H33"/>
    <mergeCell ref="I33:J33"/>
    <mergeCell ref="K33:M33"/>
    <mergeCell ref="A30:C30"/>
    <mergeCell ref="D30:H30"/>
    <mergeCell ref="I30:J30"/>
    <mergeCell ref="K30:M30"/>
    <mergeCell ref="A31:C31"/>
    <mergeCell ref="D31:H31"/>
    <mergeCell ref="I31:J31"/>
    <mergeCell ref="K31:M31"/>
    <mergeCell ref="A36:C36"/>
    <mergeCell ref="D36:H36"/>
    <mergeCell ref="I36:J36"/>
    <mergeCell ref="K36:M36"/>
    <mergeCell ref="A37:C37"/>
    <mergeCell ref="D37:H37"/>
    <mergeCell ref="I37:J37"/>
    <mergeCell ref="K37:M37"/>
    <mergeCell ref="A34:C34"/>
    <mergeCell ref="D34:H34"/>
    <mergeCell ref="I34:J34"/>
    <mergeCell ref="K34:M34"/>
    <mergeCell ref="A35:C35"/>
    <mergeCell ref="D35:H35"/>
    <mergeCell ref="I35:J35"/>
    <mergeCell ref="K35:M35"/>
    <mergeCell ref="A40:C40"/>
    <mergeCell ref="D40:H40"/>
    <mergeCell ref="I40:J40"/>
    <mergeCell ref="K40:M40"/>
    <mergeCell ref="A41:C41"/>
    <mergeCell ref="D41:H41"/>
    <mergeCell ref="I41:J41"/>
    <mergeCell ref="K41:M41"/>
    <mergeCell ref="A38:C38"/>
    <mergeCell ref="D38:H38"/>
    <mergeCell ref="I38:J38"/>
    <mergeCell ref="K38:M38"/>
    <mergeCell ref="A39:C39"/>
    <mergeCell ref="D39:H39"/>
    <mergeCell ref="I39:J39"/>
    <mergeCell ref="K39:M39"/>
    <mergeCell ref="A44:C44"/>
    <mergeCell ref="D44:H44"/>
    <mergeCell ref="I44:J44"/>
    <mergeCell ref="K44:M44"/>
    <mergeCell ref="A45:C45"/>
    <mergeCell ref="D45:H45"/>
    <mergeCell ref="I45:J45"/>
    <mergeCell ref="K45:M45"/>
    <mergeCell ref="A42:C42"/>
    <mergeCell ref="D42:H42"/>
    <mergeCell ref="I42:J42"/>
    <mergeCell ref="K42:M42"/>
    <mergeCell ref="A43:C43"/>
    <mergeCell ref="D43:H43"/>
    <mergeCell ref="I43:J43"/>
    <mergeCell ref="K43:M43"/>
    <mergeCell ref="A48:C48"/>
    <mergeCell ref="D48:H48"/>
    <mergeCell ref="I48:J48"/>
    <mergeCell ref="K48:M48"/>
    <mergeCell ref="A49:C49"/>
    <mergeCell ref="D49:H49"/>
    <mergeCell ref="I49:J49"/>
    <mergeCell ref="K49:M49"/>
    <mergeCell ref="A46:C46"/>
    <mergeCell ref="D46:H46"/>
    <mergeCell ref="I46:J46"/>
    <mergeCell ref="K46:M46"/>
    <mergeCell ref="A47:C47"/>
    <mergeCell ref="D47:H47"/>
    <mergeCell ref="I47:J47"/>
    <mergeCell ref="K47:M47"/>
    <mergeCell ref="A52:C52"/>
    <mergeCell ref="D52:H52"/>
    <mergeCell ref="I52:J52"/>
    <mergeCell ref="K52:M52"/>
    <mergeCell ref="A53:C53"/>
    <mergeCell ref="D53:H53"/>
    <mergeCell ref="I53:J53"/>
    <mergeCell ref="K53:M53"/>
    <mergeCell ref="A50:C50"/>
    <mergeCell ref="D50:H50"/>
    <mergeCell ref="I50:J50"/>
    <mergeCell ref="K50:M50"/>
    <mergeCell ref="A51:C51"/>
    <mergeCell ref="D51:H51"/>
    <mergeCell ref="I51:J51"/>
    <mergeCell ref="K51:M51"/>
    <mergeCell ref="A56:C56"/>
    <mergeCell ref="D56:H56"/>
    <mergeCell ref="I56:J56"/>
    <mergeCell ref="K56:M56"/>
    <mergeCell ref="I57:J57"/>
    <mergeCell ref="K57:M57"/>
    <mergeCell ref="A54:C54"/>
    <mergeCell ref="D54:H54"/>
    <mergeCell ref="I54:J54"/>
    <mergeCell ref="K54:M54"/>
    <mergeCell ref="A55:C55"/>
    <mergeCell ref="D55:H55"/>
    <mergeCell ref="I55:J55"/>
    <mergeCell ref="K55:M55"/>
  </mergeCell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A5EED-AEB0-449F-B90D-839C0296BBF4}">
  <sheetPr codeName="Sheet18">
    <tabColor rgb="FF009999"/>
  </sheetPr>
  <dimension ref="A1:L114"/>
  <sheetViews>
    <sheetView showGridLines="0" zoomScaleNormal="100" workbookViewId="0">
      <selection activeCell="D9" sqref="D9"/>
    </sheetView>
  </sheetViews>
  <sheetFormatPr defaultColWidth="8.88671875" defaultRowHeight="14.4" x14ac:dyDescent="0.3"/>
  <cols>
    <col min="1" max="1" width="42.6640625" style="14" customWidth="1"/>
    <col min="2" max="2" width="52.6640625" style="14" customWidth="1"/>
    <col min="3" max="3" width="29.5546875" style="14" customWidth="1"/>
    <col min="4" max="4" width="16.44140625" style="14" customWidth="1"/>
    <col min="5" max="6" width="2.109375" style="14" customWidth="1"/>
    <col min="7" max="7" width="46.5546875" style="14" customWidth="1"/>
    <col min="8" max="8" width="15.33203125" style="14" customWidth="1"/>
    <col min="9" max="16384" width="8.88671875" style="14"/>
  </cols>
  <sheetData>
    <row r="1" spans="1:12" ht="43.2" customHeight="1" x14ac:dyDescent="0.3">
      <c r="A1" s="686" t="s">
        <v>221</v>
      </c>
      <c r="B1" s="687"/>
      <c r="C1" s="687"/>
      <c r="D1" s="687"/>
      <c r="E1" s="687"/>
      <c r="F1" s="687"/>
      <c r="G1" s="687"/>
      <c r="H1" s="688"/>
    </row>
    <row r="2" spans="1:12" ht="14.4" customHeight="1" x14ac:dyDescent="0.3">
      <c r="A2" s="488" t="s">
        <v>1816</v>
      </c>
      <c r="B2" s="488"/>
      <c r="C2" s="488"/>
      <c r="D2" s="488"/>
      <c r="E2" s="488"/>
      <c r="F2" s="488"/>
      <c r="G2" s="488"/>
      <c r="H2" s="488"/>
    </row>
    <row r="3" spans="1:12" s="81" customFormat="1" ht="26.4" customHeight="1" thickBot="1" x14ac:dyDescent="0.35">
      <c r="A3" s="489"/>
      <c r="B3" s="489"/>
      <c r="C3" s="489"/>
      <c r="D3" s="489"/>
      <c r="E3" s="489"/>
      <c r="F3" s="489"/>
      <c r="G3" s="489"/>
      <c r="H3" s="489"/>
    </row>
    <row r="4" spans="1:12" s="81" customFormat="1" ht="14.4" customHeight="1" thickBot="1" x14ac:dyDescent="0.4">
      <c r="A4" s="109" t="s">
        <v>1767</v>
      </c>
      <c r="B4" s="109" t="s">
        <v>32</v>
      </c>
      <c r="C4" s="264" t="s">
        <v>33</v>
      </c>
      <c r="D4" s="109" t="s">
        <v>34</v>
      </c>
      <c r="E4" s="85"/>
      <c r="F4" s="85"/>
      <c r="G4" s="85"/>
      <c r="H4" s="85"/>
      <c r="I4" s="85"/>
      <c r="J4" s="85"/>
      <c r="K4" s="85"/>
      <c r="L4" s="85"/>
    </row>
    <row r="5" spans="1:12" ht="14.4" customHeight="1" thickBot="1" x14ac:dyDescent="0.4">
      <c r="A5" s="110" t="s">
        <v>1814</v>
      </c>
      <c r="B5" s="110" t="s">
        <v>1792</v>
      </c>
      <c r="C5" s="110" t="s">
        <v>48</v>
      </c>
      <c r="D5" s="111" t="s">
        <v>76</v>
      </c>
      <c r="G5" s="6" t="s">
        <v>66</v>
      </c>
      <c r="H5" s="7" t="s">
        <v>34</v>
      </c>
    </row>
    <row r="6" spans="1:12" ht="14.4" customHeight="1" x14ac:dyDescent="0.3">
      <c r="A6" s="4"/>
      <c r="B6" s="173"/>
      <c r="C6" s="176"/>
      <c r="D6" s="266"/>
      <c r="G6" s="8" t="s">
        <v>81</v>
      </c>
      <c r="H6" s="9">
        <f>SUMIF($C$6:$C$111,"Instruction: Salary (Cert./Non Cert.)", $D$6:$D$111)</f>
        <v>0</v>
      </c>
    </row>
    <row r="7" spans="1:12" ht="14.4" customHeight="1" x14ac:dyDescent="0.3">
      <c r="A7" s="4"/>
      <c r="B7" s="173"/>
      <c r="C7" s="95"/>
      <c r="D7" s="108"/>
      <c r="G7" s="8" t="s">
        <v>82</v>
      </c>
      <c r="H7" s="9">
        <f>SUMIF($C$6:$C$111,"Instruction: Benefits (Cert./Non Cert.)", $D$6:$D$111)</f>
        <v>0</v>
      </c>
    </row>
    <row r="8" spans="1:12" ht="14.4" customHeight="1" x14ac:dyDescent="0.3">
      <c r="A8" s="4"/>
      <c r="B8" s="173"/>
      <c r="C8" s="4"/>
      <c r="D8" s="5"/>
      <c r="G8" s="10" t="s">
        <v>35</v>
      </c>
      <c r="H8" s="9">
        <f>SUMIF($C$6:$C$111,"Instruction: Professional Services", $D$6:$D$111)</f>
        <v>0</v>
      </c>
    </row>
    <row r="9" spans="1:12" ht="14.4" customHeight="1" x14ac:dyDescent="0.3">
      <c r="A9" s="4"/>
      <c r="B9" s="173"/>
      <c r="C9" s="4"/>
      <c r="D9" s="5"/>
      <c r="G9" s="10" t="s">
        <v>36</v>
      </c>
      <c r="H9" s="9">
        <f>SUMIF($C$6:$C$111,"Instruction: Rentals", $D$6:$D$111)</f>
        <v>0</v>
      </c>
    </row>
    <row r="10" spans="1:12" ht="14.4" customHeight="1" x14ac:dyDescent="0.3">
      <c r="A10" s="4"/>
      <c r="B10" s="173"/>
      <c r="C10" s="4"/>
      <c r="D10" s="5"/>
      <c r="G10" s="10" t="s">
        <v>37</v>
      </c>
      <c r="H10" s="9">
        <f>SUMIF($C$6:$C$111,"Instruction: Other Purchased Services", $D$6:$D$111)</f>
        <v>0</v>
      </c>
    </row>
    <row r="11" spans="1:12" ht="14.4" customHeight="1" x14ac:dyDescent="0.3">
      <c r="A11" s="4"/>
      <c r="B11" s="173"/>
      <c r="C11" s="4"/>
      <c r="D11" s="5"/>
      <c r="G11" s="10" t="s">
        <v>38</v>
      </c>
      <c r="H11" s="9">
        <f>SUMIF($C$6:$C$111,"Instruction: General Supplies", $D$6:$D$111)</f>
        <v>0</v>
      </c>
    </row>
    <row r="12" spans="1:12" ht="14.4" customHeight="1" x14ac:dyDescent="0.3">
      <c r="A12" s="4"/>
      <c r="B12" s="173"/>
      <c r="C12" s="4"/>
      <c r="D12" s="5"/>
      <c r="G12" s="10" t="s">
        <v>39</v>
      </c>
      <c r="H12" s="9">
        <f>SUMIF($C$6:$C$111,"Instruction: Property", $D$6:$D$111)</f>
        <v>0</v>
      </c>
    </row>
    <row r="13" spans="1:12" ht="14.4" customHeight="1" x14ac:dyDescent="0.3">
      <c r="A13" s="4"/>
      <c r="B13" s="173"/>
      <c r="C13" s="4"/>
      <c r="D13" s="5"/>
      <c r="G13" s="10"/>
      <c r="H13" s="9"/>
    </row>
    <row r="14" spans="1:12" ht="14.4" customHeight="1" x14ac:dyDescent="0.3">
      <c r="A14" s="4"/>
      <c r="B14" s="173"/>
      <c r="C14" s="4"/>
      <c r="D14" s="5"/>
      <c r="G14" s="8" t="s">
        <v>83</v>
      </c>
      <c r="H14" s="9">
        <f>SUMIF($C$6:$C$111,"Support Services (Student): Salary (Cert./Non Cert.)", $D$6:$D$111)</f>
        <v>0</v>
      </c>
    </row>
    <row r="15" spans="1:12" ht="14.4" customHeight="1" x14ac:dyDescent="0.3">
      <c r="A15" s="4"/>
      <c r="B15" s="173"/>
      <c r="C15" s="4"/>
      <c r="D15" s="5"/>
      <c r="G15" s="8" t="s">
        <v>84</v>
      </c>
      <c r="H15" s="9">
        <f>SUMIF($C$6:$C$111,"Support Services (Student): Benefits (Cert./Non Cert.)", $D$6:$D$111)</f>
        <v>0</v>
      </c>
    </row>
    <row r="16" spans="1:12" ht="14.4" customHeight="1" x14ac:dyDescent="0.3">
      <c r="A16" s="4"/>
      <c r="B16" s="173"/>
      <c r="C16" s="4"/>
      <c r="D16" s="5"/>
      <c r="G16" s="10" t="s">
        <v>40</v>
      </c>
      <c r="H16" s="9">
        <f>SUMIF($C$6:$C$111,"Support Services (Student): Professional Services", $D$6:$D$111)</f>
        <v>0</v>
      </c>
    </row>
    <row r="17" spans="1:8" ht="14.4" customHeight="1" x14ac:dyDescent="0.3">
      <c r="A17" s="4"/>
      <c r="B17" s="173"/>
      <c r="C17" s="4"/>
      <c r="D17" s="5"/>
      <c r="G17" s="10" t="s">
        <v>41</v>
      </c>
      <c r="H17" s="9">
        <f>SUMIF($C$6:$C$111,"Support Services (Student): Rentals", $D$6:$D$111)</f>
        <v>0</v>
      </c>
    </row>
    <row r="18" spans="1:8" ht="14.4" customHeight="1" x14ac:dyDescent="0.3">
      <c r="A18" s="4"/>
      <c r="B18" s="173"/>
      <c r="C18" s="4"/>
      <c r="D18" s="5"/>
      <c r="G18" s="10" t="s">
        <v>42</v>
      </c>
      <c r="H18" s="9">
        <f>SUMIF($C$6:$C$111,"Support Services (Student): Other Purchased Services", $D$6:$D$111)</f>
        <v>0</v>
      </c>
    </row>
    <row r="19" spans="1:8" ht="14.4" customHeight="1" x14ac:dyDescent="0.3">
      <c r="A19" s="4"/>
      <c r="B19" s="173"/>
      <c r="C19" s="4"/>
      <c r="D19" s="5"/>
      <c r="G19" s="10" t="s">
        <v>43</v>
      </c>
      <c r="H19" s="9">
        <f>SUMIF($C$6:$C$111,"Support Services (Student): General Supplies", $D$6:$D$111)</f>
        <v>0</v>
      </c>
    </row>
    <row r="20" spans="1:8" ht="14.4" customHeight="1" x14ac:dyDescent="0.3">
      <c r="A20" s="4"/>
      <c r="B20" s="173"/>
      <c r="C20" s="4"/>
      <c r="D20" s="5"/>
      <c r="G20" s="10" t="s">
        <v>44</v>
      </c>
      <c r="H20" s="9">
        <f>SUMIF($C$6:$C$111,"Support Services (Student): Property", $D$6:$D$111)</f>
        <v>0</v>
      </c>
    </row>
    <row r="21" spans="1:8" ht="14.4" customHeight="1" x14ac:dyDescent="0.3">
      <c r="A21" s="4"/>
      <c r="B21" s="173"/>
      <c r="C21" s="4"/>
      <c r="D21" s="5"/>
      <c r="G21" s="10"/>
      <c r="H21" s="9"/>
    </row>
    <row r="22" spans="1:8" ht="14.4" customHeight="1" x14ac:dyDescent="0.3">
      <c r="A22" s="4"/>
      <c r="B22" s="173"/>
      <c r="C22" s="4"/>
      <c r="D22" s="5"/>
      <c r="G22" s="8" t="s">
        <v>85</v>
      </c>
      <c r="H22" s="9">
        <f>SUMIF($C$6:$C$111,"Improvement of Instruction: Salary (Cert./Non Cert.)", $D$6:$D$111)</f>
        <v>0</v>
      </c>
    </row>
    <row r="23" spans="1:8" ht="14.4" customHeight="1" x14ac:dyDescent="0.3">
      <c r="A23" s="4"/>
      <c r="B23" s="173"/>
      <c r="C23" s="4"/>
      <c r="D23" s="5"/>
      <c r="G23" s="8" t="s">
        <v>86</v>
      </c>
      <c r="H23" s="9">
        <f>SUMIF($C$6:$C$111,"Improvement of Instruction: Benefits (Cert./Non Cert.)", $D$6:$D$111)</f>
        <v>0</v>
      </c>
    </row>
    <row r="24" spans="1:8" ht="14.4" customHeight="1" x14ac:dyDescent="0.3">
      <c r="A24" s="4"/>
      <c r="B24" s="173"/>
      <c r="C24" s="4"/>
      <c r="D24" s="5"/>
      <c r="G24" s="10" t="s">
        <v>45</v>
      </c>
      <c r="H24" s="9">
        <f>SUMIF($C$6:$C$111,"Improvement of Instruction: Professional Services", $D$6:$D$111)</f>
        <v>0</v>
      </c>
    </row>
    <row r="25" spans="1:8" ht="14.4" customHeight="1" x14ac:dyDescent="0.3">
      <c r="A25" s="4"/>
      <c r="B25" s="173"/>
      <c r="C25" s="4"/>
      <c r="D25" s="5"/>
      <c r="G25" s="10" t="s">
        <v>46</v>
      </c>
      <c r="H25" s="9">
        <f>SUMIF($C$6:$C$111,"Improvement of Instruction: Rentals", $D$6:$D$111)</f>
        <v>0</v>
      </c>
    </row>
    <row r="26" spans="1:8" ht="14.4" customHeight="1" x14ac:dyDescent="0.3">
      <c r="A26" s="4"/>
      <c r="B26" s="173"/>
      <c r="C26" s="4"/>
      <c r="D26" s="5"/>
      <c r="G26" s="10" t="s">
        <v>47</v>
      </c>
      <c r="H26" s="9">
        <f>SUMIF($C$6:$C$111,"Improvement of Instruction: Other Purchased Services", $D$6:$D$111)</f>
        <v>0</v>
      </c>
    </row>
    <row r="27" spans="1:8" ht="14.4" customHeight="1" x14ac:dyDescent="0.3">
      <c r="A27" s="4"/>
      <c r="B27" s="173"/>
      <c r="C27" s="4"/>
      <c r="D27" s="5"/>
      <c r="G27" s="10" t="s">
        <v>48</v>
      </c>
      <c r="H27" s="9">
        <f>SUMIF($C$6:$C$111,"Improvement of Instruction: General Supplies", $D$6:$D$111)</f>
        <v>0</v>
      </c>
    </row>
    <row r="28" spans="1:8" ht="14.4" customHeight="1" x14ac:dyDescent="0.3">
      <c r="A28" s="4"/>
      <c r="B28" s="173"/>
      <c r="C28" s="4"/>
      <c r="D28" s="5"/>
      <c r="G28" s="10" t="s">
        <v>49</v>
      </c>
      <c r="H28" s="9">
        <f>SUMIF($C$6:$C$111,"Improvement of Instruction: Property", $D$6:$D$111)</f>
        <v>0</v>
      </c>
    </row>
    <row r="29" spans="1:8" ht="14.4" customHeight="1" x14ac:dyDescent="0.3">
      <c r="A29" s="4"/>
      <c r="B29" s="173"/>
      <c r="C29" s="4"/>
      <c r="D29" s="5"/>
      <c r="G29" s="10"/>
      <c r="H29" s="9"/>
    </row>
    <row r="30" spans="1:8" ht="14.4" customHeight="1" x14ac:dyDescent="0.3">
      <c r="A30" s="4"/>
      <c r="B30" s="173"/>
      <c r="C30" s="4"/>
      <c r="D30" s="5"/>
      <c r="G30" s="8" t="s">
        <v>201</v>
      </c>
      <c r="H30" s="9">
        <f>SUMIF($C$6:$C$111,"Other Support Services-Admin: Salary (Cert./Non Cert.)", $D$6:$D$111)</f>
        <v>0</v>
      </c>
    </row>
    <row r="31" spans="1:8" ht="14.4" customHeight="1" x14ac:dyDescent="0.3">
      <c r="A31" s="4"/>
      <c r="B31" s="173"/>
      <c r="C31" s="4"/>
      <c r="D31" s="5"/>
      <c r="G31" s="8" t="s">
        <v>202</v>
      </c>
      <c r="H31" s="9">
        <f>SUMIF($C$6:$C$111,"Other Support Services-Admin: Benefits (Cert./Non Cert.)", $D$6:$D$111)</f>
        <v>0</v>
      </c>
    </row>
    <row r="32" spans="1:8" ht="14.4" customHeight="1" x14ac:dyDescent="0.3">
      <c r="A32" s="4"/>
      <c r="B32" s="173"/>
      <c r="C32" s="4"/>
      <c r="D32" s="5"/>
      <c r="G32" s="10" t="s">
        <v>203</v>
      </c>
      <c r="H32" s="9">
        <f>SUMIF($C$6:$C$111,"Other Support Services-Admin: Professional Services", $D$6:$D$111)</f>
        <v>0</v>
      </c>
    </row>
    <row r="33" spans="1:8" ht="14.4" customHeight="1" x14ac:dyDescent="0.3">
      <c r="A33" s="4"/>
      <c r="B33" s="173"/>
      <c r="C33" s="4"/>
      <c r="D33" s="5"/>
      <c r="G33" s="10" t="s">
        <v>204</v>
      </c>
      <c r="H33" s="9">
        <f>SUMIF($C$6:$C$111,"Other Support Services-Admin: Rentals", $D$6:$D$111)</f>
        <v>0</v>
      </c>
    </row>
    <row r="34" spans="1:8" ht="14.4" customHeight="1" x14ac:dyDescent="0.3">
      <c r="A34" s="4"/>
      <c r="B34" s="173"/>
      <c r="C34" s="4"/>
      <c r="D34" s="5"/>
      <c r="G34" s="10" t="s">
        <v>205</v>
      </c>
      <c r="H34" s="9">
        <f>SUMIF($C$6:$C$111,"Other Support Services-Admin: Other Purchased Services", $D$6:$D$111)</f>
        <v>0</v>
      </c>
    </row>
    <row r="35" spans="1:8" ht="14.4" customHeight="1" x14ac:dyDescent="0.3">
      <c r="A35" s="4"/>
      <c r="B35" s="173"/>
      <c r="C35" s="4"/>
      <c r="D35" s="5"/>
      <c r="G35" s="10" t="s">
        <v>206</v>
      </c>
      <c r="H35" s="9">
        <f>SUMIF($C$6:$C$111,"Other Support Services-Admin: General Supplies", $D$6:$D$111)</f>
        <v>0</v>
      </c>
    </row>
    <row r="36" spans="1:8" ht="14.4" customHeight="1" x14ac:dyDescent="0.3">
      <c r="A36" s="4"/>
      <c r="B36" s="173"/>
      <c r="C36" s="4"/>
      <c r="D36" s="5"/>
      <c r="G36" s="10" t="s">
        <v>207</v>
      </c>
      <c r="H36" s="9">
        <f>SUMIF($C$6:$C$111,"Other Support Services-Admin: Property", $D$6:$D$111)</f>
        <v>0</v>
      </c>
    </row>
    <row r="37" spans="1:8" ht="14.4" customHeight="1" x14ac:dyDescent="0.3">
      <c r="A37" s="4"/>
      <c r="B37" s="173"/>
      <c r="C37" s="4"/>
      <c r="D37" s="5"/>
      <c r="G37" s="10"/>
      <c r="H37" s="9"/>
    </row>
    <row r="38" spans="1:8" ht="14.4" customHeight="1" x14ac:dyDescent="0.3">
      <c r="A38" s="4"/>
      <c r="B38" s="173"/>
      <c r="C38" s="4"/>
      <c r="D38" s="5"/>
      <c r="G38" s="8" t="s">
        <v>87</v>
      </c>
      <c r="H38" s="9">
        <f>SUMIF($C$6:$C$111,"Operations and Maintenance: Salary (Cert./Non Cert.)", $D$6:$D$111)</f>
        <v>0</v>
      </c>
    </row>
    <row r="39" spans="1:8" ht="14.4" customHeight="1" x14ac:dyDescent="0.3">
      <c r="A39" s="4"/>
      <c r="B39" s="173"/>
      <c r="C39" s="4"/>
      <c r="D39" s="5"/>
      <c r="G39" s="8" t="s">
        <v>88</v>
      </c>
      <c r="H39" s="9">
        <f>SUMIF($C$6:$C$111,"Operations and Maintenance: Benefits (Cert./Non Cert.)", $D$6:$D$111)</f>
        <v>0</v>
      </c>
    </row>
    <row r="40" spans="1:8" ht="14.4" customHeight="1" x14ac:dyDescent="0.3">
      <c r="A40" s="4"/>
      <c r="B40" s="173"/>
      <c r="C40" s="4"/>
      <c r="D40" s="5"/>
      <c r="G40" s="10" t="s">
        <v>50</v>
      </c>
      <c r="H40" s="9">
        <f>SUMIF($C$6:$C$111,"Operations and Maintenance: Professional Services", $D$6:$D$111)</f>
        <v>0</v>
      </c>
    </row>
    <row r="41" spans="1:8" ht="14.4" customHeight="1" x14ac:dyDescent="0.3">
      <c r="A41" s="4"/>
      <c r="B41" s="173"/>
      <c r="C41" s="4"/>
      <c r="D41" s="5"/>
      <c r="G41" s="10" t="s">
        <v>51</v>
      </c>
      <c r="H41" s="9">
        <f>SUMIF($C$6:$C$111,"Operations and Maintenance: Rentals", $D$6:$D$111)</f>
        <v>0</v>
      </c>
    </row>
    <row r="42" spans="1:8" ht="14.4" customHeight="1" x14ac:dyDescent="0.3">
      <c r="A42" s="4"/>
      <c r="B42" s="173"/>
      <c r="C42" s="4"/>
      <c r="D42" s="5"/>
      <c r="G42" s="10" t="s">
        <v>52</v>
      </c>
      <c r="H42" s="9">
        <f>SUMIF($C$6:$C$111,"Operations and Maintenance: Other Purchased Services", $D$6:$D$111)</f>
        <v>0</v>
      </c>
    </row>
    <row r="43" spans="1:8" ht="14.4" customHeight="1" x14ac:dyDescent="0.3">
      <c r="A43" s="4"/>
      <c r="B43" s="173"/>
      <c r="C43" s="4"/>
      <c r="D43" s="5"/>
      <c r="G43" s="10" t="s">
        <v>53</v>
      </c>
      <c r="H43" s="9">
        <f>SUMIF($C$6:$C$111,"Operations and Maintenance: General Supplies", $D$6:$D$111)</f>
        <v>0</v>
      </c>
    </row>
    <row r="44" spans="1:8" ht="14.4" customHeight="1" x14ac:dyDescent="0.3">
      <c r="A44" s="4"/>
      <c r="B44" s="173"/>
      <c r="C44" s="4"/>
      <c r="D44" s="5"/>
      <c r="G44" s="10" t="s">
        <v>54</v>
      </c>
      <c r="H44" s="9">
        <f>SUMIF($C$6:$C$111,"Operations and Maintenance: Property", $D$6:$D$111)</f>
        <v>0</v>
      </c>
    </row>
    <row r="45" spans="1:8" ht="14.4" customHeight="1" x14ac:dyDescent="0.3">
      <c r="A45" s="4"/>
      <c r="B45" s="173"/>
      <c r="C45" s="4"/>
      <c r="D45" s="5"/>
      <c r="G45" s="10"/>
      <c r="H45" s="9"/>
    </row>
    <row r="46" spans="1:8" ht="14.4" customHeight="1" x14ac:dyDescent="0.3">
      <c r="A46" s="4"/>
      <c r="B46" s="173"/>
      <c r="C46" s="4"/>
      <c r="D46" s="5"/>
      <c r="G46" s="8" t="s">
        <v>89</v>
      </c>
      <c r="H46" s="9">
        <f>SUMIF($C$6:$C$111,"Transportation: Salary (Cert./Non Cert.)", $D$6:$D$111)</f>
        <v>0</v>
      </c>
    </row>
    <row r="47" spans="1:8" ht="14.4" customHeight="1" x14ac:dyDescent="0.3">
      <c r="A47" s="4"/>
      <c r="B47" s="173"/>
      <c r="C47" s="4"/>
      <c r="D47" s="5"/>
      <c r="G47" s="8" t="s">
        <v>90</v>
      </c>
      <c r="H47" s="9">
        <f>SUMIF($C$6:$C$111,"Transportation: Benefits (Cert./Non Cert.)", $D$6:$D$111)</f>
        <v>0</v>
      </c>
    </row>
    <row r="48" spans="1:8" ht="14.4" customHeight="1" x14ac:dyDescent="0.3">
      <c r="A48" s="4"/>
      <c r="B48" s="173"/>
      <c r="C48" s="4"/>
      <c r="D48" s="5"/>
      <c r="G48" s="10" t="s">
        <v>55</v>
      </c>
      <c r="H48" s="9">
        <f>SUMIF($C$6:$C$111,"Transportation: Professional Services", $D$6:$D$111)</f>
        <v>0</v>
      </c>
    </row>
    <row r="49" spans="1:9" x14ac:dyDescent="0.3">
      <c r="A49" s="4"/>
      <c r="B49" s="173"/>
      <c r="C49" s="4"/>
      <c r="D49" s="5"/>
      <c r="G49" s="10" t="s">
        <v>56</v>
      </c>
      <c r="H49" s="9">
        <f>SUMIF($C$6:$C$111,"Transportation: Rentals", $D$6:$D$111)</f>
        <v>0</v>
      </c>
    </row>
    <row r="50" spans="1:9" x14ac:dyDescent="0.3">
      <c r="A50" s="4"/>
      <c r="B50" s="173"/>
      <c r="C50" s="4"/>
      <c r="D50" s="5"/>
      <c r="G50" s="10" t="s">
        <v>57</v>
      </c>
      <c r="H50" s="9">
        <f>SUMIF($C$6:$C$111,"Transportation: Other Purchased Services", $D$6:$D$111)</f>
        <v>0</v>
      </c>
    </row>
    <row r="51" spans="1:9" x14ac:dyDescent="0.3">
      <c r="A51" s="4"/>
      <c r="B51" s="173"/>
      <c r="C51" s="4"/>
      <c r="D51" s="5"/>
      <c r="G51" s="10" t="s">
        <v>58</v>
      </c>
      <c r="H51" s="9">
        <f>SUMIF($C$6:$C$111,"Transportation: General Supplies", $D$6:$D$111)</f>
        <v>0</v>
      </c>
    </row>
    <row r="52" spans="1:9" x14ac:dyDescent="0.3">
      <c r="A52" s="4"/>
      <c r="B52" s="173"/>
      <c r="C52" s="4"/>
      <c r="D52" s="5"/>
      <c r="G52" s="10" t="s">
        <v>59</v>
      </c>
      <c r="H52" s="9">
        <f>SUMIF($C$6:$C$111,"Transportation: Property", $D$6:$D$111)</f>
        <v>0</v>
      </c>
    </row>
    <row r="53" spans="1:9" x14ac:dyDescent="0.3">
      <c r="A53" s="4"/>
      <c r="B53" s="173"/>
      <c r="C53" s="4"/>
      <c r="D53" s="5"/>
      <c r="G53" s="10"/>
      <c r="H53" s="9"/>
    </row>
    <row r="54" spans="1:9" x14ac:dyDescent="0.3">
      <c r="A54" s="4"/>
      <c r="B54" s="173"/>
      <c r="C54" s="4"/>
      <c r="D54" s="5"/>
      <c r="G54" s="8" t="s">
        <v>91</v>
      </c>
      <c r="H54" s="9">
        <f>SUMIF($C$6:$C$111,"Community Services Operations: Salary (Cert./Non Cert.)", $D$6:$D$111)</f>
        <v>0</v>
      </c>
    </row>
    <row r="55" spans="1:9" x14ac:dyDescent="0.3">
      <c r="A55" s="4"/>
      <c r="B55" s="173"/>
      <c r="C55" s="4"/>
      <c r="D55" s="5"/>
      <c r="G55" s="8" t="s">
        <v>92</v>
      </c>
      <c r="H55" s="9">
        <f>SUMIF($C$6:$C$111,"Community Services Operations: Benefits (Cert./Non Cert.)", $D$6:$D$111)</f>
        <v>0</v>
      </c>
    </row>
    <row r="56" spans="1:9" x14ac:dyDescent="0.3">
      <c r="A56" s="4"/>
      <c r="B56" s="173"/>
      <c r="C56" s="4"/>
      <c r="D56" s="5"/>
      <c r="G56" s="10" t="s">
        <v>60</v>
      </c>
      <c r="H56" s="9">
        <f>SUMIF($C$6:$C$111,"Community Services Operations: Professional Services", $D$6:$D$111)</f>
        <v>0</v>
      </c>
    </row>
    <row r="57" spans="1:9" x14ac:dyDescent="0.3">
      <c r="A57" s="4"/>
      <c r="B57" s="173"/>
      <c r="C57" s="4"/>
      <c r="D57" s="5"/>
      <c r="G57" s="10" t="s">
        <v>61</v>
      </c>
      <c r="H57" s="9">
        <f>SUMIF($C$6:$C$111,"Community Services Operations: Rentals", $D$6:$D$111)</f>
        <v>0</v>
      </c>
    </row>
    <row r="58" spans="1:9" x14ac:dyDescent="0.3">
      <c r="A58" s="4"/>
      <c r="B58" s="173"/>
      <c r="C58" s="4"/>
      <c r="D58" s="5"/>
      <c r="G58" s="10" t="s">
        <v>62</v>
      </c>
      <c r="H58" s="9">
        <f>SUMIF($C$6:$C$111,"Community Services Operations: Other Purchased Services", $D$6:$D$111)</f>
        <v>0</v>
      </c>
    </row>
    <row r="59" spans="1:9" x14ac:dyDescent="0.3">
      <c r="A59" s="4"/>
      <c r="B59" s="173"/>
      <c r="C59" s="4"/>
      <c r="D59" s="5"/>
      <c r="G59" s="10" t="s">
        <v>63</v>
      </c>
      <c r="H59" s="9">
        <f>SUMIF($C$6:$C$111,"Community Services Operations: General Supplies", $D$6:$D$111)</f>
        <v>0</v>
      </c>
    </row>
    <row r="60" spans="1:9" x14ac:dyDescent="0.3">
      <c r="A60" s="4"/>
      <c r="B60" s="173"/>
      <c r="C60" s="4"/>
      <c r="D60" s="5"/>
      <c r="G60" s="10" t="s">
        <v>64</v>
      </c>
      <c r="H60" s="9">
        <f>SUMIF($C$6:$C$111,"Community Services Operations: Property", $D$6:$D$111)</f>
        <v>0</v>
      </c>
    </row>
    <row r="61" spans="1:9" x14ac:dyDescent="0.3">
      <c r="A61" s="4"/>
      <c r="B61" s="173"/>
      <c r="C61" s="4"/>
      <c r="D61" s="5"/>
      <c r="G61" s="10"/>
      <c r="H61" s="9"/>
    </row>
    <row r="62" spans="1:9" x14ac:dyDescent="0.3">
      <c r="A62" s="4"/>
      <c r="B62" s="173"/>
      <c r="C62" s="4"/>
      <c r="D62" s="5"/>
      <c r="G62" s="11" t="s">
        <v>65</v>
      </c>
      <c r="H62" s="9">
        <f>SUMIF($C$6:$C$111,"Indirect Cost Used", $D$6:$D$111)</f>
        <v>0</v>
      </c>
    </row>
    <row r="63" spans="1:9" x14ac:dyDescent="0.3">
      <c r="A63" s="4"/>
      <c r="B63" s="173"/>
      <c r="C63" s="4"/>
      <c r="D63" s="5"/>
      <c r="G63" s="226"/>
      <c r="H63" s="225"/>
    </row>
    <row r="64" spans="1:9" ht="14.4" customHeight="1" x14ac:dyDescent="0.3">
      <c r="A64" s="4"/>
      <c r="B64" s="173"/>
      <c r="C64" s="4"/>
      <c r="D64" s="5"/>
      <c r="G64" s="205" t="s">
        <v>69</v>
      </c>
      <c r="H64" s="94">
        <f>SUM(H6:H62)</f>
        <v>0</v>
      </c>
      <c r="I64" s="221">
        <f>SUM(H30:H37)+H62</f>
        <v>0</v>
      </c>
    </row>
    <row r="65" spans="1:8" x14ac:dyDescent="0.3">
      <c r="A65" s="4"/>
      <c r="B65" s="173"/>
      <c r="C65" s="4"/>
      <c r="D65" s="5"/>
    </row>
    <row r="66" spans="1:8" x14ac:dyDescent="0.3">
      <c r="A66" s="4"/>
      <c r="B66" s="173"/>
      <c r="C66" s="4"/>
      <c r="D66" s="5"/>
      <c r="G66" s="112" t="s">
        <v>1767</v>
      </c>
      <c r="H66" s="112" t="s">
        <v>1768</v>
      </c>
    </row>
    <row r="67" spans="1:8" x14ac:dyDescent="0.3">
      <c r="A67" s="4"/>
      <c r="B67" s="173"/>
      <c r="C67" s="4"/>
      <c r="D67" s="5"/>
      <c r="G67" s="113" t="str">
        <f>'Equitable Share'!D12</f>
        <v xml:space="preserve"> </v>
      </c>
      <c r="H67" s="14">
        <f>SUMIF($A$6:$A$111,G67,$D$6:$D$111)</f>
        <v>0</v>
      </c>
    </row>
    <row r="68" spans="1:8" x14ac:dyDescent="0.3">
      <c r="A68" s="4"/>
      <c r="B68" s="173"/>
      <c r="C68" s="4"/>
      <c r="D68" s="5"/>
      <c r="G68" s="113" t="str">
        <f>'Equitable Share'!D13</f>
        <v xml:space="preserve"> </v>
      </c>
      <c r="H68" s="14">
        <f t="shared" ref="H68:H96" si="0">SUMIF($A$6:$A$111,G68,$D$6:$D$111)</f>
        <v>0</v>
      </c>
    </row>
    <row r="69" spans="1:8" x14ac:dyDescent="0.3">
      <c r="A69" s="4"/>
      <c r="B69" s="173"/>
      <c r="C69" s="4"/>
      <c r="D69" s="5"/>
      <c r="G69" s="113" t="str">
        <f>'Equitable Share'!D14</f>
        <v xml:space="preserve"> </v>
      </c>
      <c r="H69" s="14">
        <f t="shared" si="0"/>
        <v>0</v>
      </c>
    </row>
    <row r="70" spans="1:8" x14ac:dyDescent="0.3">
      <c r="A70" s="4"/>
      <c r="B70" s="173"/>
      <c r="C70" s="4"/>
      <c r="D70" s="5"/>
      <c r="G70" s="113" t="str">
        <f>'Equitable Share'!D15</f>
        <v xml:space="preserve"> </v>
      </c>
      <c r="H70" s="14">
        <f t="shared" si="0"/>
        <v>0</v>
      </c>
    </row>
    <row r="71" spans="1:8" x14ac:dyDescent="0.3">
      <c r="A71" s="4"/>
      <c r="B71" s="173"/>
      <c r="C71" s="4"/>
      <c r="D71" s="5"/>
      <c r="G71" s="113" t="str">
        <f>'Equitable Share'!D16</f>
        <v xml:space="preserve"> </v>
      </c>
      <c r="H71" s="14">
        <f t="shared" si="0"/>
        <v>0</v>
      </c>
    </row>
    <row r="72" spans="1:8" x14ac:dyDescent="0.3">
      <c r="A72" s="4"/>
      <c r="B72" s="173"/>
      <c r="C72" s="4"/>
      <c r="D72" s="5"/>
      <c r="G72" s="113" t="str">
        <f>'Equitable Share'!D17</f>
        <v xml:space="preserve"> </v>
      </c>
      <c r="H72" s="14">
        <f t="shared" si="0"/>
        <v>0</v>
      </c>
    </row>
    <row r="73" spans="1:8" x14ac:dyDescent="0.3">
      <c r="A73" s="4"/>
      <c r="B73" s="173"/>
      <c r="C73" s="4"/>
      <c r="D73" s="5"/>
      <c r="G73" s="113" t="str">
        <f>'Equitable Share'!D18</f>
        <v xml:space="preserve"> </v>
      </c>
      <c r="H73" s="14">
        <f t="shared" si="0"/>
        <v>0</v>
      </c>
    </row>
    <row r="74" spans="1:8" x14ac:dyDescent="0.3">
      <c r="A74" s="4"/>
      <c r="B74" s="173"/>
      <c r="C74" s="4"/>
      <c r="D74" s="5"/>
      <c r="G74" s="113" t="str">
        <f>'Equitable Share'!D19</f>
        <v xml:space="preserve"> </v>
      </c>
      <c r="H74" s="14">
        <f t="shared" si="0"/>
        <v>0</v>
      </c>
    </row>
    <row r="75" spans="1:8" x14ac:dyDescent="0.3">
      <c r="A75" s="4"/>
      <c r="B75" s="173"/>
      <c r="C75" s="4"/>
      <c r="D75" s="5"/>
      <c r="G75" s="113" t="str">
        <f>'Equitable Share'!D20</f>
        <v xml:space="preserve"> </v>
      </c>
      <c r="H75" s="14">
        <f t="shared" si="0"/>
        <v>0</v>
      </c>
    </row>
    <row r="76" spans="1:8" x14ac:dyDescent="0.3">
      <c r="A76" s="4"/>
      <c r="B76" s="173"/>
      <c r="C76" s="4"/>
      <c r="D76" s="5"/>
      <c r="G76" s="113" t="str">
        <f>'Equitable Share'!D21</f>
        <v xml:space="preserve"> </v>
      </c>
      <c r="H76" s="14">
        <f t="shared" si="0"/>
        <v>0</v>
      </c>
    </row>
    <row r="77" spans="1:8" x14ac:dyDescent="0.3">
      <c r="A77" s="4"/>
      <c r="B77" s="173"/>
      <c r="C77" s="4"/>
      <c r="D77" s="5"/>
      <c r="G77" s="113" t="str">
        <f>'Equitable Share'!D22</f>
        <v xml:space="preserve"> </v>
      </c>
      <c r="H77" s="14">
        <f t="shared" si="0"/>
        <v>0</v>
      </c>
    </row>
    <row r="78" spans="1:8" x14ac:dyDescent="0.3">
      <c r="A78" s="4"/>
      <c r="B78" s="173"/>
      <c r="C78" s="4"/>
      <c r="D78" s="5"/>
      <c r="G78" s="113" t="str">
        <f>'Equitable Share'!D23</f>
        <v xml:space="preserve"> </v>
      </c>
      <c r="H78" s="14">
        <f t="shared" si="0"/>
        <v>0</v>
      </c>
    </row>
    <row r="79" spans="1:8" x14ac:dyDescent="0.3">
      <c r="A79" s="4"/>
      <c r="B79" s="173"/>
      <c r="C79" s="4"/>
      <c r="D79" s="5"/>
      <c r="G79" s="113" t="str">
        <f>'Equitable Share'!D24</f>
        <v xml:space="preserve"> </v>
      </c>
      <c r="H79" s="14">
        <f t="shared" si="0"/>
        <v>0</v>
      </c>
    </row>
    <row r="80" spans="1:8" x14ac:dyDescent="0.3">
      <c r="A80" s="4"/>
      <c r="B80" s="173"/>
      <c r="C80" s="4"/>
      <c r="D80" s="5"/>
      <c r="G80" s="113" t="str">
        <f>'Equitable Share'!D39</f>
        <v xml:space="preserve"> </v>
      </c>
      <c r="H80" s="14">
        <f t="shared" si="0"/>
        <v>0</v>
      </c>
    </row>
    <row r="81" spans="1:8" x14ac:dyDescent="0.3">
      <c r="A81" s="4"/>
      <c r="B81" s="173"/>
      <c r="C81" s="4"/>
      <c r="D81" s="5"/>
      <c r="G81" s="113" t="str">
        <f>'Equitable Share'!D40</f>
        <v xml:space="preserve"> </v>
      </c>
      <c r="H81" s="14">
        <f t="shared" si="0"/>
        <v>0</v>
      </c>
    </row>
    <row r="82" spans="1:8" x14ac:dyDescent="0.3">
      <c r="A82" s="4"/>
      <c r="B82" s="173"/>
      <c r="C82" s="4"/>
      <c r="D82" s="5"/>
      <c r="G82" s="113" t="str">
        <f>'Equitable Share'!D41</f>
        <v xml:space="preserve"> </v>
      </c>
      <c r="H82" s="14">
        <f t="shared" si="0"/>
        <v>0</v>
      </c>
    </row>
    <row r="83" spans="1:8" x14ac:dyDescent="0.3">
      <c r="A83" s="4"/>
      <c r="B83" s="173"/>
      <c r="C83" s="4"/>
      <c r="D83" s="5"/>
      <c r="G83" s="113" t="str">
        <f>'Equitable Share'!D42</f>
        <v xml:space="preserve"> </v>
      </c>
      <c r="H83" s="14">
        <f t="shared" si="0"/>
        <v>0</v>
      </c>
    </row>
    <row r="84" spans="1:8" x14ac:dyDescent="0.3">
      <c r="A84" s="4"/>
      <c r="B84" s="173"/>
      <c r="C84" s="4"/>
      <c r="D84" s="5"/>
      <c r="G84" s="113" t="str">
        <f>'Equitable Share'!D43</f>
        <v xml:space="preserve"> </v>
      </c>
      <c r="H84" s="14">
        <f t="shared" si="0"/>
        <v>0</v>
      </c>
    </row>
    <row r="85" spans="1:8" x14ac:dyDescent="0.3">
      <c r="A85" s="4"/>
      <c r="B85" s="173"/>
      <c r="C85" s="4"/>
      <c r="D85" s="5"/>
      <c r="G85" s="113" t="str">
        <f>'Equitable Share'!D44</f>
        <v xml:space="preserve"> </v>
      </c>
      <c r="H85" s="14">
        <f t="shared" si="0"/>
        <v>0</v>
      </c>
    </row>
    <row r="86" spans="1:8" x14ac:dyDescent="0.3">
      <c r="A86" s="4"/>
      <c r="B86" s="173"/>
      <c r="C86" s="4"/>
      <c r="D86" s="5"/>
      <c r="G86" s="113" t="str">
        <f>'Equitable Share'!D45</f>
        <v xml:space="preserve"> </v>
      </c>
      <c r="H86" s="14">
        <f t="shared" si="0"/>
        <v>0</v>
      </c>
    </row>
    <row r="87" spans="1:8" x14ac:dyDescent="0.3">
      <c r="A87" s="4"/>
      <c r="B87" s="173"/>
      <c r="C87" s="4"/>
      <c r="D87" s="5"/>
      <c r="G87" s="113" t="str">
        <f>'Equitable Share'!D46</f>
        <v xml:space="preserve"> </v>
      </c>
      <c r="H87" s="14">
        <f t="shared" si="0"/>
        <v>0</v>
      </c>
    </row>
    <row r="88" spans="1:8" x14ac:dyDescent="0.3">
      <c r="A88" s="4"/>
      <c r="B88" s="173"/>
      <c r="C88" s="4"/>
      <c r="D88" s="5"/>
      <c r="G88" s="113" t="str">
        <f>'Equitable Share'!D47</f>
        <v xml:space="preserve"> </v>
      </c>
      <c r="H88" s="14">
        <f t="shared" si="0"/>
        <v>0</v>
      </c>
    </row>
    <row r="89" spans="1:8" x14ac:dyDescent="0.3">
      <c r="A89" s="4"/>
      <c r="B89" s="173"/>
      <c r="C89" s="4"/>
      <c r="D89" s="5"/>
      <c r="G89" s="113" t="str">
        <f>'Equitable Share'!D48</f>
        <v xml:space="preserve"> </v>
      </c>
      <c r="H89" s="14">
        <f t="shared" si="0"/>
        <v>0</v>
      </c>
    </row>
    <row r="90" spans="1:8" x14ac:dyDescent="0.3">
      <c r="A90" s="4"/>
      <c r="B90" s="173"/>
      <c r="C90" s="4"/>
      <c r="D90" s="5"/>
      <c r="G90" s="113" t="str">
        <f>'Equitable Share'!D49</f>
        <v xml:space="preserve"> </v>
      </c>
      <c r="H90" s="14">
        <f t="shared" si="0"/>
        <v>0</v>
      </c>
    </row>
    <row r="91" spans="1:8" x14ac:dyDescent="0.3">
      <c r="A91" s="4"/>
      <c r="B91" s="173"/>
      <c r="C91" s="4"/>
      <c r="D91" s="5"/>
      <c r="G91" s="113" t="str">
        <f>'Equitable Share'!D50</f>
        <v xml:space="preserve"> </v>
      </c>
      <c r="H91" s="14">
        <f t="shared" si="0"/>
        <v>0</v>
      </c>
    </row>
    <row r="92" spans="1:8" x14ac:dyDescent="0.3">
      <c r="A92" s="4"/>
      <c r="B92" s="173"/>
      <c r="C92" s="4"/>
      <c r="D92" s="5"/>
      <c r="G92" s="113" t="str">
        <f>'Equitable Share'!D51</f>
        <v xml:space="preserve"> </v>
      </c>
      <c r="H92" s="14">
        <f t="shared" si="0"/>
        <v>0</v>
      </c>
    </row>
    <row r="93" spans="1:8" x14ac:dyDescent="0.3">
      <c r="A93" s="4"/>
      <c r="B93" s="173"/>
      <c r="C93" s="4"/>
      <c r="D93" s="5"/>
      <c r="G93" s="113" t="str">
        <f>'Equitable Share'!D52</f>
        <v xml:space="preserve"> </v>
      </c>
      <c r="H93" s="14">
        <f t="shared" si="0"/>
        <v>0</v>
      </c>
    </row>
    <row r="94" spans="1:8" x14ac:dyDescent="0.3">
      <c r="A94" s="4"/>
      <c r="B94" s="173"/>
      <c r="C94" s="4"/>
      <c r="D94" s="5"/>
      <c r="G94" s="113" t="str">
        <f>'Equitable Share'!D53</f>
        <v xml:space="preserve"> </v>
      </c>
      <c r="H94" s="14">
        <f t="shared" si="0"/>
        <v>0</v>
      </c>
    </row>
    <row r="95" spans="1:8" x14ac:dyDescent="0.3">
      <c r="A95" s="4"/>
      <c r="B95" s="173"/>
      <c r="C95" s="4"/>
      <c r="D95" s="5"/>
      <c r="G95" s="113" t="str">
        <f>'Equitable Share'!D54</f>
        <v xml:space="preserve"> </v>
      </c>
      <c r="H95" s="14">
        <f t="shared" si="0"/>
        <v>0</v>
      </c>
    </row>
    <row r="96" spans="1:8" x14ac:dyDescent="0.3">
      <c r="A96" s="4"/>
      <c r="B96" s="173"/>
      <c r="C96" s="4"/>
      <c r="D96" s="5"/>
      <c r="G96" s="113" t="str">
        <f>'Equitable Share'!D55</f>
        <v xml:space="preserve"> </v>
      </c>
      <c r="H96" s="14">
        <f t="shared" si="0"/>
        <v>0</v>
      </c>
    </row>
    <row r="97" spans="1:4" x14ac:dyDescent="0.3">
      <c r="A97" s="4"/>
      <c r="B97" s="173"/>
      <c r="C97" s="4"/>
      <c r="D97" s="5"/>
    </row>
    <row r="98" spans="1:4" x14ac:dyDescent="0.3">
      <c r="A98" s="4"/>
      <c r="B98" s="173"/>
      <c r="C98" s="4"/>
      <c r="D98" s="5"/>
    </row>
    <row r="99" spans="1:4" x14ac:dyDescent="0.3">
      <c r="A99" s="4"/>
      <c r="B99" s="173"/>
      <c r="C99" s="4"/>
      <c r="D99" s="5"/>
    </row>
    <row r="100" spans="1:4" x14ac:dyDescent="0.3">
      <c r="A100" s="4"/>
      <c r="B100" s="173"/>
      <c r="C100" s="4"/>
      <c r="D100" s="5"/>
    </row>
    <row r="101" spans="1:4" x14ac:dyDescent="0.3">
      <c r="A101" s="4"/>
      <c r="B101" s="173"/>
      <c r="C101" s="4"/>
      <c r="D101" s="5"/>
    </row>
    <row r="102" spans="1:4" x14ac:dyDescent="0.3">
      <c r="A102" s="4"/>
      <c r="B102" s="173"/>
      <c r="C102" s="4"/>
      <c r="D102" s="5"/>
    </row>
    <row r="103" spans="1:4" x14ac:dyDescent="0.3">
      <c r="A103" s="4"/>
      <c r="B103" s="173"/>
      <c r="C103" s="4"/>
      <c r="D103" s="5"/>
    </row>
    <row r="104" spans="1:4" x14ac:dyDescent="0.3">
      <c r="A104" s="4"/>
      <c r="B104" s="173"/>
      <c r="C104" s="4"/>
      <c r="D104" s="5"/>
    </row>
    <row r="105" spans="1:4" x14ac:dyDescent="0.3">
      <c r="A105" s="4"/>
      <c r="B105" s="173"/>
      <c r="C105" s="4"/>
      <c r="D105" s="5"/>
    </row>
    <row r="106" spans="1:4" x14ac:dyDescent="0.3">
      <c r="A106" s="4"/>
      <c r="B106" s="173"/>
      <c r="C106" s="4"/>
      <c r="D106" s="5"/>
    </row>
    <row r="107" spans="1:4" x14ac:dyDescent="0.3">
      <c r="A107" s="4"/>
      <c r="B107" s="173"/>
      <c r="C107" s="4"/>
      <c r="D107" s="5"/>
    </row>
    <row r="108" spans="1:4" x14ac:dyDescent="0.3">
      <c r="A108" s="4"/>
      <c r="B108" s="173"/>
      <c r="C108" s="4"/>
      <c r="D108" s="5"/>
    </row>
    <row r="109" spans="1:4" x14ac:dyDescent="0.3">
      <c r="A109" s="4"/>
      <c r="B109" s="173"/>
      <c r="C109" s="4"/>
      <c r="D109" s="5"/>
    </row>
    <row r="110" spans="1:4" x14ac:dyDescent="0.3">
      <c r="A110" s="4"/>
      <c r="B110" s="173"/>
      <c r="C110" s="4"/>
      <c r="D110" s="5"/>
    </row>
    <row r="111" spans="1:4" x14ac:dyDescent="0.3">
      <c r="A111" s="4"/>
      <c r="B111" s="173"/>
      <c r="C111" s="4"/>
      <c r="D111" s="5"/>
    </row>
    <row r="112" spans="1:4" ht="15.6" x14ac:dyDescent="0.3">
      <c r="A112" s="114"/>
      <c r="B112" s="114"/>
      <c r="C112" s="115" t="s">
        <v>1785</v>
      </c>
      <c r="D112" s="206">
        <f>SUM(D6:D111)</f>
        <v>0</v>
      </c>
    </row>
    <row r="113" spans="3:4" ht="15.6" x14ac:dyDescent="0.3">
      <c r="C113" s="116" t="s">
        <v>1786</v>
      </c>
      <c r="D113" s="204" t="str">
        <f>'Amend#2 Overview'!G13</f>
        <v xml:space="preserve"> </v>
      </c>
    </row>
    <row r="114" spans="3:4" x14ac:dyDescent="0.3">
      <c r="C114" s="117" t="s">
        <v>199</v>
      </c>
      <c r="D114" s="94" t="str">
        <f>IFERROR(D113-D112,"")</f>
        <v/>
      </c>
    </row>
  </sheetData>
  <sheetProtection algorithmName="SHA-512" hashValue="90q43apOEVQgMBu2YI+d2lbAqCNehtQbOdYhWBSaj1kF60mLd1X9NkUSFBH8NhZ8qvhTJW4Y137Ig3igGnoKpA==" saltValue="JY/EpQiCBzw/5E+BVa0Vhw==" spinCount="100000" sheet="1" objects="1" scenarios="1" selectLockedCells="1"/>
  <mergeCells count="2">
    <mergeCell ref="A1:H1"/>
    <mergeCell ref="A2:H3"/>
  </mergeCells>
  <conditionalFormatting sqref="H67:H96">
    <cfRule type="expression" dxfId="145" priority="7" stopIfTrue="1">
      <formula>H67=0</formula>
    </cfRule>
  </conditionalFormatting>
  <conditionalFormatting sqref="D112">
    <cfRule type="cellIs" dxfId="144" priority="4" operator="lessThan">
      <formula>$D$113</formula>
    </cfRule>
    <cfRule type="cellIs" dxfId="143" priority="5" operator="equal">
      <formula>$D$113</formula>
    </cfRule>
    <cfRule type="cellIs" dxfId="142" priority="6" operator="greaterThan">
      <formula>$D$113</formula>
    </cfRule>
  </conditionalFormatting>
  <conditionalFormatting sqref="G6:G62">
    <cfRule type="expression" dxfId="141" priority="2">
      <formula>MOD(ROW(),2)=0</formula>
    </cfRule>
  </conditionalFormatting>
  <conditionalFormatting sqref="H6:H63">
    <cfRule type="expression" dxfId="140" priority="3">
      <formula>MOD(ROW(),2)=0</formula>
    </cfRule>
  </conditionalFormatting>
  <conditionalFormatting sqref="G63">
    <cfRule type="expression" dxfId="139" priority="1">
      <formula>MOD(ROW(),2)=0</formula>
    </cfRule>
  </conditionalFormatting>
  <dataValidations count="2">
    <dataValidation type="list" allowBlank="1" showInputMessage="1" showErrorMessage="1" promptTitle="Select Budget Category" sqref="C5" xr:uid="{31B6581A-AD68-4F14-AA9D-2588B80EEF75}">
      <formula1>$G$6:$G$62</formula1>
    </dataValidation>
    <dataValidation type="list" allowBlank="1" showInputMessage="1" showErrorMessage="1" promptTitle="Select Budget Category" sqref="C6:C111" xr:uid="{B0EFB6A7-6732-40DA-9F75-1D44940A8959}">
      <formula1>$G$6:$G$63</formula1>
    </dataValidation>
  </dataValidations>
  <hyperlinks>
    <hyperlink ref="C4" location="'Budget Category'!A1" display="Budget Category" xr:uid="{EB4A3A74-5CE8-4AA7-B20A-E610BCF40EF0}"/>
  </hyperlinks>
  <pageMargins left="0.7" right="0.7" top="0.75" bottom="0.75" header="0.3" footer="0.3"/>
  <pageSetup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8" id="{538FF48E-FC4F-445E-B7B3-1C3CE6837135}">
            <xm:f>H67&lt;'Amend#2 Equitable Share'!K12:M12</xm:f>
            <x14:dxf>
              <fill>
                <patternFill>
                  <bgColor rgb="FFFFFF00"/>
                </patternFill>
              </fill>
            </x14:dxf>
          </x14:cfRule>
          <x14:cfRule type="expression" priority="9" id="{CFCDC254-638A-4FC5-B8F3-A801FC8D2E91}">
            <xm:f>H67&gt;'Amend#2 Equitable Share'!K12:M12</xm:f>
            <x14:dxf>
              <fill>
                <patternFill>
                  <bgColor rgb="FFFF0000"/>
                </patternFill>
              </fill>
            </x14:dxf>
          </x14:cfRule>
          <x14:cfRule type="expression" priority="10" id="{8E175DDE-37DE-403E-B739-298A5EABDDAA}">
            <xm:f>H67='Amend#2 Equitable Share'!K12:M12</xm:f>
            <x14:dxf>
              <fill>
                <patternFill>
                  <bgColor rgb="FF92D050"/>
                </patternFill>
              </fill>
            </x14:dxf>
          </x14:cfRule>
          <xm:sqref>H67:H96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C55C51A2-C799-4C46-8A10-F8212774B71A}">
          <x14:formula1>
            <xm:f>'Equitable Share'!$D$12:$D$55</xm:f>
          </x14:formula1>
          <xm:sqref>A6:A111</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E40C-E2AE-49B6-B235-3760D0056128}">
  <sheetPr codeName="Sheet19">
    <tabColor rgb="FF009999"/>
  </sheetPr>
  <dimension ref="A1:M74"/>
  <sheetViews>
    <sheetView showGridLines="0" zoomScaleNormal="100" workbookViewId="0">
      <selection activeCell="E6" sqref="E6"/>
    </sheetView>
  </sheetViews>
  <sheetFormatPr defaultColWidth="8.88671875" defaultRowHeight="14.4" x14ac:dyDescent="0.3"/>
  <cols>
    <col min="1" max="1" width="61" style="14" customWidth="1"/>
    <col min="2" max="2" width="12.5546875" style="93" bestFit="1" customWidth="1"/>
    <col min="3" max="3" width="32.33203125" style="14" customWidth="1"/>
    <col min="4" max="4" width="15.33203125" style="93" customWidth="1"/>
    <col min="5" max="5" width="16.44140625" style="14" customWidth="1"/>
    <col min="6" max="7" width="2.109375" style="14" customWidth="1"/>
    <col min="8" max="8" width="46.5546875" style="14" customWidth="1"/>
    <col min="9" max="9" width="17.5546875" style="14" customWidth="1"/>
    <col min="10" max="16384" width="8.88671875" style="14"/>
  </cols>
  <sheetData>
    <row r="1" spans="1:13" ht="43.2" customHeight="1" thickBot="1" x14ac:dyDescent="0.35">
      <c r="A1" s="689" t="s">
        <v>219</v>
      </c>
      <c r="B1" s="690"/>
      <c r="C1" s="690"/>
      <c r="D1" s="690"/>
      <c r="E1" s="690"/>
      <c r="F1" s="690"/>
      <c r="G1" s="690"/>
      <c r="H1" s="690"/>
      <c r="I1" s="691"/>
    </row>
    <row r="2" spans="1:13" ht="14.4" customHeight="1" x14ac:dyDescent="0.3">
      <c r="A2" s="491" t="s">
        <v>220</v>
      </c>
      <c r="B2" s="492"/>
      <c r="C2" s="492"/>
      <c r="D2" s="492"/>
      <c r="E2" s="492"/>
      <c r="F2" s="492"/>
      <c r="G2" s="492"/>
      <c r="H2" s="492"/>
      <c r="I2" s="493"/>
    </row>
    <row r="3" spans="1:13" s="81" customFormat="1" ht="14.4" customHeight="1" thickBot="1" x14ac:dyDescent="0.35">
      <c r="A3" s="494"/>
      <c r="B3" s="495"/>
      <c r="C3" s="495"/>
      <c r="D3" s="495"/>
      <c r="E3" s="495"/>
      <c r="F3" s="495"/>
      <c r="G3" s="495"/>
      <c r="H3" s="495"/>
      <c r="I3" s="496"/>
    </row>
    <row r="4" spans="1:13" s="81" customFormat="1" ht="14.4" customHeight="1" thickBot="1" x14ac:dyDescent="0.4">
      <c r="A4" s="82" t="s">
        <v>32</v>
      </c>
      <c r="B4" s="83" t="s">
        <v>134</v>
      </c>
      <c r="C4" s="298" t="s">
        <v>33</v>
      </c>
      <c r="D4" s="84"/>
      <c r="E4" s="198" t="s">
        <v>34</v>
      </c>
      <c r="F4" s="85"/>
      <c r="G4" s="85"/>
      <c r="H4" s="85"/>
      <c r="I4" s="85"/>
      <c r="J4" s="85"/>
      <c r="K4" s="85"/>
      <c r="L4" s="85"/>
      <c r="M4" s="85"/>
    </row>
    <row r="5" spans="1:13" ht="14.4" customHeight="1" thickBot="1" x14ac:dyDescent="0.4">
      <c r="A5" s="86" t="s">
        <v>135</v>
      </c>
      <c r="B5" s="87" t="s">
        <v>136</v>
      </c>
      <c r="C5" s="501" t="s">
        <v>81</v>
      </c>
      <c r="D5" s="502"/>
      <c r="E5" s="88" t="s">
        <v>76</v>
      </c>
      <c r="H5" s="6" t="s">
        <v>66</v>
      </c>
      <c r="I5" s="7" t="s">
        <v>34</v>
      </c>
    </row>
    <row r="6" spans="1:13" x14ac:dyDescent="0.3">
      <c r="A6" s="176"/>
      <c r="B6" s="259"/>
      <c r="C6" s="497"/>
      <c r="D6" s="498"/>
      <c r="E6" s="105"/>
      <c r="H6" s="8" t="s">
        <v>81</v>
      </c>
      <c r="I6" s="9">
        <f>SUMIF($C$6:$C$35,"Instruction: Salary (Cert./Non Cert.)", $E$6:$E$35)</f>
        <v>0</v>
      </c>
    </row>
    <row r="7" spans="1:13" x14ac:dyDescent="0.3">
      <c r="A7" s="95"/>
      <c r="B7" s="231"/>
      <c r="C7" s="499"/>
      <c r="D7" s="500"/>
      <c r="E7" s="106"/>
      <c r="H7" s="8" t="s">
        <v>82</v>
      </c>
      <c r="I7" s="9">
        <f>SUMIF($C$6:$C$35,"Instruction: Benefits (Cert./Non Cert.)", $E$6:$E$35)</f>
        <v>0</v>
      </c>
    </row>
    <row r="8" spans="1:13" ht="14.4" customHeight="1" x14ac:dyDescent="0.3">
      <c r="A8" s="97"/>
      <c r="B8" s="98"/>
      <c r="C8" s="503"/>
      <c r="D8" s="504"/>
      <c r="E8" s="107"/>
      <c r="H8" s="10" t="s">
        <v>35</v>
      </c>
      <c r="I8" s="9">
        <f>SUMIF($C$6:$C$35,"Instruction: Professional Services", $E$6:$E$35)</f>
        <v>0</v>
      </c>
    </row>
    <row r="9" spans="1:13" ht="14.4" customHeight="1" x14ac:dyDescent="0.3">
      <c r="A9" s="171"/>
      <c r="B9" s="96"/>
      <c r="C9" s="499"/>
      <c r="D9" s="500"/>
      <c r="E9" s="108"/>
      <c r="H9" s="10" t="s">
        <v>36</v>
      </c>
      <c r="I9" s="9">
        <f>SUMIF($C$6:$C$35,"Instruction: Rentals", $E$6:$E$35)</f>
        <v>0</v>
      </c>
    </row>
    <row r="10" spans="1:13" ht="14.4" customHeight="1" x14ac:dyDescent="0.3">
      <c r="A10" s="172"/>
      <c r="B10" s="98"/>
      <c r="C10" s="503"/>
      <c r="D10" s="504"/>
      <c r="E10" s="107"/>
      <c r="H10" s="10" t="s">
        <v>37</v>
      </c>
      <c r="I10" s="9">
        <f>SUMIF($C$6:$C$35,"Instruction: Other Purchased Services", $E$6:$E$35)</f>
        <v>0</v>
      </c>
    </row>
    <row r="11" spans="1:13" ht="14.4" customHeight="1" x14ac:dyDescent="0.3">
      <c r="A11" s="171"/>
      <c r="B11" s="96"/>
      <c r="C11" s="499"/>
      <c r="D11" s="500"/>
      <c r="E11" s="108"/>
      <c r="H11" s="10" t="s">
        <v>38</v>
      </c>
      <c r="I11" s="9">
        <f>SUMIF($C$6:$C$35,"Instruction: General Supplies", $E$6:$E$35)</f>
        <v>0</v>
      </c>
    </row>
    <row r="12" spans="1:13" ht="14.4" customHeight="1" x14ac:dyDescent="0.3">
      <c r="A12" s="172"/>
      <c r="B12" s="98"/>
      <c r="C12" s="503"/>
      <c r="D12" s="504"/>
      <c r="E12" s="107"/>
      <c r="H12" s="10" t="s">
        <v>39</v>
      </c>
      <c r="I12" s="9">
        <f>SUMIF($C$6:$C$35,"Instruction: Property", $E$6:$E$35)</f>
        <v>0</v>
      </c>
    </row>
    <row r="13" spans="1:13" ht="14.4" customHeight="1" x14ac:dyDescent="0.3">
      <c r="A13" s="171"/>
      <c r="B13" s="96"/>
      <c r="C13" s="499"/>
      <c r="D13" s="500"/>
      <c r="E13" s="108"/>
      <c r="H13" s="10"/>
      <c r="I13" s="9"/>
    </row>
    <row r="14" spans="1:13" ht="14.4" customHeight="1" x14ac:dyDescent="0.3">
      <c r="A14" s="172"/>
      <c r="B14" s="98"/>
      <c r="C14" s="503"/>
      <c r="D14" s="504"/>
      <c r="E14" s="107"/>
      <c r="H14" s="8" t="s">
        <v>83</v>
      </c>
      <c r="I14" s="9">
        <f>SUMIF($C$6:$C$35,"Support Services (Student): Salary (Cert./Non Cert.)", $E$6:$E$35)</f>
        <v>0</v>
      </c>
    </row>
    <row r="15" spans="1:13" ht="14.4" customHeight="1" x14ac:dyDescent="0.3">
      <c r="A15" s="171"/>
      <c r="B15" s="96"/>
      <c r="C15" s="499"/>
      <c r="D15" s="500"/>
      <c r="E15" s="108"/>
      <c r="H15" s="8" t="s">
        <v>84</v>
      </c>
      <c r="I15" s="9">
        <f>SUMIF($C$6:$C$35,"Support Services (Student): Benefits (Cert./Non Cert.)", $E$6:$E$35)</f>
        <v>0</v>
      </c>
    </row>
    <row r="16" spans="1:13" x14ac:dyDescent="0.3">
      <c r="A16" s="172"/>
      <c r="B16" s="98"/>
      <c r="C16" s="503"/>
      <c r="D16" s="504"/>
      <c r="E16" s="107"/>
      <c r="H16" s="10" t="s">
        <v>40</v>
      </c>
      <c r="I16" s="9">
        <f>SUMIF($C$6:$C$35,"Support Services (Student): Professional Services", $E$6:$E$35)</f>
        <v>0</v>
      </c>
    </row>
    <row r="17" spans="1:9" x14ac:dyDescent="0.3">
      <c r="A17" s="171"/>
      <c r="B17" s="96"/>
      <c r="C17" s="499"/>
      <c r="D17" s="500"/>
      <c r="E17" s="108"/>
      <c r="H17" s="10" t="s">
        <v>41</v>
      </c>
      <c r="I17" s="9">
        <f>SUMIF($C$6:$C$35,"Support Services (Student): Rentals", $E$6:$E$35)</f>
        <v>0</v>
      </c>
    </row>
    <row r="18" spans="1:9" x14ac:dyDescent="0.3">
      <c r="A18" s="172"/>
      <c r="B18" s="98"/>
      <c r="C18" s="503"/>
      <c r="D18" s="504"/>
      <c r="E18" s="107"/>
      <c r="H18" s="10" t="s">
        <v>42</v>
      </c>
      <c r="I18" s="9">
        <f>SUMIF($C$6:$C$35,"Support Services (Student): Other Purchased Services", $E$6:$E$35)</f>
        <v>0</v>
      </c>
    </row>
    <row r="19" spans="1:9" x14ac:dyDescent="0.3">
      <c r="A19" s="171"/>
      <c r="B19" s="96"/>
      <c r="C19" s="499"/>
      <c r="D19" s="500"/>
      <c r="E19" s="108"/>
      <c r="H19" s="10" t="s">
        <v>43</v>
      </c>
      <c r="I19" s="9">
        <f>SUMIF($C$6:$C$35,"Support Services (Student): General Supplies", $E$6:$E$35)</f>
        <v>0</v>
      </c>
    </row>
    <row r="20" spans="1:9" x14ac:dyDescent="0.3">
      <c r="A20" s="172"/>
      <c r="B20" s="98"/>
      <c r="C20" s="503"/>
      <c r="D20" s="504"/>
      <c r="E20" s="107"/>
      <c r="H20" s="10" t="s">
        <v>44</v>
      </c>
      <c r="I20" s="9">
        <f>SUMIF($C$6:$C$35,"Support Services (Student): Property", $E$6:$E$35)</f>
        <v>0</v>
      </c>
    </row>
    <row r="21" spans="1:9" x14ac:dyDescent="0.3">
      <c r="A21" s="171"/>
      <c r="B21" s="96"/>
      <c r="C21" s="499"/>
      <c r="D21" s="500"/>
      <c r="E21" s="108"/>
      <c r="H21" s="10"/>
      <c r="I21" s="9"/>
    </row>
    <row r="22" spans="1:9" x14ac:dyDescent="0.3">
      <c r="A22" s="172"/>
      <c r="B22" s="98"/>
      <c r="C22" s="503"/>
      <c r="D22" s="504"/>
      <c r="E22" s="107"/>
      <c r="H22" s="8" t="s">
        <v>85</v>
      </c>
      <c r="I22" s="9">
        <f>SUMIF($C$6:$C$35,"Improvement of Instruction: Salary (Cert./Non Cert.)", $E$6:$E$35)</f>
        <v>0</v>
      </c>
    </row>
    <row r="23" spans="1:9" x14ac:dyDescent="0.3">
      <c r="A23" s="171"/>
      <c r="B23" s="96"/>
      <c r="C23" s="499"/>
      <c r="D23" s="500"/>
      <c r="E23" s="108"/>
      <c r="H23" s="8" t="s">
        <v>86</v>
      </c>
      <c r="I23" s="9">
        <f>SUMIF($C$6:$C$35,"Improvement of Instruction: Benefits (Cert./Non Cert.)", $E$6:$E$35)</f>
        <v>0</v>
      </c>
    </row>
    <row r="24" spans="1:9" x14ac:dyDescent="0.3">
      <c r="A24" s="172"/>
      <c r="B24" s="98"/>
      <c r="C24" s="503"/>
      <c r="D24" s="504"/>
      <c r="E24" s="107"/>
      <c r="H24" s="10" t="s">
        <v>45</v>
      </c>
      <c r="I24" s="9">
        <f>SUMIF($C$6:$C$35,"Improvement of Instruction: Professional Services", $E$6:$E$35)</f>
        <v>0</v>
      </c>
    </row>
    <row r="25" spans="1:9" x14ac:dyDescent="0.3">
      <c r="A25" s="171"/>
      <c r="B25" s="96"/>
      <c r="C25" s="499"/>
      <c r="D25" s="500"/>
      <c r="E25" s="108"/>
      <c r="H25" s="10" t="s">
        <v>46</v>
      </c>
      <c r="I25" s="9">
        <f>SUMIF($C$6:$C$35,"Improvement of Instruction: Rentals", $E$6:$E$35)</f>
        <v>0</v>
      </c>
    </row>
    <row r="26" spans="1:9" x14ac:dyDescent="0.3">
      <c r="A26" s="172"/>
      <c r="B26" s="98"/>
      <c r="C26" s="503"/>
      <c r="D26" s="504"/>
      <c r="E26" s="107"/>
      <c r="H26" s="10" t="s">
        <v>47</v>
      </c>
      <c r="I26" s="9">
        <f>SUMIF($C$6:$C$35,"Improvement of Instruction: Other Purchased Services", $E$6:$E$35)</f>
        <v>0</v>
      </c>
    </row>
    <row r="27" spans="1:9" x14ac:dyDescent="0.3">
      <c r="A27" s="171"/>
      <c r="B27" s="96"/>
      <c r="C27" s="499"/>
      <c r="D27" s="500"/>
      <c r="E27" s="108"/>
      <c r="H27" s="10" t="s">
        <v>48</v>
      </c>
      <c r="I27" s="9">
        <f>SUMIF($C$6:$C$35,"Improvement of Instruction: General Supplies", $E$6:$E$35)</f>
        <v>0</v>
      </c>
    </row>
    <row r="28" spans="1:9" x14ac:dyDescent="0.3">
      <c r="A28" s="172"/>
      <c r="B28" s="98"/>
      <c r="C28" s="503"/>
      <c r="D28" s="504"/>
      <c r="E28" s="107"/>
      <c r="H28" s="10" t="s">
        <v>49</v>
      </c>
      <c r="I28" s="9">
        <f>SUMIF($C$6:$C$35,"Improvement of Instruction: Property", $E$6:$E$35)</f>
        <v>0</v>
      </c>
    </row>
    <row r="29" spans="1:9" x14ac:dyDescent="0.3">
      <c r="A29" s="171"/>
      <c r="B29" s="96"/>
      <c r="C29" s="499"/>
      <c r="D29" s="500"/>
      <c r="E29" s="108"/>
      <c r="H29" s="10"/>
      <c r="I29" s="9"/>
    </row>
    <row r="30" spans="1:9" x14ac:dyDescent="0.3">
      <c r="A30" s="172"/>
      <c r="B30" s="98"/>
      <c r="C30" s="503"/>
      <c r="D30" s="504"/>
      <c r="E30" s="107"/>
      <c r="H30" s="8" t="s">
        <v>201</v>
      </c>
      <c r="I30" s="9">
        <f>SUMIF($C$6:$C$35,"Other Support Services-Admin: Salary (Cert./Non Cert.)", $E$6:$E$35)</f>
        <v>0</v>
      </c>
    </row>
    <row r="31" spans="1:9" x14ac:dyDescent="0.3">
      <c r="A31" s="171"/>
      <c r="B31" s="96"/>
      <c r="C31" s="499"/>
      <c r="D31" s="500"/>
      <c r="E31" s="108"/>
      <c r="H31" s="8" t="s">
        <v>202</v>
      </c>
      <c r="I31" s="9">
        <f>SUMIF($C$6:$C$35,"Other Support Services-Admin: Benefits (Cert./Non Cert.)", $E$6:$E$35)</f>
        <v>0</v>
      </c>
    </row>
    <row r="32" spans="1:9" x14ac:dyDescent="0.3">
      <c r="A32" s="172"/>
      <c r="B32" s="98"/>
      <c r="C32" s="503"/>
      <c r="D32" s="504"/>
      <c r="E32" s="107"/>
      <c r="H32" s="10" t="s">
        <v>203</v>
      </c>
      <c r="I32" s="9">
        <f>SUMIF($C$6:$C$35,"Other Support Services-Admin: Professional Services", $E$6:$E$35)</f>
        <v>0</v>
      </c>
    </row>
    <row r="33" spans="1:9" x14ac:dyDescent="0.3">
      <c r="A33" s="171"/>
      <c r="B33" s="96"/>
      <c r="C33" s="499"/>
      <c r="D33" s="500"/>
      <c r="E33" s="108"/>
      <c r="H33" s="10" t="s">
        <v>204</v>
      </c>
      <c r="I33" s="9">
        <f>SUMIF($C$6:$C$35,"Other Support Services-Admin: Rentals", $E$6:$E$35)</f>
        <v>0</v>
      </c>
    </row>
    <row r="34" spans="1:9" x14ac:dyDescent="0.3">
      <c r="A34" s="172"/>
      <c r="B34" s="98"/>
      <c r="C34" s="503"/>
      <c r="D34" s="504"/>
      <c r="E34" s="107"/>
      <c r="H34" s="10" t="s">
        <v>205</v>
      </c>
      <c r="I34" s="9">
        <f>SUMIF($C$6:$C$35,"Other Support Services-Admin: Other Purchased Services", $E$6:$E$35)</f>
        <v>0</v>
      </c>
    </row>
    <row r="35" spans="1:9" ht="15" thickBot="1" x14ac:dyDescent="0.35">
      <c r="A35" s="171"/>
      <c r="B35" s="96"/>
      <c r="C35" s="499"/>
      <c r="D35" s="500"/>
      <c r="E35" s="108"/>
      <c r="H35" s="10" t="s">
        <v>206</v>
      </c>
      <c r="I35" s="9">
        <f>SUMIF($C$6:$C$35,"Other Support Services-Admin: General Supplies", $E$6:$E$35)</f>
        <v>0</v>
      </c>
    </row>
    <row r="36" spans="1:9" ht="14.4" customHeight="1" thickTop="1" x14ac:dyDescent="0.35">
      <c r="A36" s="89"/>
      <c r="B36" s="90"/>
      <c r="C36" s="91"/>
      <c r="D36" s="92" t="s">
        <v>77</v>
      </c>
      <c r="E36" s="203">
        <f>SUM(E6:E35)</f>
        <v>0</v>
      </c>
      <c r="H36" s="10" t="s">
        <v>207</v>
      </c>
      <c r="I36" s="9">
        <f>SUMIF($C$6:$C$35,"Other Support Services-Admin: Property", $E$6:$E$35)</f>
        <v>0</v>
      </c>
    </row>
    <row r="37" spans="1:9" ht="14.4" customHeight="1" x14ac:dyDescent="0.3">
      <c r="C37" s="505" t="s">
        <v>93</v>
      </c>
      <c r="D37" s="506"/>
      <c r="E37" s="204" t="str">
        <f>'Amend#2 Overview'!G14</f>
        <v/>
      </c>
      <c r="H37" s="10"/>
      <c r="I37" s="9"/>
    </row>
    <row r="38" spans="1:9" x14ac:dyDescent="0.3">
      <c r="C38" s="507" t="s">
        <v>199</v>
      </c>
      <c r="D38" s="508"/>
      <c r="E38" s="9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224"/>
      <c r="I63" s="225"/>
    </row>
    <row r="64" spans="8:9" ht="15.6" x14ac:dyDescent="0.3">
      <c r="H64" s="205" t="s">
        <v>71</v>
      </c>
      <c r="I64" s="94">
        <f>((SUM(I6:I62))-I63)</f>
        <v>0</v>
      </c>
    </row>
    <row r="74" ht="14.4" customHeight="1" x14ac:dyDescent="0.3"/>
  </sheetData>
  <sheetProtection algorithmName="SHA-512" hashValue="EArghkSpaHMYRxjLultMgL4Gwpy/4dyWgyPvB4BYfMHlo8lgyIeckQDwVDeq2Jdo1SaMj60vEiTCtkjCmDKdkA==" saltValue="48bHnTtIUU0vJhnPSaRxFQ==" spinCount="100000" sheet="1" objects="1" scenarios="1" selectLockedCells="1"/>
  <mergeCells count="35">
    <mergeCell ref="C35:D35"/>
    <mergeCell ref="C37:D37"/>
    <mergeCell ref="C38:D38"/>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A1:I1"/>
    <mergeCell ref="A2:I3"/>
    <mergeCell ref="C5:D5"/>
    <mergeCell ref="C6:D6"/>
    <mergeCell ref="C7:D7"/>
    <mergeCell ref="C13:D13"/>
    <mergeCell ref="C14:D14"/>
    <mergeCell ref="C8:D8"/>
    <mergeCell ref="C9:D9"/>
    <mergeCell ref="C10:D10"/>
    <mergeCell ref="C11:D11"/>
    <mergeCell ref="C12:D12"/>
  </mergeCells>
  <conditionalFormatting sqref="H6:I63">
    <cfRule type="expression" dxfId="124" priority="8">
      <formula>MOD(ROW(),2)=0</formula>
    </cfRule>
  </conditionalFormatting>
  <conditionalFormatting sqref="E36">
    <cfRule type="cellIs" dxfId="123" priority="2" operator="lessThan">
      <formula>$E$37</formula>
    </cfRule>
    <cfRule type="cellIs" dxfId="122" priority="3" operator="greaterThan">
      <formula>$E$37</formula>
    </cfRule>
    <cfRule type="cellIs" dxfId="121" priority="4" operator="equal">
      <formula>$E$37</formula>
    </cfRule>
  </conditionalFormatting>
  <dataValidations count="3">
    <dataValidation type="list" allowBlank="1" showInputMessage="1" showErrorMessage="1" promptTitle="Select Budget Category" sqref="C5" xr:uid="{9B2C7967-D8F3-44DA-B537-5BCD3EA4CCE7}">
      <formula1>$H$6:$H$62</formula1>
    </dataValidation>
    <dataValidation type="list" allowBlank="1" showInputMessage="1" showErrorMessage="1" promptTitle="Select Budget Category" sqref="C6:C35" xr:uid="{47566CA8-6D40-488E-A97B-0D41EF4C5AA1}">
      <formula1>$H$6:$H$63</formula1>
    </dataValidation>
    <dataValidation type="list" allowBlank="1" showInputMessage="1" showErrorMessage="1" sqref="B6:B35" xr:uid="{3C5ED5C7-443A-4916-8073-6FE364A04FAB}">
      <formula1>"1,2,3, Indirect Cost, Admin"</formula1>
    </dataValidation>
  </dataValidations>
  <hyperlinks>
    <hyperlink ref="C4" location="'Budget Category'!A1" display="Budget Category" xr:uid="{7B7EC597-0523-46FB-ACC6-0E4365824619}"/>
  </hyperlinks>
  <pageMargins left="0.7" right="0.7" top="0.75" bottom="0.75" header="0.3" footer="0.3"/>
  <pageSetup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7B085-CFB3-438C-9E7E-5BCE5EA75406}">
  <sheetPr codeName="Sheet20">
    <tabColor rgb="FF009999"/>
  </sheetPr>
  <dimension ref="A1:N30"/>
  <sheetViews>
    <sheetView showGridLines="0" workbookViewId="0">
      <selection activeCell="B19" sqref="B19:C19"/>
    </sheetView>
  </sheetViews>
  <sheetFormatPr defaultColWidth="8.88671875" defaultRowHeight="14.4" x14ac:dyDescent="0.3"/>
  <cols>
    <col min="1" max="1" width="17.44140625" style="118" customWidth="1"/>
    <col min="2" max="2" width="23.88671875" style="118" customWidth="1"/>
    <col min="3" max="3" width="4.6640625" style="118" customWidth="1"/>
    <col min="4" max="4" width="11.88671875" style="118" customWidth="1"/>
    <col min="5" max="5" width="12.33203125" style="118" customWidth="1"/>
    <col min="6" max="6" width="4.88671875" style="118" customWidth="1"/>
    <col min="7" max="7" width="15.88671875" style="118" customWidth="1"/>
    <col min="8" max="8" width="11.88671875" style="118" customWidth="1"/>
    <col min="9" max="9" width="12.109375" style="118" customWidth="1"/>
    <col min="10" max="10" width="11.44140625" style="118" customWidth="1"/>
    <col min="11" max="11" width="12.5546875" style="118" customWidth="1"/>
    <col min="12" max="12" width="14" style="118" customWidth="1"/>
    <col min="13" max="13" width="15" style="118" customWidth="1"/>
    <col min="14" max="16384" width="8.88671875" style="118"/>
  </cols>
  <sheetData>
    <row r="1" spans="1:13" ht="43.2" customHeight="1" x14ac:dyDescent="0.3">
      <c r="A1" s="684" t="s">
        <v>227</v>
      </c>
      <c r="B1" s="684"/>
      <c r="C1" s="684"/>
      <c r="D1" s="684"/>
      <c r="E1" s="684"/>
      <c r="F1" s="684"/>
      <c r="G1" s="684"/>
      <c r="H1" s="684"/>
      <c r="I1" s="684"/>
      <c r="J1" s="684"/>
      <c r="K1" s="684"/>
      <c r="L1" s="684"/>
      <c r="M1" s="684"/>
    </row>
    <row r="2" spans="1:13" ht="15" customHeight="1" x14ac:dyDescent="0.3">
      <c r="A2" s="509" t="s">
        <v>0</v>
      </c>
      <c r="B2" s="509"/>
      <c r="C2" s="509"/>
      <c r="D2" s="509"/>
      <c r="E2" s="509"/>
      <c r="F2" s="509"/>
      <c r="G2" s="509"/>
      <c r="H2" s="509"/>
      <c r="I2" s="509"/>
      <c r="J2" s="509"/>
      <c r="K2" s="509"/>
      <c r="L2" s="509"/>
      <c r="M2" s="509"/>
    </row>
    <row r="3" spans="1:13" x14ac:dyDescent="0.3">
      <c r="A3" s="510" t="s">
        <v>70</v>
      </c>
      <c r="B3" s="510"/>
      <c r="C3" s="516">
        <v>110</v>
      </c>
      <c r="D3" s="517"/>
      <c r="E3" s="516" t="s">
        <v>1</v>
      </c>
      <c r="F3" s="517"/>
      <c r="G3" s="119" t="s">
        <v>2</v>
      </c>
      <c r="H3" s="119">
        <v>440</v>
      </c>
      <c r="I3" s="119" t="s">
        <v>3</v>
      </c>
      <c r="J3" s="119" t="s">
        <v>4</v>
      </c>
      <c r="K3" s="119" t="s">
        <v>5</v>
      </c>
      <c r="L3" s="119">
        <v>910</v>
      </c>
      <c r="M3" s="273"/>
    </row>
    <row r="4" spans="1:13" ht="14.4" customHeight="1" x14ac:dyDescent="0.3">
      <c r="A4" s="511" t="s">
        <v>6</v>
      </c>
      <c r="B4" s="512" t="s">
        <v>7</v>
      </c>
      <c r="C4" s="513" t="s">
        <v>8</v>
      </c>
      <c r="D4" s="513"/>
      <c r="E4" s="513" t="s">
        <v>9</v>
      </c>
      <c r="F4" s="513"/>
      <c r="G4" s="514" t="s">
        <v>10</v>
      </c>
      <c r="H4" s="514" t="s">
        <v>11</v>
      </c>
      <c r="I4" s="514" t="s">
        <v>12</v>
      </c>
      <c r="J4" s="514" t="s">
        <v>13</v>
      </c>
      <c r="K4" s="514" t="s">
        <v>14</v>
      </c>
      <c r="L4" s="514" t="s">
        <v>15</v>
      </c>
      <c r="M4" s="515" t="s">
        <v>16</v>
      </c>
    </row>
    <row r="5" spans="1:13" ht="27" customHeight="1" x14ac:dyDescent="0.3">
      <c r="A5" s="511"/>
      <c r="B5" s="512"/>
      <c r="C5" s="518" t="s">
        <v>79</v>
      </c>
      <c r="D5" s="519"/>
      <c r="E5" s="518" t="s">
        <v>80</v>
      </c>
      <c r="F5" s="519"/>
      <c r="G5" s="514"/>
      <c r="H5" s="514"/>
      <c r="I5" s="514"/>
      <c r="J5" s="514"/>
      <c r="K5" s="514"/>
      <c r="L5" s="514"/>
      <c r="M5" s="515"/>
    </row>
    <row r="6" spans="1:13" x14ac:dyDescent="0.3">
      <c r="A6" s="121">
        <v>11000</v>
      </c>
      <c r="B6" s="121" t="s">
        <v>17</v>
      </c>
      <c r="C6" s="692">
        <f>'Amend#2 LEA Activities'!I6+'Amend#2 NPS Activities'!H6</f>
        <v>0</v>
      </c>
      <c r="D6" s="693"/>
      <c r="E6" s="692">
        <f>'Amend#2 LEA Activities'!I7+'Amend#2 NPS Activities'!H7</f>
        <v>0</v>
      </c>
      <c r="F6" s="693"/>
      <c r="G6" s="284">
        <f>'Amend#2 LEA Activities'!I8+'Amend#2 NPS Activities'!H8</f>
        <v>0</v>
      </c>
      <c r="H6" s="284">
        <f>'Amend#2 LEA Activities'!I9+'Amend#2 NPS Activities'!H9</f>
        <v>0</v>
      </c>
      <c r="I6" s="284">
        <f>'Amend#2 LEA Activities'!I10+'Amend#2 NPS Activities'!H10</f>
        <v>0</v>
      </c>
      <c r="J6" s="284">
        <f>'Amend#2 LEA Activities'!I11+'Amend#2 NPS Activities'!H11</f>
        <v>0</v>
      </c>
      <c r="K6" s="284">
        <f>'Amend#2 LEA Activities'!I12+'Amend#2 NPS Activities'!H12</f>
        <v>0</v>
      </c>
      <c r="L6" s="284">
        <f>'Amend#2 LEA Activities'!I13+'Amend#2 NPS Activities'!H13</f>
        <v>0</v>
      </c>
      <c r="M6" s="284">
        <f t="shared" ref="M6:M13" si="0">SUM(C6:L6)</f>
        <v>0</v>
      </c>
    </row>
    <row r="7" spans="1:13" x14ac:dyDescent="0.3">
      <c r="A7" s="121">
        <v>21000</v>
      </c>
      <c r="B7" s="121" t="s">
        <v>18</v>
      </c>
      <c r="C7" s="522">
        <f>'Amend#2 LEA Activities'!I14+'Amend#2 NPS Activities'!H14</f>
        <v>0</v>
      </c>
      <c r="D7" s="523"/>
      <c r="E7" s="522">
        <f>'Amend#2 LEA Activities'!I15+'Amend#2 NPS Activities'!H15</f>
        <v>0</v>
      </c>
      <c r="F7" s="523"/>
      <c r="G7" s="122">
        <f>'Amend#2 LEA Activities'!I16+'Amend#2 NPS Activities'!H16</f>
        <v>0</v>
      </c>
      <c r="H7" s="122">
        <f>'Amend#2 LEA Activities'!I17+'Amend#2 NPS Activities'!H17</f>
        <v>0</v>
      </c>
      <c r="I7" s="122">
        <f>'Amend#2 LEA Activities'!I18+'Amend#2 NPS Activities'!H18</f>
        <v>0</v>
      </c>
      <c r="J7" s="122">
        <f>'Amend#2 LEA Activities'!I19+'Amend#2 NPS Activities'!H19</f>
        <v>0</v>
      </c>
      <c r="K7" s="122">
        <f>'Amend#2 LEA Activities'!I20+'Amend#2 NPS Activities'!H20</f>
        <v>0</v>
      </c>
      <c r="L7" s="122">
        <f>'Amend#2 LEA Activities'!I21+'Amend#2 NPS Activities'!H21</f>
        <v>0</v>
      </c>
      <c r="M7" s="122">
        <f t="shared" si="0"/>
        <v>0</v>
      </c>
    </row>
    <row r="8" spans="1:13" x14ac:dyDescent="0.3">
      <c r="A8" s="121">
        <v>22100</v>
      </c>
      <c r="B8" s="121" t="s">
        <v>1846</v>
      </c>
      <c r="C8" s="692">
        <f>'Amend#2 LEA Activities'!I22+'Amend#2 NPS Activities'!H22</f>
        <v>0</v>
      </c>
      <c r="D8" s="693"/>
      <c r="E8" s="692">
        <f>'Amend#2 LEA Activities'!I23+'Amend#2 NPS Activities'!H23</f>
        <v>0</v>
      </c>
      <c r="F8" s="693"/>
      <c r="G8" s="284">
        <f>'Amend#2 LEA Activities'!I24+'Amend#2 NPS Activities'!H24</f>
        <v>0</v>
      </c>
      <c r="H8" s="284">
        <f>'Amend#2 LEA Activities'!I25+'Amend#2 NPS Activities'!H25</f>
        <v>0</v>
      </c>
      <c r="I8" s="284">
        <f>'Amend#2 LEA Activities'!I26+'Amend#2 NPS Activities'!H26</f>
        <v>0</v>
      </c>
      <c r="J8" s="284">
        <f>'Amend#2 LEA Activities'!I27+'Amend#2 NPS Activities'!H27</f>
        <v>0</v>
      </c>
      <c r="K8" s="284">
        <f>'Amend#2 LEA Activities'!I28+'Amend#2 NPS Activities'!H28</f>
        <v>0</v>
      </c>
      <c r="L8" s="284">
        <f>'Amend#2 LEA Activities'!I29+'Amend#2 NPS Activities'!H29</f>
        <v>0</v>
      </c>
      <c r="M8" s="284">
        <f t="shared" si="0"/>
        <v>0</v>
      </c>
    </row>
    <row r="9" spans="1:13" ht="27.6" x14ac:dyDescent="0.3">
      <c r="A9" s="123">
        <v>22900</v>
      </c>
      <c r="B9" s="121" t="s">
        <v>28</v>
      </c>
      <c r="C9" s="522">
        <f>'Amend#2 LEA Activities'!I30+'Amend#2 NPS Activities'!H30</f>
        <v>0</v>
      </c>
      <c r="D9" s="523"/>
      <c r="E9" s="522">
        <f>'Amend#2 LEA Activities'!I31+'Amend#2 NPS Activities'!H31</f>
        <v>0</v>
      </c>
      <c r="F9" s="523"/>
      <c r="G9" s="122">
        <f>'Amend#2 LEA Activities'!I32+'Amend#2 NPS Activities'!H32</f>
        <v>0</v>
      </c>
      <c r="H9" s="122">
        <f>'Amend#2 LEA Activities'!I33+'Amend#2 NPS Activities'!H33</f>
        <v>0</v>
      </c>
      <c r="I9" s="122">
        <f>'Amend#2 LEA Activities'!I34+'Amend#2 NPS Activities'!H34</f>
        <v>0</v>
      </c>
      <c r="J9" s="122">
        <f>'Amend#2 LEA Activities'!I35+'Amend#2 NPS Activities'!H35</f>
        <v>0</v>
      </c>
      <c r="K9" s="122">
        <f>'Amend#2 LEA Activities'!I36+'Amend#2 NPS Activities'!H36</f>
        <v>0</v>
      </c>
      <c r="L9" s="122">
        <f>'Amend#2 LEA Activities'!I37+'Amend#2 NPS Activities'!H37</f>
        <v>0</v>
      </c>
      <c r="M9" s="122">
        <f t="shared" si="0"/>
        <v>0</v>
      </c>
    </row>
    <row r="10" spans="1:13" x14ac:dyDescent="0.3">
      <c r="A10" s="123">
        <v>25191</v>
      </c>
      <c r="B10" s="121" t="s">
        <v>19</v>
      </c>
      <c r="C10" s="692"/>
      <c r="D10" s="693"/>
      <c r="E10" s="692"/>
      <c r="F10" s="693"/>
      <c r="G10" s="284"/>
      <c r="H10" s="284"/>
      <c r="I10" s="284"/>
      <c r="J10" s="284"/>
      <c r="K10" s="284"/>
      <c r="L10" s="284"/>
      <c r="M10" s="284">
        <f t="shared" si="0"/>
        <v>0</v>
      </c>
    </row>
    <row r="11" spans="1:13" x14ac:dyDescent="0.3">
      <c r="A11" s="123">
        <v>26000</v>
      </c>
      <c r="B11" s="121" t="s">
        <v>20</v>
      </c>
      <c r="C11" s="522">
        <f>'Amend#2 LEA Activities'!I38+'Amend#2 NPS Activities'!H38</f>
        <v>0</v>
      </c>
      <c r="D11" s="523"/>
      <c r="E11" s="522">
        <f>'Amend#2 LEA Activities'!I39+'Amend#2 NPS Activities'!H39</f>
        <v>0</v>
      </c>
      <c r="F11" s="523"/>
      <c r="G11" s="122">
        <f>'Amend#2 LEA Activities'!I40+'Amend#2 NPS Activities'!H40</f>
        <v>0</v>
      </c>
      <c r="H11" s="122">
        <f>'Amend#2 LEA Activities'!I41+'Amend#2 NPS Activities'!H41</f>
        <v>0</v>
      </c>
      <c r="I11" s="122">
        <f>'Amend#2 LEA Activities'!I42+'Amend#2 NPS Activities'!H42</f>
        <v>0</v>
      </c>
      <c r="J11" s="122">
        <f>'Amend#2 LEA Activities'!I43+'Amend#2 NPS Activities'!H43</f>
        <v>0</v>
      </c>
      <c r="K11" s="122">
        <f>'Amend#2 LEA Activities'!I44+'Amend#2 NPS Activities'!H44</f>
        <v>0</v>
      </c>
      <c r="L11" s="122">
        <f>'Amend#2 LEA Activities'!I45+'Amend#2 NPS Activities'!H45</f>
        <v>0</v>
      </c>
      <c r="M11" s="122">
        <f t="shared" si="0"/>
        <v>0</v>
      </c>
    </row>
    <row r="12" spans="1:13" x14ac:dyDescent="0.3">
      <c r="A12" s="121">
        <v>27000</v>
      </c>
      <c r="B12" s="121" t="s">
        <v>21</v>
      </c>
      <c r="C12" s="692">
        <f>'Amend#2 LEA Activities'!I46+'Amend#2 NPS Activities'!H46</f>
        <v>0</v>
      </c>
      <c r="D12" s="693"/>
      <c r="E12" s="692">
        <f>'Amend#2 LEA Activities'!I47+'Amend#2 NPS Activities'!H47</f>
        <v>0</v>
      </c>
      <c r="F12" s="693"/>
      <c r="G12" s="284">
        <f>'Amend#2 LEA Activities'!I48+'Amend#2 NPS Activities'!H48</f>
        <v>0</v>
      </c>
      <c r="H12" s="284">
        <f>'Amend#2 LEA Activities'!I49+'Amend#2 NPS Activities'!H49</f>
        <v>0</v>
      </c>
      <c r="I12" s="284">
        <f>'Amend#2 LEA Activities'!I50+'Amend#2 NPS Activities'!H50</f>
        <v>0</v>
      </c>
      <c r="J12" s="284">
        <f>'Amend#2 LEA Activities'!I51+'Amend#2 NPS Activities'!H51</f>
        <v>0</v>
      </c>
      <c r="K12" s="284">
        <f>'Amend#2 LEA Activities'!I52+'Amend#2 NPS Activities'!H52</f>
        <v>0</v>
      </c>
      <c r="L12" s="284">
        <f>'Amend#2 LEA Activities'!I53+'Amend#2 NPS Activities'!H53</f>
        <v>0</v>
      </c>
      <c r="M12" s="284">
        <f t="shared" si="0"/>
        <v>0</v>
      </c>
    </row>
    <row r="13" spans="1:13" ht="27.6" x14ac:dyDescent="0.3">
      <c r="A13" s="121">
        <v>33000</v>
      </c>
      <c r="B13" s="121" t="s">
        <v>22</v>
      </c>
      <c r="C13" s="522">
        <f>'Amend#2 LEA Activities'!I54+'Amend#2 NPS Activities'!H54</f>
        <v>0</v>
      </c>
      <c r="D13" s="523"/>
      <c r="E13" s="522">
        <f>'Amend#2 LEA Activities'!I55+'Amend#2 NPS Activities'!H55</f>
        <v>0</v>
      </c>
      <c r="F13" s="523"/>
      <c r="G13" s="122">
        <f>'Amend#2 LEA Activities'!I56+'Amend#2 NPS Activities'!H56</f>
        <v>0</v>
      </c>
      <c r="H13" s="122">
        <f>'Amend#2 LEA Activities'!I57+'Amend#2 NPS Activities'!H57</f>
        <v>0</v>
      </c>
      <c r="I13" s="122">
        <f>'Amend#2 LEA Activities'!I58+'Amend#2 NPS Activities'!H58</f>
        <v>0</v>
      </c>
      <c r="J13" s="122">
        <f>'Amend#2 LEA Activities'!I59+'Amend#2 NPS Activities'!H59</f>
        <v>0</v>
      </c>
      <c r="K13" s="122">
        <f>'Amend#2 LEA Activities'!I60+'Amend#2 NPS Activities'!H60</f>
        <v>0</v>
      </c>
      <c r="L13" s="122">
        <f>'Amend#2 LEA Activities'!I61+'Amend#2 NPS Activities'!H61</f>
        <v>0</v>
      </c>
      <c r="M13" s="122">
        <f t="shared" si="0"/>
        <v>0</v>
      </c>
    </row>
    <row r="14" spans="1:13" x14ac:dyDescent="0.3">
      <c r="A14" s="232"/>
      <c r="B14" s="232"/>
      <c r="C14" s="673"/>
      <c r="D14" s="674"/>
      <c r="E14" s="673"/>
      <c r="F14" s="674"/>
      <c r="G14" s="233"/>
      <c r="H14" s="284"/>
      <c r="I14" s="284"/>
      <c r="J14" s="233"/>
      <c r="K14" s="233"/>
      <c r="L14" s="234"/>
      <c r="M14" s="234"/>
    </row>
    <row r="15" spans="1:13" x14ac:dyDescent="0.3">
      <c r="A15" s="273"/>
      <c r="B15" s="125" t="s">
        <v>23</v>
      </c>
      <c r="C15" s="522">
        <f t="shared" ref="C15:L15" si="1">SUM(C6:C14)</f>
        <v>0</v>
      </c>
      <c r="D15" s="523"/>
      <c r="E15" s="522">
        <f t="shared" si="1"/>
        <v>0</v>
      </c>
      <c r="F15" s="523"/>
      <c r="G15" s="122">
        <f>SUM(G6:G14)</f>
        <v>0</v>
      </c>
      <c r="H15" s="122">
        <f>'Amend#2 LEA Activities'!I18+'Amend#2 NPS Activities'!H18</f>
        <v>0</v>
      </c>
      <c r="I15" s="122">
        <f>'Amend#2 LEA Activities'!I19+'Amend#2 NPS Activities'!H19</f>
        <v>0</v>
      </c>
      <c r="J15" s="122">
        <f t="shared" si="1"/>
        <v>0</v>
      </c>
      <c r="K15" s="122">
        <f t="shared" si="1"/>
        <v>0</v>
      </c>
      <c r="L15" s="122">
        <f t="shared" si="1"/>
        <v>0</v>
      </c>
      <c r="M15" s="126">
        <f>((SUM(M6:M14)-L15))</f>
        <v>0</v>
      </c>
    </row>
    <row r="16" spans="1:13" ht="15" thickBot="1" x14ac:dyDescent="0.35">
      <c r="A16" s="208"/>
      <c r="B16" s="209"/>
      <c r="C16" s="524"/>
      <c r="D16" s="525"/>
      <c r="E16" s="524"/>
      <c r="F16" s="525"/>
      <c r="G16" s="210"/>
      <c r="H16" s="211"/>
      <c r="I16" s="211"/>
      <c r="J16" s="211"/>
      <c r="K16" s="211"/>
      <c r="L16" s="212" t="s">
        <v>29</v>
      </c>
      <c r="M16" s="212">
        <f>SUM(M6:M14)</f>
        <v>0</v>
      </c>
    </row>
    <row r="17" spans="1:14" x14ac:dyDescent="0.3">
      <c r="A17" s="528" t="s">
        <v>67</v>
      </c>
      <c r="B17" s="529"/>
      <c r="C17" s="529"/>
      <c r="D17" s="529"/>
      <c r="E17" s="529"/>
      <c r="F17" s="529"/>
      <c r="G17" s="529"/>
      <c r="H17" s="529"/>
      <c r="I17" s="529"/>
      <c r="J17" s="529"/>
      <c r="K17" s="529"/>
      <c r="L17" s="530"/>
      <c r="M17" s="207">
        <f>'Amend#2 LEA Activities'!I64</f>
        <v>0</v>
      </c>
    </row>
    <row r="18" spans="1:14" x14ac:dyDescent="0.3">
      <c r="A18" s="128"/>
      <c r="B18" s="129"/>
      <c r="C18" s="129"/>
      <c r="D18" s="129"/>
      <c r="E18" s="129"/>
      <c r="F18" s="129"/>
      <c r="G18" s="129"/>
      <c r="H18" s="129"/>
      <c r="I18" s="129"/>
      <c r="J18" s="129"/>
      <c r="K18" s="129"/>
      <c r="L18" s="220" t="s">
        <v>1797</v>
      </c>
      <c r="M18" s="127">
        <f>'Amend#2 NPS Activities'!H64</f>
        <v>0</v>
      </c>
    </row>
    <row r="19" spans="1:14" x14ac:dyDescent="0.3">
      <c r="A19" s="214" t="s">
        <v>72</v>
      </c>
      <c r="B19" s="526">
        <f>'Amend#1 Main Budget'!B19</f>
        <v>0</v>
      </c>
      <c r="C19" s="527"/>
      <c r="D19" s="520" t="s">
        <v>24</v>
      </c>
      <c r="E19" s="520"/>
      <c r="F19" s="520"/>
      <c r="G19" s="520"/>
      <c r="H19" s="520"/>
      <c r="I19" s="520"/>
      <c r="J19" s="520"/>
      <c r="K19" s="520"/>
      <c r="L19" s="520"/>
      <c r="M19" s="193"/>
    </row>
    <row r="20" spans="1:14" x14ac:dyDescent="0.3">
      <c r="A20" s="521" t="s">
        <v>25</v>
      </c>
      <c r="B20" s="521"/>
      <c r="C20" s="521"/>
      <c r="D20" s="521"/>
      <c r="E20" s="521"/>
      <c r="F20" s="521"/>
      <c r="G20" s="521"/>
      <c r="H20" s="521"/>
      <c r="I20" s="521"/>
      <c r="J20" s="521"/>
      <c r="K20" s="521"/>
      <c r="L20" s="521"/>
      <c r="M20" s="130">
        <f>SUM(M16,M19)-K15</f>
        <v>0</v>
      </c>
    </row>
    <row r="21" spans="1:14" x14ac:dyDescent="0.3">
      <c r="A21" s="521" t="s">
        <v>26</v>
      </c>
      <c r="B21" s="521"/>
      <c r="C21" s="521"/>
      <c r="D21" s="521"/>
      <c r="E21" s="521"/>
      <c r="F21" s="521"/>
      <c r="G21" s="521"/>
      <c r="H21" s="521"/>
      <c r="I21" s="521"/>
      <c r="J21" s="521"/>
      <c r="K21" s="521"/>
      <c r="L21" s="521"/>
      <c r="M21" s="127">
        <f>ROUND((B19/100)*M20,2)</f>
        <v>0</v>
      </c>
    </row>
    <row r="22" spans="1:14" x14ac:dyDescent="0.3">
      <c r="A22" s="521" t="s">
        <v>27</v>
      </c>
      <c r="B22" s="521"/>
      <c r="C22" s="521"/>
      <c r="D22" s="521"/>
      <c r="E22" s="521"/>
      <c r="F22" s="521"/>
      <c r="G22" s="521"/>
      <c r="H22" s="521"/>
      <c r="I22" s="521"/>
      <c r="J22" s="521"/>
      <c r="K22" s="521"/>
      <c r="L22" s="521"/>
      <c r="M22" s="213">
        <f>'Amend#2 LEA Activities'!I62+'Amend#2 NPS Activities'!H62</f>
        <v>0</v>
      </c>
    </row>
    <row r="23" spans="1:14" x14ac:dyDescent="0.3">
      <c r="A23" s="131"/>
      <c r="B23" s="131"/>
      <c r="C23" s="131"/>
      <c r="D23" s="131"/>
      <c r="E23" s="131"/>
      <c r="F23" s="131"/>
      <c r="G23" s="131"/>
      <c r="H23" s="131"/>
      <c r="I23" s="131"/>
      <c r="J23" s="131"/>
      <c r="K23" s="131"/>
      <c r="L23" s="131" t="s">
        <v>1802</v>
      </c>
      <c r="M23" s="127">
        <f>SUM(C9:L9)</f>
        <v>0</v>
      </c>
    </row>
    <row r="24" spans="1:14" x14ac:dyDescent="0.3">
      <c r="A24" s="539" t="s">
        <v>73</v>
      </c>
      <c r="B24" s="539"/>
      <c r="C24" s="539"/>
      <c r="D24" s="539"/>
      <c r="E24" s="539"/>
      <c r="F24" s="539"/>
      <c r="G24" s="539"/>
      <c r="H24" s="539"/>
      <c r="I24" s="539"/>
      <c r="J24" s="539"/>
      <c r="K24" s="539"/>
      <c r="L24" s="539"/>
      <c r="M24" s="126">
        <f>M16+M22</f>
        <v>0</v>
      </c>
      <c r="N24" s="221" t="e">
        <f>'Amend#2 Overview'!G13+G14</f>
        <v>#VALUE!</v>
      </c>
    </row>
    <row r="25" spans="1:14" ht="15.6" x14ac:dyDescent="0.3">
      <c r="A25" s="274"/>
      <c r="B25" s="274"/>
      <c r="C25" s="274"/>
      <c r="D25" s="274"/>
      <c r="E25" s="274"/>
      <c r="F25" s="274"/>
      <c r="G25" s="274"/>
      <c r="H25" s="133"/>
      <c r="I25" s="133"/>
      <c r="J25" s="133"/>
      <c r="K25" s="133"/>
      <c r="L25" s="133"/>
      <c r="M25" s="134"/>
    </row>
    <row r="26" spans="1:14" ht="16.2" customHeight="1" x14ac:dyDescent="0.3">
      <c r="A26" s="538" t="s">
        <v>146</v>
      </c>
      <c r="B26" s="538"/>
      <c r="C26" s="538"/>
      <c r="D26" s="538"/>
      <c r="E26" s="538"/>
      <c r="F26" s="538"/>
      <c r="G26" s="135" t="s">
        <v>31</v>
      </c>
      <c r="H26" s="136" t="s">
        <v>74</v>
      </c>
      <c r="I26" s="137"/>
      <c r="J26" s="138"/>
    </row>
    <row r="27" spans="1:14" ht="22.95" customHeight="1" x14ac:dyDescent="0.3">
      <c r="A27" s="532" t="s">
        <v>143</v>
      </c>
      <c r="B27" s="533"/>
      <c r="C27" s="533"/>
      <c r="D27" s="533"/>
      <c r="E27" s="533"/>
      <c r="F27" s="534"/>
      <c r="G27" s="139">
        <f>SUMIF('Amend#2 LEA Activities'!B6:B35,"1",'Amend#2 LEA Activities'!E6:E35)</f>
        <v>0</v>
      </c>
      <c r="H27" s="317" t="str">
        <f>IFERROR(SUM(G27/Overview!G14),"")</f>
        <v/>
      </c>
      <c r="I27" s="141"/>
      <c r="J27" s="142"/>
    </row>
    <row r="28" spans="1:14" ht="20.399999999999999" customHeight="1" x14ac:dyDescent="0.3">
      <c r="A28" s="535" t="s">
        <v>144</v>
      </c>
      <c r="B28" s="536"/>
      <c r="C28" s="536"/>
      <c r="D28" s="536"/>
      <c r="E28" s="536"/>
      <c r="F28" s="537"/>
      <c r="G28" s="139">
        <f>SUMIF('Amend#2 LEA Activities'!B6:B35,"2",'Amend#2 LEA Activities'!E6:E35)</f>
        <v>0</v>
      </c>
      <c r="H28" s="317" t="str">
        <f>IFERROR(SUM(G28/Overview!G14),"")</f>
        <v/>
      </c>
      <c r="I28" s="141"/>
      <c r="J28" s="142"/>
    </row>
    <row r="29" spans="1:14" ht="21" customHeight="1" x14ac:dyDescent="0.3">
      <c r="A29" s="535" t="s">
        <v>145</v>
      </c>
      <c r="B29" s="536"/>
      <c r="C29" s="536"/>
      <c r="D29" s="536"/>
      <c r="E29" s="536"/>
      <c r="F29" s="537"/>
      <c r="G29" s="139">
        <f>SUMIF('Amend#2 LEA Activities'!B6:B35,"3",'Amend#2 LEA Activities'!E6:E35)</f>
        <v>0</v>
      </c>
      <c r="H29" s="317" t="str">
        <f>IFERROR(SUM(G29/Overview!G14),"")</f>
        <v/>
      </c>
      <c r="I29" s="141"/>
      <c r="J29" s="142"/>
      <c r="K29" s="540"/>
      <c r="L29" s="540"/>
      <c r="M29" s="143"/>
    </row>
    <row r="30" spans="1:14" ht="22.95" customHeight="1" x14ac:dyDescent="0.3">
      <c r="A30" s="144"/>
      <c r="B30" s="144"/>
      <c r="C30" s="144"/>
      <c r="D30" s="531"/>
      <c r="E30" s="531"/>
      <c r="F30" s="531"/>
      <c r="G30" s="531"/>
      <c r="H30" s="145"/>
      <c r="I30" s="145"/>
      <c r="J30" s="146"/>
      <c r="K30" s="540"/>
      <c r="L30" s="540"/>
      <c r="M30" s="143"/>
    </row>
  </sheetData>
  <sheetProtection algorithmName="SHA-512" hashValue="fNpJ5czX3jkH5br+Pnz7V8FK89VYEqMZdoAJXy+HLt+Akb0uA8mAx43weyirZd2ZbnF2M4n9IBBtV+mYVQmAbw==" saltValue="jFqydZPeOW1W75yr6Mk6Gw==" spinCount="100000" sheet="1" objects="1" scenarios="1" selectLockedCells="1"/>
  <protectedRanges>
    <protectedRange algorithmName="SHA-512" hashValue="3b95bpvQjq0s58Os8PVjtFd5QufcRL5YDzBpab6JTWdhNWE+3Sew372NYJC9LyYwHdiLoG9+E1URQ/9gXw6M2g==" saltValue="Dc4ubrENfJ1JzZRbwmxr1Q==" spinCount="100000" sqref="M30" name="Infrastructure"/>
    <protectedRange algorithmName="SHA-512" hashValue="3b95bpvQjq0s58Os8PVjtFd5QufcRL5YDzBpab6JTWdhNWE+3Sew372NYJC9LyYwHdiLoG9+E1URQ/9gXw6M2g==" saltValue="Dc4ubrENfJ1JzZRbwmxr1Q==" spinCount="100000" sqref="M29" name="Infrastructure_1"/>
    <protectedRange algorithmName="SHA-512" hashValue="VE+MMm4Tq2imO0b4cCfe/GLwo5/uojngjNFtz+gAM1c2BDwWuP/m5dHuk50rv/zQxkG1QadmD2mIZxE45SDDjQ==" saltValue="ZVp3gHcNtMIFaeXScHwgTQ==" spinCount="100000" sqref="G27:G29" name="Focus Area_1"/>
    <protectedRange algorithmName="SHA-512" hashValue="gmWeISesQPMhzvPqYovgcN9UEgd0Qz9m7L2OL3iTpt69X/6n0UP292d1N3RSvpGgIGeqEyqzc55mwxngwvAePw==" saltValue="fYwuXBuj4dlAVNgmXMHXmA==" spinCount="100000" sqref="J15:M15 J14:K14 C14:I15 M6:M13" name="Main Budget_2"/>
    <protectedRange algorithmName="SHA-512" hashValue="gmWeISesQPMhzvPqYovgcN9UEgd0Qz9m7L2OL3iTpt69X/6n0UP292d1N3RSvpGgIGeqEyqzc55mwxngwvAePw==" saltValue="fYwuXBuj4dlAVNgmXMHXmA==" spinCount="100000" sqref="L14:M14" name="Main Budget_1_1"/>
    <protectedRange algorithmName="SHA-512" hashValue="g94kMd79A/YYd0ADBad8mZMcZU2dwwfpSMxsE13ATz7R3GZjHsJQKg4bX2Qxb4n3xtTTwh/jVE9u2bu0jJr3Pg==" saltValue="iPGkUWOUuB1Ny8MQAQGXzg==" spinCount="100000" sqref="M21:M24" name="Totals_3_1"/>
    <protectedRange algorithmName="SHA-512" hashValue="g94kMd79A/YYd0ADBad8mZMcZU2dwwfpSMxsE13ATz7R3GZjHsJQKg4bX2Qxb4n3xtTTwh/jVE9u2bu0jJr3Pg==" saltValue="iPGkUWOUuB1Ny8MQAQGXzg==" spinCount="100000" sqref="M20" name="Totals_4"/>
    <protectedRange algorithmName="SHA-512" hashValue="gmWeISesQPMhzvPqYovgcN9UEgd0Qz9m7L2OL3iTpt69X/6n0UP292d1N3RSvpGgIGeqEyqzc55mwxngwvAePw==" saltValue="fYwuXBuj4dlAVNgmXMHXmA==" spinCount="100000" sqref="C6:D13" name="Main Budget"/>
    <protectedRange algorithmName="SHA-512" hashValue="gmWeISesQPMhzvPqYovgcN9UEgd0Qz9m7L2OL3iTpt69X/6n0UP292d1N3RSvpGgIGeqEyqzc55mwxngwvAePw==" saltValue="fYwuXBuj4dlAVNgmXMHXmA==" spinCount="100000" sqref="E6:F13" name="Main Budget_1"/>
    <protectedRange algorithmName="SHA-512" hashValue="gmWeISesQPMhzvPqYovgcN9UEgd0Qz9m7L2OL3iTpt69X/6n0UP292d1N3RSvpGgIGeqEyqzc55mwxngwvAePw==" saltValue="fYwuXBuj4dlAVNgmXMHXmA==" spinCount="100000" sqref="G6:L13" name="Main Budget_3"/>
  </protectedRanges>
  <mergeCells count="54">
    <mergeCell ref="A22:L22"/>
    <mergeCell ref="D30:G30"/>
    <mergeCell ref="K30:L30"/>
    <mergeCell ref="A17:L17"/>
    <mergeCell ref="B19:C19"/>
    <mergeCell ref="D19:L19"/>
    <mergeCell ref="A20:L20"/>
    <mergeCell ref="A21:L21"/>
    <mergeCell ref="A24:L24"/>
    <mergeCell ref="A26:F26"/>
    <mergeCell ref="A27:F27"/>
    <mergeCell ref="A28:F28"/>
    <mergeCell ref="A29:F29"/>
    <mergeCell ref="K29:L29"/>
    <mergeCell ref="C15:D15"/>
    <mergeCell ref="E15:F15"/>
    <mergeCell ref="C16:D16"/>
    <mergeCell ref="E16:F16"/>
    <mergeCell ref="C11:D11"/>
    <mergeCell ref="E11:F11"/>
    <mergeCell ref="C12:D12"/>
    <mergeCell ref="E12:F12"/>
    <mergeCell ref="C13:D13"/>
    <mergeCell ref="E13:F13"/>
    <mergeCell ref="C14:D14"/>
    <mergeCell ref="E14:F14"/>
    <mergeCell ref="C8:D8"/>
    <mergeCell ref="E8:F8"/>
    <mergeCell ref="C9:D9"/>
    <mergeCell ref="E9:F9"/>
    <mergeCell ref="C10:D10"/>
    <mergeCell ref="E10:F10"/>
    <mergeCell ref="I4:I5"/>
    <mergeCell ref="J4:J5"/>
    <mergeCell ref="C6:D6"/>
    <mergeCell ref="E6:F6"/>
    <mergeCell ref="C7:D7"/>
    <mergeCell ref="E7:F7"/>
    <mergeCell ref="K4:K5"/>
    <mergeCell ref="L4:L5"/>
    <mergeCell ref="M4:M5"/>
    <mergeCell ref="A1:M1"/>
    <mergeCell ref="A2:M2"/>
    <mergeCell ref="A3:B3"/>
    <mergeCell ref="C3:D3"/>
    <mergeCell ref="E3:F3"/>
    <mergeCell ref="A4:A5"/>
    <mergeCell ref="B4:B5"/>
    <mergeCell ref="C4:D4"/>
    <mergeCell ref="E4:F4"/>
    <mergeCell ref="G4:G5"/>
    <mergeCell ref="C5:D5"/>
    <mergeCell ref="E5:F5"/>
    <mergeCell ref="H4:H5"/>
  </mergeCells>
  <conditionalFormatting sqref="L14">
    <cfRule type="expression" dxfId="120" priority="21">
      <formula>MOD(ROW(),2)=0</formula>
    </cfRule>
  </conditionalFormatting>
  <conditionalFormatting sqref="M22">
    <cfRule type="expression" dxfId="119" priority="18">
      <formula>$M$22&lt;=$M$21</formula>
    </cfRule>
  </conditionalFormatting>
  <conditionalFormatting sqref="M22">
    <cfRule type="expression" dxfId="118" priority="20">
      <formula>$M$22&gt;$M$21</formula>
    </cfRule>
  </conditionalFormatting>
  <conditionalFormatting sqref="E6:E13">
    <cfRule type="expression" dxfId="117" priority="7">
      <formula>MOD(ROW(),2)=0</formula>
    </cfRule>
  </conditionalFormatting>
  <conditionalFormatting sqref="B8">
    <cfRule type="expression" dxfId="116" priority="1">
      <formula>MOD(ROW(),2)=0</formula>
    </cfRule>
  </conditionalFormatting>
  <hyperlinks>
    <hyperlink ref="A3:B3" location="'Budget Category'!A1" display="Object Code" xr:uid="{BBF6D8B1-F61E-418B-B2A5-2ACDFB79021E}"/>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7" id="{BAB37619-94C2-40A2-8FB7-04810496E35A}">
            <xm:f>$M$23&lt;=Overview!I15</xm:f>
            <x14:dxf>
              <fill>
                <patternFill>
                  <bgColor rgb="FF92D050"/>
                </patternFill>
              </fill>
            </x14:dxf>
          </x14:cfRule>
          <x14:cfRule type="expression" priority="19" id="{74E51AFA-5BB4-41BA-9163-3303DD61BFE1}">
            <xm:f>$M$23&gt;Overview!I15</xm:f>
            <x14:dxf>
              <font>
                <b/>
                <i val="0"/>
                <color theme="0"/>
              </font>
              <fill>
                <patternFill>
                  <bgColor rgb="FFFF0000"/>
                </patternFill>
              </fill>
            </x14:dxf>
          </x14:cfRule>
          <xm:sqref>M23</xm:sqref>
        </x14:conditionalFormatting>
        <x14:conditionalFormatting xmlns:xm="http://schemas.microsoft.com/office/excel/2006/main">
          <x14:cfRule type="expression" priority="15" id="{8B0D0D71-81F7-4458-ADF9-55CF31648EFF}">
            <xm:f>$M$18='Amend#2 Equitable Share'!K56</xm:f>
            <x14:dxf>
              <fill>
                <patternFill>
                  <bgColor rgb="FF92D050"/>
                </patternFill>
              </fill>
            </x14:dxf>
          </x14:cfRule>
          <x14:cfRule type="expression" priority="16" id="{9EC7A954-D37A-4235-886D-09960F3EF0B5}">
            <xm:f>$M$18&lt;&gt;'Amend#2 Equitable Share'!K56</xm:f>
            <x14:dxf>
              <fill>
                <patternFill>
                  <bgColor rgb="FFFF0000"/>
                </patternFill>
              </fill>
            </x14:dxf>
          </x14:cfRule>
          <xm:sqref>M18</xm:sqref>
        </x14:conditionalFormatting>
        <x14:conditionalFormatting xmlns:xm="http://schemas.microsoft.com/office/excel/2006/main">
          <x14:cfRule type="expression" priority="13" id="{030E6BFB-2ACA-4D50-8ABE-239A555D2124}">
            <xm:f>$M$24&lt;&gt;'Amend#2 Overview'!$G$12</xm:f>
            <x14:dxf>
              <fill>
                <patternFill>
                  <bgColor rgb="FFFF0000"/>
                </patternFill>
              </fill>
            </x14:dxf>
          </x14:cfRule>
          <x14:cfRule type="expression" priority="14" id="{8A1E66F4-AAB7-4321-BCAA-835F6EDC0FD8}">
            <xm:f>$M$24='Amend#2 Overview'!$G$12</xm:f>
            <x14:dxf>
              <fill>
                <patternFill>
                  <bgColor rgb="FF92D050"/>
                </patternFill>
              </fill>
            </x14:dxf>
          </x14:cfRule>
          <xm:sqref>M24</xm:sqref>
        </x14:conditionalFormatting>
        <x14:conditionalFormatting xmlns:xm="http://schemas.microsoft.com/office/excel/2006/main">
          <x14:cfRule type="expression" priority="11" id="{357C8FFF-AAFF-4D5D-85D6-7725D315B1B9}">
            <xm:f>$M$17='Amend#2 Overview'!G14</xm:f>
            <x14:dxf>
              <fill>
                <patternFill>
                  <bgColor rgb="FF92D050"/>
                </patternFill>
              </fill>
            </x14:dxf>
          </x14:cfRule>
          <x14:cfRule type="expression" priority="12" id="{23511DDD-C35D-4A71-ABC9-36BE260F81A6}">
            <xm:f>$M$17&lt;&gt;'Amend#2 Overview'!G14</xm:f>
            <x14:dxf>
              <fill>
                <patternFill>
                  <bgColor rgb="FFFF0000"/>
                </patternFill>
              </fill>
            </x14:dxf>
          </x14:cfRule>
          <xm:sqref>M17</xm:sqref>
        </x14:conditionalFormatting>
        <x14:conditionalFormatting xmlns:xm="http://schemas.microsoft.com/office/excel/2006/main">
          <x14:cfRule type="cellIs" priority="2" operator="lessThan" id="{F28FA80E-8929-4F1D-BDDE-DCA228A7715F}">
            <xm:f>'Amend#1 Main Budget'!C6</xm:f>
            <x14:dxf>
              <font>
                <b/>
                <i val="0"/>
                <color rgb="FFFF0000"/>
              </font>
            </x14:dxf>
          </x14:cfRule>
          <x14:cfRule type="cellIs" priority="3" operator="greaterThan" id="{7C03E0B8-3FA8-43A4-BCD0-AB7B3A306FAB}">
            <xm:f>'Amend#1 Main Budget'!C6</xm:f>
            <x14:dxf>
              <font>
                <b/>
                <i val="0"/>
                <color rgb="FF92D050"/>
              </font>
            </x14:dxf>
          </x14:cfRule>
          <xm:sqref>C6:L13 C15:L15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B923-111C-479A-A163-90529DE383B5}">
  <sheetPr>
    <tabColor rgb="FF009999"/>
  </sheetPr>
  <dimension ref="A1:S72"/>
  <sheetViews>
    <sheetView zoomScaleNormal="100" workbookViewId="0">
      <selection activeCell="B2" sqref="B2"/>
    </sheetView>
  </sheetViews>
  <sheetFormatPr defaultRowHeight="14.4" x14ac:dyDescent="0.3"/>
  <cols>
    <col min="1" max="1" width="14.33203125" customWidth="1"/>
    <col min="2" max="2" width="15.88671875" customWidth="1"/>
    <col min="3" max="3" width="14.33203125" customWidth="1"/>
    <col min="4" max="4" width="14.6640625" customWidth="1"/>
    <col min="5" max="6" width="15" customWidth="1"/>
    <col min="7" max="7" width="3.5546875" customWidth="1"/>
  </cols>
  <sheetData>
    <row r="1" spans="1:19" ht="29.4" customHeight="1" thickBot="1" x14ac:dyDescent="0.35">
      <c r="A1" s="694" t="s">
        <v>1850</v>
      </c>
      <c r="B1" s="695"/>
      <c r="C1" s="695"/>
      <c r="D1" s="695"/>
      <c r="E1" s="695"/>
      <c r="F1" s="695"/>
      <c r="G1" s="695"/>
      <c r="H1" s="695"/>
      <c r="I1" s="695"/>
      <c r="J1" s="695"/>
      <c r="K1" s="695"/>
      <c r="L1" s="695"/>
      <c r="M1" s="695"/>
      <c r="N1" s="695"/>
      <c r="O1" s="695"/>
      <c r="P1" s="695"/>
      <c r="Q1" s="695"/>
      <c r="R1" s="695"/>
      <c r="S1" s="696"/>
    </row>
    <row r="2" spans="1:19" ht="15" thickBot="1" x14ac:dyDescent="0.35">
      <c r="A2" s="315" t="s">
        <v>1820</v>
      </c>
      <c r="B2" s="316" t="s">
        <v>1845</v>
      </c>
      <c r="C2" s="308"/>
      <c r="D2" s="315" t="s">
        <v>1819</v>
      </c>
      <c r="E2" s="548"/>
      <c r="F2" s="548"/>
      <c r="G2" s="308"/>
      <c r="H2" s="308"/>
      <c r="I2" s="308"/>
      <c r="J2" s="308"/>
      <c r="K2" s="308"/>
      <c r="L2" s="308"/>
      <c r="M2" s="308"/>
      <c r="N2" s="308"/>
      <c r="O2" s="308"/>
      <c r="P2" s="308"/>
      <c r="Q2" s="308"/>
      <c r="R2" s="308"/>
      <c r="S2" s="309"/>
    </row>
    <row r="3" spans="1:19" x14ac:dyDescent="0.3">
      <c r="A3" s="573" t="s">
        <v>1821</v>
      </c>
      <c r="B3" s="574"/>
      <c r="C3" s="574" t="s">
        <v>1822</v>
      </c>
      <c r="D3" s="574"/>
      <c r="E3" s="574" t="s">
        <v>1823</v>
      </c>
      <c r="F3" s="582"/>
      <c r="G3" s="308"/>
      <c r="H3" s="308"/>
      <c r="I3" s="308"/>
      <c r="J3" s="308"/>
      <c r="K3" s="308"/>
      <c r="L3" s="308"/>
      <c r="M3" s="308"/>
      <c r="N3" s="308"/>
      <c r="O3" s="308"/>
      <c r="P3" s="308"/>
      <c r="Q3" s="308"/>
      <c r="R3" s="308"/>
      <c r="S3" s="309"/>
    </row>
    <row r="4" spans="1:19" ht="15" thickBot="1" x14ac:dyDescent="0.35">
      <c r="A4" s="583">
        <f>'Amend#2 Overview'!C8</f>
        <v>0</v>
      </c>
      <c r="B4" s="584"/>
      <c r="C4" s="584">
        <f>'Amend#2 Overview'!G8</f>
        <v>0</v>
      </c>
      <c r="D4" s="584"/>
      <c r="E4" s="585">
        <f>'Amend#2 Overview'!K8</f>
        <v>0</v>
      </c>
      <c r="F4" s="586"/>
      <c r="G4" s="308"/>
      <c r="H4" s="308"/>
      <c r="I4" s="308"/>
      <c r="J4" s="308"/>
      <c r="K4" s="308"/>
      <c r="L4" s="308"/>
      <c r="M4" s="308"/>
      <c r="N4" s="308"/>
      <c r="O4" s="308"/>
      <c r="P4" s="308"/>
      <c r="Q4" s="308"/>
      <c r="R4" s="308"/>
      <c r="S4" s="309"/>
    </row>
    <row r="5" spans="1:19" ht="29.4" customHeight="1" x14ac:dyDescent="0.3">
      <c r="A5" s="573" t="s">
        <v>1824</v>
      </c>
      <c r="B5" s="574"/>
      <c r="C5" s="574" t="s">
        <v>1825</v>
      </c>
      <c r="D5" s="574"/>
      <c r="E5" s="575" t="s">
        <v>1826</v>
      </c>
      <c r="F5" s="576"/>
      <c r="G5" s="308"/>
      <c r="H5" s="308"/>
      <c r="I5" s="308"/>
      <c r="J5" s="308"/>
      <c r="K5" s="308"/>
      <c r="L5" s="308"/>
      <c r="M5" s="308"/>
      <c r="N5" s="308"/>
      <c r="O5" s="308"/>
      <c r="P5" s="308"/>
      <c r="Q5" s="308"/>
      <c r="R5" s="308"/>
      <c r="S5" s="309"/>
    </row>
    <row r="6" spans="1:19" ht="15" thickBot="1" x14ac:dyDescent="0.35">
      <c r="A6" s="577" t="str">
        <f>Overview!G9</f>
        <v/>
      </c>
      <c r="B6" s="578"/>
      <c r="C6" s="579">
        <f>'Amend#2 Overview'!G10</f>
        <v>0</v>
      </c>
      <c r="D6" s="578"/>
      <c r="E6" s="580" t="str">
        <f>IFERROR(C6/A6,"")</f>
        <v/>
      </c>
      <c r="F6" s="581"/>
      <c r="G6" s="308"/>
      <c r="H6" s="308"/>
      <c r="I6" s="308"/>
      <c r="J6" s="308"/>
      <c r="K6" s="308"/>
      <c r="L6" s="308"/>
      <c r="M6" s="308"/>
      <c r="N6" s="308"/>
      <c r="O6" s="308"/>
      <c r="P6" s="308"/>
      <c r="Q6" s="308"/>
      <c r="R6" s="308"/>
      <c r="S6" s="309"/>
    </row>
    <row r="7" spans="1:19" x14ac:dyDescent="0.3">
      <c r="A7" s="310"/>
      <c r="B7" s="308"/>
      <c r="C7" s="308"/>
      <c r="D7" s="308"/>
      <c r="E7" s="308"/>
      <c r="F7" s="308"/>
      <c r="G7" s="308"/>
      <c r="H7" s="308"/>
      <c r="I7" s="308"/>
      <c r="J7" s="308"/>
      <c r="K7" s="308"/>
      <c r="L7" s="308"/>
      <c r="M7" s="308"/>
      <c r="N7" s="308"/>
      <c r="O7" s="308"/>
      <c r="P7" s="308"/>
      <c r="Q7" s="308"/>
      <c r="R7" s="308"/>
      <c r="S7" s="309"/>
    </row>
    <row r="8" spans="1:19" x14ac:dyDescent="0.3">
      <c r="A8" s="565" t="s">
        <v>1828</v>
      </c>
      <c r="B8" s="546"/>
      <c r="C8" s="306"/>
      <c r="D8" s="307"/>
      <c r="E8" s="546" t="s">
        <v>1827</v>
      </c>
      <c r="F8" s="546"/>
      <c r="G8" s="308"/>
      <c r="H8" s="308"/>
      <c r="I8" s="308"/>
      <c r="J8" s="308"/>
      <c r="K8" s="308"/>
      <c r="L8" s="308"/>
      <c r="M8" s="308"/>
      <c r="N8" s="308"/>
      <c r="O8" s="308"/>
      <c r="P8" s="308"/>
      <c r="Q8" s="308"/>
      <c r="R8" s="308"/>
      <c r="S8" s="309"/>
    </row>
    <row r="9" spans="1:19" x14ac:dyDescent="0.3">
      <c r="A9" s="544" t="s">
        <v>1844</v>
      </c>
      <c r="B9" s="545"/>
      <c r="C9" s="311"/>
      <c r="D9" s="311"/>
      <c r="E9" s="544" t="s">
        <v>1844</v>
      </c>
      <c r="F9" s="545"/>
      <c r="G9" s="308"/>
      <c r="H9" s="308"/>
      <c r="I9" s="308"/>
      <c r="J9" s="308"/>
      <c r="K9" s="308"/>
      <c r="L9" s="308"/>
      <c r="M9" s="308"/>
      <c r="N9" s="308"/>
      <c r="O9" s="308"/>
      <c r="P9" s="308"/>
      <c r="Q9" s="308"/>
      <c r="R9" s="308"/>
      <c r="S9" s="309"/>
    </row>
    <row r="10" spans="1:19" x14ac:dyDescent="0.3">
      <c r="A10" s="565" t="s">
        <v>1829</v>
      </c>
      <c r="B10" s="546"/>
      <c r="C10" s="308"/>
      <c r="D10" s="308"/>
      <c r="E10" s="546" t="s">
        <v>1829</v>
      </c>
      <c r="F10" s="546"/>
      <c r="G10" s="308"/>
      <c r="H10" s="308"/>
      <c r="I10" s="308"/>
      <c r="J10" s="308"/>
      <c r="K10" s="308"/>
      <c r="L10" s="308"/>
      <c r="M10" s="308"/>
      <c r="N10" s="308"/>
      <c r="O10" s="308"/>
      <c r="P10" s="308"/>
      <c r="Q10" s="308"/>
      <c r="R10" s="308"/>
      <c r="S10" s="309"/>
    </row>
    <row r="11" spans="1:19" x14ac:dyDescent="0.3">
      <c r="A11" s="566">
        <f>IF('Amend#2 Overview'!M23&gt;'Amend#2 Overview'!I15,'Amend#2 Overview'!M23-'Amend#2 Overview'!I15,0)</f>
        <v>0</v>
      </c>
      <c r="B11" s="567"/>
      <c r="C11" s="308"/>
      <c r="D11" s="308"/>
      <c r="E11" s="568">
        <f>IF('Amend#2 Overview'!M22&gt;'Amend#2 Overview'!M21,'Amend#2 Overview'!M22-'Amend#2 Overview'!M21,0)</f>
        <v>0</v>
      </c>
      <c r="F11" s="568"/>
      <c r="G11" s="308"/>
      <c r="H11" s="308"/>
      <c r="I11" s="308"/>
      <c r="J11" s="308"/>
      <c r="K11" s="308"/>
      <c r="L11" s="308"/>
      <c r="M11" s="308"/>
      <c r="N11" s="308"/>
      <c r="O11" s="308"/>
      <c r="P11" s="308"/>
      <c r="Q11" s="308"/>
      <c r="R11" s="308"/>
      <c r="S11" s="309"/>
    </row>
    <row r="12" spans="1:19" ht="15" thickBot="1" x14ac:dyDescent="0.35">
      <c r="A12" s="310"/>
      <c r="B12" s="308"/>
      <c r="C12" s="308"/>
      <c r="D12" s="308"/>
      <c r="E12" s="308"/>
      <c r="F12" s="308"/>
      <c r="G12" s="308"/>
      <c r="H12" s="308"/>
      <c r="I12" s="308"/>
      <c r="J12" s="308"/>
      <c r="K12" s="308"/>
      <c r="L12" s="308"/>
      <c r="M12" s="308"/>
      <c r="N12" s="308"/>
      <c r="O12" s="308"/>
      <c r="P12" s="308"/>
      <c r="Q12" s="308"/>
      <c r="R12" s="308"/>
      <c r="S12" s="309"/>
    </row>
    <row r="13" spans="1:19" ht="15" thickBot="1" x14ac:dyDescent="0.35">
      <c r="A13" s="565" t="s">
        <v>1830</v>
      </c>
      <c r="B13" s="546"/>
      <c r="C13" s="546"/>
      <c r="D13" s="546"/>
      <c r="E13" s="546"/>
      <c r="F13" s="546"/>
      <c r="G13" s="308"/>
      <c r="H13" s="549" t="s">
        <v>1833</v>
      </c>
      <c r="I13" s="550"/>
      <c r="J13" s="550"/>
      <c r="K13" s="550"/>
      <c r="L13" s="550"/>
      <c r="M13" s="550"/>
      <c r="N13" s="550"/>
      <c r="O13" s="550"/>
      <c r="P13" s="550"/>
      <c r="Q13" s="550"/>
      <c r="R13" s="550"/>
      <c r="S13" s="551"/>
    </row>
    <row r="14" spans="1:19" ht="14.4" customHeight="1" thickBot="1" x14ac:dyDescent="0.35">
      <c r="A14" s="571" t="s">
        <v>1844</v>
      </c>
      <c r="B14" s="572"/>
      <c r="C14" s="556" t="s">
        <v>1838</v>
      </c>
      <c r="D14" s="557"/>
      <c r="E14" s="557"/>
      <c r="F14" s="558"/>
      <c r="G14" s="308"/>
      <c r="H14" s="552"/>
      <c r="I14" s="553"/>
      <c r="J14" s="553"/>
      <c r="K14" s="553"/>
      <c r="L14" s="553"/>
      <c r="M14" s="553"/>
      <c r="N14" s="553"/>
      <c r="O14" s="553"/>
      <c r="P14" s="553"/>
      <c r="Q14" s="553"/>
      <c r="R14" s="553"/>
      <c r="S14" s="554"/>
    </row>
    <row r="15" spans="1:19" x14ac:dyDescent="0.3">
      <c r="A15" s="571"/>
      <c r="B15" s="572"/>
      <c r="C15" s="559"/>
      <c r="D15" s="555"/>
      <c r="E15" s="555"/>
      <c r="F15" s="560"/>
      <c r="G15" s="308"/>
      <c r="H15" s="546" t="s">
        <v>1834</v>
      </c>
      <c r="I15" s="546"/>
      <c r="J15" s="546"/>
      <c r="K15" s="546"/>
      <c r="L15" s="546" t="s">
        <v>1835</v>
      </c>
      <c r="M15" s="546"/>
      <c r="N15" s="546"/>
      <c r="O15" s="546"/>
      <c r="P15" s="546" t="s">
        <v>1836</v>
      </c>
      <c r="Q15" s="546"/>
      <c r="R15" s="546"/>
      <c r="S15" s="547"/>
    </row>
    <row r="16" spans="1:19" x14ac:dyDescent="0.3">
      <c r="A16" s="571"/>
      <c r="B16" s="572"/>
      <c r="C16" s="559"/>
      <c r="D16" s="555"/>
      <c r="E16" s="555"/>
      <c r="F16" s="560"/>
      <c r="G16" s="308"/>
      <c r="H16" s="564" t="s">
        <v>1845</v>
      </c>
      <c r="I16" s="564"/>
      <c r="J16" s="564"/>
      <c r="K16" s="564"/>
      <c r="L16" s="564" t="s">
        <v>1844</v>
      </c>
      <c r="M16" s="564"/>
      <c r="N16" s="564"/>
      <c r="O16" s="564"/>
      <c r="P16" s="564" t="s">
        <v>1844</v>
      </c>
      <c r="Q16" s="564"/>
      <c r="R16" s="564"/>
      <c r="S16" s="564"/>
    </row>
    <row r="17" spans="1:19" ht="15" thickBot="1" x14ac:dyDescent="0.35">
      <c r="A17" s="310"/>
      <c r="B17" s="308"/>
      <c r="C17" s="559"/>
      <c r="D17" s="555"/>
      <c r="E17" s="555"/>
      <c r="F17" s="560"/>
      <c r="G17" s="308"/>
      <c r="H17" s="308"/>
      <c r="I17" s="308"/>
      <c r="J17" s="308"/>
      <c r="K17" s="308"/>
      <c r="L17" s="308"/>
      <c r="M17" s="308"/>
      <c r="N17" s="308"/>
      <c r="O17" s="308"/>
      <c r="P17" s="308"/>
      <c r="Q17" s="308"/>
      <c r="R17" s="308"/>
      <c r="S17" s="309"/>
    </row>
    <row r="18" spans="1:19" x14ac:dyDescent="0.3">
      <c r="A18" s="310"/>
      <c r="B18" s="308"/>
      <c r="C18" s="559"/>
      <c r="D18" s="555"/>
      <c r="E18" s="555"/>
      <c r="F18" s="560"/>
      <c r="G18" s="308"/>
      <c r="H18" s="546" t="s">
        <v>1837</v>
      </c>
      <c r="I18" s="546"/>
      <c r="J18" s="546"/>
      <c r="K18" s="546"/>
      <c r="L18" s="308"/>
      <c r="M18" s="556" t="s">
        <v>1838</v>
      </c>
      <c r="N18" s="557"/>
      <c r="O18" s="557"/>
      <c r="P18" s="557"/>
      <c r="Q18" s="557"/>
      <c r="R18" s="557"/>
      <c r="S18" s="558"/>
    </row>
    <row r="19" spans="1:19" x14ac:dyDescent="0.3">
      <c r="A19" s="310"/>
      <c r="B19" s="308"/>
      <c r="C19" s="559"/>
      <c r="D19" s="555"/>
      <c r="E19" s="555"/>
      <c r="F19" s="560"/>
      <c r="G19" s="308"/>
      <c r="H19" s="555" t="s">
        <v>1838</v>
      </c>
      <c r="I19" s="555"/>
      <c r="J19" s="555"/>
      <c r="K19" s="555"/>
      <c r="L19" s="308"/>
      <c r="M19" s="559"/>
      <c r="N19" s="555"/>
      <c r="O19" s="555"/>
      <c r="P19" s="555"/>
      <c r="Q19" s="555"/>
      <c r="R19" s="555"/>
      <c r="S19" s="560"/>
    </row>
    <row r="20" spans="1:19" x14ac:dyDescent="0.3">
      <c r="A20" s="310"/>
      <c r="B20" s="308"/>
      <c r="C20" s="559"/>
      <c r="D20" s="555"/>
      <c r="E20" s="555"/>
      <c r="F20" s="560"/>
      <c r="G20" s="308"/>
      <c r="H20" s="555"/>
      <c r="I20" s="555"/>
      <c r="J20" s="555"/>
      <c r="K20" s="555"/>
      <c r="L20" s="308"/>
      <c r="M20" s="559"/>
      <c r="N20" s="555"/>
      <c r="O20" s="555"/>
      <c r="P20" s="555"/>
      <c r="Q20" s="555"/>
      <c r="R20" s="555"/>
      <c r="S20" s="560"/>
    </row>
    <row r="21" spans="1:19" x14ac:dyDescent="0.3">
      <c r="A21" s="310"/>
      <c r="B21" s="308"/>
      <c r="C21" s="559"/>
      <c r="D21" s="555"/>
      <c r="E21" s="555"/>
      <c r="F21" s="560"/>
      <c r="G21" s="308"/>
      <c r="H21" s="555"/>
      <c r="I21" s="555"/>
      <c r="J21" s="555"/>
      <c r="K21" s="555"/>
      <c r="L21" s="308"/>
      <c r="M21" s="559"/>
      <c r="N21" s="555"/>
      <c r="O21" s="555"/>
      <c r="P21" s="555"/>
      <c r="Q21" s="555"/>
      <c r="R21" s="555"/>
      <c r="S21" s="560"/>
    </row>
    <row r="22" spans="1:19" x14ac:dyDescent="0.3">
      <c r="A22" s="310"/>
      <c r="B22" s="308"/>
      <c r="C22" s="559"/>
      <c r="D22" s="555"/>
      <c r="E22" s="555"/>
      <c r="F22" s="560"/>
      <c r="G22" s="308"/>
      <c r="H22" s="555"/>
      <c r="I22" s="555"/>
      <c r="J22" s="555"/>
      <c r="K22" s="555"/>
      <c r="L22" s="308"/>
      <c r="M22" s="559"/>
      <c r="N22" s="555"/>
      <c r="O22" s="555"/>
      <c r="P22" s="555"/>
      <c r="Q22" s="555"/>
      <c r="R22" s="555"/>
      <c r="S22" s="560"/>
    </row>
    <row r="23" spans="1:19" x14ac:dyDescent="0.3">
      <c r="A23" s="310"/>
      <c r="B23" s="308"/>
      <c r="C23" s="559"/>
      <c r="D23" s="555"/>
      <c r="E23" s="555"/>
      <c r="F23" s="560"/>
      <c r="G23" s="308"/>
      <c r="H23" s="555"/>
      <c r="I23" s="555"/>
      <c r="J23" s="555"/>
      <c r="K23" s="555"/>
      <c r="L23" s="308"/>
      <c r="M23" s="559"/>
      <c r="N23" s="555"/>
      <c r="O23" s="555"/>
      <c r="P23" s="555"/>
      <c r="Q23" s="555"/>
      <c r="R23" s="555"/>
      <c r="S23" s="560"/>
    </row>
    <row r="24" spans="1:19" x14ac:dyDescent="0.3">
      <c r="A24" s="310"/>
      <c r="B24" s="308"/>
      <c r="C24" s="559"/>
      <c r="D24" s="555"/>
      <c r="E24" s="555"/>
      <c r="F24" s="560"/>
      <c r="G24" s="308"/>
      <c r="H24" s="555"/>
      <c r="I24" s="555"/>
      <c r="J24" s="555"/>
      <c r="K24" s="555"/>
      <c r="L24" s="308"/>
      <c r="M24" s="559"/>
      <c r="N24" s="555"/>
      <c r="O24" s="555"/>
      <c r="P24" s="555"/>
      <c r="Q24" s="555"/>
      <c r="R24" s="555"/>
      <c r="S24" s="560"/>
    </row>
    <row r="25" spans="1:19" x14ac:dyDescent="0.3">
      <c r="A25" s="310"/>
      <c r="B25" s="308"/>
      <c r="C25" s="559"/>
      <c r="D25" s="555"/>
      <c r="E25" s="555"/>
      <c r="F25" s="560"/>
      <c r="G25" s="308"/>
      <c r="H25" s="555"/>
      <c r="I25" s="555"/>
      <c r="J25" s="555"/>
      <c r="K25" s="555"/>
      <c r="L25" s="308"/>
      <c r="M25" s="559"/>
      <c r="N25" s="555"/>
      <c r="O25" s="555"/>
      <c r="P25" s="555"/>
      <c r="Q25" s="555"/>
      <c r="R25" s="555"/>
      <c r="S25" s="560"/>
    </row>
    <row r="26" spans="1:19" x14ac:dyDescent="0.3">
      <c r="A26" s="310"/>
      <c r="B26" s="308"/>
      <c r="C26" s="559"/>
      <c r="D26" s="555"/>
      <c r="E26" s="555"/>
      <c r="F26" s="560"/>
      <c r="G26" s="308"/>
      <c r="H26" s="555"/>
      <c r="I26" s="555"/>
      <c r="J26" s="555"/>
      <c r="K26" s="555"/>
      <c r="L26" s="308"/>
      <c r="M26" s="559"/>
      <c r="N26" s="555"/>
      <c r="O26" s="555"/>
      <c r="P26" s="555"/>
      <c r="Q26" s="555"/>
      <c r="R26" s="555"/>
      <c r="S26" s="560"/>
    </row>
    <row r="27" spans="1:19" x14ac:dyDescent="0.3">
      <c r="A27" s="310"/>
      <c r="B27" s="308"/>
      <c r="C27" s="559"/>
      <c r="D27" s="555"/>
      <c r="E27" s="555"/>
      <c r="F27" s="560"/>
      <c r="G27" s="308"/>
      <c r="H27" s="308"/>
      <c r="I27" s="308"/>
      <c r="J27" s="308"/>
      <c r="K27" s="308"/>
      <c r="L27" s="308"/>
      <c r="M27" s="559"/>
      <c r="N27" s="555"/>
      <c r="O27" s="555"/>
      <c r="P27" s="555"/>
      <c r="Q27" s="555"/>
      <c r="R27" s="555"/>
      <c r="S27" s="560"/>
    </row>
    <row r="28" spans="1:19" x14ac:dyDescent="0.3">
      <c r="A28" s="310"/>
      <c r="B28" s="308"/>
      <c r="C28" s="559"/>
      <c r="D28" s="555"/>
      <c r="E28" s="555"/>
      <c r="F28" s="560"/>
      <c r="G28" s="308"/>
      <c r="H28" s="308"/>
      <c r="I28" s="308"/>
      <c r="J28" s="308"/>
      <c r="K28" s="308"/>
      <c r="L28" s="308"/>
      <c r="M28" s="559"/>
      <c r="N28" s="555"/>
      <c r="O28" s="555"/>
      <c r="P28" s="555"/>
      <c r="Q28" s="555"/>
      <c r="R28" s="555"/>
      <c r="S28" s="560"/>
    </row>
    <row r="29" spans="1:19" x14ac:dyDescent="0.3">
      <c r="A29" s="310"/>
      <c r="B29" s="308"/>
      <c r="C29" s="559"/>
      <c r="D29" s="555"/>
      <c r="E29" s="555"/>
      <c r="F29" s="560"/>
      <c r="G29" s="308"/>
      <c r="H29" s="308"/>
      <c r="I29" s="308"/>
      <c r="J29" s="308"/>
      <c r="K29" s="308"/>
      <c r="L29" s="308"/>
      <c r="M29" s="559"/>
      <c r="N29" s="555"/>
      <c r="O29" s="555"/>
      <c r="P29" s="555"/>
      <c r="Q29" s="555"/>
      <c r="R29" s="555"/>
      <c r="S29" s="560"/>
    </row>
    <row r="30" spans="1:19" x14ac:dyDescent="0.3">
      <c r="A30" s="310"/>
      <c r="B30" s="308"/>
      <c r="C30" s="559"/>
      <c r="D30" s="555"/>
      <c r="E30" s="555"/>
      <c r="F30" s="560"/>
      <c r="G30" s="308"/>
      <c r="H30" s="308"/>
      <c r="I30" s="308"/>
      <c r="J30" s="308"/>
      <c r="K30" s="308"/>
      <c r="L30" s="308"/>
      <c r="M30" s="559"/>
      <c r="N30" s="555"/>
      <c r="O30" s="555"/>
      <c r="P30" s="555"/>
      <c r="Q30" s="555"/>
      <c r="R30" s="555"/>
      <c r="S30" s="560"/>
    </row>
    <row r="31" spans="1:19" ht="15" thickBot="1" x14ac:dyDescent="0.35">
      <c r="A31" s="310"/>
      <c r="B31" s="308"/>
      <c r="C31" s="561"/>
      <c r="D31" s="562"/>
      <c r="E31" s="562"/>
      <c r="F31" s="563"/>
      <c r="G31" s="308"/>
      <c r="H31" s="308"/>
      <c r="I31" s="308"/>
      <c r="J31" s="308"/>
      <c r="K31" s="308"/>
      <c r="L31" s="308"/>
      <c r="M31" s="559"/>
      <c r="N31" s="555"/>
      <c r="O31" s="555"/>
      <c r="P31" s="555"/>
      <c r="Q31" s="555"/>
      <c r="R31" s="555"/>
      <c r="S31" s="560"/>
    </row>
    <row r="32" spans="1:19" x14ac:dyDescent="0.3">
      <c r="A32" s="310"/>
      <c r="B32" s="308"/>
      <c r="C32" s="308"/>
      <c r="D32" s="308"/>
      <c r="E32" s="308"/>
      <c r="F32" s="308"/>
      <c r="G32" s="308"/>
      <c r="H32" s="308"/>
      <c r="I32" s="308"/>
      <c r="J32" s="308"/>
      <c r="K32" s="308"/>
      <c r="L32" s="308"/>
      <c r="M32" s="559"/>
      <c r="N32" s="555"/>
      <c r="O32" s="555"/>
      <c r="P32" s="555"/>
      <c r="Q32" s="555"/>
      <c r="R32" s="555"/>
      <c r="S32" s="560"/>
    </row>
    <row r="33" spans="1:19" ht="15" thickBot="1" x14ac:dyDescent="0.35">
      <c r="A33" s="565" t="s">
        <v>1831</v>
      </c>
      <c r="B33" s="546"/>
      <c r="C33" s="546"/>
      <c r="D33" s="546"/>
      <c r="E33" s="546"/>
      <c r="F33" s="546"/>
      <c r="G33" s="308"/>
      <c r="H33" s="308"/>
      <c r="I33" s="308"/>
      <c r="J33" s="308"/>
      <c r="K33" s="308"/>
      <c r="L33" s="308"/>
      <c r="M33" s="559"/>
      <c r="N33" s="555"/>
      <c r="O33" s="555"/>
      <c r="P33" s="555"/>
      <c r="Q33" s="555"/>
      <c r="R33" s="555"/>
      <c r="S33" s="560"/>
    </row>
    <row r="34" spans="1:19" x14ac:dyDescent="0.3">
      <c r="A34" s="571" t="s">
        <v>1844</v>
      </c>
      <c r="B34" s="572"/>
      <c r="C34" s="556" t="s">
        <v>1838</v>
      </c>
      <c r="D34" s="557"/>
      <c r="E34" s="557"/>
      <c r="F34" s="558"/>
      <c r="G34" s="308"/>
      <c r="H34" s="308"/>
      <c r="I34" s="308"/>
      <c r="J34" s="308"/>
      <c r="K34" s="308"/>
      <c r="L34" s="308"/>
      <c r="M34" s="559"/>
      <c r="N34" s="555"/>
      <c r="O34" s="555"/>
      <c r="P34" s="555"/>
      <c r="Q34" s="555"/>
      <c r="R34" s="555"/>
      <c r="S34" s="560"/>
    </row>
    <row r="35" spans="1:19" ht="15" thickBot="1" x14ac:dyDescent="0.35">
      <c r="A35" s="571"/>
      <c r="B35" s="572"/>
      <c r="C35" s="559"/>
      <c r="D35" s="555"/>
      <c r="E35" s="555"/>
      <c r="F35" s="560"/>
      <c r="G35" s="308"/>
      <c r="H35" s="308"/>
      <c r="I35" s="308"/>
      <c r="J35" s="308"/>
      <c r="K35" s="308"/>
      <c r="L35" s="308"/>
      <c r="M35" s="561"/>
      <c r="N35" s="562"/>
      <c r="O35" s="562"/>
      <c r="P35" s="562"/>
      <c r="Q35" s="562"/>
      <c r="R35" s="562"/>
      <c r="S35" s="563"/>
    </row>
    <row r="36" spans="1:19" x14ac:dyDescent="0.3">
      <c r="A36" s="571"/>
      <c r="B36" s="572"/>
      <c r="C36" s="559"/>
      <c r="D36" s="555"/>
      <c r="E36" s="555"/>
      <c r="F36" s="560"/>
      <c r="G36" s="308"/>
      <c r="H36" s="308"/>
      <c r="I36" s="308"/>
      <c r="J36" s="308"/>
      <c r="K36" s="308"/>
      <c r="L36" s="308"/>
      <c r="M36" s="308"/>
      <c r="N36" s="308"/>
      <c r="O36" s="308"/>
      <c r="P36" s="308"/>
      <c r="Q36" s="308"/>
      <c r="R36" s="308"/>
      <c r="S36" s="309"/>
    </row>
    <row r="37" spans="1:19" x14ac:dyDescent="0.3">
      <c r="A37" s="310"/>
      <c r="B37" s="308"/>
      <c r="C37" s="559"/>
      <c r="D37" s="555"/>
      <c r="E37" s="555"/>
      <c r="F37" s="560"/>
      <c r="G37" s="308"/>
      <c r="H37" s="308"/>
      <c r="I37" s="308"/>
      <c r="J37" s="308"/>
      <c r="K37" s="308"/>
      <c r="L37" s="308"/>
      <c r="M37" s="308"/>
      <c r="N37" s="308"/>
      <c r="O37" s="308"/>
      <c r="P37" s="308"/>
      <c r="Q37" s="308"/>
      <c r="R37" s="308"/>
      <c r="S37" s="309"/>
    </row>
    <row r="38" spans="1:19" x14ac:dyDescent="0.3">
      <c r="A38" s="310"/>
      <c r="B38" s="308"/>
      <c r="C38" s="559"/>
      <c r="D38" s="555"/>
      <c r="E38" s="555"/>
      <c r="F38" s="560"/>
      <c r="G38" s="308"/>
      <c r="H38" s="546" t="s">
        <v>1839</v>
      </c>
      <c r="I38" s="546"/>
      <c r="J38" s="546"/>
      <c r="K38" s="546"/>
      <c r="L38" s="546"/>
      <c r="M38" s="546"/>
      <c r="N38" s="546"/>
      <c r="O38" s="546"/>
      <c r="P38" s="546"/>
      <c r="Q38" s="546"/>
      <c r="R38" s="546"/>
      <c r="S38" s="547"/>
    </row>
    <row r="39" spans="1:19" ht="15" thickBot="1" x14ac:dyDescent="0.35">
      <c r="A39" s="310"/>
      <c r="B39" s="308"/>
      <c r="C39" s="559"/>
      <c r="D39" s="555"/>
      <c r="E39" s="555"/>
      <c r="F39" s="560"/>
      <c r="G39" s="308"/>
      <c r="H39" s="308"/>
      <c r="I39" s="308"/>
      <c r="J39" s="308"/>
      <c r="K39" s="308"/>
      <c r="L39" s="308"/>
      <c r="M39" s="308"/>
      <c r="N39" s="308"/>
      <c r="O39" s="308"/>
      <c r="P39" s="308"/>
      <c r="Q39" s="308"/>
      <c r="R39" s="308"/>
      <c r="S39" s="309"/>
    </row>
    <row r="40" spans="1:19" x14ac:dyDescent="0.3">
      <c r="A40" s="310"/>
      <c r="B40" s="308"/>
      <c r="C40" s="559"/>
      <c r="D40" s="555"/>
      <c r="E40" s="555"/>
      <c r="F40" s="560"/>
      <c r="G40" s="308"/>
      <c r="H40" s="546" t="s">
        <v>1841</v>
      </c>
      <c r="I40" s="546"/>
      <c r="J40" s="546"/>
      <c r="K40" s="308"/>
      <c r="L40" s="546" t="s">
        <v>1840</v>
      </c>
      <c r="M40" s="546"/>
      <c r="N40" s="546"/>
      <c r="O40" s="556" t="s">
        <v>1838</v>
      </c>
      <c r="P40" s="557"/>
      <c r="Q40" s="557"/>
      <c r="R40" s="557"/>
      <c r="S40" s="558"/>
    </row>
    <row r="41" spans="1:19" x14ac:dyDescent="0.3">
      <c r="A41" s="310"/>
      <c r="B41" s="308"/>
      <c r="C41" s="559"/>
      <c r="D41" s="555"/>
      <c r="E41" s="555"/>
      <c r="F41" s="560"/>
      <c r="G41" s="308"/>
      <c r="H41" s="569">
        <f>'Amend#2 Overview'!C8</f>
        <v>0</v>
      </c>
      <c r="I41" s="569"/>
      <c r="J41" s="569"/>
      <c r="K41" s="308"/>
      <c r="L41" s="570"/>
      <c r="M41" s="570"/>
      <c r="N41" s="570"/>
      <c r="O41" s="559"/>
      <c r="P41" s="555"/>
      <c r="Q41" s="555"/>
      <c r="R41" s="555"/>
      <c r="S41" s="560"/>
    </row>
    <row r="42" spans="1:19" x14ac:dyDescent="0.3">
      <c r="A42" s="310"/>
      <c r="B42" s="308"/>
      <c r="C42" s="559"/>
      <c r="D42" s="555"/>
      <c r="E42" s="555"/>
      <c r="F42" s="560"/>
      <c r="G42" s="308"/>
      <c r="H42" s="308"/>
      <c r="I42" s="308"/>
      <c r="J42" s="308"/>
      <c r="K42" s="308"/>
      <c r="L42" s="308"/>
      <c r="M42" s="308"/>
      <c r="N42" s="308"/>
      <c r="O42" s="559"/>
      <c r="P42" s="555"/>
      <c r="Q42" s="555"/>
      <c r="R42" s="555"/>
      <c r="S42" s="560"/>
    </row>
    <row r="43" spans="1:19" x14ac:dyDescent="0.3">
      <c r="A43" s="310"/>
      <c r="B43" s="308"/>
      <c r="C43" s="559"/>
      <c r="D43" s="555"/>
      <c r="E43" s="555"/>
      <c r="F43" s="560"/>
      <c r="G43" s="308"/>
      <c r="H43" s="546" t="s">
        <v>1842</v>
      </c>
      <c r="I43" s="546"/>
      <c r="J43" s="546"/>
      <c r="K43" s="308"/>
      <c r="L43" s="546" t="s">
        <v>1843</v>
      </c>
      <c r="M43" s="546"/>
      <c r="N43" s="546"/>
      <c r="O43" s="559"/>
      <c r="P43" s="555"/>
      <c r="Q43" s="555"/>
      <c r="R43" s="555"/>
      <c r="S43" s="560"/>
    </row>
    <row r="44" spans="1:19" ht="15" thickBot="1" x14ac:dyDescent="0.35">
      <c r="A44" s="310"/>
      <c r="B44" s="308"/>
      <c r="C44" s="559"/>
      <c r="D44" s="555"/>
      <c r="E44" s="555"/>
      <c r="F44" s="560"/>
      <c r="G44" s="308"/>
      <c r="H44" s="545" t="s">
        <v>1845</v>
      </c>
      <c r="I44" s="545"/>
      <c r="J44" s="545"/>
      <c r="K44" s="308"/>
      <c r="L44" s="545"/>
      <c r="M44" s="545"/>
      <c r="N44" s="545"/>
      <c r="O44" s="561"/>
      <c r="P44" s="562"/>
      <c r="Q44" s="562"/>
      <c r="R44" s="562"/>
      <c r="S44" s="563"/>
    </row>
    <row r="45" spans="1:19" ht="15" thickBot="1" x14ac:dyDescent="0.35">
      <c r="A45" s="310"/>
      <c r="B45" s="308"/>
      <c r="C45" s="559"/>
      <c r="D45" s="555"/>
      <c r="E45" s="555"/>
      <c r="F45" s="560"/>
      <c r="G45" s="308"/>
      <c r="H45" s="308"/>
      <c r="I45" s="308"/>
      <c r="J45" s="308"/>
      <c r="K45" s="308"/>
      <c r="L45" s="308"/>
      <c r="M45" s="308"/>
      <c r="N45" s="308"/>
      <c r="O45" s="308"/>
      <c r="P45" s="308"/>
      <c r="Q45" s="308"/>
      <c r="R45" s="308"/>
      <c r="S45" s="309"/>
    </row>
    <row r="46" spans="1:19" x14ac:dyDescent="0.3">
      <c r="A46" s="310"/>
      <c r="B46" s="308"/>
      <c r="C46" s="559"/>
      <c r="D46" s="555"/>
      <c r="E46" s="555"/>
      <c r="F46" s="560"/>
      <c r="G46" s="308"/>
      <c r="H46" s="546" t="s">
        <v>1841</v>
      </c>
      <c r="I46" s="546"/>
      <c r="J46" s="546"/>
      <c r="K46" s="308"/>
      <c r="L46" s="546" t="s">
        <v>1840</v>
      </c>
      <c r="M46" s="546"/>
      <c r="N46" s="546"/>
      <c r="O46" s="556" t="s">
        <v>1838</v>
      </c>
      <c r="P46" s="557"/>
      <c r="Q46" s="557"/>
      <c r="R46" s="557"/>
      <c r="S46" s="558"/>
    </row>
    <row r="47" spans="1:19" x14ac:dyDescent="0.3">
      <c r="A47" s="310"/>
      <c r="B47" s="308"/>
      <c r="C47" s="559"/>
      <c r="D47" s="555"/>
      <c r="E47" s="555"/>
      <c r="F47" s="560"/>
      <c r="G47" s="308"/>
      <c r="H47" s="569">
        <f>'Amend#2 Overview'!C8</f>
        <v>0</v>
      </c>
      <c r="I47" s="569"/>
      <c r="J47" s="569"/>
      <c r="K47" s="308"/>
      <c r="L47" s="570"/>
      <c r="M47" s="570"/>
      <c r="N47" s="570"/>
      <c r="O47" s="559"/>
      <c r="P47" s="555"/>
      <c r="Q47" s="555"/>
      <c r="R47" s="555"/>
      <c r="S47" s="560"/>
    </row>
    <row r="48" spans="1:19" x14ac:dyDescent="0.3">
      <c r="A48" s="310"/>
      <c r="B48" s="308"/>
      <c r="C48" s="559"/>
      <c r="D48" s="555"/>
      <c r="E48" s="555"/>
      <c r="F48" s="560"/>
      <c r="G48" s="308"/>
      <c r="H48" s="308"/>
      <c r="I48" s="308"/>
      <c r="J48" s="308"/>
      <c r="K48" s="308"/>
      <c r="L48" s="308"/>
      <c r="M48" s="308"/>
      <c r="N48" s="308"/>
      <c r="O48" s="559"/>
      <c r="P48" s="555"/>
      <c r="Q48" s="555"/>
      <c r="R48" s="555"/>
      <c r="S48" s="560"/>
    </row>
    <row r="49" spans="1:19" x14ac:dyDescent="0.3">
      <c r="A49" s="310"/>
      <c r="B49" s="308"/>
      <c r="C49" s="559"/>
      <c r="D49" s="555"/>
      <c r="E49" s="555"/>
      <c r="F49" s="560"/>
      <c r="G49" s="308"/>
      <c r="H49" s="546" t="s">
        <v>1842</v>
      </c>
      <c r="I49" s="546"/>
      <c r="J49" s="546"/>
      <c r="K49" s="308"/>
      <c r="L49" s="546" t="s">
        <v>1843</v>
      </c>
      <c r="M49" s="546"/>
      <c r="N49" s="546"/>
      <c r="O49" s="559"/>
      <c r="P49" s="555"/>
      <c r="Q49" s="555"/>
      <c r="R49" s="555"/>
      <c r="S49" s="560"/>
    </row>
    <row r="50" spans="1:19" ht="15" thickBot="1" x14ac:dyDescent="0.35">
      <c r="A50" s="310"/>
      <c r="B50" s="308"/>
      <c r="C50" s="559"/>
      <c r="D50" s="555"/>
      <c r="E50" s="555"/>
      <c r="F50" s="560"/>
      <c r="G50" s="308"/>
      <c r="H50" s="545" t="s">
        <v>1845</v>
      </c>
      <c r="I50" s="545"/>
      <c r="J50" s="545"/>
      <c r="K50" s="308"/>
      <c r="L50" s="545"/>
      <c r="M50" s="545"/>
      <c r="N50" s="545"/>
      <c r="O50" s="561"/>
      <c r="P50" s="562"/>
      <c r="Q50" s="562"/>
      <c r="R50" s="562"/>
      <c r="S50" s="563"/>
    </row>
    <row r="51" spans="1:19" ht="15" thickBot="1" x14ac:dyDescent="0.35">
      <c r="A51" s="310"/>
      <c r="B51" s="308"/>
      <c r="C51" s="561"/>
      <c r="D51" s="562"/>
      <c r="E51" s="562"/>
      <c r="F51" s="563"/>
      <c r="G51" s="308"/>
      <c r="H51" s="308"/>
      <c r="I51" s="308"/>
      <c r="J51" s="308"/>
      <c r="K51" s="308"/>
      <c r="L51" s="308"/>
      <c r="M51" s="308"/>
      <c r="N51" s="308"/>
      <c r="O51" s="308"/>
      <c r="P51" s="308"/>
      <c r="Q51" s="308"/>
      <c r="R51" s="308"/>
      <c r="S51" s="309"/>
    </row>
    <row r="52" spans="1:19" x14ac:dyDescent="0.3">
      <c r="A52" s="310"/>
      <c r="B52" s="308"/>
      <c r="C52" s="308"/>
      <c r="D52" s="308"/>
      <c r="E52" s="308"/>
      <c r="F52" s="308"/>
      <c r="G52" s="308"/>
      <c r="H52" s="546" t="s">
        <v>1841</v>
      </c>
      <c r="I52" s="546"/>
      <c r="J52" s="546"/>
      <c r="K52" s="308"/>
      <c r="L52" s="546" t="s">
        <v>1840</v>
      </c>
      <c r="M52" s="546"/>
      <c r="N52" s="546"/>
      <c r="O52" s="556" t="s">
        <v>1838</v>
      </c>
      <c r="P52" s="557"/>
      <c r="Q52" s="557"/>
      <c r="R52" s="557"/>
      <c r="S52" s="558"/>
    </row>
    <row r="53" spans="1:19" ht="15" thickBot="1" x14ac:dyDescent="0.35">
      <c r="A53" s="565" t="s">
        <v>1832</v>
      </c>
      <c r="B53" s="546"/>
      <c r="C53" s="546"/>
      <c r="D53" s="546"/>
      <c r="E53" s="546"/>
      <c r="F53" s="546"/>
      <c r="G53" s="308"/>
      <c r="H53" s="569">
        <f>'Amend#2 Overview'!C8</f>
        <v>0</v>
      </c>
      <c r="I53" s="569"/>
      <c r="J53" s="569"/>
      <c r="K53" s="308"/>
      <c r="L53" s="570"/>
      <c r="M53" s="570"/>
      <c r="N53" s="570"/>
      <c r="O53" s="559"/>
      <c r="P53" s="555"/>
      <c r="Q53" s="555"/>
      <c r="R53" s="555"/>
      <c r="S53" s="560"/>
    </row>
    <row r="54" spans="1:19" x14ac:dyDescent="0.3">
      <c r="A54" s="571" t="s">
        <v>1844</v>
      </c>
      <c r="B54" s="572"/>
      <c r="C54" s="556" t="s">
        <v>1838</v>
      </c>
      <c r="D54" s="557"/>
      <c r="E54" s="557"/>
      <c r="F54" s="558"/>
      <c r="G54" s="308"/>
      <c r="H54" s="308"/>
      <c r="I54" s="308"/>
      <c r="J54" s="308"/>
      <c r="K54" s="308"/>
      <c r="L54" s="308"/>
      <c r="M54" s="308"/>
      <c r="N54" s="308"/>
      <c r="O54" s="559"/>
      <c r="P54" s="555"/>
      <c r="Q54" s="555"/>
      <c r="R54" s="555"/>
      <c r="S54" s="560"/>
    </row>
    <row r="55" spans="1:19" x14ac:dyDescent="0.3">
      <c r="A55" s="571"/>
      <c r="B55" s="572"/>
      <c r="C55" s="559"/>
      <c r="D55" s="555"/>
      <c r="E55" s="555"/>
      <c r="F55" s="560"/>
      <c r="G55" s="308"/>
      <c r="H55" s="546" t="s">
        <v>1842</v>
      </c>
      <c r="I55" s="546"/>
      <c r="J55" s="546"/>
      <c r="K55" s="308"/>
      <c r="L55" s="546" t="s">
        <v>1843</v>
      </c>
      <c r="M55" s="546"/>
      <c r="N55" s="546"/>
      <c r="O55" s="559"/>
      <c r="P55" s="555"/>
      <c r="Q55" s="555"/>
      <c r="R55" s="555"/>
      <c r="S55" s="560"/>
    </row>
    <row r="56" spans="1:19" ht="15" thickBot="1" x14ac:dyDescent="0.35">
      <c r="A56" s="571"/>
      <c r="B56" s="572"/>
      <c r="C56" s="559"/>
      <c r="D56" s="555"/>
      <c r="E56" s="555"/>
      <c r="F56" s="560"/>
      <c r="G56" s="308"/>
      <c r="H56" s="545" t="s">
        <v>1845</v>
      </c>
      <c r="I56" s="545"/>
      <c r="J56" s="545"/>
      <c r="K56" s="308"/>
      <c r="L56" s="545"/>
      <c r="M56" s="545"/>
      <c r="N56" s="545"/>
      <c r="O56" s="561"/>
      <c r="P56" s="562"/>
      <c r="Q56" s="562"/>
      <c r="R56" s="562"/>
      <c r="S56" s="563"/>
    </row>
    <row r="57" spans="1:19" ht="15" thickBot="1" x14ac:dyDescent="0.35">
      <c r="A57" s="310"/>
      <c r="B57" s="308"/>
      <c r="C57" s="559"/>
      <c r="D57" s="555"/>
      <c r="E57" s="555"/>
      <c r="F57" s="560"/>
      <c r="G57" s="308"/>
      <c r="H57" s="308"/>
      <c r="I57" s="308"/>
      <c r="J57" s="308"/>
      <c r="K57" s="308"/>
      <c r="L57" s="308"/>
      <c r="M57" s="308"/>
      <c r="N57" s="308"/>
      <c r="O57" s="308"/>
      <c r="P57" s="308"/>
      <c r="Q57" s="308"/>
      <c r="R57" s="308"/>
      <c r="S57" s="309"/>
    </row>
    <row r="58" spans="1:19" x14ac:dyDescent="0.3">
      <c r="A58" s="310"/>
      <c r="B58" s="308"/>
      <c r="C58" s="559"/>
      <c r="D58" s="555"/>
      <c r="E58" s="555"/>
      <c r="F58" s="560"/>
      <c r="G58" s="308"/>
      <c r="H58" s="546" t="s">
        <v>1841</v>
      </c>
      <c r="I58" s="546"/>
      <c r="J58" s="546"/>
      <c r="K58" s="308"/>
      <c r="L58" s="546" t="s">
        <v>1840</v>
      </c>
      <c r="M58" s="546"/>
      <c r="N58" s="546"/>
      <c r="O58" s="556" t="s">
        <v>1838</v>
      </c>
      <c r="P58" s="557"/>
      <c r="Q58" s="557"/>
      <c r="R58" s="557"/>
      <c r="S58" s="558"/>
    </row>
    <row r="59" spans="1:19" x14ac:dyDescent="0.3">
      <c r="A59" s="310"/>
      <c r="B59" s="308"/>
      <c r="C59" s="559"/>
      <c r="D59" s="555"/>
      <c r="E59" s="555"/>
      <c r="F59" s="560"/>
      <c r="G59" s="308"/>
      <c r="H59" s="569">
        <f>'Amend#2 Overview'!C8</f>
        <v>0</v>
      </c>
      <c r="I59" s="569"/>
      <c r="J59" s="569"/>
      <c r="K59" s="308"/>
      <c r="L59" s="570"/>
      <c r="M59" s="570"/>
      <c r="N59" s="570"/>
      <c r="O59" s="559"/>
      <c r="P59" s="555"/>
      <c r="Q59" s="555"/>
      <c r="R59" s="555"/>
      <c r="S59" s="560"/>
    </row>
    <row r="60" spans="1:19" x14ac:dyDescent="0.3">
      <c r="A60" s="310"/>
      <c r="B60" s="308"/>
      <c r="C60" s="559"/>
      <c r="D60" s="555"/>
      <c r="E60" s="555"/>
      <c r="F60" s="560"/>
      <c r="G60" s="308"/>
      <c r="H60" s="308"/>
      <c r="I60" s="308"/>
      <c r="J60" s="308"/>
      <c r="K60" s="308"/>
      <c r="L60" s="308"/>
      <c r="M60" s="308"/>
      <c r="N60" s="308"/>
      <c r="O60" s="559"/>
      <c r="P60" s="555"/>
      <c r="Q60" s="555"/>
      <c r="R60" s="555"/>
      <c r="S60" s="560"/>
    </row>
    <row r="61" spans="1:19" x14ac:dyDescent="0.3">
      <c r="A61" s="310"/>
      <c r="B61" s="308"/>
      <c r="C61" s="559"/>
      <c r="D61" s="555"/>
      <c r="E61" s="555"/>
      <c r="F61" s="560"/>
      <c r="G61" s="308"/>
      <c r="H61" s="546" t="s">
        <v>1842</v>
      </c>
      <c r="I61" s="546"/>
      <c r="J61" s="546"/>
      <c r="K61" s="308"/>
      <c r="L61" s="546" t="s">
        <v>1843</v>
      </c>
      <c r="M61" s="546"/>
      <c r="N61" s="546"/>
      <c r="O61" s="559"/>
      <c r="P61" s="555"/>
      <c r="Q61" s="555"/>
      <c r="R61" s="555"/>
      <c r="S61" s="560"/>
    </row>
    <row r="62" spans="1:19" ht="15" thickBot="1" x14ac:dyDescent="0.35">
      <c r="A62" s="310"/>
      <c r="B62" s="308"/>
      <c r="C62" s="559"/>
      <c r="D62" s="555"/>
      <c r="E62" s="555"/>
      <c r="F62" s="560"/>
      <c r="G62" s="308"/>
      <c r="H62" s="545" t="s">
        <v>1845</v>
      </c>
      <c r="I62" s="545"/>
      <c r="J62" s="545"/>
      <c r="K62" s="308"/>
      <c r="L62" s="545"/>
      <c r="M62" s="545"/>
      <c r="N62" s="545"/>
      <c r="O62" s="561"/>
      <c r="P62" s="562"/>
      <c r="Q62" s="562"/>
      <c r="R62" s="562"/>
      <c r="S62" s="563"/>
    </row>
    <row r="63" spans="1:19" x14ac:dyDescent="0.3">
      <c r="A63" s="310"/>
      <c r="B63" s="308"/>
      <c r="C63" s="559"/>
      <c r="D63" s="555"/>
      <c r="E63" s="555"/>
      <c r="F63" s="560"/>
      <c r="G63" s="308"/>
      <c r="H63" s="308"/>
      <c r="I63" s="308"/>
      <c r="J63" s="308"/>
      <c r="K63" s="308"/>
      <c r="L63" s="308"/>
      <c r="M63" s="308"/>
      <c r="N63" s="308"/>
      <c r="O63" s="308"/>
      <c r="P63" s="308"/>
      <c r="Q63" s="308"/>
      <c r="R63" s="308"/>
      <c r="S63" s="309"/>
    </row>
    <row r="64" spans="1:19" x14ac:dyDescent="0.3">
      <c r="A64" s="310"/>
      <c r="B64" s="308"/>
      <c r="C64" s="559"/>
      <c r="D64" s="555"/>
      <c r="E64" s="555"/>
      <c r="F64" s="560"/>
      <c r="G64" s="308"/>
      <c r="H64" s="308"/>
      <c r="I64" s="308"/>
      <c r="J64" s="308"/>
      <c r="K64" s="308"/>
      <c r="L64" s="308"/>
      <c r="M64" s="308"/>
      <c r="N64" s="308"/>
      <c r="O64" s="308"/>
      <c r="P64" s="308"/>
      <c r="Q64" s="308"/>
      <c r="R64" s="308"/>
      <c r="S64" s="309"/>
    </row>
    <row r="65" spans="1:19" x14ac:dyDescent="0.3">
      <c r="A65" s="310"/>
      <c r="B65" s="308"/>
      <c r="C65" s="559"/>
      <c r="D65" s="555"/>
      <c r="E65" s="555"/>
      <c r="F65" s="560"/>
      <c r="G65" s="308"/>
      <c r="H65" s="308"/>
      <c r="I65" s="308"/>
      <c r="J65" s="308"/>
      <c r="K65" s="308"/>
      <c r="L65" s="308"/>
      <c r="M65" s="308"/>
      <c r="N65" s="308"/>
      <c r="O65" s="308"/>
      <c r="P65" s="308"/>
      <c r="Q65" s="308"/>
      <c r="R65" s="308"/>
      <c r="S65" s="309"/>
    </row>
    <row r="66" spans="1:19" x14ac:dyDescent="0.3">
      <c r="A66" s="310"/>
      <c r="B66" s="308"/>
      <c r="C66" s="559"/>
      <c r="D66" s="555"/>
      <c r="E66" s="555"/>
      <c r="F66" s="560"/>
      <c r="G66" s="308"/>
      <c r="H66" s="308"/>
      <c r="I66" s="308"/>
      <c r="J66" s="308"/>
      <c r="K66" s="308"/>
      <c r="L66" s="308"/>
      <c r="M66" s="308"/>
      <c r="N66" s="308"/>
      <c r="O66" s="308"/>
      <c r="P66" s="308"/>
      <c r="Q66" s="308"/>
      <c r="R66" s="308"/>
      <c r="S66" s="309"/>
    </row>
    <row r="67" spans="1:19" x14ac:dyDescent="0.3">
      <c r="A67" s="310"/>
      <c r="B67" s="308"/>
      <c r="C67" s="559"/>
      <c r="D67" s="555"/>
      <c r="E67" s="555"/>
      <c r="F67" s="560"/>
      <c r="G67" s="308"/>
      <c r="H67" s="308"/>
      <c r="I67" s="308"/>
      <c r="J67" s="308"/>
      <c r="K67" s="308"/>
      <c r="L67" s="308"/>
      <c r="M67" s="308"/>
      <c r="N67" s="308"/>
      <c r="O67" s="308"/>
      <c r="P67" s="308"/>
      <c r="Q67" s="308"/>
      <c r="R67" s="308"/>
      <c r="S67" s="309"/>
    </row>
    <row r="68" spans="1:19" x14ac:dyDescent="0.3">
      <c r="A68" s="310"/>
      <c r="B68" s="308"/>
      <c r="C68" s="559"/>
      <c r="D68" s="555"/>
      <c r="E68" s="555"/>
      <c r="F68" s="560"/>
      <c r="G68" s="308"/>
      <c r="H68" s="308"/>
      <c r="I68" s="308"/>
      <c r="J68" s="308"/>
      <c r="K68" s="308"/>
      <c r="L68" s="308"/>
      <c r="M68" s="308"/>
      <c r="N68" s="308"/>
      <c r="O68" s="308"/>
      <c r="P68" s="308"/>
      <c r="Q68" s="308"/>
      <c r="R68" s="308"/>
      <c r="S68" s="309"/>
    </row>
    <row r="69" spans="1:19" x14ac:dyDescent="0.3">
      <c r="A69" s="310"/>
      <c r="B69" s="308"/>
      <c r="C69" s="559"/>
      <c r="D69" s="555"/>
      <c r="E69" s="555"/>
      <c r="F69" s="560"/>
      <c r="G69" s="308"/>
      <c r="H69" s="308"/>
      <c r="I69" s="308"/>
      <c r="J69" s="308"/>
      <c r="K69" s="308"/>
      <c r="L69" s="308"/>
      <c r="M69" s="308"/>
      <c r="N69" s="308"/>
      <c r="O69" s="308"/>
      <c r="P69" s="308"/>
      <c r="Q69" s="308"/>
      <c r="R69" s="308"/>
      <c r="S69" s="309"/>
    </row>
    <row r="70" spans="1:19" x14ac:dyDescent="0.3">
      <c r="A70" s="310"/>
      <c r="B70" s="308"/>
      <c r="C70" s="559"/>
      <c r="D70" s="555"/>
      <c r="E70" s="555"/>
      <c r="F70" s="560"/>
      <c r="G70" s="308"/>
      <c r="H70" s="308"/>
      <c r="I70" s="308"/>
      <c r="J70" s="308"/>
      <c r="K70" s="308"/>
      <c r="L70" s="308"/>
      <c r="M70" s="308"/>
      <c r="N70" s="308"/>
      <c r="O70" s="308"/>
      <c r="P70" s="308"/>
      <c r="Q70" s="308"/>
      <c r="R70" s="308"/>
      <c r="S70" s="309"/>
    </row>
    <row r="71" spans="1:19" ht="15" thickBot="1" x14ac:dyDescent="0.35">
      <c r="A71" s="312"/>
      <c r="B71" s="313"/>
      <c r="C71" s="561"/>
      <c r="D71" s="562"/>
      <c r="E71" s="562"/>
      <c r="F71" s="563"/>
      <c r="G71" s="313"/>
      <c r="H71" s="313"/>
      <c r="I71" s="313"/>
      <c r="J71" s="313"/>
      <c r="K71" s="313"/>
      <c r="L71" s="313"/>
      <c r="M71" s="313"/>
      <c r="N71" s="313"/>
      <c r="O71" s="313"/>
      <c r="P71" s="313"/>
      <c r="Q71" s="313"/>
      <c r="R71" s="313"/>
      <c r="S71" s="314"/>
    </row>
    <row r="72" spans="1:19" x14ac:dyDescent="0.3">
      <c r="G72" s="214"/>
    </row>
  </sheetData>
  <sheetProtection algorithmName="SHA-512" hashValue="JtWf3Cy0e1pUag9emOQ1TMv09SdGkIt/5XgLNABEhOK09KZikNZyf2o3TcgvuW6h6nVtl7IofljLpuw67YS7ZA==" saltValue="IECidgDqR+Vxov4/vs86qg==" spinCount="100000" sheet="1" selectLockedCells="1"/>
  <mergeCells count="78">
    <mergeCell ref="L62:N62"/>
    <mergeCell ref="H56:J56"/>
    <mergeCell ref="L56:N56"/>
    <mergeCell ref="H58:J58"/>
    <mergeCell ref="L58:N58"/>
    <mergeCell ref="H52:J52"/>
    <mergeCell ref="L52:N52"/>
    <mergeCell ref="O52:S56"/>
    <mergeCell ref="A53:F53"/>
    <mergeCell ref="H53:J53"/>
    <mergeCell ref="L53:N53"/>
    <mergeCell ref="A54:B56"/>
    <mergeCell ref="C54:F71"/>
    <mergeCell ref="H55:J55"/>
    <mergeCell ref="L55:N55"/>
    <mergeCell ref="O58:S62"/>
    <mergeCell ref="H59:J59"/>
    <mergeCell ref="L59:N59"/>
    <mergeCell ref="H61:J61"/>
    <mergeCell ref="L61:N61"/>
    <mergeCell ref="H62:J62"/>
    <mergeCell ref="L46:N46"/>
    <mergeCell ref="O46:S50"/>
    <mergeCell ref="H47:J47"/>
    <mergeCell ref="L47:N47"/>
    <mergeCell ref="H49:J49"/>
    <mergeCell ref="L49:N49"/>
    <mergeCell ref="H50:J50"/>
    <mergeCell ref="L50:N50"/>
    <mergeCell ref="A33:F33"/>
    <mergeCell ref="A34:B36"/>
    <mergeCell ref="C34:F51"/>
    <mergeCell ref="H38:S38"/>
    <mergeCell ref="H40:J40"/>
    <mergeCell ref="M18:S35"/>
    <mergeCell ref="H19:K26"/>
    <mergeCell ref="L40:N40"/>
    <mergeCell ref="O40:S44"/>
    <mergeCell ref="H41:J41"/>
    <mergeCell ref="L41:N41"/>
    <mergeCell ref="H43:J43"/>
    <mergeCell ref="L43:N43"/>
    <mergeCell ref="H44:J44"/>
    <mergeCell ref="L44:N44"/>
    <mergeCell ref="H46:J46"/>
    <mergeCell ref="A11:B11"/>
    <mergeCell ref="E11:F11"/>
    <mergeCell ref="A13:F13"/>
    <mergeCell ref="H13:S14"/>
    <mergeCell ref="A14:B16"/>
    <mergeCell ref="C14:F31"/>
    <mergeCell ref="H15:K15"/>
    <mergeCell ref="L15:O15"/>
    <mergeCell ref="P15:S15"/>
    <mergeCell ref="H16:K16"/>
    <mergeCell ref="L16:O16"/>
    <mergeCell ref="P16:S16"/>
    <mergeCell ref="H18:K18"/>
    <mergeCell ref="A8:B8"/>
    <mergeCell ref="E8:F8"/>
    <mergeCell ref="A9:B9"/>
    <mergeCell ref="E9:F9"/>
    <mergeCell ref="A10:B10"/>
    <mergeCell ref="E10:F10"/>
    <mergeCell ref="A5:B5"/>
    <mergeCell ref="C5:D5"/>
    <mergeCell ref="E5:F5"/>
    <mergeCell ref="A6:B6"/>
    <mergeCell ref="C6:D6"/>
    <mergeCell ref="E6:F6"/>
    <mergeCell ref="A4:B4"/>
    <mergeCell ref="C4:D4"/>
    <mergeCell ref="E4:F4"/>
    <mergeCell ref="A1:S1"/>
    <mergeCell ref="E2:F2"/>
    <mergeCell ref="A3:B3"/>
    <mergeCell ref="C3:D3"/>
    <mergeCell ref="E3:F3"/>
  </mergeCells>
  <dataValidations count="6">
    <dataValidation type="list" allowBlank="1" showInputMessage="1" showErrorMessage="1" sqref="B2" xr:uid="{7512B4B7-B56C-4A8C-A0E4-889204F8DFE3}">
      <formula1>"Choose one:,Brittany Kronmiller, Dwayne Marshall, Frank Chiki, Laura Blaydes, Marina Fernandez, Meg Richert, Mitch Fortune, Sarah Benitez, Shawniece Hawkins"</formula1>
    </dataValidation>
    <dataValidation type="list" allowBlank="1" showInputMessage="1" showErrorMessage="1" sqref="D9" xr:uid="{B290702E-CE84-461B-AFB0-59D4E5886C79}">
      <formula1>"Yes, No, Not Applicable"</formula1>
    </dataValidation>
    <dataValidation type="list" allowBlank="1" showInputMessage="1" showErrorMessage="1" sqref="A54:B54 A34:B34 A14:B16" xr:uid="{FC6A88A7-DB49-46F3-9A7F-86A69855B570}">
      <formula1>"Choose One:,Not Applicable,Budget and descriptions are complete.,Revisions needed."</formula1>
    </dataValidation>
    <dataValidation type="list" allowBlank="1" showInputMessage="1" showErrorMessage="1" sqref="H44 H50 H56 H62" xr:uid="{470F5D35-ECB7-4DB6-957B-EC0246043ECE}">
      <formula1>"Choose one:,Sent E-mail, Left Voice Mail, Application Revision in Process, Revision Complete"</formula1>
    </dataValidation>
    <dataValidation type="list" allowBlank="1" showInputMessage="1" showErrorMessage="1" sqref="A9:B9 E9:F9" xr:uid="{CF6CB679-72FC-462C-8506-79B8C26CCD94}">
      <formula1>"Choose One:,Yes, No, Not Applicable"</formula1>
    </dataValidation>
    <dataValidation type="list" allowBlank="1" showInputMessage="1" showErrorMessage="1" sqref="H16:S16" xr:uid="{68D0349C-53C4-4650-9C15-81F8ED502C05}">
      <formula1>"Choose One:,Yes, No, Not Applicable, 0 Participating"</formula1>
    </dataValidation>
  </dataValidations>
  <pageMargins left="0.7" right="0.7" top="0.75" bottom="0.75" header="0.3" footer="0.3"/>
  <pageSetup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6C6A-71AD-4EF3-8EBD-7A19DA6AC4D6}">
  <sheetPr codeName="Sheet21">
    <tabColor rgb="FF009999"/>
    <pageSetUpPr fitToPage="1"/>
  </sheetPr>
  <dimension ref="A1:M46"/>
  <sheetViews>
    <sheetView topLeftCell="A27"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5546875" style="14" customWidth="1"/>
    <col min="6" max="16384" width="9.109375" style="14"/>
  </cols>
  <sheetData>
    <row r="1" spans="1:13" x14ac:dyDescent="0.3">
      <c r="A1" s="697" t="s">
        <v>147</v>
      </c>
      <c r="B1" s="698"/>
      <c r="C1" s="698"/>
      <c r="D1" s="699"/>
    </row>
    <row r="2" spans="1:13" x14ac:dyDescent="0.3">
      <c r="A2" s="700" t="s">
        <v>1790</v>
      </c>
      <c r="B2" s="701"/>
      <c r="C2" s="701"/>
      <c r="D2" s="702"/>
    </row>
    <row r="3" spans="1:13" x14ac:dyDescent="0.3">
      <c r="A3" s="700" t="s">
        <v>1780</v>
      </c>
      <c r="B3" s="701"/>
      <c r="C3" s="701"/>
      <c r="D3" s="702"/>
    </row>
    <row r="4" spans="1:13" x14ac:dyDescent="0.3">
      <c r="A4" s="177" t="s">
        <v>148</v>
      </c>
      <c r="B4" s="178">
        <f>'Reimbursement Form'!B4</f>
        <v>0</v>
      </c>
      <c r="C4" s="179" t="s">
        <v>1858</v>
      </c>
      <c r="D4" s="180"/>
    </row>
    <row r="5" spans="1:13" x14ac:dyDescent="0.3">
      <c r="A5" s="147" t="s">
        <v>149</v>
      </c>
      <c r="B5" s="611">
        <f>Overview!C4</f>
        <v>0</v>
      </c>
      <c r="C5" s="611"/>
      <c r="D5" s="148"/>
    </row>
    <row r="6" spans="1:13" x14ac:dyDescent="0.3">
      <c r="A6" s="149" t="s">
        <v>150</v>
      </c>
      <c r="B6" s="612" t="s">
        <v>151</v>
      </c>
      <c r="C6" s="612"/>
      <c r="D6" s="613"/>
    </row>
    <row r="7" spans="1:13" x14ac:dyDescent="0.3">
      <c r="A7" s="149" t="s">
        <v>152</v>
      </c>
      <c r="B7" s="593" t="s">
        <v>153</v>
      </c>
      <c r="C7" s="593"/>
      <c r="D7" s="594"/>
    </row>
    <row r="8" spans="1:13" x14ac:dyDescent="0.3">
      <c r="A8" s="305" t="s">
        <v>1852</v>
      </c>
      <c r="B8" s="595" t="s">
        <v>1853</v>
      </c>
      <c r="C8" s="595"/>
      <c r="D8" s="596"/>
    </row>
    <row r="9" spans="1:13" ht="15" thickBot="1" x14ac:dyDescent="0.35">
      <c r="A9" s="597" t="s">
        <v>154</v>
      </c>
      <c r="B9" s="598"/>
      <c r="C9" s="598"/>
      <c r="D9" s="599"/>
    </row>
    <row r="10" spans="1:13" ht="27.6" x14ac:dyDescent="0.3">
      <c r="A10" s="600" t="s">
        <v>216</v>
      </c>
      <c r="B10" s="602" t="s">
        <v>155</v>
      </c>
      <c r="C10" s="196" t="s">
        <v>156</v>
      </c>
      <c r="D10" s="603" t="s">
        <v>157</v>
      </c>
      <c r="F10" s="353" t="s">
        <v>1803</v>
      </c>
      <c r="G10" s="354"/>
      <c r="H10" s="354"/>
      <c r="I10" s="354"/>
      <c r="J10" s="354"/>
      <c r="K10" s="354"/>
      <c r="L10" s="354"/>
      <c r="M10" s="355"/>
    </row>
    <row r="11" spans="1:13" ht="15" thickBot="1" x14ac:dyDescent="0.35">
      <c r="A11" s="601"/>
      <c r="B11" s="602"/>
      <c r="C11" s="202" t="s">
        <v>158</v>
      </c>
      <c r="D11" s="604"/>
      <c r="F11" s="356"/>
      <c r="G11" s="357"/>
      <c r="H11" s="357"/>
      <c r="I11" s="357"/>
      <c r="J11" s="357"/>
      <c r="K11" s="357"/>
      <c r="L11" s="357"/>
      <c r="M11" s="358"/>
    </row>
    <row r="12" spans="1:13" ht="27.6" customHeight="1" x14ac:dyDescent="0.3">
      <c r="A12" s="150" t="s">
        <v>159</v>
      </c>
      <c r="B12" s="151">
        <f>'Amend#2 Main Budget'!G27</f>
        <v>0</v>
      </c>
      <c r="C12" s="194"/>
      <c r="D12" s="197"/>
      <c r="F12" s="587" t="s">
        <v>1804</v>
      </c>
      <c r="G12" s="588"/>
      <c r="H12" s="588"/>
      <c r="I12" s="588"/>
      <c r="J12" s="588"/>
      <c r="K12" s="588"/>
      <c r="L12" s="588"/>
      <c r="M12" s="589"/>
    </row>
    <row r="13" spans="1:13" x14ac:dyDescent="0.3">
      <c r="A13" s="150" t="s">
        <v>160</v>
      </c>
      <c r="B13" s="152">
        <f>'Amend#2 Main Budget'!G28</f>
        <v>0</v>
      </c>
      <c r="C13" s="194"/>
      <c r="D13" s="197"/>
      <c r="F13" s="587"/>
      <c r="G13" s="588"/>
      <c r="H13" s="588"/>
      <c r="I13" s="588"/>
      <c r="J13" s="588"/>
      <c r="K13" s="588"/>
      <c r="L13" s="588"/>
      <c r="M13" s="589"/>
    </row>
    <row r="14" spans="1:13" x14ac:dyDescent="0.3">
      <c r="A14" s="150" t="s">
        <v>161</v>
      </c>
      <c r="B14" s="151">
        <f>'Amend#1 Main Budget'!G29</f>
        <v>0</v>
      </c>
      <c r="C14" s="194"/>
      <c r="D14" s="197"/>
      <c r="F14" s="587"/>
      <c r="G14" s="588"/>
      <c r="H14" s="588"/>
      <c r="I14" s="588"/>
      <c r="J14" s="588"/>
      <c r="K14" s="588"/>
      <c r="L14" s="588"/>
      <c r="M14" s="589"/>
    </row>
    <row r="15" spans="1:13" x14ac:dyDescent="0.3">
      <c r="A15" s="150" t="s">
        <v>162</v>
      </c>
      <c r="B15" s="153">
        <f>'Amend#2 Main Budget'!M23-B19</f>
        <v>0</v>
      </c>
      <c r="C15" s="194"/>
      <c r="D15" s="197"/>
      <c r="F15" s="587"/>
      <c r="G15" s="588"/>
      <c r="H15" s="588"/>
      <c r="I15" s="588"/>
      <c r="J15" s="588"/>
      <c r="K15" s="588"/>
      <c r="L15" s="588"/>
      <c r="M15" s="589"/>
    </row>
    <row r="16" spans="1:13" x14ac:dyDescent="0.3">
      <c r="A16" s="150" t="s">
        <v>163</v>
      </c>
      <c r="B16" s="151">
        <f>'Amend#2 Main Budget'!M22-B20</f>
        <v>0</v>
      </c>
      <c r="C16" s="194"/>
      <c r="D16" s="197"/>
      <c r="F16" s="587"/>
      <c r="G16" s="588"/>
      <c r="H16" s="588"/>
      <c r="I16" s="588"/>
      <c r="J16" s="588"/>
      <c r="K16" s="588"/>
      <c r="L16" s="588"/>
      <c r="M16" s="589"/>
    </row>
    <row r="17" spans="1:13" x14ac:dyDescent="0.3">
      <c r="A17" s="150" t="s">
        <v>1808</v>
      </c>
      <c r="B17" s="285"/>
      <c r="C17" s="195"/>
      <c r="D17" s="197"/>
      <c r="F17" s="587"/>
      <c r="G17" s="588"/>
      <c r="H17" s="588"/>
      <c r="I17" s="588"/>
      <c r="J17" s="588"/>
      <c r="K17" s="588"/>
      <c r="L17" s="588"/>
      <c r="M17" s="589"/>
    </row>
    <row r="18" spans="1:13" x14ac:dyDescent="0.3">
      <c r="A18" s="150" t="s">
        <v>1809</v>
      </c>
      <c r="B18" s="285">
        <f>SUM('Amend#2 NPS Activities'!D112-(B19+B20))</f>
        <v>0</v>
      </c>
      <c r="C18" s="195"/>
      <c r="D18" s="197"/>
      <c r="F18" s="587"/>
      <c r="G18" s="588"/>
      <c r="H18" s="588"/>
      <c r="I18" s="588"/>
      <c r="J18" s="588"/>
      <c r="K18" s="588"/>
      <c r="L18" s="588"/>
      <c r="M18" s="589"/>
    </row>
    <row r="19" spans="1:13" x14ac:dyDescent="0.3">
      <c r="A19" s="150" t="s">
        <v>1810</v>
      </c>
      <c r="B19" s="285">
        <f>SUM('Amend#2 NPS Activities'!H30:H36)</f>
        <v>0</v>
      </c>
      <c r="C19" s="195"/>
      <c r="D19" s="197"/>
      <c r="F19" s="587"/>
      <c r="G19" s="588"/>
      <c r="H19" s="588"/>
      <c r="I19" s="588"/>
      <c r="J19" s="588"/>
      <c r="K19" s="588"/>
      <c r="L19" s="588"/>
      <c r="M19" s="589"/>
    </row>
    <row r="20" spans="1:13" x14ac:dyDescent="0.3">
      <c r="A20" s="150" t="s">
        <v>1811</v>
      </c>
      <c r="B20" s="285">
        <f>'Amend#2 NPS Activities'!H62</f>
        <v>0</v>
      </c>
      <c r="C20" s="195"/>
      <c r="D20" s="197"/>
      <c r="F20" s="587"/>
      <c r="G20" s="588"/>
      <c r="H20" s="588"/>
      <c r="I20" s="588"/>
      <c r="J20" s="588"/>
      <c r="K20" s="588"/>
      <c r="L20" s="588"/>
      <c r="M20" s="589"/>
    </row>
    <row r="21" spans="1:13" x14ac:dyDescent="0.3">
      <c r="A21" s="154" t="s">
        <v>164</v>
      </c>
      <c r="B21" s="155"/>
      <c r="C21" s="155"/>
      <c r="D21" s="155"/>
      <c r="F21" s="587"/>
      <c r="G21" s="588"/>
      <c r="H21" s="588"/>
      <c r="I21" s="588"/>
      <c r="J21" s="588"/>
      <c r="K21" s="588"/>
      <c r="L21" s="588"/>
      <c r="M21" s="589"/>
    </row>
    <row r="22" spans="1:13" x14ac:dyDescent="0.3">
      <c r="A22" s="156" t="s">
        <v>1891</v>
      </c>
      <c r="B22" s="157">
        <f>'Amend#2 Overview'!E19</f>
        <v>0</v>
      </c>
      <c r="C22" s="195"/>
      <c r="D22" s="197"/>
      <c r="F22" s="587"/>
      <c r="G22" s="588"/>
      <c r="H22" s="588"/>
      <c r="I22" s="588"/>
      <c r="J22" s="588"/>
      <c r="K22" s="588"/>
      <c r="L22" s="588"/>
      <c r="M22" s="589"/>
    </row>
    <row r="23" spans="1:13" x14ac:dyDescent="0.3">
      <c r="A23" s="156" t="s">
        <v>1892</v>
      </c>
      <c r="B23" s="157">
        <f>'Amend#2 Overview'!E20</f>
        <v>0</v>
      </c>
      <c r="C23" s="195"/>
      <c r="D23" s="197"/>
      <c r="F23" s="587"/>
      <c r="G23" s="588"/>
      <c r="H23" s="588"/>
      <c r="I23" s="588"/>
      <c r="J23" s="588"/>
      <c r="K23" s="588"/>
      <c r="L23" s="588"/>
      <c r="M23" s="589"/>
    </row>
    <row r="24" spans="1:13" x14ac:dyDescent="0.3">
      <c r="A24" s="156" t="s">
        <v>1854</v>
      </c>
      <c r="B24" s="157">
        <f>'Amend#2 Overview'!E21</f>
        <v>0</v>
      </c>
      <c r="C24" s="195"/>
      <c r="D24" s="197"/>
      <c r="F24" s="590"/>
      <c r="G24" s="591"/>
      <c r="H24" s="591"/>
      <c r="I24" s="591"/>
      <c r="J24" s="591"/>
      <c r="K24" s="591"/>
      <c r="L24" s="591"/>
      <c r="M24" s="592"/>
    </row>
    <row r="25" spans="1:13" x14ac:dyDescent="0.3">
      <c r="A25" s="156" t="s">
        <v>1800</v>
      </c>
      <c r="B25" s="157">
        <f>'Amend#2 Overview'!E22</f>
        <v>0</v>
      </c>
      <c r="C25" s="195"/>
      <c r="D25" s="197"/>
    </row>
    <row r="26" spans="1:13" x14ac:dyDescent="0.3">
      <c r="A26" s="156" t="s">
        <v>1855</v>
      </c>
      <c r="B26" s="157">
        <f>'Amend#2 Overview'!E23</f>
        <v>0</v>
      </c>
      <c r="C26" s="195"/>
      <c r="D26" s="197"/>
    </row>
    <row r="27" spans="1:13" ht="14.4" customHeight="1" thickBot="1" x14ac:dyDescent="0.35">
      <c r="A27" s="288" t="s">
        <v>1801</v>
      </c>
      <c r="B27" s="289">
        <f>'Amend#2 Overview'!E24</f>
        <v>0</v>
      </c>
      <c r="C27" s="290"/>
      <c r="D27" s="291"/>
    </row>
    <row r="28" spans="1:13" ht="14.4" customHeight="1" x14ac:dyDescent="0.3">
      <c r="A28" s="286" t="s">
        <v>1812</v>
      </c>
      <c r="B28" s="287">
        <f>SUM(B12:B27)</f>
        <v>0</v>
      </c>
      <c r="C28" s="299"/>
      <c r="D28" s="300"/>
    </row>
    <row r="29" spans="1:13" ht="15" thickBot="1" x14ac:dyDescent="0.35">
      <c r="A29" s="288" t="s">
        <v>1856</v>
      </c>
      <c r="B29" s="289">
        <f>'Amend#2 Overview'!G11</f>
        <v>0</v>
      </c>
      <c r="C29" s="301"/>
      <c r="D29" s="302"/>
    </row>
    <row r="30" spans="1:13" ht="15" thickBot="1" x14ac:dyDescent="0.35">
      <c r="A30" s="294" t="s">
        <v>1813</v>
      </c>
      <c r="B30" s="295">
        <f>B28-B29</f>
        <v>0</v>
      </c>
      <c r="C30" s="296">
        <f>SUM(C12:C27)</f>
        <v>0</v>
      </c>
      <c r="D30" s="297">
        <f>SUM(D12:D27)</f>
        <v>0</v>
      </c>
    </row>
    <row r="31" spans="1:13" ht="40.799999999999997" x14ac:dyDescent="0.3">
      <c r="A31" s="614"/>
      <c r="B31" s="615"/>
      <c r="C31" s="292" t="s">
        <v>198</v>
      </c>
      <c r="D31" s="293"/>
    </row>
    <row r="32" spans="1:13" ht="58.95" customHeight="1" x14ac:dyDescent="0.3">
      <c r="A32" s="619" t="s">
        <v>165</v>
      </c>
      <c r="B32" s="619"/>
      <c r="C32" s="619"/>
      <c r="D32" s="619"/>
    </row>
    <row r="33" spans="1:4" x14ac:dyDescent="0.3">
      <c r="A33" s="158" t="s">
        <v>166</v>
      </c>
      <c r="B33" s="159" t="s">
        <v>167</v>
      </c>
      <c r="C33" s="620"/>
      <c r="D33" s="621"/>
    </row>
    <row r="34" spans="1:4" x14ac:dyDescent="0.3">
      <c r="A34" s="160" t="s">
        <v>168</v>
      </c>
      <c r="B34" s="622"/>
      <c r="C34" s="622"/>
      <c r="D34" s="623"/>
    </row>
    <row r="35" spans="1:4" x14ac:dyDescent="0.3">
      <c r="A35" s="160" t="s">
        <v>169</v>
      </c>
      <c r="B35" s="622"/>
      <c r="C35" s="622"/>
      <c r="D35" s="623"/>
    </row>
    <row r="36" spans="1:4" x14ac:dyDescent="0.3">
      <c r="A36" s="160" t="s">
        <v>170</v>
      </c>
      <c r="B36" s="622"/>
      <c r="C36" s="622"/>
      <c r="D36" s="623"/>
    </row>
    <row r="37" spans="1:4" ht="4.2" customHeight="1" x14ac:dyDescent="0.3">
      <c r="A37" s="161"/>
      <c r="B37" s="162"/>
      <c r="C37" s="162"/>
      <c r="D37" s="163"/>
    </row>
    <row r="38" spans="1:4" ht="3.6" customHeight="1" x14ac:dyDescent="0.3">
      <c r="A38" s="628"/>
      <c r="B38" s="628"/>
      <c r="C38" s="628"/>
      <c r="D38" s="628"/>
    </row>
    <row r="39" spans="1:4" x14ac:dyDescent="0.3">
      <c r="A39" s="164" t="s">
        <v>171</v>
      </c>
      <c r="B39" s="165" t="s">
        <v>167</v>
      </c>
      <c r="C39" s="624"/>
      <c r="D39" s="625"/>
    </row>
    <row r="40" spans="1:4" ht="14.4" customHeight="1" x14ac:dyDescent="0.3">
      <c r="A40" s="147" t="s">
        <v>168</v>
      </c>
      <c r="B40" s="626"/>
      <c r="C40" s="626"/>
      <c r="D40" s="627"/>
    </row>
    <row r="41" spans="1:4" ht="14.4" customHeight="1" x14ac:dyDescent="0.3">
      <c r="A41" s="147" t="s">
        <v>169</v>
      </c>
      <c r="B41" s="626"/>
      <c r="C41" s="626"/>
      <c r="D41" s="627"/>
    </row>
    <row r="42" spans="1:4" x14ac:dyDescent="0.3">
      <c r="A42" s="147" t="s">
        <v>170</v>
      </c>
      <c r="B42" s="626"/>
      <c r="C42" s="626"/>
      <c r="D42" s="627"/>
    </row>
    <row r="43" spans="1:4" ht="4.2" customHeight="1" x14ac:dyDescent="0.3">
      <c r="A43" s="166"/>
      <c r="B43" s="167"/>
      <c r="C43" s="167"/>
      <c r="D43" s="168"/>
    </row>
    <row r="44" spans="1:4" ht="3.6" customHeight="1" x14ac:dyDescent="0.3">
      <c r="A44" s="629"/>
      <c r="B44" s="629"/>
      <c r="C44" s="629"/>
      <c r="D44" s="629"/>
    </row>
    <row r="45" spans="1:4" x14ac:dyDescent="0.3">
      <c r="A45" s="616" t="s">
        <v>172</v>
      </c>
      <c r="B45" s="630" t="s">
        <v>173</v>
      </c>
      <c r="C45" s="617" t="s">
        <v>174</v>
      </c>
      <c r="D45" s="169" t="s">
        <v>175</v>
      </c>
    </row>
    <row r="46" spans="1:4" x14ac:dyDescent="0.3">
      <c r="A46" s="616"/>
      <c r="B46" s="630"/>
      <c r="C46" s="618"/>
      <c r="D46" s="326" t="s">
        <v>176</v>
      </c>
    </row>
  </sheetData>
  <sheetProtection algorithmName="SHA-512" hashValue="QGk8defnEMMeZNsTIkNIzJuLWV8UYbDMlQliwrfJ3hdh6ghyYX2MOuTPNeCUtN9HQCU7OHb3broMneK+xlTUlQ==" saltValue="zl7hIbKIllbE7EJVxXq/aQ==" spinCount="100000" sheet="1" selectLockedCells="1"/>
  <mergeCells count="28">
    <mergeCell ref="B35:D35"/>
    <mergeCell ref="B36:D36"/>
    <mergeCell ref="A31:B31"/>
    <mergeCell ref="A32:D32"/>
    <mergeCell ref="C33:D33"/>
    <mergeCell ref="B34:D34"/>
    <mergeCell ref="F10:M11"/>
    <mergeCell ref="F12:M24"/>
    <mergeCell ref="B7:D7"/>
    <mergeCell ref="A1:D1"/>
    <mergeCell ref="A2:D2"/>
    <mergeCell ref="A3:D3"/>
    <mergeCell ref="B5:C5"/>
    <mergeCell ref="B6:D6"/>
    <mergeCell ref="B8:D8"/>
    <mergeCell ref="A9:D9"/>
    <mergeCell ref="A10:A11"/>
    <mergeCell ref="B10:B11"/>
    <mergeCell ref="D10:D11"/>
    <mergeCell ref="A44:D44"/>
    <mergeCell ref="A45:A46"/>
    <mergeCell ref="B45:B46"/>
    <mergeCell ref="C45:C46"/>
    <mergeCell ref="A38:D38"/>
    <mergeCell ref="C39:D39"/>
    <mergeCell ref="B40:D40"/>
    <mergeCell ref="B41:D41"/>
    <mergeCell ref="B42:D42"/>
  </mergeCells>
  <hyperlinks>
    <hyperlink ref="D46" r:id="rId1" xr:uid="{1DAEDA4D-00F9-4A76-B394-3D416199F466}"/>
  </hyperlinks>
  <pageMargins left="0.5" right="0.5" top="0.5" bottom="0.5" header="0.3" footer="0.3"/>
  <pageSetup scale="98"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39F2786A-CA50-40F2-89E6-7892E23C9FC6}">
            <xm:f>$B$15&gt;Overview!$I$15</xm:f>
            <x14:dxf>
              <font>
                <b/>
                <i val="0"/>
                <color rgb="FFFFFF00"/>
              </font>
              <fill>
                <patternFill>
                  <bgColor rgb="FFFF0000"/>
                </patternFill>
              </fill>
            </x14:dxf>
          </x14:cfRule>
          <xm:sqref>B15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90FC7-7143-4AB3-8399-7C94E8D37FE1}">
  <sheetPr codeName="Sheet22">
    <tabColor rgb="FFFF7C80"/>
  </sheetPr>
  <dimension ref="A1:V53"/>
  <sheetViews>
    <sheetView showGridLines="0" zoomScaleNormal="100" workbookViewId="0">
      <selection activeCell="E19" sqref="E19"/>
    </sheetView>
  </sheetViews>
  <sheetFormatPr defaultColWidth="8.88671875" defaultRowHeight="14.4" x14ac:dyDescent="0.3"/>
  <cols>
    <col min="1" max="1" width="8.88671875" style="14"/>
    <col min="2" max="2" width="11.44140625" style="14" customWidth="1"/>
    <col min="3" max="4" width="8.88671875" style="14"/>
    <col min="5" max="5" width="10.5546875" style="14" bestFit="1" customWidth="1"/>
    <col min="6" max="13" width="8.88671875" style="14"/>
    <col min="14" max="14" width="4.33203125" style="14" customWidth="1"/>
    <col min="15" max="16384" width="8.88671875" style="14"/>
  </cols>
  <sheetData>
    <row r="1" spans="1:22" ht="29.4" customHeight="1" thickBot="1" x14ac:dyDescent="0.35">
      <c r="A1" s="703" t="s">
        <v>1860</v>
      </c>
      <c r="B1" s="703"/>
      <c r="C1" s="703"/>
      <c r="D1" s="703"/>
      <c r="E1" s="703"/>
      <c r="F1" s="703"/>
      <c r="G1" s="703"/>
      <c r="H1" s="703"/>
      <c r="I1" s="703"/>
      <c r="J1" s="703"/>
      <c r="K1" s="703"/>
      <c r="L1" s="703"/>
      <c r="M1" s="703"/>
      <c r="O1" s="368" t="s">
        <v>119</v>
      </c>
      <c r="P1" s="369"/>
      <c r="Q1" s="369"/>
      <c r="R1" s="369"/>
      <c r="S1" s="369"/>
      <c r="T1" s="369"/>
      <c r="U1" s="369"/>
      <c r="V1" s="370"/>
    </row>
    <row r="2" spans="1:22" x14ac:dyDescent="0.3">
      <c r="A2" s="378" t="s">
        <v>113</v>
      </c>
      <c r="B2" s="378"/>
      <c r="C2" s="378"/>
      <c r="D2" s="378"/>
      <c r="E2" s="378"/>
      <c r="F2" s="378"/>
      <c r="G2" s="378"/>
      <c r="H2" s="378"/>
      <c r="I2" s="378"/>
      <c r="J2" s="378"/>
      <c r="K2" s="378"/>
      <c r="L2" s="378"/>
      <c r="M2" s="378"/>
      <c r="O2" s="637" t="s">
        <v>1799</v>
      </c>
      <c r="P2" s="638"/>
      <c r="Q2" s="638"/>
      <c r="R2" s="638"/>
      <c r="S2" s="638"/>
      <c r="T2" s="638"/>
      <c r="U2" s="638"/>
      <c r="V2" s="639"/>
    </row>
    <row r="3" spans="1:22" s="78" customFormat="1" ht="6.6" customHeight="1" x14ac:dyDescent="0.3">
      <c r="A3" s="75"/>
      <c r="B3" s="76"/>
      <c r="C3" s="76"/>
      <c r="D3" s="76"/>
      <c r="E3" s="76"/>
      <c r="F3" s="76"/>
      <c r="G3" s="76"/>
      <c r="H3" s="76"/>
      <c r="I3" s="76"/>
      <c r="J3" s="76"/>
      <c r="K3" s="76"/>
      <c r="L3" s="76"/>
      <c r="M3" s="77"/>
      <c r="O3" s="640"/>
      <c r="P3" s="641"/>
      <c r="Q3" s="641"/>
      <c r="R3" s="641"/>
      <c r="S3" s="641"/>
      <c r="T3" s="641"/>
      <c r="U3" s="641"/>
      <c r="V3" s="642"/>
    </row>
    <row r="4" spans="1:22" x14ac:dyDescent="0.3">
      <c r="A4" s="391" t="s">
        <v>78</v>
      </c>
      <c r="B4" s="392"/>
      <c r="C4" s="647">
        <f>Overview!C4</f>
        <v>0</v>
      </c>
      <c r="D4" s="647"/>
      <c r="E4" s="647"/>
      <c r="F4" s="647"/>
      <c r="G4" s="647"/>
      <c r="H4" s="647"/>
      <c r="I4" s="647"/>
      <c r="J4" s="647"/>
      <c r="K4" s="647"/>
      <c r="L4" s="647"/>
      <c r="M4" s="648"/>
      <c r="O4" s="640"/>
      <c r="P4" s="641"/>
      <c r="Q4" s="641"/>
      <c r="R4" s="641"/>
      <c r="S4" s="641"/>
      <c r="T4" s="641"/>
      <c r="U4" s="641"/>
      <c r="V4" s="642"/>
    </row>
    <row r="5" spans="1:22" s="78" customFormat="1" ht="15.6" customHeight="1" x14ac:dyDescent="0.3">
      <c r="A5" s="75"/>
      <c r="B5" s="76"/>
      <c r="C5" s="649" t="s">
        <v>1778</v>
      </c>
      <c r="D5" s="649"/>
      <c r="E5" s="649"/>
      <c r="F5" s="649"/>
      <c r="G5" s="649"/>
      <c r="H5" s="649"/>
      <c r="I5" s="649"/>
      <c r="J5" s="649"/>
      <c r="K5" s="649"/>
      <c r="L5" s="649"/>
      <c r="M5" s="650"/>
      <c r="O5" s="643"/>
      <c r="P5" s="644"/>
      <c r="Q5" s="644"/>
      <c r="R5" s="644"/>
      <c r="S5" s="644"/>
      <c r="T5" s="644"/>
      <c r="U5" s="644"/>
      <c r="V5" s="645"/>
    </row>
    <row r="6" spans="1:22" s="78" customFormat="1" ht="15.6" customHeight="1" thickBot="1" x14ac:dyDescent="0.35">
      <c r="A6" s="337" t="s">
        <v>96</v>
      </c>
      <c r="B6" s="337"/>
      <c r="C6" s="633">
        <f>'Amend#2 Overview'!C6</f>
        <v>0</v>
      </c>
      <c r="D6" s="633"/>
      <c r="E6" s="633"/>
      <c r="F6" s="190" t="s">
        <v>98</v>
      </c>
      <c r="G6" s="634">
        <f>'Amend#2 Overview'!G6</f>
        <v>0</v>
      </c>
      <c r="H6" s="635"/>
      <c r="I6" s="635"/>
      <c r="J6" s="191" t="s">
        <v>118</v>
      </c>
      <c r="K6" s="633">
        <f>'Amend#2 Overview'!K6</f>
        <v>0</v>
      </c>
      <c r="L6" s="633"/>
      <c r="M6" s="636"/>
      <c r="O6" s="14"/>
      <c r="P6" s="14"/>
      <c r="Q6" s="14"/>
      <c r="R6" s="14"/>
      <c r="S6" s="14"/>
      <c r="T6" s="14"/>
      <c r="U6" s="14"/>
      <c r="V6" s="14"/>
    </row>
    <row r="7" spans="1:22" s="78" customFormat="1" ht="15.6" customHeight="1" thickBot="1" x14ac:dyDescent="0.35">
      <c r="A7" s="337" t="s">
        <v>97</v>
      </c>
      <c r="B7" s="337"/>
      <c r="C7" s="633">
        <f>'Amend#2 Overview'!C7</f>
        <v>0</v>
      </c>
      <c r="D7" s="633"/>
      <c r="E7" s="633"/>
      <c r="F7" s="190" t="s">
        <v>98</v>
      </c>
      <c r="G7" s="634">
        <f>'Amend#2 Overview'!G7</f>
        <v>0</v>
      </c>
      <c r="H7" s="635"/>
      <c r="I7" s="635"/>
      <c r="J7" s="191" t="s">
        <v>118</v>
      </c>
      <c r="K7" s="633">
        <f>'Amend#2 Overview'!K7</f>
        <v>0</v>
      </c>
      <c r="L7" s="633"/>
      <c r="M7" s="636"/>
      <c r="O7" s="353" t="s">
        <v>1782</v>
      </c>
      <c r="P7" s="354"/>
      <c r="Q7" s="354"/>
      <c r="R7" s="354"/>
      <c r="S7" s="354"/>
      <c r="T7" s="354"/>
      <c r="U7" s="354"/>
      <c r="V7" s="355"/>
    </row>
    <row r="8" spans="1:22" s="78" customFormat="1" ht="15.6" customHeight="1" thickBot="1" x14ac:dyDescent="0.35">
      <c r="A8" s="337" t="s">
        <v>117</v>
      </c>
      <c r="B8" s="337"/>
      <c r="C8" s="633">
        <f>'Amend#2 Overview'!C8</f>
        <v>0</v>
      </c>
      <c r="D8" s="633"/>
      <c r="E8" s="633"/>
      <c r="F8" s="190" t="s">
        <v>98</v>
      </c>
      <c r="G8" s="634">
        <f>'Amend#2 Overview'!G8</f>
        <v>0</v>
      </c>
      <c r="H8" s="635"/>
      <c r="I8" s="635"/>
      <c r="J8" s="191" t="s">
        <v>118</v>
      </c>
      <c r="K8" s="633">
        <f>'Amend#2 Overview'!K8</f>
        <v>0</v>
      </c>
      <c r="L8" s="633"/>
      <c r="M8" s="636"/>
      <c r="O8" s="356"/>
      <c r="P8" s="357"/>
      <c r="Q8" s="357"/>
      <c r="R8" s="357"/>
      <c r="S8" s="357"/>
      <c r="T8" s="357"/>
      <c r="U8" s="357"/>
      <c r="V8" s="358"/>
    </row>
    <row r="9" spans="1:22" ht="16.2" customHeight="1" thickBot="1" x14ac:dyDescent="0.35">
      <c r="A9" s="379" t="s">
        <v>30</v>
      </c>
      <c r="B9" s="380"/>
      <c r="C9" s="380"/>
      <c r="D9" s="380"/>
      <c r="E9" s="381"/>
      <c r="F9" s="381"/>
      <c r="G9" s="382" t="str">
        <f>Overview!G9</f>
        <v/>
      </c>
      <c r="H9" s="383"/>
      <c r="I9" s="383"/>
      <c r="J9" s="383"/>
      <c r="K9" s="383"/>
      <c r="L9" s="383"/>
      <c r="M9" s="384"/>
      <c r="O9" s="359" t="s">
        <v>1848</v>
      </c>
      <c r="P9" s="360"/>
      <c r="Q9" s="360"/>
      <c r="R9" s="360"/>
      <c r="S9" s="360"/>
      <c r="T9" s="360"/>
      <c r="U9" s="360"/>
      <c r="V9" s="361"/>
    </row>
    <row r="10" spans="1:22" ht="16.2" customHeight="1" thickBot="1" x14ac:dyDescent="0.35">
      <c r="A10" s="342" t="s">
        <v>1793</v>
      </c>
      <c r="B10" s="343"/>
      <c r="C10" s="343"/>
      <c r="D10" s="343"/>
      <c r="E10" s="343"/>
      <c r="F10" s="343"/>
      <c r="G10" s="349">
        <f>SUM(E19:E24)</f>
        <v>0</v>
      </c>
      <c r="H10" s="336"/>
      <c r="I10" s="335"/>
      <c r="J10" s="335"/>
      <c r="K10" s="335"/>
      <c r="L10" s="335"/>
      <c r="M10" s="336"/>
      <c r="O10" s="359"/>
      <c r="P10" s="360"/>
      <c r="Q10" s="360"/>
      <c r="R10" s="360"/>
      <c r="S10" s="360"/>
      <c r="T10" s="360"/>
      <c r="U10" s="360"/>
      <c r="V10" s="361"/>
    </row>
    <row r="11" spans="1:22" ht="16.2" customHeight="1" thickBot="1" x14ac:dyDescent="0.35">
      <c r="A11" s="267"/>
      <c r="B11" s="268"/>
      <c r="C11" s="268"/>
      <c r="D11" s="268"/>
      <c r="E11" s="268"/>
      <c r="F11" s="268" t="s">
        <v>1794</v>
      </c>
      <c r="G11" s="631">
        <f>IFERROR('Amend#2 Overview'!G11,"")</f>
        <v>0</v>
      </c>
      <c r="H11" s="632"/>
      <c r="I11" s="349" t="str">
        <f>IFERROR(ROUND(G13-Overview!G13,2),"")</f>
        <v/>
      </c>
      <c r="J11" s="335"/>
      <c r="K11" s="270"/>
      <c r="L11" s="270"/>
      <c r="M11" s="215" t="s">
        <v>1795</v>
      </c>
      <c r="O11" s="359"/>
      <c r="P11" s="360"/>
      <c r="Q11" s="360"/>
      <c r="R11" s="360"/>
      <c r="S11" s="360"/>
      <c r="T11" s="360"/>
      <c r="U11" s="360"/>
      <c r="V11" s="361"/>
    </row>
    <row r="12" spans="1:22" ht="16.2" customHeight="1" thickBot="1" x14ac:dyDescent="0.35">
      <c r="A12" s="267"/>
      <c r="B12" s="268"/>
      <c r="C12" s="268"/>
      <c r="D12" s="268"/>
      <c r="E12" s="268"/>
      <c r="F12" s="222" t="s">
        <v>1798</v>
      </c>
      <c r="G12" s="344" t="str">
        <f>IFERROR(ROUND(G9-G10+G11,2),"")</f>
        <v/>
      </c>
      <c r="H12" s="345"/>
      <c r="I12" s="349"/>
      <c r="J12" s="335"/>
      <c r="K12" s="335"/>
      <c r="L12" s="335"/>
      <c r="M12" s="336"/>
      <c r="O12" s="359"/>
      <c r="P12" s="360"/>
      <c r="Q12" s="360"/>
      <c r="R12" s="360"/>
      <c r="S12" s="360"/>
      <c r="T12" s="360"/>
      <c r="U12" s="360"/>
      <c r="V12" s="361"/>
    </row>
    <row r="13" spans="1:22" ht="16.2" customHeight="1" thickBot="1" x14ac:dyDescent="0.35">
      <c r="A13" s="342" t="s">
        <v>1787</v>
      </c>
      <c r="B13" s="343"/>
      <c r="C13" s="343"/>
      <c r="D13" s="343"/>
      <c r="E13" s="343"/>
      <c r="F13" s="343"/>
      <c r="G13" s="349" t="str">
        <f>'Amend#3 Equitable Share'!K56</f>
        <v xml:space="preserve"> </v>
      </c>
      <c r="H13" s="336"/>
      <c r="I13" s="335"/>
      <c r="J13" s="335"/>
      <c r="K13" s="335"/>
      <c r="L13" s="335"/>
      <c r="M13" s="336"/>
      <c r="O13" s="359"/>
      <c r="P13" s="360"/>
      <c r="Q13" s="360"/>
      <c r="R13" s="360"/>
      <c r="S13" s="360"/>
      <c r="T13" s="360"/>
      <c r="U13" s="360"/>
      <c r="V13" s="361"/>
    </row>
    <row r="14" spans="1:22" ht="16.2" customHeight="1" thickBot="1" x14ac:dyDescent="0.35">
      <c r="A14" s="365" t="s">
        <v>68</v>
      </c>
      <c r="B14" s="343"/>
      <c r="C14" s="343"/>
      <c r="D14" s="343"/>
      <c r="E14" s="343"/>
      <c r="F14" s="343"/>
      <c r="G14" s="347" t="str">
        <f>IFERROR(ROUND(G12-G13,2),"")</f>
        <v/>
      </c>
      <c r="H14" s="348"/>
      <c r="I14" s="347"/>
      <c r="J14" s="335"/>
      <c r="K14" s="335"/>
      <c r="L14" s="335"/>
      <c r="M14" s="336"/>
      <c r="O14" s="359"/>
      <c r="P14" s="360"/>
      <c r="Q14" s="360"/>
      <c r="R14" s="360"/>
      <c r="S14" s="360"/>
      <c r="T14" s="360"/>
      <c r="U14" s="360"/>
      <c r="V14" s="361"/>
    </row>
    <row r="15" spans="1:22" ht="19.2" customHeight="1" thickBot="1" x14ac:dyDescent="0.35">
      <c r="A15" s="365" t="s">
        <v>1796</v>
      </c>
      <c r="B15" s="343"/>
      <c r="C15" s="343"/>
      <c r="D15" s="343"/>
      <c r="E15" s="343"/>
      <c r="F15" s="343"/>
      <c r="G15" s="350">
        <f>'Amend#3 Main Budget'!M23</f>
        <v>0</v>
      </c>
      <c r="H15" s="351"/>
      <c r="I15" s="347" t="str">
        <f>IFERROR(ROUND((G12)*0.03,2),"")</f>
        <v/>
      </c>
      <c r="J15" s="348"/>
      <c r="K15" s="189" t="s">
        <v>200</v>
      </c>
      <c r="L15" s="65"/>
      <c r="M15" s="66"/>
      <c r="O15" s="359"/>
      <c r="P15" s="360"/>
      <c r="Q15" s="360"/>
      <c r="R15" s="360"/>
      <c r="S15" s="360"/>
      <c r="T15" s="360"/>
      <c r="U15" s="360"/>
      <c r="V15" s="361"/>
    </row>
    <row r="16" spans="1:22" ht="16.2" customHeight="1" thickBot="1" x14ac:dyDescent="0.35">
      <c r="A16" s="15"/>
      <c r="B16" s="346" t="str">
        <f>IFERROR('Amend#3 Main Budget'!H27," ")</f>
        <v/>
      </c>
      <c r="C16" s="346"/>
      <c r="D16" s="346"/>
      <c r="E16" s="16"/>
      <c r="F16" s="346" t="str">
        <f>IFERROR('Amend#3 Main Budget'!H28," ")</f>
        <v/>
      </c>
      <c r="G16" s="346"/>
      <c r="H16" s="346"/>
      <c r="I16" s="16"/>
      <c r="J16" s="346" t="str">
        <f>IFERROR('Amend#3 Main Budget'!H29,"")</f>
        <v/>
      </c>
      <c r="K16" s="346"/>
      <c r="L16" s="346"/>
      <c r="M16" s="17"/>
      <c r="O16" s="359"/>
      <c r="P16" s="360"/>
      <c r="Q16" s="360"/>
      <c r="R16" s="360"/>
      <c r="S16" s="360"/>
      <c r="T16" s="360"/>
      <c r="U16" s="360"/>
      <c r="V16" s="361"/>
    </row>
    <row r="17" spans="1:22" ht="16.2" customHeight="1" x14ac:dyDescent="0.3">
      <c r="A17" s="15"/>
      <c r="B17" s="352" t="s">
        <v>114</v>
      </c>
      <c r="C17" s="352"/>
      <c r="D17" s="352"/>
      <c r="E17" s="16"/>
      <c r="F17" s="352" t="s">
        <v>115</v>
      </c>
      <c r="G17" s="352"/>
      <c r="H17" s="352"/>
      <c r="I17" s="16"/>
      <c r="J17" s="352" t="s">
        <v>116</v>
      </c>
      <c r="K17" s="352"/>
      <c r="L17" s="352"/>
      <c r="M17" s="17"/>
      <c r="O17" s="359"/>
      <c r="P17" s="360"/>
      <c r="Q17" s="360"/>
      <c r="R17" s="360"/>
      <c r="S17" s="360"/>
      <c r="T17" s="360"/>
      <c r="U17" s="360"/>
      <c r="V17" s="361"/>
    </row>
    <row r="18" spans="1:22" ht="5.4" customHeight="1" x14ac:dyDescent="0.3">
      <c r="A18" s="15"/>
      <c r="B18" s="227"/>
      <c r="C18" s="227"/>
      <c r="D18" s="227"/>
      <c r="E18" s="16"/>
      <c r="F18" s="227"/>
      <c r="G18" s="227"/>
      <c r="H18" s="227"/>
      <c r="I18" s="16"/>
      <c r="J18" s="227"/>
      <c r="K18" s="227"/>
      <c r="L18" s="227"/>
      <c r="M18" s="17"/>
      <c r="O18" s="359"/>
      <c r="P18" s="360"/>
      <c r="Q18" s="360"/>
      <c r="R18" s="360"/>
      <c r="S18" s="360"/>
      <c r="T18" s="360"/>
      <c r="U18" s="360"/>
      <c r="V18" s="361"/>
    </row>
    <row r="19" spans="1:22" ht="16.2" customHeight="1" x14ac:dyDescent="0.3">
      <c r="A19" s="329" t="s">
        <v>1889</v>
      </c>
      <c r="B19" s="330"/>
      <c r="C19" s="330"/>
      <c r="D19" s="330"/>
      <c r="E19" s="235">
        <f>IFERROR('Amend#2 Overview'!E19,"")</f>
        <v>0</v>
      </c>
      <c r="F19" s="16"/>
      <c r="G19" s="16"/>
      <c r="H19" s="16"/>
      <c r="I19" s="16"/>
      <c r="J19" s="16"/>
      <c r="K19" s="16"/>
      <c r="L19" s="16"/>
      <c r="M19" s="17"/>
      <c r="O19" s="362"/>
      <c r="P19" s="363"/>
      <c r="Q19" s="363"/>
      <c r="R19" s="363"/>
      <c r="S19" s="363"/>
      <c r="T19" s="363"/>
      <c r="U19" s="363"/>
      <c r="V19" s="364"/>
    </row>
    <row r="20" spans="1:22" ht="16.2" customHeight="1" x14ac:dyDescent="0.3">
      <c r="A20" s="329" t="s">
        <v>1890</v>
      </c>
      <c r="B20" s="330"/>
      <c r="C20" s="330"/>
      <c r="D20" s="330"/>
      <c r="E20" s="235">
        <f>IFERROR('Amend#2 Overview'!E20,"")</f>
        <v>0</v>
      </c>
      <c r="F20" s="16"/>
      <c r="G20" s="16"/>
      <c r="H20" s="16"/>
      <c r="I20" s="16"/>
      <c r="J20" s="16"/>
      <c r="K20" s="16"/>
      <c r="L20" s="16"/>
      <c r="M20" s="17"/>
    </row>
    <row r="21" spans="1:22" ht="16.2" customHeight="1" x14ac:dyDescent="0.3">
      <c r="A21" s="329" t="s">
        <v>1863</v>
      </c>
      <c r="B21" s="330"/>
      <c r="C21" s="330"/>
      <c r="D21" s="330"/>
      <c r="E21" s="235">
        <f>IFERROR('Amend#2 Overview'!E21,"")</f>
        <v>0</v>
      </c>
      <c r="F21" s="16"/>
      <c r="G21" s="16"/>
      <c r="H21" s="16"/>
      <c r="I21" s="16"/>
      <c r="J21" s="16"/>
      <c r="K21" s="16"/>
      <c r="L21" s="16"/>
      <c r="M21" s="17"/>
    </row>
    <row r="22" spans="1:22" ht="16.2" customHeight="1" x14ac:dyDescent="0.3">
      <c r="A22" s="329" t="s">
        <v>1788</v>
      </c>
      <c r="B22" s="330"/>
      <c r="C22" s="330"/>
      <c r="D22" s="330"/>
      <c r="E22" s="235">
        <f>IFERROR('Amend#2 Overview'!E22,"")</f>
        <v>0</v>
      </c>
      <c r="F22" s="16"/>
      <c r="G22" s="16"/>
      <c r="H22" s="16"/>
      <c r="I22" s="16"/>
      <c r="J22" s="16"/>
      <c r="K22" s="16"/>
      <c r="L22" s="16"/>
      <c r="M22" s="17"/>
    </row>
    <row r="23" spans="1:22" ht="16.2" customHeight="1" x14ac:dyDescent="0.3">
      <c r="A23" s="329" t="s">
        <v>1864</v>
      </c>
      <c r="B23" s="330"/>
      <c r="C23" s="330"/>
      <c r="D23" s="330"/>
      <c r="E23" s="235">
        <f>IFERROR('Amend#2 Overview'!E23,"")</f>
        <v>0</v>
      </c>
      <c r="F23" s="16"/>
      <c r="G23" s="16"/>
      <c r="H23" s="16"/>
      <c r="I23" s="16"/>
      <c r="J23" s="16"/>
      <c r="K23" s="16"/>
      <c r="L23" s="16"/>
      <c r="M23" s="17"/>
    </row>
    <row r="24" spans="1:22" ht="16.2" customHeight="1" x14ac:dyDescent="0.3">
      <c r="A24" s="329" t="s">
        <v>1789</v>
      </c>
      <c r="B24" s="330"/>
      <c r="C24" s="330"/>
      <c r="D24" s="330"/>
      <c r="E24" s="235">
        <f>IFERROR('Amend#2 Overview'!E24,"")</f>
        <v>0</v>
      </c>
      <c r="F24" s="16"/>
      <c r="G24" s="16"/>
      <c r="H24" s="16"/>
      <c r="I24" s="16"/>
      <c r="J24" s="16"/>
      <c r="K24" s="16"/>
      <c r="L24" s="16"/>
      <c r="M24" s="17"/>
    </row>
    <row r="25" spans="1:22" ht="4.95" customHeight="1" x14ac:dyDescent="0.3">
      <c r="A25" s="332"/>
      <c r="B25" s="333"/>
      <c r="C25" s="333"/>
      <c r="D25" s="333"/>
      <c r="E25" s="333"/>
      <c r="F25" s="333"/>
      <c r="G25" s="333"/>
      <c r="H25" s="333"/>
      <c r="I25" s="333"/>
      <c r="J25" s="333"/>
      <c r="K25" s="333"/>
      <c r="L25" s="333"/>
      <c r="M25" s="334"/>
    </row>
    <row r="26" spans="1:22" x14ac:dyDescent="0.3">
      <c r="A26" s="331"/>
      <c r="B26" s="331"/>
      <c r="C26" s="331"/>
      <c r="D26" s="331"/>
      <c r="E26" s="331"/>
      <c r="F26" s="331"/>
      <c r="G26" s="331"/>
      <c r="H26" s="331"/>
      <c r="I26" s="331"/>
      <c r="J26" s="331"/>
      <c r="K26" s="331"/>
      <c r="L26" s="331"/>
      <c r="M26" s="331"/>
    </row>
    <row r="27" spans="1:22" ht="49.2" customHeight="1" x14ac:dyDescent="0.3">
      <c r="A27" s="79"/>
      <c r="B27" s="79"/>
      <c r="C27" s="79"/>
      <c r="D27" s="79"/>
      <c r="E27" s="79"/>
      <c r="F27" s="79"/>
      <c r="G27" s="79"/>
      <c r="H27" s="79"/>
      <c r="I27" s="79"/>
      <c r="J27" s="79"/>
      <c r="K27" s="79"/>
      <c r="L27" s="79"/>
      <c r="M27" s="79"/>
    </row>
    <row r="28" spans="1:22" x14ac:dyDescent="0.3">
      <c r="A28" s="80"/>
      <c r="B28" s="79"/>
      <c r="C28" s="79"/>
      <c r="D28" s="79"/>
      <c r="E28" s="79"/>
      <c r="F28" s="79"/>
      <c r="G28" s="79"/>
      <c r="H28" s="79"/>
      <c r="I28" s="79"/>
      <c r="J28" s="79"/>
      <c r="K28" s="79"/>
      <c r="L28" s="79"/>
      <c r="M28" s="79"/>
    </row>
    <row r="29" spans="1:22" x14ac:dyDescent="0.3">
      <c r="A29" s="327"/>
      <c r="B29" s="328"/>
      <c r="C29" s="328"/>
      <c r="D29" s="328"/>
      <c r="E29" s="328"/>
      <c r="F29" s="328"/>
      <c r="G29" s="328"/>
      <c r="H29" s="328"/>
      <c r="I29" s="328"/>
      <c r="J29" s="328"/>
      <c r="K29" s="328"/>
      <c r="L29" s="328"/>
      <c r="M29" s="328"/>
    </row>
    <row r="30" spans="1:22" x14ac:dyDescent="0.3">
      <c r="A30" s="79"/>
      <c r="B30" s="79"/>
      <c r="C30" s="79"/>
      <c r="D30" s="79"/>
      <c r="E30" s="79"/>
      <c r="F30" s="79"/>
      <c r="G30" s="79"/>
      <c r="H30" s="79"/>
      <c r="I30" s="79"/>
      <c r="J30" s="79"/>
      <c r="K30" s="79"/>
      <c r="L30" s="79"/>
      <c r="M30" s="79"/>
    </row>
    <row r="31" spans="1:22" x14ac:dyDescent="0.3">
      <c r="A31" s="79"/>
      <c r="B31" s="79"/>
      <c r="C31" s="79"/>
      <c r="D31" s="79"/>
      <c r="E31" s="79"/>
      <c r="F31" s="79"/>
      <c r="G31" s="79"/>
      <c r="H31" s="79"/>
      <c r="I31" s="79"/>
      <c r="J31" s="79"/>
      <c r="K31" s="79"/>
      <c r="L31" s="79"/>
      <c r="M31" s="79"/>
    </row>
    <row r="32" spans="1:22" x14ac:dyDescent="0.3">
      <c r="A32" s="79"/>
      <c r="B32" s="79"/>
      <c r="C32" s="79"/>
      <c r="D32" s="79"/>
      <c r="E32" s="79"/>
      <c r="F32" s="79"/>
      <c r="G32" s="79"/>
      <c r="H32" s="79"/>
      <c r="I32" s="79"/>
      <c r="J32" s="79"/>
      <c r="K32" s="79"/>
      <c r="L32" s="79"/>
      <c r="M32" s="79"/>
    </row>
    <row r="33" spans="1:13" x14ac:dyDescent="0.3">
      <c r="A33" s="79"/>
      <c r="B33" s="79"/>
      <c r="C33" s="79"/>
      <c r="D33" s="79"/>
      <c r="E33" s="79"/>
      <c r="F33" s="79"/>
      <c r="G33" s="79"/>
      <c r="H33" s="79"/>
      <c r="I33" s="79"/>
      <c r="J33" s="79"/>
      <c r="K33" s="79"/>
      <c r="L33" s="79"/>
      <c r="M33" s="79"/>
    </row>
    <row r="34" spans="1:13" x14ac:dyDescent="0.3">
      <c r="A34" s="79"/>
      <c r="B34" s="79"/>
      <c r="C34" s="79"/>
      <c r="D34" s="79"/>
      <c r="E34" s="79"/>
      <c r="F34" s="79"/>
      <c r="G34" s="79"/>
      <c r="H34" s="79"/>
      <c r="I34" s="79"/>
      <c r="J34" s="79"/>
      <c r="K34" s="79"/>
      <c r="L34" s="79"/>
      <c r="M34" s="79"/>
    </row>
    <row r="35" spans="1:13" x14ac:dyDescent="0.3">
      <c r="A35" s="79"/>
      <c r="B35" s="79"/>
      <c r="C35" s="79"/>
      <c r="D35" s="79"/>
      <c r="E35" s="79"/>
      <c r="F35" s="79"/>
      <c r="G35" s="79"/>
      <c r="H35" s="79"/>
      <c r="I35" s="79"/>
      <c r="J35" s="79"/>
      <c r="K35" s="79"/>
      <c r="L35" s="79"/>
      <c r="M35" s="79"/>
    </row>
    <row r="36" spans="1:13" x14ac:dyDescent="0.3">
      <c r="A36" s="79"/>
      <c r="B36" s="79"/>
      <c r="C36" s="79"/>
      <c r="D36" s="79"/>
      <c r="E36" s="79"/>
      <c r="F36" s="79"/>
      <c r="G36" s="79"/>
      <c r="H36" s="79"/>
      <c r="I36" s="79"/>
      <c r="J36" s="79"/>
      <c r="K36" s="79"/>
      <c r="L36" s="79"/>
      <c r="M36" s="79"/>
    </row>
    <row r="37" spans="1:13" x14ac:dyDescent="0.3">
      <c r="A37" s="79"/>
      <c r="B37" s="79"/>
      <c r="C37" s="79"/>
      <c r="D37" s="79"/>
      <c r="E37" s="79"/>
      <c r="F37" s="79"/>
      <c r="G37" s="79"/>
      <c r="H37" s="79"/>
      <c r="I37" s="79"/>
      <c r="J37" s="79"/>
      <c r="K37" s="79"/>
      <c r="L37" s="79"/>
      <c r="M37" s="79"/>
    </row>
    <row r="38" spans="1:13" x14ac:dyDescent="0.3">
      <c r="A38" s="79"/>
      <c r="B38" s="79"/>
      <c r="C38" s="79"/>
      <c r="D38" s="79"/>
      <c r="E38" s="79"/>
      <c r="F38" s="79"/>
      <c r="G38" s="79"/>
      <c r="H38" s="79"/>
      <c r="I38" s="79"/>
      <c r="J38" s="79"/>
      <c r="K38" s="79"/>
      <c r="L38" s="79"/>
      <c r="M38" s="79"/>
    </row>
    <row r="39" spans="1:13" x14ac:dyDescent="0.3">
      <c r="A39" s="79"/>
      <c r="B39" s="79"/>
      <c r="C39" s="79"/>
      <c r="D39" s="79"/>
      <c r="E39" s="79"/>
      <c r="F39" s="79"/>
      <c r="G39" s="79"/>
      <c r="H39" s="79"/>
      <c r="I39" s="79"/>
      <c r="J39" s="79"/>
      <c r="K39" s="79"/>
      <c r="L39" s="79"/>
      <c r="M39" s="79"/>
    </row>
    <row r="40" spans="1:13" x14ac:dyDescent="0.3">
      <c r="A40" s="79"/>
      <c r="B40" s="79"/>
      <c r="C40" s="79"/>
      <c r="D40" s="79"/>
      <c r="E40" s="79"/>
      <c r="F40" s="79"/>
      <c r="G40" s="79"/>
      <c r="H40" s="79"/>
      <c r="I40" s="79"/>
      <c r="J40" s="79"/>
      <c r="K40" s="79"/>
      <c r="L40" s="79"/>
      <c r="M40" s="79"/>
    </row>
    <row r="41" spans="1:13" x14ac:dyDescent="0.3">
      <c r="A41" s="79"/>
      <c r="B41" s="79"/>
      <c r="C41" s="79"/>
      <c r="D41" s="79"/>
      <c r="E41" s="79"/>
      <c r="F41" s="79"/>
      <c r="G41" s="79"/>
      <c r="H41" s="79"/>
      <c r="I41" s="79"/>
      <c r="J41" s="79"/>
      <c r="K41" s="79"/>
      <c r="L41" s="79"/>
      <c r="M41" s="79"/>
    </row>
    <row r="42" spans="1:13" x14ac:dyDescent="0.3">
      <c r="A42" s="79"/>
      <c r="B42" s="79"/>
      <c r="C42" s="79"/>
      <c r="D42" s="79"/>
      <c r="E42" s="79"/>
      <c r="F42" s="79"/>
      <c r="G42" s="79"/>
      <c r="H42" s="79"/>
      <c r="I42" s="79"/>
      <c r="J42" s="79"/>
      <c r="K42" s="79"/>
      <c r="L42" s="79"/>
      <c r="M42" s="79"/>
    </row>
    <row r="43" spans="1:13" x14ac:dyDescent="0.3">
      <c r="A43" s="79"/>
      <c r="B43" s="79"/>
      <c r="C43" s="79"/>
      <c r="D43" s="79"/>
      <c r="E43" s="79"/>
      <c r="F43" s="79"/>
      <c r="G43" s="79"/>
      <c r="H43" s="79"/>
      <c r="I43" s="79"/>
      <c r="J43" s="79"/>
      <c r="K43" s="79"/>
      <c r="L43" s="79"/>
      <c r="M43" s="79"/>
    </row>
    <row r="44" spans="1:13" x14ac:dyDescent="0.3">
      <c r="A44" s="79"/>
      <c r="B44" s="79"/>
      <c r="C44" s="79"/>
      <c r="D44" s="79"/>
      <c r="E44" s="79"/>
      <c r="F44" s="79"/>
      <c r="G44" s="79"/>
      <c r="H44" s="79"/>
      <c r="I44" s="79"/>
      <c r="J44" s="79"/>
      <c r="K44" s="79"/>
      <c r="L44" s="79"/>
      <c r="M44" s="79"/>
    </row>
    <row r="45" spans="1:13" x14ac:dyDescent="0.3">
      <c r="A45" s="79"/>
      <c r="B45" s="79"/>
      <c r="C45" s="79"/>
      <c r="D45" s="79"/>
      <c r="E45" s="79"/>
      <c r="F45" s="79"/>
      <c r="G45" s="79"/>
      <c r="H45" s="79"/>
      <c r="I45" s="79"/>
      <c r="J45" s="79"/>
      <c r="K45" s="79"/>
      <c r="L45" s="79"/>
      <c r="M45" s="79"/>
    </row>
    <row r="46" spans="1:13" x14ac:dyDescent="0.3">
      <c r="A46" s="79"/>
      <c r="B46" s="79"/>
      <c r="C46" s="79"/>
      <c r="D46" s="79"/>
      <c r="E46" s="79"/>
      <c r="F46" s="79"/>
      <c r="G46" s="79"/>
      <c r="H46" s="79"/>
      <c r="I46" s="79"/>
      <c r="J46" s="79"/>
      <c r="K46" s="79"/>
      <c r="L46" s="79"/>
      <c r="M46" s="79"/>
    </row>
    <row r="47" spans="1:13" x14ac:dyDescent="0.3">
      <c r="A47" s="79"/>
      <c r="B47" s="79"/>
      <c r="C47" s="79"/>
      <c r="D47" s="79"/>
      <c r="E47" s="79"/>
      <c r="F47" s="79"/>
      <c r="G47" s="79"/>
      <c r="H47" s="79"/>
      <c r="I47" s="79"/>
      <c r="J47" s="79"/>
      <c r="K47" s="79"/>
      <c r="L47" s="79"/>
      <c r="M47" s="79"/>
    </row>
    <row r="48" spans="1:13" x14ac:dyDescent="0.3">
      <c r="A48" s="79"/>
      <c r="B48" s="79"/>
      <c r="C48" s="79"/>
      <c r="D48" s="79"/>
      <c r="E48" s="79"/>
      <c r="F48" s="79"/>
      <c r="G48" s="79"/>
      <c r="H48" s="79"/>
      <c r="I48" s="79"/>
      <c r="J48" s="79"/>
      <c r="K48" s="79"/>
      <c r="L48" s="79"/>
      <c r="M48" s="79"/>
    </row>
    <row r="49" spans="1:13" x14ac:dyDescent="0.3">
      <c r="A49" s="79"/>
      <c r="B49" s="79"/>
      <c r="C49" s="79"/>
      <c r="D49" s="79"/>
      <c r="E49" s="79"/>
      <c r="F49" s="79"/>
      <c r="G49" s="79"/>
      <c r="H49" s="79"/>
      <c r="I49" s="79"/>
      <c r="J49" s="79"/>
      <c r="K49" s="79"/>
      <c r="L49" s="79"/>
      <c r="M49" s="79"/>
    </row>
    <row r="50" spans="1:13" x14ac:dyDescent="0.3">
      <c r="A50" s="79"/>
      <c r="B50" s="79"/>
      <c r="C50" s="79"/>
      <c r="D50" s="79"/>
      <c r="E50" s="79"/>
      <c r="F50" s="79"/>
      <c r="G50" s="79"/>
      <c r="H50" s="79"/>
      <c r="I50" s="79"/>
      <c r="J50" s="79"/>
      <c r="K50" s="79"/>
      <c r="L50" s="79"/>
      <c r="M50" s="79"/>
    </row>
    <row r="51" spans="1:13" x14ac:dyDescent="0.3">
      <c r="A51" s="79"/>
      <c r="B51" s="79"/>
      <c r="C51" s="79"/>
      <c r="D51" s="79"/>
      <c r="E51" s="79"/>
      <c r="F51" s="79"/>
      <c r="G51" s="79"/>
      <c r="H51" s="79"/>
      <c r="I51" s="79"/>
      <c r="J51" s="79"/>
      <c r="K51" s="79"/>
      <c r="L51" s="79"/>
      <c r="M51" s="79"/>
    </row>
    <row r="52" spans="1:13" x14ac:dyDescent="0.3">
      <c r="A52" s="79"/>
      <c r="B52" s="79"/>
      <c r="C52" s="79"/>
      <c r="D52" s="79"/>
      <c r="E52" s="79"/>
      <c r="F52" s="79"/>
      <c r="G52" s="79"/>
      <c r="H52" s="79"/>
      <c r="I52" s="79"/>
      <c r="J52" s="79"/>
      <c r="K52" s="79"/>
      <c r="L52" s="79"/>
      <c r="M52" s="79"/>
    </row>
    <row r="53" spans="1:13" x14ac:dyDescent="0.3">
      <c r="A53" s="79"/>
      <c r="B53" s="79"/>
      <c r="C53" s="79"/>
      <c r="D53" s="79"/>
      <c r="E53" s="79"/>
      <c r="F53" s="79"/>
      <c r="G53" s="79"/>
      <c r="H53" s="79"/>
      <c r="I53" s="79"/>
      <c r="J53" s="79"/>
      <c r="K53" s="79"/>
      <c r="L53" s="79"/>
      <c r="M53" s="79"/>
    </row>
  </sheetData>
  <sheetProtection algorithmName="SHA-512" hashValue="tPsIpkzjDw3FFLbNufD3KfCU2FQdeGElJ1rHf9DUAED22scmADp5ekQSCrfo53nBYnejE81IwcmuXwJ1+hrcZw==" saltValue="Z4HewEgqZonzVLtLuy8Q0w==" spinCount="100000" sheet="1" selectLockedCells="1"/>
  <protectedRanges>
    <protectedRange algorithmName="SHA-512" hashValue="lNcqq/b/lsnk95iB5XHq0PCRQDc9dvC4IFp0U4snaSUCM/moZUJf/mRHSIBefPWpvI8noEnjLM38ZtAzyO/BWg==" saltValue="a2+SEoRuu63mT/5dVMI08Q==" spinCount="100000" sqref="B16:L18" name="Focus Area"/>
    <protectedRange algorithmName="SHA-512" hashValue="ipynFNZn0pufBFEZADZeeAyGEi+JWV8nHAUrbiPJ9Y8g9QC+WWj4zRY2j6wWwZ/NtKTO0cVBUWW4uM5rZUCeOQ==" saltValue="1VZ+Zn1PkH6cBPffDs1L1w==" spinCount="100000" sqref="G14:M15" name="Total Allocation_1"/>
  </protectedRanges>
  <mergeCells count="54">
    <mergeCell ref="O1:V1"/>
    <mergeCell ref="O2:V5"/>
    <mergeCell ref="A7:B7"/>
    <mergeCell ref="C7:E7"/>
    <mergeCell ref="G7:I7"/>
    <mergeCell ref="K7:M7"/>
    <mergeCell ref="A1:M1"/>
    <mergeCell ref="A2:M2"/>
    <mergeCell ref="A4:B4"/>
    <mergeCell ref="C4:M4"/>
    <mergeCell ref="C5:M5"/>
    <mergeCell ref="A8:B8"/>
    <mergeCell ref="A10:F10"/>
    <mergeCell ref="G10:H10"/>
    <mergeCell ref="I10:M10"/>
    <mergeCell ref="A6:B6"/>
    <mergeCell ref="C6:E6"/>
    <mergeCell ref="G6:I6"/>
    <mergeCell ref="K6:M6"/>
    <mergeCell ref="C8:E8"/>
    <mergeCell ref="G8:I8"/>
    <mergeCell ref="K8:M8"/>
    <mergeCell ref="A9:F9"/>
    <mergeCell ref="G9:M9"/>
    <mergeCell ref="G11:H11"/>
    <mergeCell ref="I11:J11"/>
    <mergeCell ref="G12:H12"/>
    <mergeCell ref="I12:M12"/>
    <mergeCell ref="O7:V8"/>
    <mergeCell ref="O9:V19"/>
    <mergeCell ref="A13:F13"/>
    <mergeCell ref="G13:H13"/>
    <mergeCell ref="I13:M13"/>
    <mergeCell ref="A14:F14"/>
    <mergeCell ref="G14:H14"/>
    <mergeCell ref="I14:M14"/>
    <mergeCell ref="A15:F15"/>
    <mergeCell ref="G15:H15"/>
    <mergeCell ref="I15:J15"/>
    <mergeCell ref="B16:D16"/>
    <mergeCell ref="F16:H16"/>
    <mergeCell ref="J16:L16"/>
    <mergeCell ref="A29:M29"/>
    <mergeCell ref="B17:D17"/>
    <mergeCell ref="F17:H17"/>
    <mergeCell ref="J17:L17"/>
    <mergeCell ref="A19:D19"/>
    <mergeCell ref="A20:D20"/>
    <mergeCell ref="A21:D21"/>
    <mergeCell ref="A22:D22"/>
    <mergeCell ref="A23:D23"/>
    <mergeCell ref="A24:D24"/>
    <mergeCell ref="A25:M25"/>
    <mergeCell ref="A26:M26"/>
  </mergeCells>
  <conditionalFormatting sqref="B16:D16">
    <cfRule type="cellIs" dxfId="104" priority="11" operator="between">
      <formula>0.01</formula>
      <formula>1</formula>
    </cfRule>
  </conditionalFormatting>
  <conditionalFormatting sqref="F16:H16">
    <cfRule type="cellIs" dxfId="103" priority="10" operator="between">
      <formula>0.01</formula>
      <formula>1</formula>
    </cfRule>
  </conditionalFormatting>
  <conditionalFormatting sqref="J16:L16">
    <cfRule type="cellIs" dxfId="102" priority="8" operator="equal">
      <formula>1</formula>
    </cfRule>
  </conditionalFormatting>
  <conditionalFormatting sqref="G15:H15">
    <cfRule type="expression" dxfId="101" priority="1">
      <formula>$G$15&gt;$I$15</formula>
    </cfRule>
    <cfRule type="expression" dxfId="100" priority="2">
      <formula>$G$15=$I$15</formula>
    </cfRule>
    <cfRule type="expression" dxfId="99" priority="3">
      <formula>$G$15&lt;$I$15</formula>
    </cfRule>
  </conditionalFormatting>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AD035007-A710-4E7D-89BF-342AD122A132}">
            <xm:f>'Amend#2 Main Budget'!$M$23&lt;=G15</xm:f>
            <x14:dxf/>
          </x14:cfRule>
          <xm:sqref>M23</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65E68-ED14-41AA-A047-0F7241A0E849}">
  <sheetPr codeName="Sheet23">
    <tabColor rgb="FFFF7C80"/>
  </sheetPr>
  <dimension ref="A1:O58"/>
  <sheetViews>
    <sheetView showGridLines="0" zoomScaleNormal="100" workbookViewId="0">
      <selection activeCell="A12" sqref="A12:C12"/>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703" t="s">
        <v>132</v>
      </c>
      <c r="B1" s="703"/>
      <c r="C1" s="703"/>
      <c r="D1" s="703"/>
      <c r="E1" s="703"/>
      <c r="F1" s="703"/>
      <c r="G1" s="703"/>
      <c r="H1" s="703"/>
      <c r="I1" s="703"/>
      <c r="J1" s="703"/>
      <c r="K1" s="703"/>
      <c r="L1" s="703"/>
      <c r="M1" s="703"/>
    </row>
    <row r="2" spans="1:13" x14ac:dyDescent="0.3">
      <c r="A2" s="378" t="s">
        <v>100</v>
      </c>
      <c r="B2" s="378"/>
      <c r="C2" s="378"/>
      <c r="D2" s="378"/>
      <c r="E2" s="378"/>
      <c r="F2" s="378"/>
      <c r="G2" s="378"/>
      <c r="H2" s="378"/>
      <c r="I2" s="378"/>
      <c r="J2" s="378"/>
      <c r="K2" s="378"/>
      <c r="L2" s="378"/>
      <c r="M2" s="378"/>
    </row>
    <row r="3" spans="1:13" x14ac:dyDescent="0.3">
      <c r="A3" s="236"/>
      <c r="B3" s="229"/>
      <c r="C3" s="229"/>
      <c r="D3" s="229"/>
      <c r="E3" s="229"/>
      <c r="F3" s="229"/>
      <c r="G3" s="229"/>
      <c r="H3" s="229"/>
      <c r="I3" s="229"/>
      <c r="J3" s="229"/>
      <c r="K3" s="229"/>
      <c r="L3" s="229"/>
      <c r="M3" s="237"/>
    </row>
    <row r="4" spans="1:13" ht="15" thickBot="1" x14ac:dyDescent="0.35">
      <c r="A4" s="238"/>
      <c r="B4" s="70"/>
      <c r="C4" s="666">
        <f>'Equitable Share'!C4</f>
        <v>0</v>
      </c>
      <c r="D4" s="666"/>
      <c r="E4" s="239" t="s">
        <v>102</v>
      </c>
      <c r="F4" s="407">
        <f>I56</f>
        <v>0</v>
      </c>
      <c r="G4" s="407"/>
      <c r="H4" s="407"/>
      <c r="I4" s="239" t="s">
        <v>104</v>
      </c>
      <c r="J4" s="413">
        <f>C4+F4</f>
        <v>0</v>
      </c>
      <c r="K4" s="413"/>
      <c r="L4" s="413"/>
      <c r="M4" s="240"/>
    </row>
    <row r="5" spans="1:13" x14ac:dyDescent="0.3">
      <c r="A5" s="238"/>
      <c r="B5" s="70"/>
      <c r="C5" s="405" t="s">
        <v>99</v>
      </c>
      <c r="D5" s="405"/>
      <c r="E5" s="70"/>
      <c r="F5" s="405" t="s">
        <v>103</v>
      </c>
      <c r="G5" s="405"/>
      <c r="H5" s="405"/>
      <c r="I5" s="405"/>
      <c r="J5" s="412" t="s">
        <v>101</v>
      </c>
      <c r="K5" s="412"/>
      <c r="L5" s="412"/>
      <c r="M5" s="240"/>
    </row>
    <row r="6" spans="1:13" ht="9.6" customHeight="1" x14ac:dyDescent="0.3">
      <c r="A6" s="238"/>
      <c r="B6" s="70"/>
      <c r="C6" s="228"/>
      <c r="D6" s="228"/>
      <c r="E6" s="70"/>
      <c r="F6" s="228"/>
      <c r="G6" s="228"/>
      <c r="H6" s="228"/>
      <c r="I6" s="228"/>
      <c r="J6" s="70"/>
      <c r="K6" s="70"/>
      <c r="L6" s="70"/>
      <c r="M6" s="240"/>
    </row>
    <row r="7" spans="1:13" ht="15" thickBot="1" x14ac:dyDescent="0.35">
      <c r="A7" s="238"/>
      <c r="B7" s="70"/>
      <c r="C7" s="414" t="str">
        <f>IFERROR('Amend#3 Overview'!G12," ")</f>
        <v/>
      </c>
      <c r="D7" s="407"/>
      <c r="E7" s="239" t="s">
        <v>111</v>
      </c>
      <c r="F7" s="415">
        <f>J4</f>
        <v>0</v>
      </c>
      <c r="G7" s="407"/>
      <c r="H7" s="407"/>
      <c r="I7" s="239" t="s">
        <v>104</v>
      </c>
      <c r="J7" s="416" t="str">
        <f>IFERROR(ROUND(C7/F7,2),"")</f>
        <v/>
      </c>
      <c r="K7" s="416"/>
      <c r="L7" s="416"/>
      <c r="M7" s="240"/>
    </row>
    <row r="8" spans="1:13" x14ac:dyDescent="0.3">
      <c r="A8" s="238"/>
      <c r="B8" s="70"/>
      <c r="C8" s="405" t="s">
        <v>177</v>
      </c>
      <c r="D8" s="405"/>
      <c r="E8" s="70"/>
      <c r="F8" s="70" t="s">
        <v>101</v>
      </c>
      <c r="G8" s="70"/>
      <c r="H8" s="70"/>
      <c r="I8" s="70"/>
      <c r="J8" s="408" t="s">
        <v>105</v>
      </c>
      <c r="K8" s="408"/>
      <c r="L8" s="408"/>
      <c r="M8" s="240"/>
    </row>
    <row r="9" spans="1:13" ht="9.6" customHeight="1" x14ac:dyDescent="0.3">
      <c r="A9" s="238"/>
      <c r="B9" s="70"/>
      <c r="C9" s="70"/>
      <c r="D9" s="70"/>
      <c r="E9" s="70"/>
      <c r="F9" s="70"/>
      <c r="G9" s="70"/>
      <c r="H9" s="70"/>
      <c r="I9" s="70"/>
      <c r="J9" s="70"/>
      <c r="K9" s="70"/>
      <c r="L9" s="70"/>
      <c r="M9" s="240"/>
    </row>
    <row r="10" spans="1:13" x14ac:dyDescent="0.3">
      <c r="A10" s="241"/>
      <c r="B10" s="242"/>
      <c r="C10" s="242"/>
      <c r="D10" s="242"/>
      <c r="E10" s="242"/>
      <c r="F10" s="242"/>
      <c r="G10" s="242"/>
      <c r="H10" s="242"/>
      <c r="I10" s="242"/>
      <c r="J10" s="242"/>
      <c r="K10" s="242"/>
      <c r="L10" s="242"/>
      <c r="M10" s="243"/>
    </row>
    <row r="11" spans="1:13" s="99" customFormat="1" ht="43.2" customHeight="1" x14ac:dyDescent="0.3">
      <c r="A11" s="409" t="s">
        <v>106</v>
      </c>
      <c r="B11" s="410"/>
      <c r="C11" s="410"/>
      <c r="D11" s="410" t="s">
        <v>107</v>
      </c>
      <c r="E11" s="410"/>
      <c r="F11" s="410"/>
      <c r="G11" s="410"/>
      <c r="H11" s="410"/>
      <c r="I11" s="410" t="s">
        <v>1818</v>
      </c>
      <c r="J11" s="410"/>
      <c r="K11" s="410" t="s">
        <v>110</v>
      </c>
      <c r="L11" s="410"/>
      <c r="M11" s="411"/>
    </row>
    <row r="12" spans="1:13" x14ac:dyDescent="0.3">
      <c r="A12" s="653">
        <f>'Equitable Share'!$A12</f>
        <v>0</v>
      </c>
      <c r="B12" s="653"/>
      <c r="C12" s="653"/>
      <c r="D12" s="403" t="str">
        <f>'Equitable Share'!D12</f>
        <v xml:space="preserve"> </v>
      </c>
      <c r="E12" s="403"/>
      <c r="F12" s="403"/>
      <c r="G12" s="403"/>
      <c r="H12" s="403"/>
      <c r="I12" s="654">
        <f>'Equitable Share'!I12</f>
        <v>0</v>
      </c>
      <c r="J12" s="654"/>
      <c r="K12" s="655" t="str">
        <f>IFERROR(I12*$J$7," ")</f>
        <v xml:space="preserve"> </v>
      </c>
      <c r="L12" s="656"/>
      <c r="M12" s="657"/>
    </row>
    <row r="13" spans="1:13" x14ac:dyDescent="0.3">
      <c r="A13" s="685">
        <f>'Equitable Share'!$A13</f>
        <v>0</v>
      </c>
      <c r="B13" s="685"/>
      <c r="C13" s="685"/>
      <c r="D13" s="402" t="str">
        <f>'Equitable Share'!D13</f>
        <v xml:space="preserve"> </v>
      </c>
      <c r="E13" s="402"/>
      <c r="F13" s="402"/>
      <c r="G13" s="402"/>
      <c r="H13" s="402"/>
      <c r="I13" s="661">
        <f>'Equitable Share'!I13</f>
        <v>0</v>
      </c>
      <c r="J13" s="661"/>
      <c r="K13" s="662" t="str">
        <f t="shared" ref="K13:K56" si="0">IFERROR(I13*$J$7," ")</f>
        <v xml:space="preserve"> </v>
      </c>
      <c r="L13" s="663"/>
      <c r="M13" s="664"/>
    </row>
    <row r="14" spans="1:13" x14ac:dyDescent="0.3">
      <c r="A14" s="653">
        <f>'Equitable Share'!$A14</f>
        <v>0</v>
      </c>
      <c r="B14" s="653"/>
      <c r="C14" s="653"/>
      <c r="D14" s="403" t="str">
        <f>'Equitable Share'!D14</f>
        <v xml:space="preserve"> </v>
      </c>
      <c r="E14" s="403"/>
      <c r="F14" s="403"/>
      <c r="G14" s="403"/>
      <c r="H14" s="403"/>
      <c r="I14" s="654">
        <f>'Equitable Share'!I14</f>
        <v>0</v>
      </c>
      <c r="J14" s="654"/>
      <c r="K14" s="655" t="str">
        <f t="shared" si="0"/>
        <v xml:space="preserve"> </v>
      </c>
      <c r="L14" s="656"/>
      <c r="M14" s="657"/>
    </row>
    <row r="15" spans="1:13" x14ac:dyDescent="0.3">
      <c r="A15" s="685">
        <f>'Equitable Share'!$A15</f>
        <v>0</v>
      </c>
      <c r="B15" s="685"/>
      <c r="C15" s="685"/>
      <c r="D15" s="402" t="str">
        <f>'Equitable Share'!D15</f>
        <v xml:space="preserve"> </v>
      </c>
      <c r="E15" s="402"/>
      <c r="F15" s="402"/>
      <c r="G15" s="402"/>
      <c r="H15" s="402"/>
      <c r="I15" s="661">
        <f>'Equitable Share'!I15</f>
        <v>0</v>
      </c>
      <c r="J15" s="661"/>
      <c r="K15" s="662" t="str">
        <f t="shared" si="0"/>
        <v xml:space="preserve"> </v>
      </c>
      <c r="L15" s="663"/>
      <c r="M15" s="664"/>
    </row>
    <row r="16" spans="1:13" x14ac:dyDescent="0.3">
      <c r="A16" s="653">
        <f>'Equitable Share'!$A16</f>
        <v>0</v>
      </c>
      <c r="B16" s="653"/>
      <c r="C16" s="653"/>
      <c r="D16" s="403" t="str">
        <f>'Equitable Share'!D16</f>
        <v xml:space="preserve"> </v>
      </c>
      <c r="E16" s="403"/>
      <c r="F16" s="403"/>
      <c r="G16" s="403"/>
      <c r="H16" s="403"/>
      <c r="I16" s="654">
        <f>'Equitable Share'!I16</f>
        <v>0</v>
      </c>
      <c r="J16" s="654"/>
      <c r="K16" s="655" t="str">
        <f t="shared" si="0"/>
        <v xml:space="preserve"> </v>
      </c>
      <c r="L16" s="656"/>
      <c r="M16" s="657"/>
    </row>
    <row r="17" spans="1:13" x14ac:dyDescent="0.3">
      <c r="A17" s="685">
        <f>'Equitable Share'!$A17</f>
        <v>0</v>
      </c>
      <c r="B17" s="685"/>
      <c r="C17" s="685"/>
      <c r="D17" s="402" t="str">
        <f>'Equitable Share'!D17</f>
        <v xml:space="preserve"> </v>
      </c>
      <c r="E17" s="402"/>
      <c r="F17" s="402"/>
      <c r="G17" s="402"/>
      <c r="H17" s="402"/>
      <c r="I17" s="661">
        <f>'Equitable Share'!I17</f>
        <v>0</v>
      </c>
      <c r="J17" s="661"/>
      <c r="K17" s="662" t="str">
        <f t="shared" si="0"/>
        <v xml:space="preserve"> </v>
      </c>
      <c r="L17" s="663"/>
      <c r="M17" s="664"/>
    </row>
    <row r="18" spans="1:13" x14ac:dyDescent="0.3">
      <c r="A18" s="653">
        <f>'Equitable Share'!$A18</f>
        <v>0</v>
      </c>
      <c r="B18" s="653"/>
      <c r="C18" s="653"/>
      <c r="D18" s="403" t="str">
        <f>'Equitable Share'!D18</f>
        <v xml:space="preserve"> </v>
      </c>
      <c r="E18" s="403"/>
      <c r="F18" s="403"/>
      <c r="G18" s="403"/>
      <c r="H18" s="403"/>
      <c r="I18" s="654">
        <f>'Equitable Share'!I18</f>
        <v>0</v>
      </c>
      <c r="J18" s="654"/>
      <c r="K18" s="655" t="str">
        <f t="shared" si="0"/>
        <v xml:space="preserve"> </v>
      </c>
      <c r="L18" s="656"/>
      <c r="M18" s="657"/>
    </row>
    <row r="19" spans="1:13" x14ac:dyDescent="0.3">
      <c r="A19" s="685">
        <f>'Equitable Share'!$A19</f>
        <v>0</v>
      </c>
      <c r="B19" s="685"/>
      <c r="C19" s="685"/>
      <c r="D19" s="402" t="str">
        <f>'Equitable Share'!D19</f>
        <v xml:space="preserve"> </v>
      </c>
      <c r="E19" s="402"/>
      <c r="F19" s="402"/>
      <c r="G19" s="402"/>
      <c r="H19" s="402"/>
      <c r="I19" s="661">
        <f>'Equitable Share'!I19</f>
        <v>0</v>
      </c>
      <c r="J19" s="661"/>
      <c r="K19" s="662" t="str">
        <f t="shared" si="0"/>
        <v xml:space="preserve"> </v>
      </c>
      <c r="L19" s="663"/>
      <c r="M19" s="664"/>
    </row>
    <row r="20" spans="1:13" x14ac:dyDescent="0.3">
      <c r="A20" s="653">
        <f>'Equitable Share'!$A20</f>
        <v>0</v>
      </c>
      <c r="B20" s="653"/>
      <c r="C20" s="653"/>
      <c r="D20" s="403" t="str">
        <f>'Equitable Share'!D20</f>
        <v xml:space="preserve"> </v>
      </c>
      <c r="E20" s="403"/>
      <c r="F20" s="403"/>
      <c r="G20" s="403"/>
      <c r="H20" s="403"/>
      <c r="I20" s="654">
        <f>'Equitable Share'!I20</f>
        <v>0</v>
      </c>
      <c r="J20" s="654"/>
      <c r="K20" s="655" t="str">
        <f t="shared" si="0"/>
        <v xml:space="preserve"> </v>
      </c>
      <c r="L20" s="656"/>
      <c r="M20" s="657"/>
    </row>
    <row r="21" spans="1:13" x14ac:dyDescent="0.3">
      <c r="A21" s="685">
        <f>'Equitable Share'!$A21</f>
        <v>0</v>
      </c>
      <c r="B21" s="685"/>
      <c r="C21" s="685"/>
      <c r="D21" s="402" t="str">
        <f>'Equitable Share'!D21</f>
        <v xml:space="preserve"> </v>
      </c>
      <c r="E21" s="402"/>
      <c r="F21" s="402"/>
      <c r="G21" s="402"/>
      <c r="H21" s="402"/>
      <c r="I21" s="661">
        <f>'Equitable Share'!I21</f>
        <v>0</v>
      </c>
      <c r="J21" s="661"/>
      <c r="K21" s="662" t="str">
        <f t="shared" si="0"/>
        <v xml:space="preserve"> </v>
      </c>
      <c r="L21" s="663"/>
      <c r="M21" s="664"/>
    </row>
    <row r="22" spans="1:13" x14ac:dyDescent="0.3">
      <c r="A22" s="653">
        <f>'Equitable Share'!$A22</f>
        <v>0</v>
      </c>
      <c r="B22" s="653"/>
      <c r="C22" s="653"/>
      <c r="D22" s="403" t="str">
        <f>'Equitable Share'!D22</f>
        <v xml:space="preserve"> </v>
      </c>
      <c r="E22" s="403"/>
      <c r="F22" s="403"/>
      <c r="G22" s="403"/>
      <c r="H22" s="403"/>
      <c r="I22" s="654">
        <f>'Equitable Share'!I22</f>
        <v>0</v>
      </c>
      <c r="J22" s="654"/>
      <c r="K22" s="655" t="str">
        <f t="shared" si="0"/>
        <v xml:space="preserve"> </v>
      </c>
      <c r="L22" s="656"/>
      <c r="M22" s="657"/>
    </row>
    <row r="23" spans="1:13" x14ac:dyDescent="0.3">
      <c r="A23" s="685">
        <f>'Equitable Share'!$A23</f>
        <v>0</v>
      </c>
      <c r="B23" s="685"/>
      <c r="C23" s="685"/>
      <c r="D23" s="402" t="str">
        <f>'Equitable Share'!D23</f>
        <v xml:space="preserve"> </v>
      </c>
      <c r="E23" s="402"/>
      <c r="F23" s="402"/>
      <c r="G23" s="402"/>
      <c r="H23" s="402"/>
      <c r="I23" s="661">
        <f>'Equitable Share'!I23</f>
        <v>0</v>
      </c>
      <c r="J23" s="661"/>
      <c r="K23" s="662" t="str">
        <f t="shared" si="0"/>
        <v xml:space="preserve"> </v>
      </c>
      <c r="L23" s="663"/>
      <c r="M23" s="664"/>
    </row>
    <row r="24" spans="1:13" x14ac:dyDescent="0.3">
      <c r="A24" s="653">
        <f>'Equitable Share'!$A24</f>
        <v>0</v>
      </c>
      <c r="B24" s="653"/>
      <c r="C24" s="653"/>
      <c r="D24" s="403" t="str">
        <f>'Equitable Share'!D24</f>
        <v xml:space="preserve"> </v>
      </c>
      <c r="E24" s="403"/>
      <c r="F24" s="403"/>
      <c r="G24" s="403"/>
      <c r="H24" s="403"/>
      <c r="I24" s="654">
        <f>'Equitable Share'!I24</f>
        <v>0</v>
      </c>
      <c r="J24" s="654"/>
      <c r="K24" s="655" t="str">
        <f t="shared" si="0"/>
        <v xml:space="preserve"> </v>
      </c>
      <c r="L24" s="656"/>
      <c r="M24" s="657"/>
    </row>
    <row r="25" spans="1:13" x14ac:dyDescent="0.3">
      <c r="A25" s="685">
        <f>'Equitable Share'!$A25</f>
        <v>0</v>
      </c>
      <c r="B25" s="685"/>
      <c r="C25" s="685"/>
      <c r="D25" s="402" t="str">
        <f>'Equitable Share'!D25</f>
        <v xml:space="preserve"> </v>
      </c>
      <c r="E25" s="402"/>
      <c r="F25" s="402"/>
      <c r="G25" s="402"/>
      <c r="H25" s="402"/>
      <c r="I25" s="661">
        <f>'Equitable Share'!I25</f>
        <v>0</v>
      </c>
      <c r="J25" s="661"/>
      <c r="K25" s="662" t="str">
        <f t="shared" si="0"/>
        <v xml:space="preserve"> </v>
      </c>
      <c r="L25" s="663"/>
      <c r="M25" s="664"/>
    </row>
    <row r="26" spans="1:13" x14ac:dyDescent="0.3">
      <c r="A26" s="653">
        <f>'Equitable Share'!$A26</f>
        <v>0</v>
      </c>
      <c r="B26" s="653"/>
      <c r="C26" s="653"/>
      <c r="D26" s="403" t="str">
        <f>'Equitable Share'!D26</f>
        <v xml:space="preserve"> </v>
      </c>
      <c r="E26" s="403"/>
      <c r="F26" s="403"/>
      <c r="G26" s="403"/>
      <c r="H26" s="403"/>
      <c r="I26" s="654">
        <f>'Equitable Share'!I26</f>
        <v>0</v>
      </c>
      <c r="J26" s="654"/>
      <c r="K26" s="655" t="str">
        <f t="shared" si="0"/>
        <v xml:space="preserve"> </v>
      </c>
      <c r="L26" s="656"/>
      <c r="M26" s="657"/>
    </row>
    <row r="27" spans="1:13" x14ac:dyDescent="0.3">
      <c r="A27" s="685">
        <f>'Equitable Share'!$A27</f>
        <v>0</v>
      </c>
      <c r="B27" s="685"/>
      <c r="C27" s="685"/>
      <c r="D27" s="402" t="str">
        <f>'Equitable Share'!D27</f>
        <v xml:space="preserve"> </v>
      </c>
      <c r="E27" s="402"/>
      <c r="F27" s="402"/>
      <c r="G27" s="402"/>
      <c r="H27" s="402"/>
      <c r="I27" s="661">
        <f>'Equitable Share'!I27</f>
        <v>0</v>
      </c>
      <c r="J27" s="661"/>
      <c r="K27" s="662" t="str">
        <f t="shared" si="0"/>
        <v xml:space="preserve"> </v>
      </c>
      <c r="L27" s="663"/>
      <c r="M27" s="664"/>
    </row>
    <row r="28" spans="1:13" x14ac:dyDescent="0.3">
      <c r="A28" s="653">
        <f>'Equitable Share'!$A28</f>
        <v>0</v>
      </c>
      <c r="B28" s="653"/>
      <c r="C28" s="653"/>
      <c r="D28" s="403" t="str">
        <f>'Equitable Share'!D28</f>
        <v xml:space="preserve"> </v>
      </c>
      <c r="E28" s="403"/>
      <c r="F28" s="403"/>
      <c r="G28" s="403"/>
      <c r="H28" s="403"/>
      <c r="I28" s="654">
        <f>'Equitable Share'!I28</f>
        <v>0</v>
      </c>
      <c r="J28" s="654"/>
      <c r="K28" s="655" t="str">
        <f t="shared" si="0"/>
        <v xml:space="preserve"> </v>
      </c>
      <c r="L28" s="656"/>
      <c r="M28" s="657"/>
    </row>
    <row r="29" spans="1:13" x14ac:dyDescent="0.3">
      <c r="A29" s="685">
        <f>'Equitable Share'!$A29</f>
        <v>0</v>
      </c>
      <c r="B29" s="685"/>
      <c r="C29" s="685"/>
      <c r="D29" s="402" t="str">
        <f>'Equitable Share'!D29</f>
        <v xml:space="preserve"> </v>
      </c>
      <c r="E29" s="402"/>
      <c r="F29" s="402"/>
      <c r="G29" s="402"/>
      <c r="H29" s="402"/>
      <c r="I29" s="661">
        <f>'Equitable Share'!I29</f>
        <v>0</v>
      </c>
      <c r="J29" s="661"/>
      <c r="K29" s="662" t="str">
        <f t="shared" si="0"/>
        <v xml:space="preserve"> </v>
      </c>
      <c r="L29" s="663"/>
      <c r="M29" s="664"/>
    </row>
    <row r="30" spans="1:13" x14ac:dyDescent="0.3">
      <c r="A30" s="653">
        <f>'Equitable Share'!$A30</f>
        <v>0</v>
      </c>
      <c r="B30" s="653"/>
      <c r="C30" s="653"/>
      <c r="D30" s="403" t="str">
        <f>'Equitable Share'!D30</f>
        <v xml:space="preserve"> </v>
      </c>
      <c r="E30" s="403"/>
      <c r="F30" s="403"/>
      <c r="G30" s="403"/>
      <c r="H30" s="403"/>
      <c r="I30" s="654">
        <f>'Equitable Share'!I30</f>
        <v>0</v>
      </c>
      <c r="J30" s="654"/>
      <c r="K30" s="655" t="str">
        <f t="shared" si="0"/>
        <v xml:space="preserve"> </v>
      </c>
      <c r="L30" s="656"/>
      <c r="M30" s="657"/>
    </row>
    <row r="31" spans="1:13" x14ac:dyDescent="0.3">
      <c r="A31" s="685">
        <f>'Equitable Share'!$A31</f>
        <v>0</v>
      </c>
      <c r="B31" s="685"/>
      <c r="C31" s="685"/>
      <c r="D31" s="402" t="str">
        <f>'Equitable Share'!D31</f>
        <v xml:space="preserve"> </v>
      </c>
      <c r="E31" s="402"/>
      <c r="F31" s="402"/>
      <c r="G31" s="402"/>
      <c r="H31" s="402"/>
      <c r="I31" s="661">
        <f>'Equitable Share'!I31</f>
        <v>0</v>
      </c>
      <c r="J31" s="661"/>
      <c r="K31" s="662" t="str">
        <f t="shared" si="0"/>
        <v xml:space="preserve"> </v>
      </c>
      <c r="L31" s="663"/>
      <c r="M31" s="664"/>
    </row>
    <row r="32" spans="1:13" x14ac:dyDescent="0.3">
      <c r="A32" s="653">
        <f>'Equitable Share'!$A32</f>
        <v>0</v>
      </c>
      <c r="B32" s="653"/>
      <c r="C32" s="653"/>
      <c r="D32" s="403" t="str">
        <f>'Equitable Share'!D32</f>
        <v xml:space="preserve"> </v>
      </c>
      <c r="E32" s="403"/>
      <c r="F32" s="403"/>
      <c r="G32" s="403"/>
      <c r="H32" s="403"/>
      <c r="I32" s="654">
        <f>'Equitable Share'!I32</f>
        <v>0</v>
      </c>
      <c r="J32" s="654"/>
      <c r="K32" s="655" t="str">
        <f t="shared" si="0"/>
        <v xml:space="preserve"> </v>
      </c>
      <c r="L32" s="656"/>
      <c r="M32" s="657"/>
    </row>
    <row r="33" spans="1:13" x14ac:dyDescent="0.3">
      <c r="A33" s="685">
        <f>'Equitable Share'!$A33</f>
        <v>0</v>
      </c>
      <c r="B33" s="685"/>
      <c r="C33" s="685"/>
      <c r="D33" s="402" t="str">
        <f>'Equitable Share'!D33</f>
        <v xml:space="preserve"> </v>
      </c>
      <c r="E33" s="402"/>
      <c r="F33" s="402"/>
      <c r="G33" s="402"/>
      <c r="H33" s="402"/>
      <c r="I33" s="661">
        <f>'Equitable Share'!I33</f>
        <v>0</v>
      </c>
      <c r="J33" s="661"/>
      <c r="K33" s="662" t="str">
        <f t="shared" si="0"/>
        <v xml:space="preserve"> </v>
      </c>
      <c r="L33" s="663"/>
      <c r="M33" s="664"/>
    </row>
    <row r="34" spans="1:13" x14ac:dyDescent="0.3">
      <c r="A34" s="653">
        <f>'Equitable Share'!$A34</f>
        <v>0</v>
      </c>
      <c r="B34" s="653"/>
      <c r="C34" s="653"/>
      <c r="D34" s="403" t="str">
        <f>'Equitable Share'!D34</f>
        <v xml:space="preserve"> </v>
      </c>
      <c r="E34" s="403"/>
      <c r="F34" s="403"/>
      <c r="G34" s="403"/>
      <c r="H34" s="403"/>
      <c r="I34" s="654">
        <f>'Equitable Share'!I34</f>
        <v>0</v>
      </c>
      <c r="J34" s="654"/>
      <c r="K34" s="655" t="str">
        <f t="shared" si="0"/>
        <v xml:space="preserve"> </v>
      </c>
      <c r="L34" s="656"/>
      <c r="M34" s="657"/>
    </row>
    <row r="35" spans="1:13" x14ac:dyDescent="0.3">
      <c r="A35" s="685">
        <f>'Equitable Share'!$A35</f>
        <v>0</v>
      </c>
      <c r="B35" s="685"/>
      <c r="C35" s="685"/>
      <c r="D35" s="402" t="str">
        <f>'Equitable Share'!D35</f>
        <v xml:space="preserve"> </v>
      </c>
      <c r="E35" s="402"/>
      <c r="F35" s="402"/>
      <c r="G35" s="402"/>
      <c r="H35" s="402"/>
      <c r="I35" s="661">
        <f>'Equitable Share'!I35</f>
        <v>0</v>
      </c>
      <c r="J35" s="661"/>
      <c r="K35" s="662" t="str">
        <f t="shared" si="0"/>
        <v xml:space="preserve"> </v>
      </c>
      <c r="L35" s="663"/>
      <c r="M35" s="664"/>
    </row>
    <row r="36" spans="1:13" x14ac:dyDescent="0.3">
      <c r="A36" s="653">
        <f>'Equitable Share'!$A36</f>
        <v>0</v>
      </c>
      <c r="B36" s="653"/>
      <c r="C36" s="653"/>
      <c r="D36" s="403" t="str">
        <f>'Equitable Share'!D36</f>
        <v xml:space="preserve"> </v>
      </c>
      <c r="E36" s="403"/>
      <c r="F36" s="403"/>
      <c r="G36" s="403"/>
      <c r="H36" s="403"/>
      <c r="I36" s="654">
        <f>'Equitable Share'!I36</f>
        <v>0</v>
      </c>
      <c r="J36" s="654"/>
      <c r="K36" s="655" t="str">
        <f t="shared" si="0"/>
        <v xml:space="preserve"> </v>
      </c>
      <c r="L36" s="656"/>
      <c r="M36" s="657"/>
    </row>
    <row r="37" spans="1:13" x14ac:dyDescent="0.3">
      <c r="A37" s="685">
        <f>'Equitable Share'!$A37</f>
        <v>0</v>
      </c>
      <c r="B37" s="685"/>
      <c r="C37" s="685"/>
      <c r="D37" s="402" t="str">
        <f>'Equitable Share'!D37</f>
        <v xml:space="preserve"> </v>
      </c>
      <c r="E37" s="402"/>
      <c r="F37" s="402"/>
      <c r="G37" s="402"/>
      <c r="H37" s="402"/>
      <c r="I37" s="661">
        <f>'Equitable Share'!I37</f>
        <v>0</v>
      </c>
      <c r="J37" s="661"/>
      <c r="K37" s="662" t="str">
        <f t="shared" si="0"/>
        <v xml:space="preserve"> </v>
      </c>
      <c r="L37" s="663"/>
      <c r="M37" s="664"/>
    </row>
    <row r="38" spans="1:13" x14ac:dyDescent="0.3">
      <c r="A38" s="653">
        <f>'Equitable Share'!$A38</f>
        <v>0</v>
      </c>
      <c r="B38" s="653"/>
      <c r="C38" s="653"/>
      <c r="D38" s="403" t="str">
        <f>'Equitable Share'!D38</f>
        <v xml:space="preserve"> </v>
      </c>
      <c r="E38" s="403"/>
      <c r="F38" s="403"/>
      <c r="G38" s="403"/>
      <c r="H38" s="403"/>
      <c r="I38" s="654">
        <f>'Equitable Share'!I38</f>
        <v>0</v>
      </c>
      <c r="J38" s="654"/>
      <c r="K38" s="655" t="str">
        <f t="shared" si="0"/>
        <v xml:space="preserve"> </v>
      </c>
      <c r="L38" s="656"/>
      <c r="M38" s="657"/>
    </row>
    <row r="39" spans="1:13" x14ac:dyDescent="0.3">
      <c r="A39" s="685">
        <f>'Equitable Share'!$A39</f>
        <v>0</v>
      </c>
      <c r="B39" s="685"/>
      <c r="C39" s="685"/>
      <c r="D39" s="402" t="str">
        <f>'Equitable Share'!D39</f>
        <v xml:space="preserve"> </v>
      </c>
      <c r="E39" s="402"/>
      <c r="F39" s="402"/>
      <c r="G39" s="402"/>
      <c r="H39" s="402"/>
      <c r="I39" s="661">
        <f>'Equitable Share'!I39</f>
        <v>0</v>
      </c>
      <c r="J39" s="661"/>
      <c r="K39" s="662" t="str">
        <f t="shared" si="0"/>
        <v xml:space="preserve"> </v>
      </c>
      <c r="L39" s="663"/>
      <c r="M39" s="664"/>
    </row>
    <row r="40" spans="1:13" x14ac:dyDescent="0.3">
      <c r="A40" s="653">
        <f>'Equitable Share'!$A40</f>
        <v>0</v>
      </c>
      <c r="B40" s="653"/>
      <c r="C40" s="653"/>
      <c r="D40" s="403" t="str">
        <f>'Equitable Share'!D40</f>
        <v xml:space="preserve"> </v>
      </c>
      <c r="E40" s="403"/>
      <c r="F40" s="403"/>
      <c r="G40" s="403"/>
      <c r="H40" s="403"/>
      <c r="I40" s="654">
        <f>'Equitable Share'!I40</f>
        <v>0</v>
      </c>
      <c r="J40" s="654"/>
      <c r="K40" s="655" t="str">
        <f t="shared" si="0"/>
        <v xml:space="preserve"> </v>
      </c>
      <c r="L40" s="656"/>
      <c r="M40" s="657"/>
    </row>
    <row r="41" spans="1:13" x14ac:dyDescent="0.3">
      <c r="A41" s="685">
        <f>'Equitable Share'!$A41</f>
        <v>0</v>
      </c>
      <c r="B41" s="685"/>
      <c r="C41" s="685"/>
      <c r="D41" s="402" t="str">
        <f>'Equitable Share'!D41</f>
        <v xml:space="preserve"> </v>
      </c>
      <c r="E41" s="402"/>
      <c r="F41" s="402"/>
      <c r="G41" s="402"/>
      <c r="H41" s="402"/>
      <c r="I41" s="661">
        <f>'Equitable Share'!I41</f>
        <v>0</v>
      </c>
      <c r="J41" s="661"/>
      <c r="K41" s="662" t="str">
        <f t="shared" si="0"/>
        <v xml:space="preserve"> </v>
      </c>
      <c r="L41" s="663"/>
      <c r="M41" s="664"/>
    </row>
    <row r="42" spans="1:13" x14ac:dyDescent="0.3">
      <c r="A42" s="653">
        <f>'Equitable Share'!$A42</f>
        <v>0</v>
      </c>
      <c r="B42" s="653"/>
      <c r="C42" s="653"/>
      <c r="D42" s="403" t="str">
        <f>'Equitable Share'!D42</f>
        <v xml:space="preserve"> </v>
      </c>
      <c r="E42" s="403"/>
      <c r="F42" s="403"/>
      <c r="G42" s="403"/>
      <c r="H42" s="403"/>
      <c r="I42" s="654">
        <f>'Equitable Share'!I42</f>
        <v>0</v>
      </c>
      <c r="J42" s="654"/>
      <c r="K42" s="655" t="str">
        <f t="shared" si="0"/>
        <v xml:space="preserve"> </v>
      </c>
      <c r="L42" s="656"/>
      <c r="M42" s="657"/>
    </row>
    <row r="43" spans="1:13" x14ac:dyDescent="0.3">
      <c r="A43" s="685">
        <f>'Equitable Share'!$A43</f>
        <v>0</v>
      </c>
      <c r="B43" s="685"/>
      <c r="C43" s="685"/>
      <c r="D43" s="402" t="str">
        <f>'Equitable Share'!D43</f>
        <v xml:space="preserve"> </v>
      </c>
      <c r="E43" s="402"/>
      <c r="F43" s="402"/>
      <c r="G43" s="402"/>
      <c r="H43" s="402"/>
      <c r="I43" s="661">
        <f>'Equitable Share'!I43</f>
        <v>0</v>
      </c>
      <c r="J43" s="661"/>
      <c r="K43" s="662" t="str">
        <f t="shared" si="0"/>
        <v xml:space="preserve"> </v>
      </c>
      <c r="L43" s="663"/>
      <c r="M43" s="664"/>
    </row>
    <row r="44" spans="1:13" x14ac:dyDescent="0.3">
      <c r="A44" s="653">
        <f>'Equitable Share'!$A44</f>
        <v>0</v>
      </c>
      <c r="B44" s="653"/>
      <c r="C44" s="653"/>
      <c r="D44" s="403" t="str">
        <f>'Equitable Share'!D44</f>
        <v xml:space="preserve"> </v>
      </c>
      <c r="E44" s="403"/>
      <c r="F44" s="403"/>
      <c r="G44" s="403"/>
      <c r="H44" s="403"/>
      <c r="I44" s="654">
        <f>'Equitable Share'!I44</f>
        <v>0</v>
      </c>
      <c r="J44" s="654"/>
      <c r="K44" s="655" t="str">
        <f t="shared" si="0"/>
        <v xml:space="preserve"> </v>
      </c>
      <c r="L44" s="656"/>
      <c r="M44" s="657"/>
    </row>
    <row r="45" spans="1:13" x14ac:dyDescent="0.3">
      <c r="A45" s="685">
        <f>'Equitable Share'!$A45</f>
        <v>0</v>
      </c>
      <c r="B45" s="685"/>
      <c r="C45" s="685"/>
      <c r="D45" s="402" t="str">
        <f>'Equitable Share'!D45</f>
        <v xml:space="preserve"> </v>
      </c>
      <c r="E45" s="402"/>
      <c r="F45" s="402"/>
      <c r="G45" s="402"/>
      <c r="H45" s="402"/>
      <c r="I45" s="661">
        <f>'Equitable Share'!I45</f>
        <v>0</v>
      </c>
      <c r="J45" s="661"/>
      <c r="K45" s="662" t="str">
        <f t="shared" si="0"/>
        <v xml:space="preserve"> </v>
      </c>
      <c r="L45" s="663"/>
      <c r="M45" s="664"/>
    </row>
    <row r="46" spans="1:13" x14ac:dyDescent="0.3">
      <c r="A46" s="653">
        <f>'Equitable Share'!$A46</f>
        <v>0</v>
      </c>
      <c r="B46" s="653"/>
      <c r="C46" s="653"/>
      <c r="D46" s="403" t="str">
        <f>'Equitable Share'!D46</f>
        <v xml:space="preserve"> </v>
      </c>
      <c r="E46" s="403"/>
      <c r="F46" s="403"/>
      <c r="G46" s="403"/>
      <c r="H46" s="403"/>
      <c r="I46" s="654">
        <f>'Equitable Share'!I46</f>
        <v>0</v>
      </c>
      <c r="J46" s="654"/>
      <c r="K46" s="655" t="str">
        <f t="shared" si="0"/>
        <v xml:space="preserve"> </v>
      </c>
      <c r="L46" s="656"/>
      <c r="M46" s="657"/>
    </row>
    <row r="47" spans="1:13" x14ac:dyDescent="0.3">
      <c r="A47" s="685">
        <f>'Equitable Share'!$A47</f>
        <v>0</v>
      </c>
      <c r="B47" s="685"/>
      <c r="C47" s="685"/>
      <c r="D47" s="402" t="str">
        <f>'Equitable Share'!D47</f>
        <v xml:space="preserve"> </v>
      </c>
      <c r="E47" s="402"/>
      <c r="F47" s="402"/>
      <c r="G47" s="402"/>
      <c r="H47" s="402"/>
      <c r="I47" s="661">
        <f>'Equitable Share'!I47</f>
        <v>0</v>
      </c>
      <c r="J47" s="661"/>
      <c r="K47" s="662" t="str">
        <f t="shared" si="0"/>
        <v xml:space="preserve"> </v>
      </c>
      <c r="L47" s="663"/>
      <c r="M47" s="664"/>
    </row>
    <row r="48" spans="1:13" x14ac:dyDescent="0.3">
      <c r="A48" s="653">
        <f>'Equitable Share'!$A48</f>
        <v>0</v>
      </c>
      <c r="B48" s="653"/>
      <c r="C48" s="653"/>
      <c r="D48" s="403" t="str">
        <f>'Equitable Share'!D48</f>
        <v xml:space="preserve"> </v>
      </c>
      <c r="E48" s="403"/>
      <c r="F48" s="403"/>
      <c r="G48" s="403"/>
      <c r="H48" s="403"/>
      <c r="I48" s="654">
        <f>'Equitable Share'!I48</f>
        <v>0</v>
      </c>
      <c r="J48" s="654"/>
      <c r="K48" s="655" t="str">
        <f t="shared" si="0"/>
        <v xml:space="preserve"> </v>
      </c>
      <c r="L48" s="656"/>
      <c r="M48" s="657"/>
    </row>
    <row r="49" spans="1:15" x14ac:dyDescent="0.3">
      <c r="A49" s="685">
        <f>'Equitable Share'!$A49</f>
        <v>0</v>
      </c>
      <c r="B49" s="685"/>
      <c r="C49" s="685"/>
      <c r="D49" s="402" t="str">
        <f>'Equitable Share'!D49</f>
        <v xml:space="preserve"> </v>
      </c>
      <c r="E49" s="402"/>
      <c r="F49" s="402"/>
      <c r="G49" s="402"/>
      <c r="H49" s="402"/>
      <c r="I49" s="661">
        <f>'Equitable Share'!I49</f>
        <v>0</v>
      </c>
      <c r="J49" s="661"/>
      <c r="K49" s="662" t="str">
        <f t="shared" si="0"/>
        <v xml:space="preserve"> </v>
      </c>
      <c r="L49" s="663"/>
      <c r="M49" s="664"/>
    </row>
    <row r="50" spans="1:15" x14ac:dyDescent="0.3">
      <c r="A50" s="653">
        <f>'Equitable Share'!$A50</f>
        <v>0</v>
      </c>
      <c r="B50" s="653"/>
      <c r="C50" s="653"/>
      <c r="D50" s="403" t="str">
        <f>'Equitable Share'!D50</f>
        <v xml:space="preserve"> </v>
      </c>
      <c r="E50" s="403"/>
      <c r="F50" s="403"/>
      <c r="G50" s="403"/>
      <c r="H50" s="403"/>
      <c r="I50" s="654">
        <f>'Equitable Share'!I50</f>
        <v>0</v>
      </c>
      <c r="J50" s="654"/>
      <c r="K50" s="655" t="str">
        <f t="shared" si="0"/>
        <v xml:space="preserve"> </v>
      </c>
      <c r="L50" s="656"/>
      <c r="M50" s="657"/>
    </row>
    <row r="51" spans="1:15" x14ac:dyDescent="0.3">
      <c r="A51" s="685">
        <f>'Equitable Share'!$A51</f>
        <v>0</v>
      </c>
      <c r="B51" s="685"/>
      <c r="C51" s="685"/>
      <c r="D51" s="402" t="str">
        <f>'Equitable Share'!D51</f>
        <v xml:space="preserve"> </v>
      </c>
      <c r="E51" s="402"/>
      <c r="F51" s="402"/>
      <c r="G51" s="402"/>
      <c r="H51" s="402"/>
      <c r="I51" s="661">
        <f>'Equitable Share'!I51</f>
        <v>0</v>
      </c>
      <c r="J51" s="661"/>
      <c r="K51" s="662" t="str">
        <f t="shared" si="0"/>
        <v xml:space="preserve"> </v>
      </c>
      <c r="L51" s="663"/>
      <c r="M51" s="664"/>
    </row>
    <row r="52" spans="1:15" x14ac:dyDescent="0.3">
      <c r="A52" s="653">
        <f>'Equitable Share'!$A52</f>
        <v>0</v>
      </c>
      <c r="B52" s="653"/>
      <c r="C52" s="653"/>
      <c r="D52" s="403" t="str">
        <f>'Equitable Share'!D52</f>
        <v xml:space="preserve"> </v>
      </c>
      <c r="E52" s="403"/>
      <c r="F52" s="403"/>
      <c r="G52" s="403"/>
      <c r="H52" s="403"/>
      <c r="I52" s="654">
        <f>'Equitable Share'!I52</f>
        <v>0</v>
      </c>
      <c r="J52" s="654"/>
      <c r="K52" s="655" t="str">
        <f t="shared" si="0"/>
        <v xml:space="preserve"> </v>
      </c>
      <c r="L52" s="656"/>
      <c r="M52" s="657"/>
    </row>
    <row r="53" spans="1:15" x14ac:dyDescent="0.3">
      <c r="A53" s="685">
        <f>'Equitable Share'!$A53</f>
        <v>0</v>
      </c>
      <c r="B53" s="685"/>
      <c r="C53" s="685"/>
      <c r="D53" s="402" t="str">
        <f>'Equitable Share'!D53</f>
        <v xml:space="preserve"> </v>
      </c>
      <c r="E53" s="402"/>
      <c r="F53" s="402"/>
      <c r="G53" s="402"/>
      <c r="H53" s="402"/>
      <c r="I53" s="661">
        <f>'Equitable Share'!I53</f>
        <v>0</v>
      </c>
      <c r="J53" s="661"/>
      <c r="K53" s="662" t="str">
        <f t="shared" si="0"/>
        <v xml:space="preserve"> </v>
      </c>
      <c r="L53" s="663"/>
      <c r="M53" s="664"/>
    </row>
    <row r="54" spans="1:15" x14ac:dyDescent="0.3">
      <c r="A54" s="653">
        <f>'Equitable Share'!$A54</f>
        <v>0</v>
      </c>
      <c r="B54" s="653"/>
      <c r="C54" s="653"/>
      <c r="D54" s="403" t="str">
        <f>'Equitable Share'!D54</f>
        <v xml:space="preserve"> </v>
      </c>
      <c r="E54" s="403"/>
      <c r="F54" s="403"/>
      <c r="G54" s="403"/>
      <c r="H54" s="403"/>
      <c r="I54" s="654">
        <f>'Equitable Share'!I54</f>
        <v>0</v>
      </c>
      <c r="J54" s="654"/>
      <c r="K54" s="655" t="str">
        <f t="shared" si="0"/>
        <v xml:space="preserve"> </v>
      </c>
      <c r="L54" s="656"/>
      <c r="M54" s="657"/>
    </row>
    <row r="55" spans="1:15" x14ac:dyDescent="0.3">
      <c r="A55" s="685">
        <f>'Equitable Share'!$A55</f>
        <v>0</v>
      </c>
      <c r="B55" s="685"/>
      <c r="C55" s="685"/>
      <c r="D55" s="402" t="str">
        <f>'Equitable Share'!D55</f>
        <v xml:space="preserve"> </v>
      </c>
      <c r="E55" s="402"/>
      <c r="F55" s="402"/>
      <c r="G55" s="402"/>
      <c r="H55" s="402"/>
      <c r="I55" s="661">
        <f>'Equitable Share'!I55</f>
        <v>0</v>
      </c>
      <c r="J55" s="661"/>
      <c r="K55" s="662" t="str">
        <f t="shared" si="0"/>
        <v xml:space="preserve"> </v>
      </c>
      <c r="L55" s="663"/>
      <c r="M55" s="664"/>
    </row>
    <row r="56" spans="1:15" x14ac:dyDescent="0.3">
      <c r="A56" s="652"/>
      <c r="B56" s="652"/>
      <c r="C56" s="652"/>
      <c r="D56" s="652"/>
      <c r="E56" s="652"/>
      <c r="F56" s="652"/>
      <c r="G56" s="652"/>
      <c r="H56" s="652"/>
      <c r="I56" s="402">
        <f>SUM(I12:J55)</f>
        <v>0</v>
      </c>
      <c r="J56" s="402"/>
      <c r="K56" s="651" t="str">
        <f t="shared" si="0"/>
        <v xml:space="preserve"> </v>
      </c>
      <c r="L56" s="651"/>
      <c r="M56" s="651"/>
      <c r="O56" s="101"/>
    </row>
    <row r="57" spans="1:15" x14ac:dyDescent="0.3">
      <c r="A57" s="100"/>
      <c r="B57" s="70"/>
      <c r="C57" s="70"/>
      <c r="D57" s="70"/>
      <c r="E57" s="70"/>
      <c r="F57" s="70"/>
      <c r="G57" s="70"/>
      <c r="H57" s="70"/>
      <c r="I57" s="419" t="s">
        <v>108</v>
      </c>
      <c r="J57" s="419"/>
      <c r="K57" s="419" t="s">
        <v>109</v>
      </c>
      <c r="L57" s="419"/>
      <c r="M57" s="420"/>
    </row>
    <row r="58" spans="1:15" ht="15" thickBot="1" x14ac:dyDescent="0.35">
      <c r="A58" s="102"/>
      <c r="B58" s="103"/>
      <c r="C58" s="103"/>
      <c r="D58" s="103"/>
      <c r="E58" s="103"/>
      <c r="F58" s="103"/>
      <c r="G58" s="103"/>
      <c r="H58" s="103"/>
      <c r="I58" s="103"/>
      <c r="J58" s="103"/>
      <c r="K58" s="103"/>
      <c r="L58" s="103"/>
      <c r="M58" s="104"/>
    </row>
  </sheetData>
  <sheetProtection algorithmName="SHA-512" hashValue="GNHTHQAkwmZUObFZVokTptOF8NxvQ8168tw9LdRL1H+7Ne6ptQMvbg5XVGusXQLIPPk4OeJoHIJ9LUy/h7Dyhw==" saltValue="EI7e/al3IVIePXqrilDk4w==" spinCount="100000" sheet="1" objects="1" scenarios="1" selectLockedCells="1"/>
  <mergeCells count="199">
    <mergeCell ref="A1:M1"/>
    <mergeCell ref="A2:M2"/>
    <mergeCell ref="C4:D4"/>
    <mergeCell ref="F4:H4"/>
    <mergeCell ref="J4:L4"/>
    <mergeCell ref="C5:D5"/>
    <mergeCell ref="F5:I5"/>
    <mergeCell ref="J5:L5"/>
    <mergeCell ref="A12:C12"/>
    <mergeCell ref="D12:H12"/>
    <mergeCell ref="I12:J12"/>
    <mergeCell ref="K12:M12"/>
    <mergeCell ref="A13:C13"/>
    <mergeCell ref="D13:H13"/>
    <mergeCell ref="I13:J13"/>
    <mergeCell ref="K13:M13"/>
    <mergeCell ref="C7:D7"/>
    <mergeCell ref="F7:H7"/>
    <mergeCell ref="J7:L7"/>
    <mergeCell ref="C8:D8"/>
    <mergeCell ref="J8:L8"/>
    <mergeCell ref="A11:C11"/>
    <mergeCell ref="D11:H11"/>
    <mergeCell ref="I11:J11"/>
    <mergeCell ref="K11:M11"/>
    <mergeCell ref="A16:C16"/>
    <mergeCell ref="D16:H16"/>
    <mergeCell ref="I16:J16"/>
    <mergeCell ref="K16:M16"/>
    <mergeCell ref="A17:C17"/>
    <mergeCell ref="D17:H17"/>
    <mergeCell ref="I17:J17"/>
    <mergeCell ref="K17:M17"/>
    <mergeCell ref="A14:C14"/>
    <mergeCell ref="D14:H14"/>
    <mergeCell ref="I14:J14"/>
    <mergeCell ref="K14:M14"/>
    <mergeCell ref="A15:C15"/>
    <mergeCell ref="D15:H15"/>
    <mergeCell ref="I15:J15"/>
    <mergeCell ref="K15:M15"/>
    <mergeCell ref="A20:C20"/>
    <mergeCell ref="D20:H20"/>
    <mergeCell ref="I20:J20"/>
    <mergeCell ref="K20:M20"/>
    <mergeCell ref="A21:C21"/>
    <mergeCell ref="D21:H21"/>
    <mergeCell ref="I21:J21"/>
    <mergeCell ref="K21:M21"/>
    <mergeCell ref="A18:C18"/>
    <mergeCell ref="D18:H18"/>
    <mergeCell ref="I18:J18"/>
    <mergeCell ref="K18:M18"/>
    <mergeCell ref="A19:C19"/>
    <mergeCell ref="D19:H19"/>
    <mergeCell ref="I19:J19"/>
    <mergeCell ref="K19:M19"/>
    <mergeCell ref="A24:C24"/>
    <mergeCell ref="D24:H24"/>
    <mergeCell ref="I24:J24"/>
    <mergeCell ref="K24:M24"/>
    <mergeCell ref="A25:C25"/>
    <mergeCell ref="D25:H25"/>
    <mergeCell ref="I25:J25"/>
    <mergeCell ref="K25:M25"/>
    <mergeCell ref="A22:C22"/>
    <mergeCell ref="D22:H22"/>
    <mergeCell ref="I22:J22"/>
    <mergeCell ref="K22:M22"/>
    <mergeCell ref="A23:C23"/>
    <mergeCell ref="D23:H23"/>
    <mergeCell ref="I23:J23"/>
    <mergeCell ref="K23:M23"/>
    <mergeCell ref="A28:C28"/>
    <mergeCell ref="D28:H28"/>
    <mergeCell ref="I28:J28"/>
    <mergeCell ref="K28:M28"/>
    <mergeCell ref="A29:C29"/>
    <mergeCell ref="D29:H29"/>
    <mergeCell ref="I29:J29"/>
    <mergeCell ref="K29:M29"/>
    <mergeCell ref="A26:C26"/>
    <mergeCell ref="D26:H26"/>
    <mergeCell ref="I26:J26"/>
    <mergeCell ref="K26:M26"/>
    <mergeCell ref="A27:C27"/>
    <mergeCell ref="D27:H27"/>
    <mergeCell ref="I27:J27"/>
    <mergeCell ref="K27:M27"/>
    <mergeCell ref="A32:C32"/>
    <mergeCell ref="D32:H32"/>
    <mergeCell ref="I32:J32"/>
    <mergeCell ref="K32:M32"/>
    <mergeCell ref="A33:C33"/>
    <mergeCell ref="D33:H33"/>
    <mergeCell ref="I33:J33"/>
    <mergeCell ref="K33:M33"/>
    <mergeCell ref="A30:C30"/>
    <mergeCell ref="D30:H30"/>
    <mergeCell ref="I30:J30"/>
    <mergeCell ref="K30:M30"/>
    <mergeCell ref="A31:C31"/>
    <mergeCell ref="D31:H31"/>
    <mergeCell ref="I31:J31"/>
    <mergeCell ref="K31:M31"/>
    <mergeCell ref="A36:C36"/>
    <mergeCell ref="D36:H36"/>
    <mergeCell ref="I36:J36"/>
    <mergeCell ref="K36:M36"/>
    <mergeCell ref="A37:C37"/>
    <mergeCell ref="D37:H37"/>
    <mergeCell ref="I37:J37"/>
    <mergeCell ref="K37:M37"/>
    <mergeCell ref="A34:C34"/>
    <mergeCell ref="D34:H34"/>
    <mergeCell ref="I34:J34"/>
    <mergeCell ref="K34:M34"/>
    <mergeCell ref="A35:C35"/>
    <mergeCell ref="D35:H35"/>
    <mergeCell ref="I35:J35"/>
    <mergeCell ref="K35:M35"/>
    <mergeCell ref="A40:C40"/>
    <mergeCell ref="D40:H40"/>
    <mergeCell ref="I40:J40"/>
    <mergeCell ref="K40:M40"/>
    <mergeCell ref="A41:C41"/>
    <mergeCell ref="D41:H41"/>
    <mergeCell ref="I41:J41"/>
    <mergeCell ref="K41:M41"/>
    <mergeCell ref="A38:C38"/>
    <mergeCell ref="D38:H38"/>
    <mergeCell ref="I38:J38"/>
    <mergeCell ref="K38:M38"/>
    <mergeCell ref="A39:C39"/>
    <mergeCell ref="D39:H39"/>
    <mergeCell ref="I39:J39"/>
    <mergeCell ref="K39:M39"/>
    <mergeCell ref="A44:C44"/>
    <mergeCell ref="D44:H44"/>
    <mergeCell ref="I44:J44"/>
    <mergeCell ref="K44:M44"/>
    <mergeCell ref="A45:C45"/>
    <mergeCell ref="D45:H45"/>
    <mergeCell ref="I45:J45"/>
    <mergeCell ref="K45:M45"/>
    <mergeCell ref="A42:C42"/>
    <mergeCell ref="D42:H42"/>
    <mergeCell ref="I42:J42"/>
    <mergeCell ref="K42:M42"/>
    <mergeCell ref="A43:C43"/>
    <mergeCell ref="D43:H43"/>
    <mergeCell ref="I43:J43"/>
    <mergeCell ref="K43:M43"/>
    <mergeCell ref="A48:C48"/>
    <mergeCell ref="D48:H48"/>
    <mergeCell ref="I48:J48"/>
    <mergeCell ref="K48:M48"/>
    <mergeCell ref="A49:C49"/>
    <mergeCell ref="D49:H49"/>
    <mergeCell ref="I49:J49"/>
    <mergeCell ref="K49:M49"/>
    <mergeCell ref="A46:C46"/>
    <mergeCell ref="D46:H46"/>
    <mergeCell ref="I46:J46"/>
    <mergeCell ref="K46:M46"/>
    <mergeCell ref="A47:C47"/>
    <mergeCell ref="D47:H47"/>
    <mergeCell ref="I47:J47"/>
    <mergeCell ref="K47:M47"/>
    <mergeCell ref="A52:C52"/>
    <mergeCell ref="D52:H52"/>
    <mergeCell ref="I52:J52"/>
    <mergeCell ref="K52:M52"/>
    <mergeCell ref="A53:C53"/>
    <mergeCell ref="D53:H53"/>
    <mergeCell ref="I53:J53"/>
    <mergeCell ref="K53:M53"/>
    <mergeCell ref="A50:C50"/>
    <mergeCell ref="D50:H50"/>
    <mergeCell ref="I50:J50"/>
    <mergeCell ref="K50:M50"/>
    <mergeCell ref="A51:C51"/>
    <mergeCell ref="D51:H51"/>
    <mergeCell ref="I51:J51"/>
    <mergeCell ref="K51:M51"/>
    <mergeCell ref="A56:C56"/>
    <mergeCell ref="D56:H56"/>
    <mergeCell ref="I56:J56"/>
    <mergeCell ref="K56:M56"/>
    <mergeCell ref="I57:J57"/>
    <mergeCell ref="K57:M57"/>
    <mergeCell ref="A54:C54"/>
    <mergeCell ref="D54:H54"/>
    <mergeCell ref="I54:J54"/>
    <mergeCell ref="K54:M54"/>
    <mergeCell ref="A55:C55"/>
    <mergeCell ref="D55:H55"/>
    <mergeCell ref="I55:J55"/>
    <mergeCell ref="K55:M55"/>
  </mergeCell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2EFC9-490E-4DDA-B8F2-A7D43003D676}">
  <sheetPr codeName="Sheet24">
    <tabColor rgb="FFFF7C80"/>
  </sheetPr>
  <dimension ref="A1:L114"/>
  <sheetViews>
    <sheetView showGridLines="0" zoomScaleNormal="100" workbookViewId="0">
      <selection activeCell="D6" sqref="D6"/>
    </sheetView>
  </sheetViews>
  <sheetFormatPr defaultColWidth="8.88671875" defaultRowHeight="14.4" x14ac:dyDescent="0.3"/>
  <cols>
    <col min="1" max="1" width="42.6640625" style="14" customWidth="1"/>
    <col min="2" max="2" width="52.6640625" style="14" customWidth="1"/>
    <col min="3" max="3" width="29.5546875" style="14" customWidth="1"/>
    <col min="4" max="4" width="16.44140625" style="14" customWidth="1"/>
    <col min="5" max="6" width="1.88671875" style="14" customWidth="1"/>
    <col min="7" max="7" width="46.5546875" style="14" customWidth="1"/>
    <col min="8" max="8" width="15.33203125" style="14" customWidth="1"/>
    <col min="9" max="16384" width="8.88671875" style="14"/>
  </cols>
  <sheetData>
    <row r="1" spans="1:12" ht="43.2" customHeight="1" x14ac:dyDescent="0.3">
      <c r="A1" s="704" t="s">
        <v>225</v>
      </c>
      <c r="B1" s="705"/>
      <c r="C1" s="705"/>
      <c r="D1" s="705"/>
      <c r="E1" s="705"/>
      <c r="F1" s="705"/>
      <c r="G1" s="705"/>
      <c r="H1" s="706"/>
    </row>
    <row r="2" spans="1:12" ht="14.4" customHeight="1" x14ac:dyDescent="0.3">
      <c r="A2" s="488" t="s">
        <v>1817</v>
      </c>
      <c r="B2" s="488"/>
      <c r="C2" s="488"/>
      <c r="D2" s="488"/>
      <c r="E2" s="488"/>
      <c r="F2" s="488"/>
      <c r="G2" s="488"/>
      <c r="H2" s="488"/>
    </row>
    <row r="3" spans="1:12" s="81" customFormat="1" ht="26.4" customHeight="1" thickBot="1" x14ac:dyDescent="0.35">
      <c r="A3" s="489"/>
      <c r="B3" s="489"/>
      <c r="C3" s="489"/>
      <c r="D3" s="489"/>
      <c r="E3" s="489"/>
      <c r="F3" s="489"/>
      <c r="G3" s="489"/>
      <c r="H3" s="489"/>
    </row>
    <row r="4" spans="1:12" s="81" customFormat="1" ht="14.4" customHeight="1" thickBot="1" x14ac:dyDescent="0.4">
      <c r="A4" s="109" t="s">
        <v>1767</v>
      </c>
      <c r="B4" s="109" t="s">
        <v>32</v>
      </c>
      <c r="C4" s="264" t="s">
        <v>33</v>
      </c>
      <c r="D4" s="109" t="s">
        <v>34</v>
      </c>
      <c r="E4" s="85"/>
      <c r="F4" s="85"/>
      <c r="G4" s="85"/>
      <c r="H4" s="85"/>
      <c r="I4" s="85"/>
      <c r="J4" s="85"/>
      <c r="K4" s="85"/>
      <c r="L4" s="85"/>
    </row>
    <row r="5" spans="1:12" ht="14.4" customHeight="1" x14ac:dyDescent="0.35">
      <c r="A5" s="110" t="s">
        <v>1814</v>
      </c>
      <c r="B5" s="110" t="s">
        <v>1792</v>
      </c>
      <c r="C5" s="110" t="s">
        <v>206</v>
      </c>
      <c r="D5" s="111" t="s">
        <v>76</v>
      </c>
      <c r="G5" s="6" t="s">
        <v>66</v>
      </c>
      <c r="H5" s="7" t="s">
        <v>34</v>
      </c>
    </row>
    <row r="6" spans="1:12" ht="14.4" customHeight="1" x14ac:dyDescent="0.3">
      <c r="A6" s="4"/>
      <c r="B6" s="173"/>
      <c r="C6" s="4"/>
      <c r="D6" s="5"/>
      <c r="G6" s="8" t="s">
        <v>81</v>
      </c>
      <c r="H6" s="9">
        <f>SUMIF($C$6:$C$111,"Instruction: Salary (Cert./Non Cert.)", $D$6:$D$111)</f>
        <v>0</v>
      </c>
    </row>
    <row r="7" spans="1:12" ht="14.4" customHeight="1" x14ac:dyDescent="0.3">
      <c r="A7" s="4"/>
      <c r="B7" s="173"/>
      <c r="C7" s="4"/>
      <c r="D7" s="5"/>
      <c r="G7" s="8" t="s">
        <v>82</v>
      </c>
      <c r="H7" s="9">
        <f>SUMIF($C$6:$C$111,"Instruction: Benefits (Cert./Non Cert.)", $D$6:$D$111)</f>
        <v>0</v>
      </c>
    </row>
    <row r="8" spans="1:12" ht="14.4" customHeight="1" x14ac:dyDescent="0.3">
      <c r="A8" s="4"/>
      <c r="B8" s="173"/>
      <c r="C8" s="4"/>
      <c r="D8" s="5"/>
      <c r="G8" s="10" t="s">
        <v>35</v>
      </c>
      <c r="H8" s="9">
        <f>SUMIF($C$6:$C$111,"Instruction: Professional Services", $D$6:$D$111)</f>
        <v>0</v>
      </c>
    </row>
    <row r="9" spans="1:12" ht="14.4" customHeight="1" x14ac:dyDescent="0.3">
      <c r="A9" s="4"/>
      <c r="B9" s="173"/>
      <c r="C9" s="4"/>
      <c r="D9" s="5"/>
      <c r="G9" s="10" t="s">
        <v>36</v>
      </c>
      <c r="H9" s="9">
        <f>SUMIF($C$6:$C$111,"Instruction: Rentals", $D$6:$D$111)</f>
        <v>0</v>
      </c>
    </row>
    <row r="10" spans="1:12" ht="14.4" customHeight="1" x14ac:dyDescent="0.3">
      <c r="A10" s="4"/>
      <c r="B10" s="173"/>
      <c r="C10" s="4"/>
      <c r="D10" s="5"/>
      <c r="G10" s="10" t="s">
        <v>37</v>
      </c>
      <c r="H10" s="9">
        <f>SUMIF($C$6:$C$111,"Instruction: Other Purchased Services", $D$6:$D$111)</f>
        <v>0</v>
      </c>
    </row>
    <row r="11" spans="1:12" ht="14.4" customHeight="1" x14ac:dyDescent="0.3">
      <c r="A11" s="4"/>
      <c r="B11" s="173"/>
      <c r="C11" s="4"/>
      <c r="D11" s="5"/>
      <c r="G11" s="10" t="s">
        <v>38</v>
      </c>
      <c r="H11" s="9">
        <f>SUMIF($C$6:$C$111,"Instruction: General Supplies", $D$6:$D$111)</f>
        <v>0</v>
      </c>
    </row>
    <row r="12" spans="1:12" ht="14.4" customHeight="1" x14ac:dyDescent="0.3">
      <c r="A12" s="4"/>
      <c r="B12" s="173"/>
      <c r="C12" s="4"/>
      <c r="D12" s="5"/>
      <c r="G12" s="10" t="s">
        <v>39</v>
      </c>
      <c r="H12" s="9">
        <f>SUMIF($C$6:$C$111,"Instruction: Property", $D$6:$D$111)</f>
        <v>0</v>
      </c>
    </row>
    <row r="13" spans="1:12" ht="14.4" customHeight="1" x14ac:dyDescent="0.3">
      <c r="A13" s="4"/>
      <c r="B13" s="173"/>
      <c r="C13" s="4"/>
      <c r="D13" s="5"/>
      <c r="G13" s="10"/>
      <c r="H13" s="9"/>
    </row>
    <row r="14" spans="1:12" ht="14.4" customHeight="1" x14ac:dyDescent="0.3">
      <c r="A14" s="4"/>
      <c r="B14" s="173"/>
      <c r="C14" s="4"/>
      <c r="D14" s="5"/>
      <c r="G14" s="8" t="s">
        <v>83</v>
      </c>
      <c r="H14" s="9">
        <f>SUMIF($C$6:$C$111,"Support Services (Student): Salary (Cert./Non Cert.)", $D$6:$D$111)</f>
        <v>0</v>
      </c>
    </row>
    <row r="15" spans="1:12" ht="14.4" customHeight="1" x14ac:dyDescent="0.3">
      <c r="A15" s="4"/>
      <c r="B15" s="173"/>
      <c r="C15" s="4"/>
      <c r="D15" s="5"/>
      <c r="G15" s="8" t="s">
        <v>84</v>
      </c>
      <c r="H15" s="9">
        <f>SUMIF($C$6:$C$111,"Support Services (Student): Benefits (Cert./Non Cert.)", $D$6:$D$111)</f>
        <v>0</v>
      </c>
    </row>
    <row r="16" spans="1:12" ht="14.4" customHeight="1" x14ac:dyDescent="0.3">
      <c r="A16" s="4"/>
      <c r="B16" s="173"/>
      <c r="C16" s="4"/>
      <c r="D16" s="5"/>
      <c r="G16" s="10" t="s">
        <v>40</v>
      </c>
      <c r="H16" s="9">
        <f>SUMIF($C$6:$C$111,"Support Services (Student): Professional Services", $D$6:$D$111)</f>
        <v>0</v>
      </c>
    </row>
    <row r="17" spans="1:8" ht="14.4" customHeight="1" x14ac:dyDescent="0.3">
      <c r="A17" s="4"/>
      <c r="B17" s="173"/>
      <c r="C17" s="4"/>
      <c r="D17" s="5"/>
      <c r="G17" s="10" t="s">
        <v>41</v>
      </c>
      <c r="H17" s="9">
        <f>SUMIF($C$6:$C$111,"Support Services (Student): Rentals", $D$6:$D$111)</f>
        <v>0</v>
      </c>
    </row>
    <row r="18" spans="1:8" ht="14.4" customHeight="1" x14ac:dyDescent="0.3">
      <c r="A18" s="4"/>
      <c r="B18" s="173"/>
      <c r="C18" s="4"/>
      <c r="D18" s="5"/>
      <c r="G18" s="10" t="s">
        <v>42</v>
      </c>
      <c r="H18" s="9">
        <f>SUMIF($C$6:$C$111,"Support Services (Student): Other Purchased Services", $D$6:$D$111)</f>
        <v>0</v>
      </c>
    </row>
    <row r="19" spans="1:8" ht="14.4" customHeight="1" x14ac:dyDescent="0.3">
      <c r="A19" s="4"/>
      <c r="B19" s="173"/>
      <c r="C19" s="4"/>
      <c r="D19" s="5"/>
      <c r="G19" s="10" t="s">
        <v>43</v>
      </c>
      <c r="H19" s="9">
        <f>SUMIF($C$6:$C$111,"Support Services (Student): General Supplies", $D$6:$D$111)</f>
        <v>0</v>
      </c>
    </row>
    <row r="20" spans="1:8" ht="14.4" customHeight="1" x14ac:dyDescent="0.3">
      <c r="A20" s="4"/>
      <c r="B20" s="173"/>
      <c r="C20" s="4"/>
      <c r="D20" s="5"/>
      <c r="G20" s="10" t="s">
        <v>44</v>
      </c>
      <c r="H20" s="9">
        <f>SUMIF($C$6:$C$111,"Support Services (Student): Property", $D$6:$D$111)</f>
        <v>0</v>
      </c>
    </row>
    <row r="21" spans="1:8" ht="14.4" customHeight="1" x14ac:dyDescent="0.3">
      <c r="A21" s="4"/>
      <c r="B21" s="173"/>
      <c r="C21" s="4"/>
      <c r="D21" s="5"/>
      <c r="G21" s="10"/>
      <c r="H21" s="9"/>
    </row>
    <row r="22" spans="1:8" ht="14.4" customHeight="1" x14ac:dyDescent="0.3">
      <c r="A22" s="4"/>
      <c r="B22" s="173"/>
      <c r="C22" s="4"/>
      <c r="D22" s="5"/>
      <c r="G22" s="8" t="s">
        <v>85</v>
      </c>
      <c r="H22" s="9">
        <f>SUMIF($C$6:$C$111,"Improvement of Instruction: Salary (Cert./Non Cert.)", $D$6:$D$111)</f>
        <v>0</v>
      </c>
    </row>
    <row r="23" spans="1:8" ht="14.4" customHeight="1" x14ac:dyDescent="0.3">
      <c r="A23" s="4"/>
      <c r="B23" s="173"/>
      <c r="C23" s="4"/>
      <c r="D23" s="5"/>
      <c r="G23" s="8" t="s">
        <v>86</v>
      </c>
      <c r="H23" s="9">
        <f>SUMIF($C$6:$C$111,"Improvement of Instruction: Benefits (Cert./Non Cert.)", $D$6:$D$111)</f>
        <v>0</v>
      </c>
    </row>
    <row r="24" spans="1:8" ht="14.4" customHeight="1" x14ac:dyDescent="0.3">
      <c r="A24" s="4"/>
      <c r="B24" s="173"/>
      <c r="C24" s="4"/>
      <c r="D24" s="5"/>
      <c r="G24" s="10" t="s">
        <v>45</v>
      </c>
      <c r="H24" s="9">
        <f>SUMIF($C$6:$C$111,"Improvement of Instruction: Professional Services", $D$6:$D$111)</f>
        <v>0</v>
      </c>
    </row>
    <row r="25" spans="1:8" ht="14.4" customHeight="1" x14ac:dyDescent="0.3">
      <c r="A25" s="4"/>
      <c r="B25" s="173"/>
      <c r="C25" s="4"/>
      <c r="D25" s="5"/>
      <c r="G25" s="10" t="s">
        <v>46</v>
      </c>
      <c r="H25" s="9">
        <f>SUMIF($C$6:$C$111,"Improvement of Instruction: Rentals", $D$6:$D$111)</f>
        <v>0</v>
      </c>
    </row>
    <row r="26" spans="1:8" ht="14.4" customHeight="1" x14ac:dyDescent="0.3">
      <c r="A26" s="4"/>
      <c r="B26" s="173"/>
      <c r="C26" s="4"/>
      <c r="D26" s="5"/>
      <c r="G26" s="10" t="s">
        <v>47</v>
      </c>
      <c r="H26" s="9">
        <f>SUMIF($C$6:$C$111,"Improvement of Instruction: Other Purchased Services", $D$6:$D$111)</f>
        <v>0</v>
      </c>
    </row>
    <row r="27" spans="1:8" ht="14.4" customHeight="1" x14ac:dyDescent="0.3">
      <c r="A27" s="4"/>
      <c r="B27" s="173"/>
      <c r="C27" s="4"/>
      <c r="D27" s="5"/>
      <c r="G27" s="10" t="s">
        <v>48</v>
      </c>
      <c r="H27" s="9">
        <f>SUMIF($C$6:$C$111,"Improvement of Instruction: General Supplies", $D$6:$D$111)</f>
        <v>0</v>
      </c>
    </row>
    <row r="28" spans="1:8" ht="14.4" customHeight="1" x14ac:dyDescent="0.3">
      <c r="A28" s="4"/>
      <c r="B28" s="173"/>
      <c r="C28" s="4"/>
      <c r="D28" s="5"/>
      <c r="G28" s="10" t="s">
        <v>49</v>
      </c>
      <c r="H28" s="9">
        <f>SUMIF($C$6:$C$111,"Improvement of Instruction: Property", $D$6:$D$111)</f>
        <v>0</v>
      </c>
    </row>
    <row r="29" spans="1:8" ht="14.4" customHeight="1" x14ac:dyDescent="0.3">
      <c r="A29" s="4"/>
      <c r="B29" s="173"/>
      <c r="C29" s="4"/>
      <c r="D29" s="5"/>
      <c r="G29" s="10"/>
      <c r="H29" s="9"/>
    </row>
    <row r="30" spans="1:8" ht="14.4" customHeight="1" x14ac:dyDescent="0.3">
      <c r="A30" s="4"/>
      <c r="B30" s="173"/>
      <c r="C30" s="4"/>
      <c r="D30" s="5"/>
      <c r="G30" s="8" t="s">
        <v>201</v>
      </c>
      <c r="H30" s="9">
        <f>SUMIF($C$6:$C$111,"Other Support Services-Admin: Salary (Cert./Non Cert.)", $D$6:$D$111)</f>
        <v>0</v>
      </c>
    </row>
    <row r="31" spans="1:8" ht="14.4" customHeight="1" x14ac:dyDescent="0.3">
      <c r="A31" s="4"/>
      <c r="B31" s="173"/>
      <c r="C31" s="4"/>
      <c r="D31" s="5"/>
      <c r="G31" s="8" t="s">
        <v>202</v>
      </c>
      <c r="H31" s="9">
        <f>SUMIF($C$6:$C$111,"Other Support Services-Admin: Benefits (Cert./Non Cert.)", $D$6:$D$111)</f>
        <v>0</v>
      </c>
    </row>
    <row r="32" spans="1:8" ht="14.4" customHeight="1" x14ac:dyDescent="0.3">
      <c r="A32" s="4"/>
      <c r="B32" s="173"/>
      <c r="C32" s="4"/>
      <c r="D32" s="5"/>
      <c r="G32" s="10" t="s">
        <v>203</v>
      </c>
      <c r="H32" s="9">
        <f>SUMIF($C$6:$C$111,"Other Support Services-Admin: Professional Services", $D$6:$D$111)</f>
        <v>0</v>
      </c>
    </row>
    <row r="33" spans="1:8" ht="14.4" customHeight="1" x14ac:dyDescent="0.3">
      <c r="A33" s="4"/>
      <c r="B33" s="173"/>
      <c r="C33" s="4"/>
      <c r="D33" s="5"/>
      <c r="G33" s="10" t="s">
        <v>204</v>
      </c>
      <c r="H33" s="9">
        <f>SUMIF($C$6:$C$111,"Other Support Services-Admin: Rentals", $D$6:$D$111)</f>
        <v>0</v>
      </c>
    </row>
    <row r="34" spans="1:8" ht="14.4" customHeight="1" x14ac:dyDescent="0.3">
      <c r="A34" s="4"/>
      <c r="B34" s="173"/>
      <c r="C34" s="4"/>
      <c r="D34" s="5"/>
      <c r="G34" s="10" t="s">
        <v>205</v>
      </c>
      <c r="H34" s="9">
        <f>SUMIF($C$6:$C$111,"Other Support Services-Admin: Other Purchased Services", $D$6:$D$111)</f>
        <v>0</v>
      </c>
    </row>
    <row r="35" spans="1:8" ht="14.4" customHeight="1" x14ac:dyDescent="0.3">
      <c r="A35" s="4"/>
      <c r="B35" s="173"/>
      <c r="C35" s="4"/>
      <c r="D35" s="5"/>
      <c r="G35" s="10" t="s">
        <v>206</v>
      </c>
      <c r="H35" s="9">
        <f>SUMIF($C$6:$C$111,"Other Support Services-Admin: General Supplies", $D$6:$D$111)</f>
        <v>0</v>
      </c>
    </row>
    <row r="36" spans="1:8" ht="14.4" customHeight="1" x14ac:dyDescent="0.3">
      <c r="A36" s="4"/>
      <c r="B36" s="173"/>
      <c r="C36" s="4"/>
      <c r="D36" s="5"/>
      <c r="G36" s="10" t="s">
        <v>207</v>
      </c>
      <c r="H36" s="9">
        <f>SUMIF($C$6:$C$111,"Other Support Services-Admin: Property", $D$6:$D$111)</f>
        <v>0</v>
      </c>
    </row>
    <row r="37" spans="1:8" ht="14.4" customHeight="1" x14ac:dyDescent="0.3">
      <c r="A37" s="4"/>
      <c r="B37" s="173"/>
      <c r="C37" s="4"/>
      <c r="D37" s="5"/>
      <c r="G37" s="10"/>
      <c r="H37" s="9"/>
    </row>
    <row r="38" spans="1:8" ht="14.4" customHeight="1" x14ac:dyDescent="0.3">
      <c r="A38" s="4"/>
      <c r="B38" s="173"/>
      <c r="C38" s="4"/>
      <c r="D38" s="5"/>
      <c r="G38" s="8" t="s">
        <v>87</v>
      </c>
      <c r="H38" s="9">
        <f>SUMIF($C$6:$C$111,"Operations and Maintenance: Salary (Cert./Non Cert.)", $D$6:$D$111)</f>
        <v>0</v>
      </c>
    </row>
    <row r="39" spans="1:8" ht="14.4" customHeight="1" x14ac:dyDescent="0.3">
      <c r="A39" s="4"/>
      <c r="B39" s="173"/>
      <c r="C39" s="4"/>
      <c r="D39" s="5"/>
      <c r="G39" s="8" t="s">
        <v>88</v>
      </c>
      <c r="H39" s="9">
        <f>SUMIF($C$6:$C$111,"Operations and Maintenance: Benefits (Cert./Non Cert.)", $D$6:$D$111)</f>
        <v>0</v>
      </c>
    </row>
    <row r="40" spans="1:8" ht="14.4" customHeight="1" x14ac:dyDescent="0.3">
      <c r="A40" s="4"/>
      <c r="B40" s="173"/>
      <c r="C40" s="4"/>
      <c r="D40" s="5"/>
      <c r="G40" s="10" t="s">
        <v>50</v>
      </c>
      <c r="H40" s="9">
        <f>SUMIF($C$6:$C$111,"Operations and Maintenance: Professional Services", $D$6:$D$111)</f>
        <v>0</v>
      </c>
    </row>
    <row r="41" spans="1:8" ht="14.4" customHeight="1" x14ac:dyDescent="0.3">
      <c r="A41" s="4"/>
      <c r="B41" s="173"/>
      <c r="C41" s="4"/>
      <c r="D41" s="5"/>
      <c r="G41" s="10" t="s">
        <v>51</v>
      </c>
      <c r="H41" s="9">
        <f>SUMIF($C$6:$C$111,"Operations and Maintenance: Rentals", $D$6:$D$111)</f>
        <v>0</v>
      </c>
    </row>
    <row r="42" spans="1:8" ht="14.4" customHeight="1" x14ac:dyDescent="0.3">
      <c r="A42" s="4"/>
      <c r="B42" s="173"/>
      <c r="C42" s="4"/>
      <c r="D42" s="5"/>
      <c r="G42" s="10" t="s">
        <v>52</v>
      </c>
      <c r="H42" s="9">
        <f>SUMIF($C$6:$C$111,"Operations and Maintenance: Other Purchased Services", $D$6:$D$111)</f>
        <v>0</v>
      </c>
    </row>
    <row r="43" spans="1:8" ht="14.4" customHeight="1" x14ac:dyDescent="0.3">
      <c r="A43" s="4"/>
      <c r="B43" s="173"/>
      <c r="C43" s="4"/>
      <c r="D43" s="5"/>
      <c r="G43" s="10" t="s">
        <v>53</v>
      </c>
      <c r="H43" s="9">
        <f>SUMIF($C$6:$C$111,"Operations and Maintenance: General Supplies", $D$6:$D$111)</f>
        <v>0</v>
      </c>
    </row>
    <row r="44" spans="1:8" ht="14.4" customHeight="1" x14ac:dyDescent="0.3">
      <c r="A44" s="4"/>
      <c r="B44" s="173"/>
      <c r="C44" s="4"/>
      <c r="D44" s="5"/>
      <c r="G44" s="10" t="s">
        <v>54</v>
      </c>
      <c r="H44" s="9">
        <f>SUMIF($C$6:$C$111,"Operations and Maintenance: Property", $D$6:$D$111)</f>
        <v>0</v>
      </c>
    </row>
    <row r="45" spans="1:8" ht="14.4" customHeight="1" x14ac:dyDescent="0.3">
      <c r="A45" s="4"/>
      <c r="B45" s="173"/>
      <c r="C45" s="4"/>
      <c r="D45" s="5"/>
      <c r="G45" s="10"/>
      <c r="H45" s="9"/>
    </row>
    <row r="46" spans="1:8" ht="14.4" customHeight="1" x14ac:dyDescent="0.3">
      <c r="A46" s="4"/>
      <c r="B46" s="173"/>
      <c r="C46" s="4"/>
      <c r="D46" s="5"/>
      <c r="G46" s="8" t="s">
        <v>89</v>
      </c>
      <c r="H46" s="9">
        <f>SUMIF($C$6:$C$111,"Transportation: Salary (Cert./Non Cert.)", $D$6:$D$111)</f>
        <v>0</v>
      </c>
    </row>
    <row r="47" spans="1:8" ht="14.4" customHeight="1" x14ac:dyDescent="0.3">
      <c r="A47" s="4"/>
      <c r="B47" s="173"/>
      <c r="C47" s="4"/>
      <c r="D47" s="5"/>
      <c r="G47" s="8" t="s">
        <v>90</v>
      </c>
      <c r="H47" s="9">
        <f>SUMIF($C$6:$C$111,"Transportation: Benefits (Cert./Non Cert.)", $D$6:$D$111)</f>
        <v>0</v>
      </c>
    </row>
    <row r="48" spans="1:8" x14ac:dyDescent="0.3">
      <c r="A48" s="4"/>
      <c r="B48" s="173"/>
      <c r="C48" s="4"/>
      <c r="D48" s="5"/>
      <c r="G48" s="10" t="s">
        <v>55</v>
      </c>
      <c r="H48" s="9">
        <f>SUMIF($C$6:$C$111,"Transportation: Professional Services", $D$6:$D$111)</f>
        <v>0</v>
      </c>
    </row>
    <row r="49" spans="1:9" x14ac:dyDescent="0.3">
      <c r="A49" s="4"/>
      <c r="B49" s="173"/>
      <c r="C49" s="4"/>
      <c r="D49" s="5"/>
      <c r="G49" s="10" t="s">
        <v>56</v>
      </c>
      <c r="H49" s="9">
        <f>SUMIF($C$6:$C$111,"Transportation: Rentals", $D$6:$D$111)</f>
        <v>0</v>
      </c>
    </row>
    <row r="50" spans="1:9" x14ac:dyDescent="0.3">
      <c r="A50" s="4"/>
      <c r="B50" s="173"/>
      <c r="C50" s="4"/>
      <c r="D50" s="5"/>
      <c r="G50" s="10" t="s">
        <v>57</v>
      </c>
      <c r="H50" s="9">
        <f>SUMIF($C$6:$C$111,"Transportation: Other Purchased Services", $D$6:$D$111)</f>
        <v>0</v>
      </c>
    </row>
    <row r="51" spans="1:9" x14ac:dyDescent="0.3">
      <c r="A51" s="4"/>
      <c r="B51" s="173"/>
      <c r="C51" s="4"/>
      <c r="D51" s="5"/>
      <c r="G51" s="10" t="s">
        <v>58</v>
      </c>
      <c r="H51" s="9">
        <f>SUMIF($C$6:$C$111,"Transportation: General Supplies", $D$6:$D$111)</f>
        <v>0</v>
      </c>
    </row>
    <row r="52" spans="1:9" x14ac:dyDescent="0.3">
      <c r="A52" s="4"/>
      <c r="B52" s="173"/>
      <c r="C52" s="4"/>
      <c r="D52" s="5"/>
      <c r="G52" s="10" t="s">
        <v>59</v>
      </c>
      <c r="H52" s="9">
        <f>SUMIF($C$6:$C$111,"Transportation: Property", $D$6:$D$111)</f>
        <v>0</v>
      </c>
    </row>
    <row r="53" spans="1:9" x14ac:dyDescent="0.3">
      <c r="A53" s="4"/>
      <c r="B53" s="173"/>
      <c r="C53" s="4"/>
      <c r="D53" s="5"/>
      <c r="G53" s="10"/>
      <c r="H53" s="9"/>
    </row>
    <row r="54" spans="1:9" x14ac:dyDescent="0.3">
      <c r="A54" s="4"/>
      <c r="B54" s="173"/>
      <c r="C54" s="4"/>
      <c r="D54" s="5"/>
      <c r="G54" s="8" t="s">
        <v>91</v>
      </c>
      <c r="H54" s="9">
        <f>SUMIF($C$6:$C$111,"Community Services Operations: Salary (Cert./Non Cert.)", $D$6:$D$111)</f>
        <v>0</v>
      </c>
    </row>
    <row r="55" spans="1:9" x14ac:dyDescent="0.3">
      <c r="A55" s="4"/>
      <c r="B55" s="173"/>
      <c r="C55" s="4"/>
      <c r="D55" s="5"/>
      <c r="G55" s="8" t="s">
        <v>92</v>
      </c>
      <c r="H55" s="9">
        <f>SUMIF($C$6:$C$111,"Community Services Operations: Benefits (Cert./Non Cert.)", $D$6:$D$111)</f>
        <v>0</v>
      </c>
    </row>
    <row r="56" spans="1:9" x14ac:dyDescent="0.3">
      <c r="A56" s="4"/>
      <c r="B56" s="173"/>
      <c r="C56" s="4"/>
      <c r="D56" s="5"/>
      <c r="G56" s="10" t="s">
        <v>60</v>
      </c>
      <c r="H56" s="9">
        <f>SUMIF($C$6:$C$111,"Community Services Operations: Professional Services", $D$6:$D$111)</f>
        <v>0</v>
      </c>
    </row>
    <row r="57" spans="1:9" x14ac:dyDescent="0.3">
      <c r="A57" s="4"/>
      <c r="B57" s="173"/>
      <c r="C57" s="4"/>
      <c r="D57" s="5"/>
      <c r="G57" s="10" t="s">
        <v>61</v>
      </c>
      <c r="H57" s="9">
        <f>SUMIF($C$6:$C$111,"Community Services Operations: Rentals", $D$6:$D$111)</f>
        <v>0</v>
      </c>
    </row>
    <row r="58" spans="1:9" x14ac:dyDescent="0.3">
      <c r="A58" s="4"/>
      <c r="B58" s="173"/>
      <c r="C58" s="4"/>
      <c r="D58" s="5"/>
      <c r="G58" s="10" t="s">
        <v>62</v>
      </c>
      <c r="H58" s="9">
        <f>SUMIF($C$6:$C$111,"Community Services Operations: Other Purchased Services", $D$6:$D$111)</f>
        <v>0</v>
      </c>
    </row>
    <row r="59" spans="1:9" x14ac:dyDescent="0.3">
      <c r="A59" s="4"/>
      <c r="B59" s="173"/>
      <c r="C59" s="4"/>
      <c r="D59" s="5"/>
      <c r="G59" s="10" t="s">
        <v>63</v>
      </c>
      <c r="H59" s="9">
        <f>SUMIF($C$6:$C$111,"Community Services Operations: General Supplies", $D$6:$D$111)</f>
        <v>0</v>
      </c>
    </row>
    <row r="60" spans="1:9" x14ac:dyDescent="0.3">
      <c r="A60" s="4"/>
      <c r="B60" s="173"/>
      <c r="C60" s="4"/>
      <c r="D60" s="5"/>
      <c r="G60" s="10" t="s">
        <v>64</v>
      </c>
      <c r="H60" s="9">
        <f>SUMIF($C$6:$C$111,"Community Services Operations: Property", $D$6:$D$111)</f>
        <v>0</v>
      </c>
    </row>
    <row r="61" spans="1:9" x14ac:dyDescent="0.3">
      <c r="A61" s="4"/>
      <c r="B61" s="173"/>
      <c r="C61" s="4"/>
      <c r="D61" s="5"/>
      <c r="G61" s="10"/>
      <c r="H61" s="9"/>
    </row>
    <row r="62" spans="1:9" x14ac:dyDescent="0.3">
      <c r="A62" s="4"/>
      <c r="B62" s="173"/>
      <c r="C62" s="4"/>
      <c r="D62" s="5"/>
      <c r="G62" s="11" t="s">
        <v>65</v>
      </c>
      <c r="H62" s="9">
        <f>SUMIF($C$6:$C$111,"Indirect Cost Used", $D$6:$D$111)</f>
        <v>0</v>
      </c>
    </row>
    <row r="63" spans="1:9" x14ac:dyDescent="0.3">
      <c r="A63" s="4"/>
      <c r="B63" s="173"/>
      <c r="C63" s="4"/>
      <c r="D63" s="5"/>
      <c r="G63" s="226"/>
      <c r="H63" s="225"/>
    </row>
    <row r="64" spans="1:9" ht="14.4" customHeight="1" x14ac:dyDescent="0.3">
      <c r="A64" s="4"/>
      <c r="B64" s="173"/>
      <c r="C64" s="4"/>
      <c r="D64" s="5"/>
      <c r="G64" s="205" t="s">
        <v>69</v>
      </c>
      <c r="H64" s="94">
        <f>SUM(H6:H62)</f>
        <v>0</v>
      </c>
      <c r="I64" s="221">
        <f>SUM(H30:H37)+H62</f>
        <v>0</v>
      </c>
    </row>
    <row r="65" spans="1:8" x14ac:dyDescent="0.3">
      <c r="A65" s="4"/>
      <c r="B65" s="173"/>
      <c r="C65" s="4"/>
      <c r="D65" s="5"/>
    </row>
    <row r="66" spans="1:8" x14ac:dyDescent="0.3">
      <c r="A66" s="4"/>
      <c r="B66" s="173"/>
      <c r="C66" s="4"/>
      <c r="D66" s="5"/>
      <c r="G66" s="112" t="s">
        <v>1767</v>
      </c>
      <c r="H66" s="112" t="s">
        <v>1768</v>
      </c>
    </row>
    <row r="67" spans="1:8" x14ac:dyDescent="0.3">
      <c r="A67" s="4"/>
      <c r="B67" s="173"/>
      <c r="C67" s="4"/>
      <c r="D67" s="5"/>
      <c r="G67" s="113" t="str">
        <f>'Equitable Share'!D12</f>
        <v xml:space="preserve"> </v>
      </c>
      <c r="H67" s="14">
        <f>SUMIF($A$6:$A$111,G67,$D$6:$D$111)</f>
        <v>0</v>
      </c>
    </row>
    <row r="68" spans="1:8" x14ac:dyDescent="0.3">
      <c r="A68" s="4"/>
      <c r="B68" s="173"/>
      <c r="C68" s="4"/>
      <c r="D68" s="5"/>
      <c r="G68" s="113" t="str">
        <f>'Equitable Share'!D13</f>
        <v xml:space="preserve"> </v>
      </c>
      <c r="H68" s="14">
        <f t="shared" ref="H68:H96" si="0">SUMIF($A$6:$A$111,G68,$D$6:$D$111)</f>
        <v>0</v>
      </c>
    </row>
    <row r="69" spans="1:8" x14ac:dyDescent="0.3">
      <c r="A69" s="4"/>
      <c r="B69" s="173"/>
      <c r="C69" s="4"/>
      <c r="D69" s="5"/>
      <c r="G69" s="113" t="str">
        <f>'Equitable Share'!D14</f>
        <v xml:space="preserve"> </v>
      </c>
      <c r="H69" s="14">
        <f t="shared" si="0"/>
        <v>0</v>
      </c>
    </row>
    <row r="70" spans="1:8" x14ac:dyDescent="0.3">
      <c r="A70" s="4"/>
      <c r="B70" s="173"/>
      <c r="C70" s="4"/>
      <c r="D70" s="5"/>
      <c r="G70" s="113" t="str">
        <f>'Equitable Share'!D15</f>
        <v xml:space="preserve"> </v>
      </c>
      <c r="H70" s="14">
        <f t="shared" si="0"/>
        <v>0</v>
      </c>
    </row>
    <row r="71" spans="1:8" x14ac:dyDescent="0.3">
      <c r="A71" s="4"/>
      <c r="B71" s="173"/>
      <c r="C71" s="4"/>
      <c r="D71" s="5"/>
      <c r="G71" s="113" t="str">
        <f>'Equitable Share'!D16</f>
        <v xml:space="preserve"> </v>
      </c>
      <c r="H71" s="14">
        <f t="shared" si="0"/>
        <v>0</v>
      </c>
    </row>
    <row r="72" spans="1:8" x14ac:dyDescent="0.3">
      <c r="A72" s="4"/>
      <c r="B72" s="173"/>
      <c r="C72" s="4"/>
      <c r="D72" s="5"/>
      <c r="G72" s="113" t="str">
        <f>'Equitable Share'!D17</f>
        <v xml:space="preserve"> </v>
      </c>
      <c r="H72" s="14">
        <f t="shared" si="0"/>
        <v>0</v>
      </c>
    </row>
    <row r="73" spans="1:8" x14ac:dyDescent="0.3">
      <c r="A73" s="4"/>
      <c r="B73" s="173"/>
      <c r="C73" s="4"/>
      <c r="D73" s="5"/>
      <c r="G73" s="113" t="str">
        <f>'Equitable Share'!D18</f>
        <v xml:space="preserve"> </v>
      </c>
      <c r="H73" s="14">
        <f t="shared" si="0"/>
        <v>0</v>
      </c>
    </row>
    <row r="74" spans="1:8" x14ac:dyDescent="0.3">
      <c r="A74" s="4"/>
      <c r="B74" s="173"/>
      <c r="C74" s="4"/>
      <c r="D74" s="5"/>
      <c r="G74" s="113" t="str">
        <f>'Equitable Share'!D19</f>
        <v xml:space="preserve"> </v>
      </c>
      <c r="H74" s="14">
        <f t="shared" si="0"/>
        <v>0</v>
      </c>
    </row>
    <row r="75" spans="1:8" x14ac:dyDescent="0.3">
      <c r="A75" s="4"/>
      <c r="B75" s="173"/>
      <c r="C75" s="4"/>
      <c r="D75" s="5"/>
      <c r="G75" s="113" t="str">
        <f>'Equitable Share'!D20</f>
        <v xml:space="preserve"> </v>
      </c>
      <c r="H75" s="14">
        <f t="shared" si="0"/>
        <v>0</v>
      </c>
    </row>
    <row r="76" spans="1:8" x14ac:dyDescent="0.3">
      <c r="A76" s="4"/>
      <c r="B76" s="173"/>
      <c r="C76" s="4"/>
      <c r="D76" s="5"/>
      <c r="G76" s="113" t="str">
        <f>'Equitable Share'!D21</f>
        <v xml:space="preserve"> </v>
      </c>
      <c r="H76" s="14">
        <f t="shared" si="0"/>
        <v>0</v>
      </c>
    </row>
    <row r="77" spans="1:8" x14ac:dyDescent="0.3">
      <c r="A77" s="4"/>
      <c r="B77" s="173"/>
      <c r="C77" s="4"/>
      <c r="D77" s="5"/>
      <c r="G77" s="113" t="str">
        <f>'Equitable Share'!D22</f>
        <v xml:space="preserve"> </v>
      </c>
      <c r="H77" s="14">
        <f t="shared" si="0"/>
        <v>0</v>
      </c>
    </row>
    <row r="78" spans="1:8" x14ac:dyDescent="0.3">
      <c r="A78" s="4"/>
      <c r="B78" s="173"/>
      <c r="C78" s="4"/>
      <c r="D78" s="5"/>
      <c r="G78" s="113" t="str">
        <f>'Equitable Share'!D23</f>
        <v xml:space="preserve"> </v>
      </c>
      <c r="H78" s="14">
        <f t="shared" si="0"/>
        <v>0</v>
      </c>
    </row>
    <row r="79" spans="1:8" x14ac:dyDescent="0.3">
      <c r="A79" s="4"/>
      <c r="B79" s="173"/>
      <c r="C79" s="4"/>
      <c r="D79" s="5"/>
      <c r="G79" s="113" t="str">
        <f>'Equitable Share'!D24</f>
        <v xml:space="preserve"> </v>
      </c>
      <c r="H79" s="14">
        <f t="shared" si="0"/>
        <v>0</v>
      </c>
    </row>
    <row r="80" spans="1:8" x14ac:dyDescent="0.3">
      <c r="A80" s="4"/>
      <c r="B80" s="173"/>
      <c r="C80" s="4"/>
      <c r="D80" s="5"/>
      <c r="G80" s="113" t="str">
        <f>'Equitable Share'!D39</f>
        <v xml:space="preserve"> </v>
      </c>
      <c r="H80" s="14">
        <f t="shared" si="0"/>
        <v>0</v>
      </c>
    </row>
    <row r="81" spans="1:8" x14ac:dyDescent="0.3">
      <c r="A81" s="4"/>
      <c r="B81" s="173"/>
      <c r="C81" s="4"/>
      <c r="D81" s="5"/>
      <c r="G81" s="113" t="str">
        <f>'Equitable Share'!D40</f>
        <v xml:space="preserve"> </v>
      </c>
      <c r="H81" s="14">
        <f t="shared" si="0"/>
        <v>0</v>
      </c>
    </row>
    <row r="82" spans="1:8" x14ac:dyDescent="0.3">
      <c r="A82" s="4"/>
      <c r="B82" s="173"/>
      <c r="C82" s="4"/>
      <c r="D82" s="5"/>
      <c r="G82" s="113" t="str">
        <f>'Equitable Share'!D41</f>
        <v xml:space="preserve"> </v>
      </c>
      <c r="H82" s="14">
        <f t="shared" si="0"/>
        <v>0</v>
      </c>
    </row>
    <row r="83" spans="1:8" x14ac:dyDescent="0.3">
      <c r="A83" s="4"/>
      <c r="B83" s="173"/>
      <c r="C83" s="4"/>
      <c r="D83" s="5"/>
      <c r="G83" s="113" t="str">
        <f>'Equitable Share'!D42</f>
        <v xml:space="preserve"> </v>
      </c>
      <c r="H83" s="14">
        <f t="shared" si="0"/>
        <v>0</v>
      </c>
    </row>
    <row r="84" spans="1:8" x14ac:dyDescent="0.3">
      <c r="A84" s="4"/>
      <c r="B84" s="173"/>
      <c r="C84" s="4"/>
      <c r="D84" s="5"/>
      <c r="G84" s="113" t="str">
        <f>'Equitable Share'!D43</f>
        <v xml:space="preserve"> </v>
      </c>
      <c r="H84" s="14">
        <f t="shared" si="0"/>
        <v>0</v>
      </c>
    </row>
    <row r="85" spans="1:8" x14ac:dyDescent="0.3">
      <c r="A85" s="4"/>
      <c r="B85" s="173"/>
      <c r="C85" s="4"/>
      <c r="D85" s="5"/>
      <c r="G85" s="113" t="str">
        <f>'Equitable Share'!D44</f>
        <v xml:space="preserve"> </v>
      </c>
      <c r="H85" s="14">
        <f t="shared" si="0"/>
        <v>0</v>
      </c>
    </row>
    <row r="86" spans="1:8" x14ac:dyDescent="0.3">
      <c r="A86" s="4"/>
      <c r="B86" s="173"/>
      <c r="C86" s="4"/>
      <c r="D86" s="5"/>
      <c r="G86" s="113" t="str">
        <f>'Equitable Share'!D45</f>
        <v xml:space="preserve"> </v>
      </c>
      <c r="H86" s="14">
        <f t="shared" si="0"/>
        <v>0</v>
      </c>
    </row>
    <row r="87" spans="1:8" x14ac:dyDescent="0.3">
      <c r="A87" s="4"/>
      <c r="B87" s="173"/>
      <c r="C87" s="4"/>
      <c r="D87" s="5"/>
      <c r="G87" s="113" t="str">
        <f>'Equitable Share'!D46</f>
        <v xml:space="preserve"> </v>
      </c>
      <c r="H87" s="14">
        <f t="shared" si="0"/>
        <v>0</v>
      </c>
    </row>
    <row r="88" spans="1:8" x14ac:dyDescent="0.3">
      <c r="A88" s="4"/>
      <c r="B88" s="173"/>
      <c r="C88" s="4"/>
      <c r="D88" s="5"/>
      <c r="G88" s="113" t="str">
        <f>'Equitable Share'!D47</f>
        <v xml:space="preserve"> </v>
      </c>
      <c r="H88" s="14">
        <f t="shared" si="0"/>
        <v>0</v>
      </c>
    </row>
    <row r="89" spans="1:8" x14ac:dyDescent="0.3">
      <c r="A89" s="4"/>
      <c r="B89" s="173"/>
      <c r="C89" s="4"/>
      <c r="D89" s="5"/>
      <c r="G89" s="113" t="str">
        <f>'Equitable Share'!D48</f>
        <v xml:space="preserve"> </v>
      </c>
      <c r="H89" s="14">
        <f t="shared" si="0"/>
        <v>0</v>
      </c>
    </row>
    <row r="90" spans="1:8" x14ac:dyDescent="0.3">
      <c r="A90" s="4"/>
      <c r="B90" s="173"/>
      <c r="C90" s="4"/>
      <c r="D90" s="5"/>
      <c r="G90" s="113" t="str">
        <f>'Equitable Share'!D49</f>
        <v xml:space="preserve"> </v>
      </c>
      <c r="H90" s="14">
        <f t="shared" si="0"/>
        <v>0</v>
      </c>
    </row>
    <row r="91" spans="1:8" x14ac:dyDescent="0.3">
      <c r="A91" s="4"/>
      <c r="B91" s="173"/>
      <c r="C91" s="4"/>
      <c r="D91" s="5"/>
      <c r="G91" s="113" t="str">
        <f>'Equitable Share'!D50</f>
        <v xml:space="preserve"> </v>
      </c>
      <c r="H91" s="14">
        <f t="shared" si="0"/>
        <v>0</v>
      </c>
    </row>
    <row r="92" spans="1:8" x14ac:dyDescent="0.3">
      <c r="A92" s="4"/>
      <c r="B92" s="173"/>
      <c r="C92" s="4"/>
      <c r="D92" s="5"/>
      <c r="G92" s="113" t="str">
        <f>'Equitable Share'!D51</f>
        <v xml:space="preserve"> </v>
      </c>
      <c r="H92" s="14">
        <f t="shared" si="0"/>
        <v>0</v>
      </c>
    </row>
    <row r="93" spans="1:8" x14ac:dyDescent="0.3">
      <c r="A93" s="4"/>
      <c r="B93" s="173"/>
      <c r="C93" s="4"/>
      <c r="D93" s="5"/>
      <c r="G93" s="113" t="str">
        <f>'Equitable Share'!D52</f>
        <v xml:space="preserve"> </v>
      </c>
      <c r="H93" s="14">
        <f t="shared" si="0"/>
        <v>0</v>
      </c>
    </row>
    <row r="94" spans="1:8" x14ac:dyDescent="0.3">
      <c r="A94" s="4"/>
      <c r="B94" s="173"/>
      <c r="C94" s="4"/>
      <c r="D94" s="5"/>
      <c r="G94" s="113" t="str">
        <f>'Equitable Share'!D53</f>
        <v xml:space="preserve"> </v>
      </c>
      <c r="H94" s="14">
        <f t="shared" si="0"/>
        <v>0</v>
      </c>
    </row>
    <row r="95" spans="1:8" x14ac:dyDescent="0.3">
      <c r="A95" s="4"/>
      <c r="B95" s="173"/>
      <c r="C95" s="4"/>
      <c r="D95" s="5"/>
      <c r="G95" s="113" t="str">
        <f>'Equitable Share'!D54</f>
        <v xml:space="preserve"> </v>
      </c>
      <c r="H95" s="14">
        <f t="shared" si="0"/>
        <v>0</v>
      </c>
    </row>
    <row r="96" spans="1:8" x14ac:dyDescent="0.3">
      <c r="A96" s="4"/>
      <c r="B96" s="173"/>
      <c r="C96" s="4"/>
      <c r="D96" s="5"/>
      <c r="G96" s="113" t="str">
        <f>'Equitable Share'!D55</f>
        <v xml:space="preserve"> </v>
      </c>
      <c r="H96" s="14">
        <f t="shared" si="0"/>
        <v>0</v>
      </c>
    </row>
    <row r="97" spans="1:4" x14ac:dyDescent="0.3">
      <c r="A97" s="4"/>
      <c r="B97" s="173"/>
      <c r="C97" s="4"/>
      <c r="D97" s="5"/>
    </row>
    <row r="98" spans="1:4" x14ac:dyDescent="0.3">
      <c r="A98" s="4"/>
      <c r="B98" s="173"/>
      <c r="C98" s="4"/>
      <c r="D98" s="5"/>
    </row>
    <row r="99" spans="1:4" x14ac:dyDescent="0.3">
      <c r="A99" s="4"/>
      <c r="B99" s="173"/>
      <c r="C99" s="4"/>
      <c r="D99" s="5"/>
    </row>
    <row r="100" spans="1:4" x14ac:dyDescent="0.3">
      <c r="A100" s="4"/>
      <c r="B100" s="173"/>
      <c r="C100" s="4"/>
      <c r="D100" s="5"/>
    </row>
    <row r="101" spans="1:4" x14ac:dyDescent="0.3">
      <c r="A101" s="4"/>
      <c r="B101" s="173"/>
      <c r="C101" s="4"/>
      <c r="D101" s="5"/>
    </row>
    <row r="102" spans="1:4" x14ac:dyDescent="0.3">
      <c r="A102" s="4"/>
      <c r="B102" s="173"/>
      <c r="C102" s="4"/>
      <c r="D102" s="5"/>
    </row>
    <row r="103" spans="1:4" x14ac:dyDescent="0.3">
      <c r="A103" s="4"/>
      <c r="B103" s="173"/>
      <c r="C103" s="4"/>
      <c r="D103" s="5"/>
    </row>
    <row r="104" spans="1:4" x14ac:dyDescent="0.3">
      <c r="A104" s="4"/>
      <c r="B104" s="173"/>
      <c r="C104" s="4"/>
      <c r="D104" s="5"/>
    </row>
    <row r="105" spans="1:4" x14ac:dyDescent="0.3">
      <c r="A105" s="4"/>
      <c r="B105" s="173"/>
      <c r="C105" s="4"/>
      <c r="D105" s="5"/>
    </row>
    <row r="106" spans="1:4" x14ac:dyDescent="0.3">
      <c r="A106" s="4"/>
      <c r="B106" s="173"/>
      <c r="C106" s="4"/>
      <c r="D106" s="5"/>
    </row>
    <row r="107" spans="1:4" x14ac:dyDescent="0.3">
      <c r="A107" s="4"/>
      <c r="B107" s="173"/>
      <c r="C107" s="4"/>
      <c r="D107" s="5"/>
    </row>
    <row r="108" spans="1:4" x14ac:dyDescent="0.3">
      <c r="A108" s="4"/>
      <c r="B108" s="173"/>
      <c r="C108" s="4"/>
      <c r="D108" s="5"/>
    </row>
    <row r="109" spans="1:4" x14ac:dyDescent="0.3">
      <c r="A109" s="4"/>
      <c r="B109" s="173"/>
      <c r="C109" s="4"/>
      <c r="D109" s="5"/>
    </row>
    <row r="110" spans="1:4" x14ac:dyDescent="0.3">
      <c r="A110" s="4"/>
      <c r="B110" s="173"/>
      <c r="C110" s="4"/>
      <c r="D110" s="5"/>
    </row>
    <row r="111" spans="1:4" x14ac:dyDescent="0.3">
      <c r="A111" s="4"/>
      <c r="B111" s="173"/>
      <c r="C111" s="4"/>
      <c r="D111" s="5"/>
    </row>
    <row r="112" spans="1:4" ht="14.4" customHeight="1" x14ac:dyDescent="0.3">
      <c r="A112" s="114"/>
      <c r="B112" s="114"/>
      <c r="C112" s="115" t="s">
        <v>1785</v>
      </c>
      <c r="D112" s="206">
        <f>SUM(D6:D111)</f>
        <v>0</v>
      </c>
    </row>
    <row r="113" spans="3:4" ht="14.4" customHeight="1" x14ac:dyDescent="0.3">
      <c r="C113" s="116" t="s">
        <v>1786</v>
      </c>
      <c r="D113" s="204" t="str">
        <f>'Amend#3 Overview'!G13</f>
        <v xml:space="preserve"> </v>
      </c>
    </row>
    <row r="114" spans="3:4" x14ac:dyDescent="0.3">
      <c r="C114" s="117" t="s">
        <v>199</v>
      </c>
      <c r="D114" s="94" t="str">
        <f>IFERROR(D113-D112,"")</f>
        <v/>
      </c>
    </row>
  </sheetData>
  <sheetProtection algorithmName="SHA-512" hashValue="fXh/PtR0/70uxvOGGe8XmzLx0C2Y/cPe6c5NnvF9JDy4lpOc/LIQ0xIxM7/fj2dlUrbp8/axDV6dqEA10M8H3w==" saltValue="RJRmtBK827ZiHC3RVSSsTA==" spinCount="100000" sheet="1" objects="1" scenarios="1" selectLockedCells="1"/>
  <mergeCells count="2">
    <mergeCell ref="A1:H1"/>
    <mergeCell ref="A2:H3"/>
  </mergeCells>
  <conditionalFormatting sqref="D112">
    <cfRule type="cellIs" dxfId="98" priority="14" operator="lessThan">
      <formula>$D$113</formula>
    </cfRule>
    <cfRule type="cellIs" dxfId="97" priority="16" operator="equal">
      <formula>$D$113</formula>
    </cfRule>
    <cfRule type="cellIs" dxfId="96" priority="17" operator="greaterThan">
      <formula>$D$113</formula>
    </cfRule>
  </conditionalFormatting>
  <conditionalFormatting sqref="H67:H96">
    <cfRule type="expression" dxfId="95" priority="4" stopIfTrue="1">
      <formula>H67=0</formula>
    </cfRule>
  </conditionalFormatting>
  <conditionalFormatting sqref="G6:G62">
    <cfRule type="expression" dxfId="94" priority="2">
      <formula>MOD(ROW(),2)=0</formula>
    </cfRule>
  </conditionalFormatting>
  <conditionalFormatting sqref="H6:H63">
    <cfRule type="expression" dxfId="93" priority="3">
      <formula>MOD(ROW(),2)=0</formula>
    </cfRule>
  </conditionalFormatting>
  <conditionalFormatting sqref="G63">
    <cfRule type="expression" dxfId="92" priority="1">
      <formula>MOD(ROW(),2)=0</formula>
    </cfRule>
  </conditionalFormatting>
  <dataValidations count="2">
    <dataValidation type="list" allowBlank="1" showInputMessage="1" showErrorMessage="1" promptTitle="Select Budget Category" sqref="C5" xr:uid="{32C0AE66-425D-429A-AA0E-9AC8C26F4BDD}">
      <formula1>$G$6:$G$62</formula1>
    </dataValidation>
    <dataValidation type="list" allowBlank="1" showInputMessage="1" showErrorMessage="1" promptTitle="Select Budget Category" sqref="C6:C111" xr:uid="{38FC90A9-44E4-4F25-98EC-5337689F8826}">
      <formula1>$G$6:$G$63</formula1>
    </dataValidation>
  </dataValidations>
  <hyperlinks>
    <hyperlink ref="C4" location="'Budget Category'!A1" display="Budget Category" xr:uid="{31308EEC-F070-471E-A33F-6C3C9DC603F8}"/>
  </hyperlinks>
  <pageMargins left="0.7" right="0.7" top="0.75" bottom="0.75" header="0.3" footer="0.3"/>
  <pageSetup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5" id="{B5D1182F-C89E-4B30-A0BD-A4B6C996C8A3}">
            <xm:f>H67&lt;'Amend#3 Equitable Share'!K12:M12</xm:f>
            <x14:dxf>
              <fill>
                <patternFill>
                  <bgColor rgb="FFFFFF00"/>
                </patternFill>
              </fill>
            </x14:dxf>
          </x14:cfRule>
          <x14:cfRule type="expression" priority="6" id="{45E9DF59-93D5-49BB-9E70-136ECB8E3A84}">
            <xm:f>H67&gt;'Amend#3 Equitable Share'!K12:M12</xm:f>
            <x14:dxf>
              <fill>
                <patternFill>
                  <bgColor rgb="FFFF0000"/>
                </patternFill>
              </fill>
            </x14:dxf>
          </x14:cfRule>
          <x14:cfRule type="expression" priority="7" id="{72FA2421-9B5C-4AC3-917B-4782C3D8A1F0}">
            <xm:f>H67='Amend#3 Equitable Share'!K12:M12</xm:f>
            <x14:dxf>
              <fill>
                <patternFill>
                  <bgColor rgb="FF92D050"/>
                </patternFill>
              </fill>
            </x14:dxf>
          </x14:cfRule>
          <xm:sqref>H67:H96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D7F4B142-599F-47FA-8471-66FD16DCA138}">
          <x14:formula1>
            <xm:f>'Equitable Share'!$D$12:$D$55</xm:f>
          </x14:formula1>
          <xm:sqref>A6:A111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981AF-BCE8-446B-9C7D-C0B46D42E2DD}">
  <sheetPr codeName="Sheet11">
    <tabColor rgb="FF92D050"/>
  </sheetPr>
  <dimension ref="A1:Q54"/>
  <sheetViews>
    <sheetView zoomScaleNormal="100" workbookViewId="0">
      <selection activeCell="A5" sqref="A5:M17"/>
    </sheetView>
  </sheetViews>
  <sheetFormatPr defaultRowHeight="14.4" x14ac:dyDescent="0.3"/>
  <sheetData>
    <row r="1" spans="1:17" ht="24" customHeight="1" x14ac:dyDescent="0.3">
      <c r="A1" s="436" t="s">
        <v>120</v>
      </c>
      <c r="B1" s="437"/>
      <c r="C1" s="437"/>
      <c r="D1" s="437"/>
      <c r="E1" s="437"/>
      <c r="F1" s="437"/>
      <c r="G1" s="437"/>
      <c r="H1" s="437"/>
      <c r="I1" s="437"/>
      <c r="J1" s="437"/>
      <c r="K1" s="437"/>
      <c r="L1" s="437"/>
      <c r="M1" s="437"/>
      <c r="N1" s="437"/>
      <c r="O1" s="437"/>
      <c r="P1" s="437"/>
      <c r="Q1" s="437"/>
    </row>
    <row r="2" spans="1:17" ht="45" customHeight="1" x14ac:dyDescent="0.3">
      <c r="A2" s="438" t="s">
        <v>1777</v>
      </c>
      <c r="B2" s="439"/>
      <c r="C2" s="439"/>
      <c r="D2" s="439"/>
      <c r="E2" s="439"/>
      <c r="F2" s="439"/>
      <c r="G2" s="439"/>
      <c r="H2" s="439"/>
      <c r="I2" s="439"/>
      <c r="J2" s="439"/>
      <c r="K2" s="439"/>
      <c r="L2" s="439"/>
      <c r="M2" s="439"/>
      <c r="N2" s="439"/>
      <c r="O2" s="439"/>
      <c r="P2" s="439"/>
      <c r="Q2" s="439"/>
    </row>
    <row r="3" spans="1:17" ht="5.4" customHeight="1" thickBot="1" x14ac:dyDescent="0.35"/>
    <row r="4" spans="1:17" ht="44.4" customHeight="1" thickBot="1" x14ac:dyDescent="0.35">
      <c r="A4" s="440" t="s">
        <v>121</v>
      </c>
      <c r="B4" s="441"/>
      <c r="C4" s="441"/>
      <c r="D4" s="441"/>
      <c r="E4" s="441"/>
      <c r="F4" s="441"/>
      <c r="G4" s="441"/>
      <c r="H4" s="441"/>
      <c r="I4" s="441"/>
      <c r="J4" s="441"/>
      <c r="K4" s="441"/>
      <c r="L4" s="441"/>
      <c r="M4" s="442"/>
      <c r="N4" s="443" t="s">
        <v>1776</v>
      </c>
      <c r="O4" s="444"/>
      <c r="P4" s="444"/>
      <c r="Q4" s="445"/>
    </row>
    <row r="5" spans="1:17" x14ac:dyDescent="0.3">
      <c r="A5" s="421"/>
      <c r="B5" s="422"/>
      <c r="C5" s="422"/>
      <c r="D5" s="422"/>
      <c r="E5" s="422"/>
      <c r="F5" s="422"/>
      <c r="G5" s="422"/>
      <c r="H5" s="422"/>
      <c r="I5" s="422"/>
      <c r="J5" s="422"/>
      <c r="K5" s="422"/>
      <c r="L5" s="422"/>
      <c r="M5" s="423"/>
      <c r="N5" s="430"/>
      <c r="O5" s="431"/>
      <c r="P5" s="431"/>
      <c r="Q5" s="432"/>
    </row>
    <row r="6" spans="1:17" x14ac:dyDescent="0.3">
      <c r="A6" s="424"/>
      <c r="B6" s="425"/>
      <c r="C6" s="425"/>
      <c r="D6" s="425"/>
      <c r="E6" s="425"/>
      <c r="F6" s="425"/>
      <c r="G6" s="425"/>
      <c r="H6" s="425"/>
      <c r="I6" s="425"/>
      <c r="J6" s="425"/>
      <c r="K6" s="425"/>
      <c r="L6" s="425"/>
      <c r="M6" s="426"/>
      <c r="N6" s="430"/>
      <c r="O6" s="431"/>
      <c r="P6" s="431"/>
      <c r="Q6" s="432"/>
    </row>
    <row r="7" spans="1:17" x14ac:dyDescent="0.3">
      <c r="A7" s="424"/>
      <c r="B7" s="425"/>
      <c r="C7" s="425"/>
      <c r="D7" s="425"/>
      <c r="E7" s="425"/>
      <c r="F7" s="425"/>
      <c r="G7" s="425"/>
      <c r="H7" s="425"/>
      <c r="I7" s="425"/>
      <c r="J7" s="425"/>
      <c r="K7" s="425"/>
      <c r="L7" s="425"/>
      <c r="M7" s="426"/>
      <c r="N7" s="430"/>
      <c r="O7" s="431"/>
      <c r="P7" s="431"/>
      <c r="Q7" s="432"/>
    </row>
    <row r="8" spans="1:17" x14ac:dyDescent="0.3">
      <c r="A8" s="424"/>
      <c r="B8" s="425"/>
      <c r="C8" s="425"/>
      <c r="D8" s="425"/>
      <c r="E8" s="425"/>
      <c r="F8" s="425"/>
      <c r="G8" s="425"/>
      <c r="H8" s="425"/>
      <c r="I8" s="425"/>
      <c r="J8" s="425"/>
      <c r="K8" s="425"/>
      <c r="L8" s="425"/>
      <c r="M8" s="426"/>
      <c r="N8" s="430"/>
      <c r="O8" s="431"/>
      <c r="P8" s="431"/>
      <c r="Q8" s="432"/>
    </row>
    <row r="9" spans="1:17" x14ac:dyDescent="0.3">
      <c r="A9" s="424"/>
      <c r="B9" s="425"/>
      <c r="C9" s="425"/>
      <c r="D9" s="425"/>
      <c r="E9" s="425"/>
      <c r="F9" s="425"/>
      <c r="G9" s="425"/>
      <c r="H9" s="425"/>
      <c r="I9" s="425"/>
      <c r="J9" s="425"/>
      <c r="K9" s="425"/>
      <c r="L9" s="425"/>
      <c r="M9" s="426"/>
      <c r="N9" s="430"/>
      <c r="O9" s="431"/>
      <c r="P9" s="431"/>
      <c r="Q9" s="432"/>
    </row>
    <row r="10" spans="1:17" x14ac:dyDescent="0.3">
      <c r="A10" s="424"/>
      <c r="B10" s="425"/>
      <c r="C10" s="425"/>
      <c r="D10" s="425"/>
      <c r="E10" s="425"/>
      <c r="F10" s="425"/>
      <c r="G10" s="425"/>
      <c r="H10" s="425"/>
      <c r="I10" s="425"/>
      <c r="J10" s="425"/>
      <c r="K10" s="425"/>
      <c r="L10" s="425"/>
      <c r="M10" s="426"/>
      <c r="N10" s="430"/>
      <c r="O10" s="431"/>
      <c r="P10" s="431"/>
      <c r="Q10" s="432"/>
    </row>
    <row r="11" spans="1:17" x14ac:dyDescent="0.3">
      <c r="A11" s="424"/>
      <c r="B11" s="425"/>
      <c r="C11" s="425"/>
      <c r="D11" s="425"/>
      <c r="E11" s="425"/>
      <c r="F11" s="425"/>
      <c r="G11" s="425"/>
      <c r="H11" s="425"/>
      <c r="I11" s="425"/>
      <c r="J11" s="425"/>
      <c r="K11" s="425"/>
      <c r="L11" s="425"/>
      <c r="M11" s="426"/>
      <c r="N11" s="430"/>
      <c r="O11" s="431"/>
      <c r="P11" s="431"/>
      <c r="Q11" s="432"/>
    </row>
    <row r="12" spans="1:17" x14ac:dyDescent="0.3">
      <c r="A12" s="424"/>
      <c r="B12" s="425"/>
      <c r="C12" s="425"/>
      <c r="D12" s="425"/>
      <c r="E12" s="425"/>
      <c r="F12" s="425"/>
      <c r="G12" s="425"/>
      <c r="H12" s="425"/>
      <c r="I12" s="425"/>
      <c r="J12" s="425"/>
      <c r="K12" s="425"/>
      <c r="L12" s="425"/>
      <c r="M12" s="426"/>
      <c r="N12" s="430"/>
      <c r="O12" s="431"/>
      <c r="P12" s="431"/>
      <c r="Q12" s="432"/>
    </row>
    <row r="13" spans="1:17" x14ac:dyDescent="0.3">
      <c r="A13" s="424"/>
      <c r="B13" s="425"/>
      <c r="C13" s="425"/>
      <c r="D13" s="425"/>
      <c r="E13" s="425"/>
      <c r="F13" s="425"/>
      <c r="G13" s="425"/>
      <c r="H13" s="425"/>
      <c r="I13" s="425"/>
      <c r="J13" s="425"/>
      <c r="K13" s="425"/>
      <c r="L13" s="425"/>
      <c r="M13" s="426"/>
      <c r="N13" s="430"/>
      <c r="O13" s="431"/>
      <c r="P13" s="431"/>
      <c r="Q13" s="432"/>
    </row>
    <row r="14" spans="1:17" x14ac:dyDescent="0.3">
      <c r="A14" s="424"/>
      <c r="B14" s="425"/>
      <c r="C14" s="425"/>
      <c r="D14" s="425"/>
      <c r="E14" s="425"/>
      <c r="F14" s="425"/>
      <c r="G14" s="425"/>
      <c r="H14" s="425"/>
      <c r="I14" s="425"/>
      <c r="J14" s="425"/>
      <c r="K14" s="425"/>
      <c r="L14" s="425"/>
      <c r="M14" s="426"/>
      <c r="N14" s="430"/>
      <c r="O14" s="431"/>
      <c r="P14" s="431"/>
      <c r="Q14" s="432"/>
    </row>
    <row r="15" spans="1:17" x14ac:dyDescent="0.3">
      <c r="A15" s="424"/>
      <c r="B15" s="425"/>
      <c r="C15" s="425"/>
      <c r="D15" s="425"/>
      <c r="E15" s="425"/>
      <c r="F15" s="425"/>
      <c r="G15" s="425"/>
      <c r="H15" s="425"/>
      <c r="I15" s="425"/>
      <c r="J15" s="425"/>
      <c r="K15" s="425"/>
      <c r="L15" s="425"/>
      <c r="M15" s="426"/>
      <c r="N15" s="430"/>
      <c r="O15" s="431"/>
      <c r="P15" s="431"/>
      <c r="Q15" s="432"/>
    </row>
    <row r="16" spans="1:17" x14ac:dyDescent="0.3">
      <c r="A16" s="424"/>
      <c r="B16" s="425"/>
      <c r="C16" s="425"/>
      <c r="D16" s="425"/>
      <c r="E16" s="425"/>
      <c r="F16" s="425"/>
      <c r="G16" s="425"/>
      <c r="H16" s="425"/>
      <c r="I16" s="425"/>
      <c r="J16" s="425"/>
      <c r="K16" s="425"/>
      <c r="L16" s="425"/>
      <c r="M16" s="426"/>
      <c r="N16" s="430"/>
      <c r="O16" s="431"/>
      <c r="P16" s="431"/>
      <c r="Q16" s="432"/>
    </row>
    <row r="17" spans="1:17" ht="15" thickBot="1" x14ac:dyDescent="0.35">
      <c r="A17" s="427"/>
      <c r="B17" s="428"/>
      <c r="C17" s="428"/>
      <c r="D17" s="428"/>
      <c r="E17" s="428"/>
      <c r="F17" s="428"/>
      <c r="G17" s="428"/>
      <c r="H17" s="428"/>
      <c r="I17" s="428"/>
      <c r="J17" s="428"/>
      <c r="K17" s="428"/>
      <c r="L17" s="428"/>
      <c r="M17" s="429"/>
      <c r="N17" s="433"/>
      <c r="O17" s="434"/>
      <c r="P17" s="434"/>
      <c r="Q17" s="435"/>
    </row>
    <row r="18" spans="1:17" ht="43.2" customHeight="1" thickBot="1" x14ac:dyDescent="0.35">
      <c r="A18" s="440" t="s">
        <v>122</v>
      </c>
      <c r="B18" s="441"/>
      <c r="C18" s="441"/>
      <c r="D18" s="441"/>
      <c r="E18" s="441"/>
      <c r="F18" s="441"/>
      <c r="G18" s="441"/>
      <c r="H18" s="441"/>
      <c r="I18" s="441"/>
      <c r="J18" s="441"/>
      <c r="K18" s="441"/>
      <c r="L18" s="441"/>
      <c r="M18" s="442"/>
      <c r="N18" s="443" t="s">
        <v>124</v>
      </c>
      <c r="O18" s="444"/>
      <c r="P18" s="444"/>
      <c r="Q18" s="445"/>
    </row>
    <row r="19" spans="1:17" x14ac:dyDescent="0.3">
      <c r="A19" s="421"/>
      <c r="B19" s="422"/>
      <c r="C19" s="422"/>
      <c r="D19" s="422"/>
      <c r="E19" s="422"/>
      <c r="F19" s="422"/>
      <c r="G19" s="422"/>
      <c r="H19" s="422"/>
      <c r="I19" s="422"/>
      <c r="J19" s="422"/>
      <c r="K19" s="422"/>
      <c r="L19" s="422"/>
      <c r="M19" s="423"/>
      <c r="N19" s="430"/>
      <c r="O19" s="431"/>
      <c r="P19" s="431"/>
      <c r="Q19" s="432"/>
    </row>
    <row r="20" spans="1:17" x14ac:dyDescent="0.3">
      <c r="A20" s="424"/>
      <c r="B20" s="425"/>
      <c r="C20" s="425"/>
      <c r="D20" s="425"/>
      <c r="E20" s="425"/>
      <c r="F20" s="425"/>
      <c r="G20" s="425"/>
      <c r="H20" s="425"/>
      <c r="I20" s="425"/>
      <c r="J20" s="425"/>
      <c r="K20" s="425"/>
      <c r="L20" s="425"/>
      <c r="M20" s="426"/>
      <c r="N20" s="430"/>
      <c r="O20" s="431"/>
      <c r="P20" s="431"/>
      <c r="Q20" s="432"/>
    </row>
    <row r="21" spans="1:17" x14ac:dyDescent="0.3">
      <c r="A21" s="424"/>
      <c r="B21" s="425"/>
      <c r="C21" s="425"/>
      <c r="D21" s="425"/>
      <c r="E21" s="425"/>
      <c r="F21" s="425"/>
      <c r="G21" s="425"/>
      <c r="H21" s="425"/>
      <c r="I21" s="425"/>
      <c r="J21" s="425"/>
      <c r="K21" s="425"/>
      <c r="L21" s="425"/>
      <c r="M21" s="426"/>
      <c r="N21" s="430"/>
      <c r="O21" s="431"/>
      <c r="P21" s="431"/>
      <c r="Q21" s="432"/>
    </row>
    <row r="22" spans="1:17" x14ac:dyDescent="0.3">
      <c r="A22" s="424"/>
      <c r="B22" s="425"/>
      <c r="C22" s="425"/>
      <c r="D22" s="425"/>
      <c r="E22" s="425"/>
      <c r="F22" s="425"/>
      <c r="G22" s="425"/>
      <c r="H22" s="425"/>
      <c r="I22" s="425"/>
      <c r="J22" s="425"/>
      <c r="K22" s="425"/>
      <c r="L22" s="425"/>
      <c r="M22" s="426"/>
      <c r="N22" s="430"/>
      <c r="O22" s="431"/>
      <c r="P22" s="431"/>
      <c r="Q22" s="432"/>
    </row>
    <row r="23" spans="1:17" x14ac:dyDescent="0.3">
      <c r="A23" s="424"/>
      <c r="B23" s="425"/>
      <c r="C23" s="425"/>
      <c r="D23" s="425"/>
      <c r="E23" s="425"/>
      <c r="F23" s="425"/>
      <c r="G23" s="425"/>
      <c r="H23" s="425"/>
      <c r="I23" s="425"/>
      <c r="J23" s="425"/>
      <c r="K23" s="425"/>
      <c r="L23" s="425"/>
      <c r="M23" s="426"/>
      <c r="N23" s="430"/>
      <c r="O23" s="431"/>
      <c r="P23" s="431"/>
      <c r="Q23" s="432"/>
    </row>
    <row r="24" spans="1:17" x14ac:dyDescent="0.3">
      <c r="A24" s="424"/>
      <c r="B24" s="425"/>
      <c r="C24" s="425"/>
      <c r="D24" s="425"/>
      <c r="E24" s="425"/>
      <c r="F24" s="425"/>
      <c r="G24" s="425"/>
      <c r="H24" s="425"/>
      <c r="I24" s="425"/>
      <c r="J24" s="425"/>
      <c r="K24" s="425"/>
      <c r="L24" s="425"/>
      <c r="M24" s="426"/>
      <c r="N24" s="430"/>
      <c r="O24" s="431"/>
      <c r="P24" s="431"/>
      <c r="Q24" s="432"/>
    </row>
    <row r="25" spans="1:17" x14ac:dyDescent="0.3">
      <c r="A25" s="424"/>
      <c r="B25" s="425"/>
      <c r="C25" s="425"/>
      <c r="D25" s="425"/>
      <c r="E25" s="425"/>
      <c r="F25" s="425"/>
      <c r="G25" s="425"/>
      <c r="H25" s="425"/>
      <c r="I25" s="425"/>
      <c r="J25" s="425"/>
      <c r="K25" s="425"/>
      <c r="L25" s="425"/>
      <c r="M25" s="426"/>
      <c r="N25" s="430"/>
      <c r="O25" s="431"/>
      <c r="P25" s="431"/>
      <c r="Q25" s="432"/>
    </row>
    <row r="26" spans="1:17" x14ac:dyDescent="0.3">
      <c r="A26" s="424"/>
      <c r="B26" s="425"/>
      <c r="C26" s="425"/>
      <c r="D26" s="425"/>
      <c r="E26" s="425"/>
      <c r="F26" s="425"/>
      <c r="G26" s="425"/>
      <c r="H26" s="425"/>
      <c r="I26" s="425"/>
      <c r="J26" s="425"/>
      <c r="K26" s="425"/>
      <c r="L26" s="425"/>
      <c r="M26" s="426"/>
      <c r="N26" s="430"/>
      <c r="O26" s="431"/>
      <c r="P26" s="431"/>
      <c r="Q26" s="432"/>
    </row>
    <row r="27" spans="1:17" x14ac:dyDescent="0.3">
      <c r="A27" s="424"/>
      <c r="B27" s="425"/>
      <c r="C27" s="425"/>
      <c r="D27" s="425"/>
      <c r="E27" s="425"/>
      <c r="F27" s="425"/>
      <c r="G27" s="425"/>
      <c r="H27" s="425"/>
      <c r="I27" s="425"/>
      <c r="J27" s="425"/>
      <c r="K27" s="425"/>
      <c r="L27" s="425"/>
      <c r="M27" s="426"/>
      <c r="N27" s="430"/>
      <c r="O27" s="431"/>
      <c r="P27" s="431"/>
      <c r="Q27" s="432"/>
    </row>
    <row r="28" spans="1:17" x14ac:dyDescent="0.3">
      <c r="A28" s="424"/>
      <c r="B28" s="425"/>
      <c r="C28" s="425"/>
      <c r="D28" s="425"/>
      <c r="E28" s="425"/>
      <c r="F28" s="425"/>
      <c r="G28" s="425"/>
      <c r="H28" s="425"/>
      <c r="I28" s="425"/>
      <c r="J28" s="425"/>
      <c r="K28" s="425"/>
      <c r="L28" s="425"/>
      <c r="M28" s="426"/>
      <c r="N28" s="430"/>
      <c r="O28" s="431"/>
      <c r="P28" s="431"/>
      <c r="Q28" s="432"/>
    </row>
    <row r="29" spans="1:17" x14ac:dyDescent="0.3">
      <c r="A29" s="424"/>
      <c r="B29" s="425"/>
      <c r="C29" s="425"/>
      <c r="D29" s="425"/>
      <c r="E29" s="425"/>
      <c r="F29" s="425"/>
      <c r="G29" s="425"/>
      <c r="H29" s="425"/>
      <c r="I29" s="425"/>
      <c r="J29" s="425"/>
      <c r="K29" s="425"/>
      <c r="L29" s="425"/>
      <c r="M29" s="426"/>
      <c r="N29" s="430"/>
      <c r="O29" s="431"/>
      <c r="P29" s="431"/>
      <c r="Q29" s="432"/>
    </row>
    <row r="30" spans="1:17" x14ac:dyDescent="0.3">
      <c r="A30" s="424"/>
      <c r="B30" s="425"/>
      <c r="C30" s="425"/>
      <c r="D30" s="425"/>
      <c r="E30" s="425"/>
      <c r="F30" s="425"/>
      <c r="G30" s="425"/>
      <c r="H30" s="425"/>
      <c r="I30" s="425"/>
      <c r="J30" s="425"/>
      <c r="K30" s="425"/>
      <c r="L30" s="425"/>
      <c r="M30" s="426"/>
      <c r="N30" s="430"/>
      <c r="O30" s="431"/>
      <c r="P30" s="431"/>
      <c r="Q30" s="432"/>
    </row>
    <row r="31" spans="1:17" ht="15" thickBot="1" x14ac:dyDescent="0.35">
      <c r="A31" s="427"/>
      <c r="B31" s="428"/>
      <c r="C31" s="428"/>
      <c r="D31" s="428"/>
      <c r="E31" s="428"/>
      <c r="F31" s="428"/>
      <c r="G31" s="428"/>
      <c r="H31" s="428"/>
      <c r="I31" s="428"/>
      <c r="J31" s="428"/>
      <c r="K31" s="428"/>
      <c r="L31" s="428"/>
      <c r="M31" s="429"/>
      <c r="N31" s="430"/>
      <c r="O31" s="431"/>
      <c r="P31" s="431"/>
      <c r="Q31" s="432"/>
    </row>
    <row r="32" spans="1:17" ht="44.4" customHeight="1" thickBot="1" x14ac:dyDescent="0.35">
      <c r="A32" s="440" t="s">
        <v>123</v>
      </c>
      <c r="B32" s="441"/>
      <c r="C32" s="441"/>
      <c r="D32" s="441"/>
      <c r="E32" s="441"/>
      <c r="F32" s="441"/>
      <c r="G32" s="441"/>
      <c r="H32" s="441"/>
      <c r="I32" s="441"/>
      <c r="J32" s="441"/>
      <c r="K32" s="441"/>
      <c r="L32" s="441"/>
      <c r="M32" s="442"/>
      <c r="N32" s="430"/>
      <c r="O32" s="431"/>
      <c r="P32" s="431"/>
      <c r="Q32" s="432"/>
    </row>
    <row r="33" spans="1:17" x14ac:dyDescent="0.3">
      <c r="A33" s="421"/>
      <c r="B33" s="422"/>
      <c r="C33" s="422"/>
      <c r="D33" s="422"/>
      <c r="E33" s="422"/>
      <c r="F33" s="422"/>
      <c r="G33" s="422"/>
      <c r="H33" s="422"/>
      <c r="I33" s="422"/>
      <c r="J33" s="422"/>
      <c r="K33" s="422"/>
      <c r="L33" s="422"/>
      <c r="M33" s="423"/>
      <c r="N33" s="430"/>
      <c r="O33" s="431"/>
      <c r="P33" s="431"/>
      <c r="Q33" s="432"/>
    </row>
    <row r="34" spans="1:17" x14ac:dyDescent="0.3">
      <c r="A34" s="424"/>
      <c r="B34" s="425"/>
      <c r="C34" s="425"/>
      <c r="D34" s="425"/>
      <c r="E34" s="425"/>
      <c r="F34" s="425"/>
      <c r="G34" s="425"/>
      <c r="H34" s="425"/>
      <c r="I34" s="425"/>
      <c r="J34" s="425"/>
      <c r="K34" s="425"/>
      <c r="L34" s="425"/>
      <c r="M34" s="426"/>
      <c r="N34" s="430"/>
      <c r="O34" s="431"/>
      <c r="P34" s="431"/>
      <c r="Q34" s="432"/>
    </row>
    <row r="35" spans="1:17" x14ac:dyDescent="0.3">
      <c r="A35" s="424"/>
      <c r="B35" s="425"/>
      <c r="C35" s="425"/>
      <c r="D35" s="425"/>
      <c r="E35" s="425"/>
      <c r="F35" s="425"/>
      <c r="G35" s="425"/>
      <c r="H35" s="425"/>
      <c r="I35" s="425"/>
      <c r="J35" s="425"/>
      <c r="K35" s="425"/>
      <c r="L35" s="425"/>
      <c r="M35" s="426"/>
      <c r="N35" s="430"/>
      <c r="O35" s="431"/>
      <c r="P35" s="431"/>
      <c r="Q35" s="432"/>
    </row>
    <row r="36" spans="1:17" x14ac:dyDescent="0.3">
      <c r="A36" s="424"/>
      <c r="B36" s="425"/>
      <c r="C36" s="425"/>
      <c r="D36" s="425"/>
      <c r="E36" s="425"/>
      <c r="F36" s="425"/>
      <c r="G36" s="425"/>
      <c r="H36" s="425"/>
      <c r="I36" s="425"/>
      <c r="J36" s="425"/>
      <c r="K36" s="425"/>
      <c r="L36" s="425"/>
      <c r="M36" s="426"/>
      <c r="N36" s="430"/>
      <c r="O36" s="431"/>
      <c r="P36" s="431"/>
      <c r="Q36" s="432"/>
    </row>
    <row r="37" spans="1:17" x14ac:dyDescent="0.3">
      <c r="A37" s="424"/>
      <c r="B37" s="425"/>
      <c r="C37" s="425"/>
      <c r="D37" s="425"/>
      <c r="E37" s="425"/>
      <c r="F37" s="425"/>
      <c r="G37" s="425"/>
      <c r="H37" s="425"/>
      <c r="I37" s="425"/>
      <c r="J37" s="425"/>
      <c r="K37" s="425"/>
      <c r="L37" s="425"/>
      <c r="M37" s="426"/>
      <c r="N37" s="430"/>
      <c r="O37" s="431"/>
      <c r="P37" s="431"/>
      <c r="Q37" s="432"/>
    </row>
    <row r="38" spans="1:17" x14ac:dyDescent="0.3">
      <c r="A38" s="424"/>
      <c r="B38" s="425"/>
      <c r="C38" s="425"/>
      <c r="D38" s="425"/>
      <c r="E38" s="425"/>
      <c r="F38" s="425"/>
      <c r="G38" s="425"/>
      <c r="H38" s="425"/>
      <c r="I38" s="425"/>
      <c r="J38" s="425"/>
      <c r="K38" s="425"/>
      <c r="L38" s="425"/>
      <c r="M38" s="426"/>
      <c r="N38" s="430"/>
      <c r="O38" s="431"/>
      <c r="P38" s="431"/>
      <c r="Q38" s="432"/>
    </row>
    <row r="39" spans="1:17" x14ac:dyDescent="0.3">
      <c r="A39" s="424"/>
      <c r="B39" s="425"/>
      <c r="C39" s="425"/>
      <c r="D39" s="425"/>
      <c r="E39" s="425"/>
      <c r="F39" s="425"/>
      <c r="G39" s="425"/>
      <c r="H39" s="425"/>
      <c r="I39" s="425"/>
      <c r="J39" s="425"/>
      <c r="K39" s="425"/>
      <c r="L39" s="425"/>
      <c r="M39" s="426"/>
      <c r="N39" s="430"/>
      <c r="O39" s="431"/>
      <c r="P39" s="431"/>
      <c r="Q39" s="432"/>
    </row>
    <row r="40" spans="1:17" x14ac:dyDescent="0.3">
      <c r="A40" s="424"/>
      <c r="B40" s="425"/>
      <c r="C40" s="425"/>
      <c r="D40" s="425"/>
      <c r="E40" s="425"/>
      <c r="F40" s="425"/>
      <c r="G40" s="425"/>
      <c r="H40" s="425"/>
      <c r="I40" s="425"/>
      <c r="J40" s="425"/>
      <c r="K40" s="425"/>
      <c r="L40" s="425"/>
      <c r="M40" s="426"/>
      <c r="N40" s="430"/>
      <c r="O40" s="431"/>
      <c r="P40" s="431"/>
      <c r="Q40" s="432"/>
    </row>
    <row r="41" spans="1:17" x14ac:dyDescent="0.3">
      <c r="A41" s="424"/>
      <c r="B41" s="425"/>
      <c r="C41" s="425"/>
      <c r="D41" s="425"/>
      <c r="E41" s="425"/>
      <c r="F41" s="425"/>
      <c r="G41" s="425"/>
      <c r="H41" s="425"/>
      <c r="I41" s="425"/>
      <c r="J41" s="425"/>
      <c r="K41" s="425"/>
      <c r="L41" s="425"/>
      <c r="M41" s="426"/>
      <c r="N41" s="430"/>
      <c r="O41" s="431"/>
      <c r="P41" s="431"/>
      <c r="Q41" s="432"/>
    </row>
    <row r="42" spans="1:17" x14ac:dyDescent="0.3">
      <c r="A42" s="424"/>
      <c r="B42" s="425"/>
      <c r="C42" s="425"/>
      <c r="D42" s="425"/>
      <c r="E42" s="425"/>
      <c r="F42" s="425"/>
      <c r="G42" s="425"/>
      <c r="H42" s="425"/>
      <c r="I42" s="425"/>
      <c r="J42" s="425"/>
      <c r="K42" s="425"/>
      <c r="L42" s="425"/>
      <c r="M42" s="426"/>
      <c r="N42" s="430"/>
      <c r="O42" s="431"/>
      <c r="P42" s="431"/>
      <c r="Q42" s="432"/>
    </row>
    <row r="43" spans="1:17" x14ac:dyDescent="0.3">
      <c r="A43" s="424"/>
      <c r="B43" s="425"/>
      <c r="C43" s="425"/>
      <c r="D43" s="425"/>
      <c r="E43" s="425"/>
      <c r="F43" s="425"/>
      <c r="G43" s="425"/>
      <c r="H43" s="425"/>
      <c r="I43" s="425"/>
      <c r="J43" s="425"/>
      <c r="K43" s="425"/>
      <c r="L43" s="425"/>
      <c r="M43" s="426"/>
      <c r="N43" s="430"/>
      <c r="O43" s="431"/>
      <c r="P43" s="431"/>
      <c r="Q43" s="432"/>
    </row>
    <row r="44" spans="1:17" x14ac:dyDescent="0.3">
      <c r="A44" s="424"/>
      <c r="B44" s="425"/>
      <c r="C44" s="425"/>
      <c r="D44" s="425"/>
      <c r="E44" s="425"/>
      <c r="F44" s="425"/>
      <c r="G44" s="425"/>
      <c r="H44" s="425"/>
      <c r="I44" s="425"/>
      <c r="J44" s="425"/>
      <c r="K44" s="425"/>
      <c r="L44" s="425"/>
      <c r="M44" s="426"/>
      <c r="N44" s="430"/>
      <c r="O44" s="431"/>
      <c r="P44" s="431"/>
      <c r="Q44" s="432"/>
    </row>
    <row r="45" spans="1:17" ht="15" thickBot="1" x14ac:dyDescent="0.35">
      <c r="A45" s="427"/>
      <c r="B45" s="428"/>
      <c r="C45" s="428"/>
      <c r="D45" s="428"/>
      <c r="E45" s="428"/>
      <c r="F45" s="428"/>
      <c r="G45" s="428"/>
      <c r="H45" s="428"/>
      <c r="I45" s="428"/>
      <c r="J45" s="428"/>
      <c r="K45" s="428"/>
      <c r="L45" s="428"/>
      <c r="M45" s="429"/>
      <c r="N45" s="433"/>
      <c r="O45" s="434"/>
      <c r="P45" s="434"/>
      <c r="Q45" s="435"/>
    </row>
    <row r="47" spans="1:17" ht="21" x14ac:dyDescent="0.4">
      <c r="A47" s="20" t="s">
        <v>125</v>
      </c>
    </row>
    <row r="48" spans="1:17" x14ac:dyDescent="0.3">
      <c r="A48" s="19" t="s">
        <v>126</v>
      </c>
    </row>
    <row r="49" spans="1:2" x14ac:dyDescent="0.3">
      <c r="B49" s="174" t="s">
        <v>127</v>
      </c>
    </row>
    <row r="50" spans="1:2" x14ac:dyDescent="0.3">
      <c r="B50" s="174"/>
    </row>
    <row r="51" spans="1:2" x14ac:dyDescent="0.3">
      <c r="B51" s="174"/>
    </row>
    <row r="53" spans="1:2" x14ac:dyDescent="0.3">
      <c r="A53" s="19" t="s">
        <v>128</v>
      </c>
    </row>
    <row r="54" spans="1:2" x14ac:dyDescent="0.3">
      <c r="B54" s="175" t="s">
        <v>129</v>
      </c>
    </row>
  </sheetData>
  <sheetProtection algorithmName="SHA-512" hashValue="RXymMy7e3Mgg0+bzebmkf9exGJV0dEAQySifjPm8iVoNKcLwCqnwz+j05qa8w4Cc2GMLwTVHHwK3SLTafo8Enw==" saltValue="TL3uPoaWsVggcqK/pH3djA==" spinCount="100000" sheet="1" objects="1" scenarios="1" selectLockedCells="1"/>
  <mergeCells count="12">
    <mergeCell ref="A33:M45"/>
    <mergeCell ref="N19:Q45"/>
    <mergeCell ref="A1:Q1"/>
    <mergeCell ref="A2:Q2"/>
    <mergeCell ref="A18:M18"/>
    <mergeCell ref="A32:M32"/>
    <mergeCell ref="N18:Q18"/>
    <mergeCell ref="A4:M4"/>
    <mergeCell ref="N4:Q4"/>
    <mergeCell ref="N5:Q17"/>
    <mergeCell ref="A5:M17"/>
    <mergeCell ref="A19:M31"/>
  </mergeCells>
  <hyperlinks>
    <hyperlink ref="B49" r:id="rId1" display="https://www.youtube.com/watch?v=f06W2Xm6FZs&amp;feature=youtu.be" xr:uid="{A31C01F7-94A3-4135-AC42-1B451DEC116A}"/>
    <hyperlink ref="B54" r:id="rId2" xr:uid="{278BE8C6-3B1F-4762-9455-1D0B04EF578B}"/>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nchor moveWithCells="1">
                  <from>
                    <xdr:col>13</xdr:col>
                    <xdr:colOff>7620</xdr:colOff>
                    <xdr:row>4</xdr:row>
                    <xdr:rowOff>76200</xdr:rowOff>
                  </from>
                  <to>
                    <xdr:col>14</xdr:col>
                    <xdr:colOff>137160</xdr:colOff>
                    <xdr:row>5</xdr:row>
                    <xdr:rowOff>106680</xdr:rowOff>
                  </to>
                </anchor>
              </controlPr>
            </control>
          </mc:Choice>
        </mc:AlternateContent>
        <mc:AlternateContent xmlns:mc="http://schemas.openxmlformats.org/markup-compatibility/2006">
          <mc:Choice Requires="x14">
            <control shapeId="13314" r:id="rId7" name="Check Box 2">
              <controlPr defaultSize="0" autoFill="0" autoLine="0" autoPict="0">
                <anchor moveWithCells="1">
                  <from>
                    <xdr:col>13</xdr:col>
                    <xdr:colOff>7620</xdr:colOff>
                    <xdr:row>5</xdr:row>
                    <xdr:rowOff>68580</xdr:rowOff>
                  </from>
                  <to>
                    <xdr:col>14</xdr:col>
                    <xdr:colOff>137160</xdr:colOff>
                    <xdr:row>6</xdr:row>
                    <xdr:rowOff>99060</xdr:rowOff>
                  </to>
                </anchor>
              </controlPr>
            </control>
          </mc:Choice>
        </mc:AlternateContent>
        <mc:AlternateContent xmlns:mc="http://schemas.openxmlformats.org/markup-compatibility/2006">
          <mc:Choice Requires="x14">
            <control shapeId="13315" r:id="rId8" name="Check Box 3">
              <controlPr defaultSize="0" autoFill="0" autoLine="0" autoPict="0">
                <anchor moveWithCells="1">
                  <from>
                    <xdr:col>13</xdr:col>
                    <xdr:colOff>7620</xdr:colOff>
                    <xdr:row>6</xdr:row>
                    <xdr:rowOff>60960</xdr:rowOff>
                  </from>
                  <to>
                    <xdr:col>16</xdr:col>
                    <xdr:colOff>251460</xdr:colOff>
                    <xdr:row>7</xdr:row>
                    <xdr:rowOff>99060</xdr:rowOff>
                  </to>
                </anchor>
              </controlPr>
            </control>
          </mc:Choice>
        </mc:AlternateContent>
        <mc:AlternateContent xmlns:mc="http://schemas.openxmlformats.org/markup-compatibility/2006">
          <mc:Choice Requires="x14">
            <control shapeId="13316" r:id="rId9" name="Check Box 4">
              <controlPr defaultSize="0" autoFill="0" autoLine="0" autoPict="0">
                <anchor moveWithCells="1">
                  <from>
                    <xdr:col>13</xdr:col>
                    <xdr:colOff>7620</xdr:colOff>
                    <xdr:row>7</xdr:row>
                    <xdr:rowOff>60960</xdr:rowOff>
                  </from>
                  <to>
                    <xdr:col>16</xdr:col>
                    <xdr:colOff>121920</xdr:colOff>
                    <xdr:row>8</xdr:row>
                    <xdr:rowOff>83820</xdr:rowOff>
                  </to>
                </anchor>
              </controlPr>
            </control>
          </mc:Choice>
        </mc:AlternateContent>
        <mc:AlternateContent xmlns:mc="http://schemas.openxmlformats.org/markup-compatibility/2006">
          <mc:Choice Requires="x14">
            <control shapeId="13317" r:id="rId10" name="Check Box 5">
              <controlPr defaultSize="0" autoFill="0" autoLine="0" autoPict="0">
                <anchor moveWithCells="1">
                  <from>
                    <xdr:col>13</xdr:col>
                    <xdr:colOff>7620</xdr:colOff>
                    <xdr:row>8</xdr:row>
                    <xdr:rowOff>38100</xdr:rowOff>
                  </from>
                  <to>
                    <xdr:col>16</xdr:col>
                    <xdr:colOff>182880</xdr:colOff>
                    <xdr:row>9</xdr:row>
                    <xdr:rowOff>68580</xdr:rowOff>
                  </to>
                </anchor>
              </controlPr>
            </control>
          </mc:Choice>
        </mc:AlternateContent>
        <mc:AlternateContent xmlns:mc="http://schemas.openxmlformats.org/markup-compatibility/2006">
          <mc:Choice Requires="x14">
            <control shapeId="13318" r:id="rId11" name="Check Box 6">
              <controlPr defaultSize="0" autoFill="0" autoLine="0" autoPict="0">
                <anchor moveWithCells="1">
                  <from>
                    <xdr:col>13</xdr:col>
                    <xdr:colOff>7620</xdr:colOff>
                    <xdr:row>9</xdr:row>
                    <xdr:rowOff>30480</xdr:rowOff>
                  </from>
                  <to>
                    <xdr:col>15</xdr:col>
                    <xdr:colOff>480060</xdr:colOff>
                    <xdr:row>10</xdr:row>
                    <xdr:rowOff>60960</xdr:rowOff>
                  </to>
                </anchor>
              </controlPr>
            </control>
          </mc:Choice>
        </mc:AlternateContent>
        <mc:AlternateContent xmlns:mc="http://schemas.openxmlformats.org/markup-compatibility/2006">
          <mc:Choice Requires="x14">
            <control shapeId="13319" r:id="rId12" name="Check Box 7">
              <controlPr defaultSize="0" autoFill="0" autoLine="0" autoPict="0">
                <anchor moveWithCells="1">
                  <from>
                    <xdr:col>13</xdr:col>
                    <xdr:colOff>7620</xdr:colOff>
                    <xdr:row>10</xdr:row>
                    <xdr:rowOff>22860</xdr:rowOff>
                  </from>
                  <to>
                    <xdr:col>16</xdr:col>
                    <xdr:colOff>251460</xdr:colOff>
                    <xdr:row>11</xdr:row>
                    <xdr:rowOff>60960</xdr:rowOff>
                  </to>
                </anchor>
              </controlPr>
            </control>
          </mc:Choice>
        </mc:AlternateContent>
        <mc:AlternateContent xmlns:mc="http://schemas.openxmlformats.org/markup-compatibility/2006">
          <mc:Choice Requires="x14">
            <control shapeId="13320" r:id="rId13" name="Check Box 8">
              <controlPr defaultSize="0" autoFill="0" autoLine="0" autoPict="0">
                <anchor moveWithCells="1">
                  <from>
                    <xdr:col>13</xdr:col>
                    <xdr:colOff>7620</xdr:colOff>
                    <xdr:row>11</xdr:row>
                    <xdr:rowOff>22860</xdr:rowOff>
                  </from>
                  <to>
                    <xdr:col>16</xdr:col>
                    <xdr:colOff>121920</xdr:colOff>
                    <xdr:row>12</xdr:row>
                    <xdr:rowOff>45720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5683-FCFB-425B-A35D-381EECD9D262}">
  <sheetPr codeName="Sheet25">
    <tabColor rgb="FFFF7C80"/>
  </sheetPr>
  <dimension ref="A1:M74"/>
  <sheetViews>
    <sheetView showGridLines="0" zoomScaleNormal="100" workbookViewId="0">
      <selection activeCell="E11" sqref="E11"/>
    </sheetView>
  </sheetViews>
  <sheetFormatPr defaultRowHeight="14.4" x14ac:dyDescent="0.3"/>
  <cols>
    <col min="1" max="1" width="61" customWidth="1"/>
    <col min="2" max="2" width="12.5546875" style="3" bestFit="1" customWidth="1"/>
    <col min="3" max="3" width="32.33203125" customWidth="1"/>
    <col min="4" max="4" width="15.33203125" style="3" customWidth="1"/>
    <col min="5" max="5" width="16.44140625" customWidth="1"/>
    <col min="6" max="7" width="2" customWidth="1"/>
    <col min="8" max="8" width="46.5546875" customWidth="1"/>
    <col min="9" max="9" width="17.5546875" customWidth="1"/>
    <col min="10" max="10" width="14.33203125" customWidth="1"/>
  </cols>
  <sheetData>
    <row r="1" spans="1:13" ht="43.2" customHeight="1" thickBot="1" x14ac:dyDescent="0.35">
      <c r="A1" s="707" t="s">
        <v>223</v>
      </c>
      <c r="B1" s="708"/>
      <c r="C1" s="708"/>
      <c r="D1" s="708"/>
      <c r="E1" s="708"/>
      <c r="F1" s="708"/>
      <c r="G1" s="708"/>
      <c r="H1" s="708"/>
      <c r="I1" s="709"/>
    </row>
    <row r="2" spans="1:13" ht="14.4" customHeight="1" x14ac:dyDescent="0.3">
      <c r="A2" s="710" t="s">
        <v>224</v>
      </c>
      <c r="B2" s="711"/>
      <c r="C2" s="711"/>
      <c r="D2" s="711"/>
      <c r="E2" s="711"/>
      <c r="F2" s="711"/>
      <c r="G2" s="711"/>
      <c r="H2" s="711"/>
      <c r="I2" s="712"/>
    </row>
    <row r="3" spans="1:13" s="2" customFormat="1" ht="14.4" customHeight="1" thickBot="1" x14ac:dyDescent="0.35">
      <c r="A3" s="713"/>
      <c r="B3" s="714"/>
      <c r="C3" s="714"/>
      <c r="D3" s="714"/>
      <c r="E3" s="714"/>
      <c r="F3" s="714"/>
      <c r="G3" s="714"/>
      <c r="H3" s="714"/>
      <c r="I3" s="715"/>
    </row>
    <row r="4" spans="1:13" s="2" customFormat="1" ht="14.4" customHeight="1" thickBot="1" x14ac:dyDescent="0.4">
      <c r="A4" s="21" t="s">
        <v>32</v>
      </c>
      <c r="B4" s="22" t="s">
        <v>134</v>
      </c>
      <c r="C4" s="265" t="s">
        <v>33</v>
      </c>
      <c r="D4" s="24"/>
      <c r="E4" s="21" t="s">
        <v>1783</v>
      </c>
      <c r="F4" s="1"/>
      <c r="G4" s="1"/>
      <c r="H4" s="1"/>
      <c r="I4" s="1"/>
      <c r="J4" s="1"/>
      <c r="K4" s="1"/>
      <c r="L4" s="1"/>
      <c r="M4" s="1"/>
    </row>
    <row r="5" spans="1:13" ht="14.4" customHeight="1" thickBot="1" x14ac:dyDescent="0.4">
      <c r="A5" s="71" t="s">
        <v>135</v>
      </c>
      <c r="B5" s="72" t="s">
        <v>136</v>
      </c>
      <c r="C5" s="716" t="s">
        <v>81</v>
      </c>
      <c r="D5" s="717"/>
      <c r="E5" s="73" t="s">
        <v>76</v>
      </c>
      <c r="H5" s="6" t="s">
        <v>66</v>
      </c>
      <c r="I5" s="7" t="s">
        <v>34</v>
      </c>
    </row>
    <row r="6" spans="1:13" ht="14.4" customHeight="1" x14ac:dyDescent="0.3">
      <c r="A6" s="176"/>
      <c r="B6" s="259"/>
      <c r="C6" s="497"/>
      <c r="D6" s="498"/>
      <c r="E6" s="105"/>
      <c r="H6" s="8" t="s">
        <v>81</v>
      </c>
      <c r="I6" s="9">
        <f>SUMIF($C$6:$C$35,"Instruction: Salary (Cert./Non Cert.)", $E$6:$E$35)</f>
        <v>0</v>
      </c>
      <c r="J6" s="74"/>
    </row>
    <row r="7" spans="1:13" ht="14.4" customHeight="1" x14ac:dyDescent="0.3">
      <c r="A7" s="95"/>
      <c r="B7" s="231"/>
      <c r="C7" s="499"/>
      <c r="D7" s="500"/>
      <c r="E7" s="106"/>
      <c r="H7" s="8" t="s">
        <v>82</v>
      </c>
      <c r="I7" s="9">
        <f>SUMIF($C$6:$C$35,"Instruction: Benefits (Cert./Non Cert.)", $E$6:$E$35)</f>
        <v>0</v>
      </c>
    </row>
    <row r="8" spans="1:13" ht="14.4" customHeight="1" x14ac:dyDescent="0.3">
      <c r="A8" s="97"/>
      <c r="B8" s="98"/>
      <c r="C8" s="503"/>
      <c r="D8" s="504"/>
      <c r="E8" s="107"/>
      <c r="H8" s="10" t="s">
        <v>35</v>
      </c>
      <c r="I8" s="9">
        <f>SUMIF($C$6:$C$35,"Instruction: Professional Services", $E$6:$E$35)</f>
        <v>0</v>
      </c>
    </row>
    <row r="9" spans="1:13" ht="14.4" customHeight="1" x14ac:dyDescent="0.3">
      <c r="A9" s="171"/>
      <c r="B9" s="96"/>
      <c r="C9" s="499"/>
      <c r="D9" s="500"/>
      <c r="E9" s="108"/>
      <c r="H9" s="10" t="s">
        <v>36</v>
      </c>
      <c r="I9" s="9">
        <f>SUMIF($C$6:$C$35,"Instruction: Rentals", $E$6:$E$35)</f>
        <v>0</v>
      </c>
    </row>
    <row r="10" spans="1:13" ht="14.4" customHeight="1" x14ac:dyDescent="0.3">
      <c r="A10" s="172"/>
      <c r="B10" s="98"/>
      <c r="C10" s="503"/>
      <c r="D10" s="504"/>
      <c r="E10" s="107"/>
      <c r="H10" s="10" t="s">
        <v>37</v>
      </c>
      <c r="I10" s="9">
        <f>SUMIF($C$6:$C$35,"Instruction: Other Purchased Services", $E$6:$E$35)</f>
        <v>0</v>
      </c>
    </row>
    <row r="11" spans="1:13" ht="14.4" customHeight="1" x14ac:dyDescent="0.3">
      <c r="A11" s="171"/>
      <c r="B11" s="96"/>
      <c r="C11" s="499"/>
      <c r="D11" s="500"/>
      <c r="E11" s="108"/>
      <c r="H11" s="10" t="s">
        <v>38</v>
      </c>
      <c r="I11" s="9">
        <f>SUMIF($C$6:$C$35,"Instruction: General Supplies", $E$6:$E$35)</f>
        <v>0</v>
      </c>
    </row>
    <row r="12" spans="1:13" ht="14.4" customHeight="1" x14ac:dyDescent="0.3">
      <c r="A12" s="172"/>
      <c r="B12" s="98"/>
      <c r="C12" s="503"/>
      <c r="D12" s="504"/>
      <c r="E12" s="107"/>
      <c r="H12" s="10" t="s">
        <v>39</v>
      </c>
      <c r="I12" s="9">
        <f>SUMIF($C$6:$C$35,"Instruction: Property", $E$6:$E$35)</f>
        <v>0</v>
      </c>
    </row>
    <row r="13" spans="1:13" ht="14.4" customHeight="1" x14ac:dyDescent="0.3">
      <c r="A13" s="171"/>
      <c r="B13" s="96"/>
      <c r="C13" s="499"/>
      <c r="D13" s="500"/>
      <c r="E13" s="108"/>
      <c r="H13" s="10"/>
      <c r="I13" s="9"/>
    </row>
    <row r="14" spans="1:13" ht="14.4" customHeight="1" x14ac:dyDescent="0.3">
      <c r="A14" s="172"/>
      <c r="B14" s="98"/>
      <c r="C14" s="503"/>
      <c r="D14" s="504"/>
      <c r="E14" s="107"/>
      <c r="H14" s="8" t="s">
        <v>83</v>
      </c>
      <c r="I14" s="9">
        <f>SUMIF($C$6:$C$35,"Support Services (Student): Salary (Cert./Non Cert.)", $E$6:$E$35)</f>
        <v>0</v>
      </c>
    </row>
    <row r="15" spans="1:13" ht="14.4" customHeight="1" x14ac:dyDescent="0.3">
      <c r="A15" s="171"/>
      <c r="B15" s="96"/>
      <c r="C15" s="499"/>
      <c r="D15" s="500"/>
      <c r="E15" s="108"/>
      <c r="H15" s="8" t="s">
        <v>84</v>
      </c>
      <c r="I15" s="9">
        <f>SUMIF($C$6:$C$35,"Support Services (Student): Benefits (Cert./Non Cert.)", $E$6:$E$35)</f>
        <v>0</v>
      </c>
    </row>
    <row r="16" spans="1:13" x14ac:dyDescent="0.3">
      <c r="A16" s="172"/>
      <c r="B16" s="98"/>
      <c r="C16" s="503"/>
      <c r="D16" s="504"/>
      <c r="E16" s="107"/>
      <c r="H16" s="10" t="s">
        <v>40</v>
      </c>
      <c r="I16" s="9">
        <f>SUMIF($C$6:$C$35,"Support Services (Student): Professional Services", $E$6:$E$35)</f>
        <v>0</v>
      </c>
    </row>
    <row r="17" spans="1:9" x14ac:dyDescent="0.3">
      <c r="A17" s="171"/>
      <c r="B17" s="96"/>
      <c r="C17" s="499"/>
      <c r="D17" s="500"/>
      <c r="E17" s="108"/>
      <c r="H17" s="10" t="s">
        <v>41</v>
      </c>
      <c r="I17" s="9">
        <f>SUMIF($C$6:$C$35,"Support Services (Student): Rentals", $E$6:$E$35)</f>
        <v>0</v>
      </c>
    </row>
    <row r="18" spans="1:9" x14ac:dyDescent="0.3">
      <c r="A18" s="172"/>
      <c r="B18" s="98"/>
      <c r="C18" s="503"/>
      <c r="D18" s="504"/>
      <c r="E18" s="107"/>
      <c r="H18" s="10" t="s">
        <v>42</v>
      </c>
      <c r="I18" s="9">
        <f>SUMIF($C$6:$C$35,"Support Services (Student): Other Purchased Services", $E$6:$E$35)</f>
        <v>0</v>
      </c>
    </row>
    <row r="19" spans="1:9" x14ac:dyDescent="0.3">
      <c r="A19" s="171"/>
      <c r="B19" s="96"/>
      <c r="C19" s="499"/>
      <c r="D19" s="500"/>
      <c r="E19" s="108"/>
      <c r="H19" s="10" t="s">
        <v>43</v>
      </c>
      <c r="I19" s="9">
        <f>SUMIF($C$6:$C$35,"Support Services (Student): General Supplies", $E$6:$E$35)</f>
        <v>0</v>
      </c>
    </row>
    <row r="20" spans="1:9" x14ac:dyDescent="0.3">
      <c r="A20" s="172"/>
      <c r="B20" s="98"/>
      <c r="C20" s="503"/>
      <c r="D20" s="504"/>
      <c r="E20" s="107"/>
      <c r="H20" s="10" t="s">
        <v>44</v>
      </c>
      <c r="I20" s="9">
        <f>SUMIF($C$6:$C$35,"Support Services (Student): Property", $E$6:$E$35)</f>
        <v>0</v>
      </c>
    </row>
    <row r="21" spans="1:9" x14ac:dyDescent="0.3">
      <c r="A21" s="171"/>
      <c r="B21" s="96"/>
      <c r="C21" s="499"/>
      <c r="D21" s="500"/>
      <c r="E21" s="108"/>
      <c r="H21" s="10"/>
      <c r="I21" s="9"/>
    </row>
    <row r="22" spans="1:9" x14ac:dyDescent="0.3">
      <c r="A22" s="172"/>
      <c r="B22" s="98"/>
      <c r="C22" s="503"/>
      <c r="D22" s="504"/>
      <c r="E22" s="107"/>
      <c r="H22" s="8" t="s">
        <v>85</v>
      </c>
      <c r="I22" s="9">
        <f>SUMIF($C$6:$C$35,"Improvement of Instruction: Salary (Cert./Non Cert.)", $E$6:$E$35)</f>
        <v>0</v>
      </c>
    </row>
    <row r="23" spans="1:9" x14ac:dyDescent="0.3">
      <c r="A23" s="171"/>
      <c r="B23" s="96"/>
      <c r="C23" s="499"/>
      <c r="D23" s="500"/>
      <c r="E23" s="108"/>
      <c r="H23" s="8" t="s">
        <v>86</v>
      </c>
      <c r="I23" s="9">
        <f>SUMIF($C$6:$C$35,"Improvement of Instruction: Benefits (Cert./Non Cert.)", $E$6:$E$35)</f>
        <v>0</v>
      </c>
    </row>
    <row r="24" spans="1:9" x14ac:dyDescent="0.3">
      <c r="A24" s="172"/>
      <c r="B24" s="98"/>
      <c r="C24" s="503"/>
      <c r="D24" s="504"/>
      <c r="E24" s="107"/>
      <c r="H24" s="10" t="s">
        <v>45</v>
      </c>
      <c r="I24" s="9">
        <f>SUMIF($C$6:$C$35,"Improvement of Instruction: Professional Services", $E$6:$E$35)</f>
        <v>0</v>
      </c>
    </row>
    <row r="25" spans="1:9" x14ac:dyDescent="0.3">
      <c r="A25" s="171"/>
      <c r="B25" s="96"/>
      <c r="C25" s="499"/>
      <c r="D25" s="500"/>
      <c r="E25" s="108"/>
      <c r="H25" s="10" t="s">
        <v>46</v>
      </c>
      <c r="I25" s="9">
        <f>SUMIF($C$6:$C$35,"Improvement of Instruction: Rentals", $E$6:$E$35)</f>
        <v>0</v>
      </c>
    </row>
    <row r="26" spans="1:9" x14ac:dyDescent="0.3">
      <c r="A26" s="172"/>
      <c r="B26" s="98"/>
      <c r="C26" s="503"/>
      <c r="D26" s="504"/>
      <c r="E26" s="107"/>
      <c r="H26" s="10" t="s">
        <v>47</v>
      </c>
      <c r="I26" s="9">
        <f>SUMIF($C$6:$C$35,"Improvement of Instruction: Other Purchased Services", $E$6:$E$35)</f>
        <v>0</v>
      </c>
    </row>
    <row r="27" spans="1:9" x14ac:dyDescent="0.3">
      <c r="A27" s="171"/>
      <c r="B27" s="96"/>
      <c r="C27" s="499"/>
      <c r="D27" s="500"/>
      <c r="E27" s="108"/>
      <c r="H27" s="10" t="s">
        <v>48</v>
      </c>
      <c r="I27" s="9">
        <f>SUMIF($C$6:$C$35,"Improvement of Instruction: General Supplies", $E$6:$E$35)</f>
        <v>0</v>
      </c>
    </row>
    <row r="28" spans="1:9" x14ac:dyDescent="0.3">
      <c r="A28" s="172"/>
      <c r="B28" s="98"/>
      <c r="C28" s="503"/>
      <c r="D28" s="504"/>
      <c r="E28" s="107"/>
      <c r="H28" s="10" t="s">
        <v>49</v>
      </c>
      <c r="I28" s="9">
        <f>SUMIF($C$6:$C$35,"Improvement of Instruction: Property", $E$6:$E$35)</f>
        <v>0</v>
      </c>
    </row>
    <row r="29" spans="1:9" x14ac:dyDescent="0.3">
      <c r="A29" s="171"/>
      <c r="B29" s="96"/>
      <c r="C29" s="499"/>
      <c r="D29" s="500"/>
      <c r="E29" s="108"/>
      <c r="H29" s="10"/>
      <c r="I29" s="9"/>
    </row>
    <row r="30" spans="1:9" x14ac:dyDescent="0.3">
      <c r="A30" s="172"/>
      <c r="B30" s="98"/>
      <c r="C30" s="503"/>
      <c r="D30" s="504"/>
      <c r="E30" s="107"/>
      <c r="H30" s="8" t="s">
        <v>201</v>
      </c>
      <c r="I30" s="9">
        <f>SUMIF($C$6:$C$35,"Other Support Services-Admin: Salary (Cert./Non Cert.)", $E$6:$E$35)</f>
        <v>0</v>
      </c>
    </row>
    <row r="31" spans="1:9" x14ac:dyDescent="0.3">
      <c r="A31" s="171"/>
      <c r="B31" s="96"/>
      <c r="C31" s="499"/>
      <c r="D31" s="500"/>
      <c r="E31" s="108"/>
      <c r="H31" s="8" t="s">
        <v>202</v>
      </c>
      <c r="I31" s="9">
        <f>SUMIF($C$6:$C$35,"Other Support Services-Admin: Benefits (Cert./Non Cert.)", $E$6:$E$35)</f>
        <v>0</v>
      </c>
    </row>
    <row r="32" spans="1:9" x14ac:dyDescent="0.3">
      <c r="A32" s="172"/>
      <c r="B32" s="98"/>
      <c r="C32" s="503"/>
      <c r="D32" s="504"/>
      <c r="E32" s="107"/>
      <c r="H32" s="10" t="s">
        <v>203</v>
      </c>
      <c r="I32" s="9">
        <f>SUMIF($C$6:$C$35,"Other Support Services-Admin: Professional Services", $E$6:$E$35)</f>
        <v>0</v>
      </c>
    </row>
    <row r="33" spans="1:9" x14ac:dyDescent="0.3">
      <c r="A33" s="171"/>
      <c r="B33" s="96"/>
      <c r="C33" s="499"/>
      <c r="D33" s="500"/>
      <c r="E33" s="108"/>
      <c r="H33" s="10" t="s">
        <v>204</v>
      </c>
      <c r="I33" s="9">
        <f>SUMIF($C$6:$C$35,"Other Support Services-Admin: Rentals", $E$6:$E$35)</f>
        <v>0</v>
      </c>
    </row>
    <row r="34" spans="1:9" x14ac:dyDescent="0.3">
      <c r="A34" s="172"/>
      <c r="B34" s="98"/>
      <c r="C34" s="503"/>
      <c r="D34" s="504"/>
      <c r="E34" s="107"/>
      <c r="H34" s="10" t="s">
        <v>205</v>
      </c>
      <c r="I34" s="9">
        <f>SUMIF($C$6:$C$35,"Other Support Services-Admin: Other Purchased Services", $E$6:$E$35)</f>
        <v>0</v>
      </c>
    </row>
    <row r="35" spans="1:9" ht="15" thickBot="1" x14ac:dyDescent="0.35">
      <c r="A35" s="171"/>
      <c r="B35" s="96"/>
      <c r="C35" s="499"/>
      <c r="D35" s="500"/>
      <c r="E35" s="108"/>
      <c r="H35" s="10" t="s">
        <v>206</v>
      </c>
      <c r="I35" s="9">
        <f>SUMIF($C$6:$C$35,"Other Support Services-Admin: General Supplies", $E$6:$E$35)</f>
        <v>0</v>
      </c>
    </row>
    <row r="36" spans="1:9" ht="14.4" customHeight="1" thickTop="1" x14ac:dyDescent="0.35">
      <c r="A36" s="89"/>
      <c r="B36" s="90"/>
      <c r="C36" s="91"/>
      <c r="D36" s="92" t="s">
        <v>77</v>
      </c>
      <c r="E36" s="203">
        <f>SUM(E6:E35)</f>
        <v>0</v>
      </c>
      <c r="H36" s="10" t="s">
        <v>207</v>
      </c>
      <c r="I36" s="9">
        <f>SUMIF($C$6:$C$35,"Other Support Services-Admin: Property", $E$6:$E$35)</f>
        <v>0</v>
      </c>
    </row>
    <row r="37" spans="1:9" ht="14.4" customHeight="1" x14ac:dyDescent="0.3">
      <c r="A37" s="14"/>
      <c r="B37" s="93"/>
      <c r="C37" s="505" t="s">
        <v>93</v>
      </c>
      <c r="D37" s="506"/>
      <c r="E37" s="204" t="str">
        <f>'Amend#3 Overview'!G14</f>
        <v/>
      </c>
      <c r="H37" s="10"/>
      <c r="I37" s="9"/>
    </row>
    <row r="38" spans="1:9" x14ac:dyDescent="0.3">
      <c r="A38" s="14"/>
      <c r="B38" s="93"/>
      <c r="C38" s="507" t="s">
        <v>199</v>
      </c>
      <c r="D38" s="508"/>
      <c r="E38" s="9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224"/>
      <c r="I63" s="225"/>
    </row>
    <row r="64" spans="8:9" ht="15.6" x14ac:dyDescent="0.3">
      <c r="H64" s="205" t="s">
        <v>71</v>
      </c>
      <c r="I64" s="94">
        <f>((SUM(I6:I62))-I63)</f>
        <v>0</v>
      </c>
    </row>
    <row r="74" ht="14.4" customHeight="1" x14ac:dyDescent="0.3"/>
  </sheetData>
  <sheetProtection algorithmName="SHA-512" hashValue="+TDdmC+t/EGn7wfq8ogMYJ0konfQjHcAF3/Y33U9lWKeseRPbeNtF+5CnYNyHM5QP8kg1mVUnLkn1OIWaES0QA==" saltValue="Fw4iyY3xjwLq0UafsYeG8A==" spinCount="100000" sheet="1" objects="1" scenarios="1" selectLockedCells="1"/>
  <mergeCells count="35">
    <mergeCell ref="C27:D27"/>
    <mergeCell ref="C28:D28"/>
    <mergeCell ref="C29:D29"/>
    <mergeCell ref="C35:D35"/>
    <mergeCell ref="C30:D30"/>
    <mergeCell ref="C31:D31"/>
    <mergeCell ref="C32:D32"/>
    <mergeCell ref="C33:D33"/>
    <mergeCell ref="C34:D34"/>
    <mergeCell ref="C22:D22"/>
    <mergeCell ref="C23:D23"/>
    <mergeCell ref="C24:D24"/>
    <mergeCell ref="C25:D25"/>
    <mergeCell ref="C26:D26"/>
    <mergeCell ref="A1:I1"/>
    <mergeCell ref="A2:I3"/>
    <mergeCell ref="C5:D5"/>
    <mergeCell ref="C6:D6"/>
    <mergeCell ref="C7:D7"/>
    <mergeCell ref="C37:D37"/>
    <mergeCell ref="C38:D38"/>
    <mergeCell ref="C13:D13"/>
    <mergeCell ref="C14:D14"/>
    <mergeCell ref="C8:D8"/>
    <mergeCell ref="C9:D9"/>
    <mergeCell ref="C10:D10"/>
    <mergeCell ref="C11:D11"/>
    <mergeCell ref="C12:D12"/>
    <mergeCell ref="C15:D15"/>
    <mergeCell ref="C16:D16"/>
    <mergeCell ref="C17:D17"/>
    <mergeCell ref="C18:D18"/>
    <mergeCell ref="C19:D19"/>
    <mergeCell ref="C20:D20"/>
    <mergeCell ref="C21:D21"/>
  </mergeCells>
  <conditionalFormatting sqref="H6:I63">
    <cfRule type="expression" dxfId="77" priority="10">
      <formula>MOD(ROW(),2)=0</formula>
    </cfRule>
  </conditionalFormatting>
  <conditionalFormatting sqref="E36">
    <cfRule type="cellIs" dxfId="76" priority="1" operator="lessThan">
      <formula>$E$37</formula>
    </cfRule>
    <cfRule type="cellIs" dxfId="75" priority="2" operator="greaterThan">
      <formula>$E$37</formula>
    </cfRule>
    <cfRule type="cellIs" dxfId="74" priority="3" operator="equal">
      <formula>$E$37</formula>
    </cfRule>
  </conditionalFormatting>
  <dataValidations count="3">
    <dataValidation type="list" allowBlank="1" showInputMessage="1" showErrorMessage="1" promptTitle="Select Budget Category" sqref="C6:C35" xr:uid="{D18A0BE9-32A9-4F70-BF28-2E9B9E560A9E}">
      <formula1>$H$6:$H$63</formula1>
    </dataValidation>
    <dataValidation type="list" allowBlank="1" showInputMessage="1" showErrorMessage="1" promptTitle="Select Budget Category" sqref="C5" xr:uid="{80124F68-160D-48F2-AC3A-48A891F32FE1}">
      <formula1>$H$6:$H$62</formula1>
    </dataValidation>
    <dataValidation type="list" allowBlank="1" showInputMessage="1" showErrorMessage="1" sqref="B6:B35" xr:uid="{D5A1DEAF-B0DA-45AE-AAA7-8ED7C8235CE3}">
      <formula1>"1,2,3, Indirect Cost, Admin"</formula1>
    </dataValidation>
  </dataValidations>
  <hyperlinks>
    <hyperlink ref="C4" location="'Budget Category'!A1" display="Budget Category" xr:uid="{76308D62-E140-4DB5-9E86-2014834E3561}"/>
  </hyperlinks>
  <pageMargins left="0.7" right="0.7" top="0.75" bottom="0.75" header="0.3" footer="0.3"/>
  <pageSetup orientation="landscape"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0B6F8-3FD2-41BB-AC6D-91A8B6825B7B}">
  <sheetPr codeName="Sheet26">
    <tabColor rgb="FFFF7C80"/>
  </sheetPr>
  <dimension ref="A1:N30"/>
  <sheetViews>
    <sheetView showGridLines="0" workbookViewId="0">
      <selection activeCell="B19" sqref="B19:C19"/>
    </sheetView>
  </sheetViews>
  <sheetFormatPr defaultColWidth="8.88671875" defaultRowHeight="14.4" x14ac:dyDescent="0.3"/>
  <cols>
    <col min="1" max="1" width="17.44140625" style="118" customWidth="1"/>
    <col min="2" max="2" width="23.88671875" style="118" customWidth="1"/>
    <col min="3" max="3" width="4.6640625" style="118" customWidth="1"/>
    <col min="4" max="4" width="11.88671875" style="118" customWidth="1"/>
    <col min="5" max="5" width="12.33203125" style="118" customWidth="1"/>
    <col min="6" max="6" width="4.88671875" style="118" customWidth="1"/>
    <col min="7" max="7" width="15.88671875" style="118" customWidth="1"/>
    <col min="8" max="8" width="11.88671875" style="118" customWidth="1"/>
    <col min="9" max="9" width="12.109375" style="118" customWidth="1"/>
    <col min="10" max="10" width="11.44140625" style="118" customWidth="1"/>
    <col min="11" max="11" width="12.5546875" style="118" customWidth="1"/>
    <col min="12" max="12" width="14" style="118" customWidth="1"/>
    <col min="13" max="13" width="15" style="118" customWidth="1"/>
    <col min="14" max="16384" width="8.88671875" style="118"/>
  </cols>
  <sheetData>
    <row r="1" spans="1:13" ht="43.2" customHeight="1" x14ac:dyDescent="0.3">
      <c r="A1" s="703" t="s">
        <v>226</v>
      </c>
      <c r="B1" s="703"/>
      <c r="C1" s="703"/>
      <c r="D1" s="703"/>
      <c r="E1" s="703"/>
      <c r="F1" s="703"/>
      <c r="G1" s="703"/>
      <c r="H1" s="703"/>
      <c r="I1" s="703"/>
      <c r="J1" s="703"/>
      <c r="K1" s="703"/>
      <c r="L1" s="703"/>
      <c r="M1" s="703"/>
    </row>
    <row r="2" spans="1:13" ht="15" customHeight="1" x14ac:dyDescent="0.3">
      <c r="A2" s="509" t="s">
        <v>0</v>
      </c>
      <c r="B2" s="509"/>
      <c r="C2" s="509"/>
      <c r="D2" s="509"/>
      <c r="E2" s="509"/>
      <c r="F2" s="509"/>
      <c r="G2" s="509"/>
      <c r="H2" s="509"/>
      <c r="I2" s="509"/>
      <c r="J2" s="509"/>
      <c r="K2" s="509"/>
      <c r="L2" s="509"/>
      <c r="M2" s="509"/>
    </row>
    <row r="3" spans="1:13" x14ac:dyDescent="0.3">
      <c r="A3" s="510" t="s">
        <v>70</v>
      </c>
      <c r="B3" s="510"/>
      <c r="C3" s="516">
        <v>110</v>
      </c>
      <c r="D3" s="517"/>
      <c r="E3" s="516" t="s">
        <v>1</v>
      </c>
      <c r="F3" s="517"/>
      <c r="G3" s="119" t="s">
        <v>2</v>
      </c>
      <c r="H3" s="119">
        <v>440</v>
      </c>
      <c r="I3" s="119" t="s">
        <v>3</v>
      </c>
      <c r="J3" s="119" t="s">
        <v>4</v>
      </c>
      <c r="K3" s="119" t="s">
        <v>5</v>
      </c>
      <c r="L3" s="119">
        <v>910</v>
      </c>
      <c r="M3" s="273"/>
    </row>
    <row r="4" spans="1:13" ht="14.4" customHeight="1" x14ac:dyDescent="0.3">
      <c r="A4" s="511" t="s">
        <v>6</v>
      </c>
      <c r="B4" s="512" t="s">
        <v>7</v>
      </c>
      <c r="C4" s="513" t="s">
        <v>8</v>
      </c>
      <c r="D4" s="513"/>
      <c r="E4" s="513" t="s">
        <v>9</v>
      </c>
      <c r="F4" s="513"/>
      <c r="G4" s="514" t="s">
        <v>10</v>
      </c>
      <c r="H4" s="514" t="s">
        <v>11</v>
      </c>
      <c r="I4" s="514" t="s">
        <v>12</v>
      </c>
      <c r="J4" s="514" t="s">
        <v>13</v>
      </c>
      <c r="K4" s="514" t="s">
        <v>14</v>
      </c>
      <c r="L4" s="514" t="s">
        <v>15</v>
      </c>
      <c r="M4" s="515" t="s">
        <v>16</v>
      </c>
    </row>
    <row r="5" spans="1:13" ht="27" customHeight="1" x14ac:dyDescent="0.3">
      <c r="A5" s="511"/>
      <c r="B5" s="512"/>
      <c r="C5" s="518" t="s">
        <v>79</v>
      </c>
      <c r="D5" s="519"/>
      <c r="E5" s="518" t="s">
        <v>80</v>
      </c>
      <c r="F5" s="519"/>
      <c r="G5" s="514"/>
      <c r="H5" s="514"/>
      <c r="I5" s="514"/>
      <c r="J5" s="514"/>
      <c r="K5" s="514"/>
      <c r="L5" s="514"/>
      <c r="M5" s="515"/>
    </row>
    <row r="6" spans="1:13" x14ac:dyDescent="0.3">
      <c r="A6" s="121">
        <v>11000</v>
      </c>
      <c r="B6" s="121" t="s">
        <v>17</v>
      </c>
      <c r="C6" s="692">
        <f>'Amend#3 LEA Activities'!I6+'Amend#3 NPS Activities'!H6</f>
        <v>0</v>
      </c>
      <c r="D6" s="693"/>
      <c r="E6" s="692">
        <f>'Amend#3 LEA Activities'!I7+'Amend#3 NPS Activities'!H7</f>
        <v>0</v>
      </c>
      <c r="F6" s="693"/>
      <c r="G6" s="284">
        <f>'Amend#3 LEA Activities'!I8+'Amend#3 NPS Activities'!H8</f>
        <v>0</v>
      </c>
      <c r="H6" s="284">
        <f>'Amend#3 LEA Activities'!I9+'Amend#3 NPS Activities'!H9</f>
        <v>0</v>
      </c>
      <c r="I6" s="284">
        <f>'Amend#3 LEA Activities'!I10+'Amend#3 NPS Activities'!H10</f>
        <v>0</v>
      </c>
      <c r="J6" s="284">
        <f>'Amend#3 LEA Activities'!I11+'Amend#3 NPS Activities'!H11</f>
        <v>0</v>
      </c>
      <c r="K6" s="284">
        <f>'Amend#3 LEA Activities'!I12+'Amend#3 NPS Activities'!H12</f>
        <v>0</v>
      </c>
      <c r="L6" s="284">
        <f>'Amend#3 LEA Activities'!I13+'Amend#3 NPS Activities'!H13</f>
        <v>0</v>
      </c>
      <c r="M6" s="284">
        <f t="shared" ref="M6:M13" si="0">SUM(C6:L6)</f>
        <v>0</v>
      </c>
    </row>
    <row r="7" spans="1:13" x14ac:dyDescent="0.3">
      <c r="A7" s="121">
        <v>21000</v>
      </c>
      <c r="B7" s="121" t="s">
        <v>18</v>
      </c>
      <c r="C7" s="522">
        <f>'Amend#3 LEA Activities'!I14+'Amend#3 NPS Activities'!H14</f>
        <v>0</v>
      </c>
      <c r="D7" s="523"/>
      <c r="E7" s="522">
        <f>'Amend#3 LEA Activities'!I15+'Amend#3 NPS Activities'!H15</f>
        <v>0</v>
      </c>
      <c r="F7" s="523"/>
      <c r="G7" s="122">
        <f>'Amend#3 LEA Activities'!I16+'Amend#3 NPS Activities'!H16</f>
        <v>0</v>
      </c>
      <c r="H7" s="122">
        <f>'Amend#3 LEA Activities'!I17+'Amend#3 NPS Activities'!H17</f>
        <v>0</v>
      </c>
      <c r="I7" s="122">
        <f>'Amend#3 LEA Activities'!I18+'Amend#3 NPS Activities'!H18</f>
        <v>0</v>
      </c>
      <c r="J7" s="122">
        <f>'Amend#3 LEA Activities'!I19+'Amend#3 NPS Activities'!H19</f>
        <v>0</v>
      </c>
      <c r="K7" s="122">
        <f>'Amend#3 LEA Activities'!I20+'Amend#3 NPS Activities'!H20</f>
        <v>0</v>
      </c>
      <c r="L7" s="122">
        <f>'Amend#3 LEA Activities'!I21+'Amend#3 NPS Activities'!H21</f>
        <v>0</v>
      </c>
      <c r="M7" s="122">
        <f t="shared" si="0"/>
        <v>0</v>
      </c>
    </row>
    <row r="8" spans="1:13" x14ac:dyDescent="0.3">
      <c r="A8" s="121">
        <v>22100</v>
      </c>
      <c r="B8" s="121" t="s">
        <v>1846</v>
      </c>
      <c r="C8" s="692">
        <f>'Amend#3 LEA Activities'!I22+'Amend#3 NPS Activities'!H22</f>
        <v>0</v>
      </c>
      <c r="D8" s="693"/>
      <c r="E8" s="692">
        <f>'Amend#3 LEA Activities'!I23+'Amend#3 NPS Activities'!H23</f>
        <v>0</v>
      </c>
      <c r="F8" s="693"/>
      <c r="G8" s="284">
        <f>'Amend#3 LEA Activities'!I24+'Amend#3 NPS Activities'!H24</f>
        <v>0</v>
      </c>
      <c r="H8" s="284">
        <f>'Amend#3 LEA Activities'!I25+'Amend#3 NPS Activities'!H25</f>
        <v>0</v>
      </c>
      <c r="I8" s="284">
        <f>'Amend#3 LEA Activities'!I26+'Amend#3 NPS Activities'!H26</f>
        <v>0</v>
      </c>
      <c r="J8" s="284">
        <f>'Amend#3 LEA Activities'!I27+'Amend#3 NPS Activities'!H27</f>
        <v>0</v>
      </c>
      <c r="K8" s="284">
        <f>'Amend#3 LEA Activities'!I28+'Amend#3 NPS Activities'!H28</f>
        <v>0</v>
      </c>
      <c r="L8" s="284">
        <f>'Amend#3 LEA Activities'!I29+'Amend#3 NPS Activities'!H29</f>
        <v>0</v>
      </c>
      <c r="M8" s="284">
        <f t="shared" si="0"/>
        <v>0</v>
      </c>
    </row>
    <row r="9" spans="1:13" ht="27.6" x14ac:dyDescent="0.3">
      <c r="A9" s="123">
        <v>22900</v>
      </c>
      <c r="B9" s="121" t="s">
        <v>28</v>
      </c>
      <c r="C9" s="522">
        <f>'Amend#3 LEA Activities'!I30+'Amend#3 NPS Activities'!H30</f>
        <v>0</v>
      </c>
      <c r="D9" s="523"/>
      <c r="E9" s="522">
        <f>'Amend#3 LEA Activities'!I31+'Amend#3 NPS Activities'!H31</f>
        <v>0</v>
      </c>
      <c r="F9" s="523"/>
      <c r="G9" s="122">
        <f>'Amend#3 LEA Activities'!I32+'Amend#3 NPS Activities'!H32</f>
        <v>0</v>
      </c>
      <c r="H9" s="122">
        <f>'Amend#3 LEA Activities'!I33+'Amend#3 NPS Activities'!H33</f>
        <v>0</v>
      </c>
      <c r="I9" s="122">
        <f>'Amend#3 LEA Activities'!I34+'Amend#3 NPS Activities'!H34</f>
        <v>0</v>
      </c>
      <c r="J9" s="122">
        <f>'Amend#3 LEA Activities'!I35+'Amend#3 NPS Activities'!H35</f>
        <v>0</v>
      </c>
      <c r="K9" s="122">
        <f>'Amend#3 LEA Activities'!I36+'Amend#3 NPS Activities'!H36</f>
        <v>0</v>
      </c>
      <c r="L9" s="122">
        <f>'Amend#3 LEA Activities'!I37+'Amend#3 NPS Activities'!H37</f>
        <v>0</v>
      </c>
      <c r="M9" s="122">
        <f t="shared" si="0"/>
        <v>0</v>
      </c>
    </row>
    <row r="10" spans="1:13" x14ac:dyDescent="0.3">
      <c r="A10" s="123">
        <v>25191</v>
      </c>
      <c r="B10" s="121" t="s">
        <v>19</v>
      </c>
      <c r="C10" s="692"/>
      <c r="D10" s="693"/>
      <c r="E10" s="692"/>
      <c r="F10" s="693"/>
      <c r="G10" s="284"/>
      <c r="H10" s="284"/>
      <c r="I10" s="284"/>
      <c r="J10" s="284"/>
      <c r="K10" s="284"/>
      <c r="L10" s="284"/>
      <c r="M10" s="284">
        <f t="shared" si="0"/>
        <v>0</v>
      </c>
    </row>
    <row r="11" spans="1:13" x14ac:dyDescent="0.3">
      <c r="A11" s="123">
        <v>26000</v>
      </c>
      <c r="B11" s="121" t="s">
        <v>20</v>
      </c>
      <c r="C11" s="522">
        <f>'Amend#3 LEA Activities'!I38+'Amend#3 NPS Activities'!H38</f>
        <v>0</v>
      </c>
      <c r="D11" s="523"/>
      <c r="E11" s="522">
        <f>'Amend#3 LEA Activities'!I39+'Amend#3 NPS Activities'!H39</f>
        <v>0</v>
      </c>
      <c r="F11" s="523"/>
      <c r="G11" s="122">
        <f>'Amend#3 LEA Activities'!I40+'Amend#3 NPS Activities'!H40</f>
        <v>0</v>
      </c>
      <c r="H11" s="122">
        <f>'Amend#3 LEA Activities'!I41+'Amend#3 NPS Activities'!H41</f>
        <v>0</v>
      </c>
      <c r="I11" s="122">
        <f>'Amend#3 LEA Activities'!I42+'Amend#3 NPS Activities'!H42</f>
        <v>0</v>
      </c>
      <c r="J11" s="122">
        <f>'Amend#3 LEA Activities'!I43+'Amend#3 NPS Activities'!H43</f>
        <v>0</v>
      </c>
      <c r="K11" s="122">
        <f>'Amend#3 LEA Activities'!I44+'Amend#3 NPS Activities'!H44</f>
        <v>0</v>
      </c>
      <c r="L11" s="122">
        <f>'Amend#3 LEA Activities'!I45+'Amend#3 NPS Activities'!H45</f>
        <v>0</v>
      </c>
      <c r="M11" s="122">
        <f t="shared" si="0"/>
        <v>0</v>
      </c>
    </row>
    <row r="12" spans="1:13" x14ac:dyDescent="0.3">
      <c r="A12" s="121">
        <v>27000</v>
      </c>
      <c r="B12" s="121" t="s">
        <v>21</v>
      </c>
      <c r="C12" s="692">
        <f>'Amend#3 LEA Activities'!I46+'Amend#3 NPS Activities'!H46</f>
        <v>0</v>
      </c>
      <c r="D12" s="693"/>
      <c r="E12" s="692">
        <f>'Amend#3 LEA Activities'!I47+'Amend#3 NPS Activities'!H47</f>
        <v>0</v>
      </c>
      <c r="F12" s="693"/>
      <c r="G12" s="284">
        <f>'Amend#3 LEA Activities'!I48+'Amend#3 NPS Activities'!H48</f>
        <v>0</v>
      </c>
      <c r="H12" s="284">
        <f>'Amend#3 LEA Activities'!I49+'Amend#3 NPS Activities'!H49</f>
        <v>0</v>
      </c>
      <c r="I12" s="284">
        <f>'Amend#3 LEA Activities'!I50+'Amend#3 NPS Activities'!H50</f>
        <v>0</v>
      </c>
      <c r="J12" s="284">
        <f>'Amend#3 LEA Activities'!I51+'Amend#3 NPS Activities'!H51</f>
        <v>0</v>
      </c>
      <c r="K12" s="284">
        <f>'Amend#3 LEA Activities'!I52+'Amend#3 NPS Activities'!H52</f>
        <v>0</v>
      </c>
      <c r="L12" s="284">
        <f>'Amend#3 LEA Activities'!I53+'Amend#3 NPS Activities'!H53</f>
        <v>0</v>
      </c>
      <c r="M12" s="284">
        <f t="shared" si="0"/>
        <v>0</v>
      </c>
    </row>
    <row r="13" spans="1:13" ht="27.6" x14ac:dyDescent="0.3">
      <c r="A13" s="121">
        <v>33000</v>
      </c>
      <c r="B13" s="121" t="s">
        <v>22</v>
      </c>
      <c r="C13" s="522">
        <f>'Amend#3 LEA Activities'!I54+'Amend#3 NPS Activities'!H54</f>
        <v>0</v>
      </c>
      <c r="D13" s="523"/>
      <c r="E13" s="522">
        <f>'Amend#3 LEA Activities'!I55+'Amend#3 NPS Activities'!H55</f>
        <v>0</v>
      </c>
      <c r="F13" s="523"/>
      <c r="G13" s="122">
        <f>'Amend#3 LEA Activities'!I56+'Amend#3 NPS Activities'!H56</f>
        <v>0</v>
      </c>
      <c r="H13" s="122">
        <f>'Amend#3 LEA Activities'!I57+'Amend#3 NPS Activities'!H57</f>
        <v>0</v>
      </c>
      <c r="I13" s="122">
        <f>'Amend#3 LEA Activities'!I58+'Amend#3 NPS Activities'!H58</f>
        <v>0</v>
      </c>
      <c r="J13" s="122">
        <f>'Amend#3 LEA Activities'!I59+'Amend#3 NPS Activities'!H59</f>
        <v>0</v>
      </c>
      <c r="K13" s="122">
        <f>'Amend#3 LEA Activities'!I60+'Amend#3 NPS Activities'!H60</f>
        <v>0</v>
      </c>
      <c r="L13" s="122">
        <f>'Amend#3 LEA Activities'!I61+'Amend#3 NPS Activities'!H61</f>
        <v>0</v>
      </c>
      <c r="M13" s="122">
        <f t="shared" si="0"/>
        <v>0</v>
      </c>
    </row>
    <row r="14" spans="1:13" x14ac:dyDescent="0.3">
      <c r="A14" s="232"/>
      <c r="B14" s="232"/>
      <c r="C14" s="673"/>
      <c r="D14" s="674"/>
      <c r="E14" s="673"/>
      <c r="F14" s="674"/>
      <c r="G14" s="233"/>
      <c r="H14" s="233"/>
      <c r="I14" s="233"/>
      <c r="J14" s="233"/>
      <c r="K14" s="233"/>
      <c r="L14" s="234"/>
      <c r="M14" s="234"/>
    </row>
    <row r="15" spans="1:13" x14ac:dyDescent="0.3">
      <c r="A15" s="273"/>
      <c r="B15" s="125" t="s">
        <v>23</v>
      </c>
      <c r="C15" s="522">
        <f t="shared" ref="C15:L15" si="1">SUM(C6:C14)</f>
        <v>0</v>
      </c>
      <c r="D15" s="523"/>
      <c r="E15" s="522">
        <f t="shared" si="1"/>
        <v>0</v>
      </c>
      <c r="F15" s="523"/>
      <c r="G15" s="122">
        <f>SUM(G6:G14)</f>
        <v>0</v>
      </c>
      <c r="H15" s="122">
        <f>SUM(H6:H14)</f>
        <v>0</v>
      </c>
      <c r="I15" s="122">
        <f>SUM(I6:I14)</f>
        <v>0</v>
      </c>
      <c r="J15" s="122">
        <f t="shared" si="1"/>
        <v>0</v>
      </c>
      <c r="K15" s="122">
        <f t="shared" si="1"/>
        <v>0</v>
      </c>
      <c r="L15" s="122">
        <f t="shared" si="1"/>
        <v>0</v>
      </c>
      <c r="M15" s="126">
        <f>((SUM(M6:M14)-L15))</f>
        <v>0</v>
      </c>
    </row>
    <row r="16" spans="1:13" ht="15" thickBot="1" x14ac:dyDescent="0.35">
      <c r="A16" s="208"/>
      <c r="B16" s="209"/>
      <c r="C16" s="524"/>
      <c r="D16" s="525"/>
      <c r="E16" s="524"/>
      <c r="F16" s="525"/>
      <c r="G16" s="210"/>
      <c r="H16" s="211"/>
      <c r="I16" s="211"/>
      <c r="J16" s="211"/>
      <c r="K16" s="211"/>
      <c r="L16" s="212" t="s">
        <v>29</v>
      </c>
      <c r="M16" s="212">
        <f>SUM(M6:M14)</f>
        <v>0</v>
      </c>
    </row>
    <row r="17" spans="1:14" x14ac:dyDescent="0.3">
      <c r="A17" s="528" t="s">
        <v>67</v>
      </c>
      <c r="B17" s="529"/>
      <c r="C17" s="529"/>
      <c r="D17" s="529"/>
      <c r="E17" s="529"/>
      <c r="F17" s="529"/>
      <c r="G17" s="529"/>
      <c r="H17" s="529"/>
      <c r="I17" s="529"/>
      <c r="J17" s="529"/>
      <c r="K17" s="529"/>
      <c r="L17" s="530"/>
      <c r="M17" s="207">
        <f>'Amend#3 LEA Activities'!I64</f>
        <v>0</v>
      </c>
    </row>
    <row r="18" spans="1:14" x14ac:dyDescent="0.3">
      <c r="A18" s="128"/>
      <c r="B18" s="129"/>
      <c r="C18" s="129"/>
      <c r="D18" s="129"/>
      <c r="E18" s="129"/>
      <c r="F18" s="129"/>
      <c r="G18" s="129"/>
      <c r="H18" s="129"/>
      <c r="I18" s="129"/>
      <c r="J18" s="129"/>
      <c r="K18" s="129"/>
      <c r="L18" s="220" t="s">
        <v>1797</v>
      </c>
      <c r="M18" s="127">
        <f>'Amend#3 NPS Activities'!H64</f>
        <v>0</v>
      </c>
    </row>
    <row r="19" spans="1:14" x14ac:dyDescent="0.3">
      <c r="A19" s="214" t="s">
        <v>72</v>
      </c>
      <c r="B19" s="526">
        <f>'Amend#2 Main Budget'!B19</f>
        <v>0</v>
      </c>
      <c r="C19" s="527"/>
      <c r="D19" s="520" t="s">
        <v>24</v>
      </c>
      <c r="E19" s="520"/>
      <c r="F19" s="520"/>
      <c r="G19" s="520"/>
      <c r="H19" s="520"/>
      <c r="I19" s="520"/>
      <c r="J19" s="520"/>
      <c r="K19" s="520"/>
      <c r="L19" s="520"/>
      <c r="M19" s="193"/>
    </row>
    <row r="20" spans="1:14" x14ac:dyDescent="0.3">
      <c r="A20" s="521" t="s">
        <v>25</v>
      </c>
      <c r="B20" s="521"/>
      <c r="C20" s="521"/>
      <c r="D20" s="521"/>
      <c r="E20" s="521"/>
      <c r="F20" s="521"/>
      <c r="G20" s="521"/>
      <c r="H20" s="521"/>
      <c r="I20" s="521"/>
      <c r="J20" s="521"/>
      <c r="K20" s="521"/>
      <c r="L20" s="521"/>
      <c r="M20" s="130">
        <f>SUM(M16,M19)-K15</f>
        <v>0</v>
      </c>
    </row>
    <row r="21" spans="1:14" x14ac:dyDescent="0.3">
      <c r="A21" s="521" t="s">
        <v>26</v>
      </c>
      <c r="B21" s="521"/>
      <c r="C21" s="521"/>
      <c r="D21" s="521"/>
      <c r="E21" s="521"/>
      <c r="F21" s="521"/>
      <c r="G21" s="521"/>
      <c r="H21" s="521"/>
      <c r="I21" s="521"/>
      <c r="J21" s="521"/>
      <c r="K21" s="521"/>
      <c r="L21" s="521"/>
      <c r="M21" s="127">
        <f>ROUND((B19/100)*M20,2)</f>
        <v>0</v>
      </c>
    </row>
    <row r="22" spans="1:14" x14ac:dyDescent="0.3">
      <c r="A22" s="521" t="s">
        <v>27</v>
      </c>
      <c r="B22" s="521"/>
      <c r="C22" s="521"/>
      <c r="D22" s="521"/>
      <c r="E22" s="521"/>
      <c r="F22" s="521"/>
      <c r="G22" s="521"/>
      <c r="H22" s="521"/>
      <c r="I22" s="521"/>
      <c r="J22" s="521"/>
      <c r="K22" s="521"/>
      <c r="L22" s="521"/>
      <c r="M22" s="213">
        <f>'Amend#3 LEA Activities'!I62+'Amend#3 NPS Activities'!H62</f>
        <v>0</v>
      </c>
    </row>
    <row r="23" spans="1:14" x14ac:dyDescent="0.3">
      <c r="A23" s="131"/>
      <c r="B23" s="131"/>
      <c r="C23" s="131"/>
      <c r="D23" s="131"/>
      <c r="E23" s="131"/>
      <c r="F23" s="131"/>
      <c r="G23" s="131"/>
      <c r="H23" s="131"/>
      <c r="I23" s="131"/>
      <c r="J23" s="131"/>
      <c r="K23" s="131"/>
      <c r="L23" s="131" t="s">
        <v>1802</v>
      </c>
      <c r="M23" s="127">
        <f>SUM(C9:L9)</f>
        <v>0</v>
      </c>
    </row>
    <row r="24" spans="1:14" x14ac:dyDescent="0.3">
      <c r="A24" s="539" t="s">
        <v>73</v>
      </c>
      <c r="B24" s="539"/>
      <c r="C24" s="539"/>
      <c r="D24" s="539"/>
      <c r="E24" s="539"/>
      <c r="F24" s="539"/>
      <c r="G24" s="539"/>
      <c r="H24" s="539"/>
      <c r="I24" s="539"/>
      <c r="J24" s="539"/>
      <c r="K24" s="539"/>
      <c r="L24" s="539"/>
      <c r="M24" s="126">
        <f>M16+M22</f>
        <v>0</v>
      </c>
      <c r="N24" s="221" t="e">
        <f>'Amend#3 Overview'!G13+G14</f>
        <v>#VALUE!</v>
      </c>
    </row>
    <row r="25" spans="1:14" ht="15.6" x14ac:dyDescent="0.3">
      <c r="A25" s="274"/>
      <c r="B25" s="274"/>
      <c r="C25" s="274"/>
      <c r="D25" s="274"/>
      <c r="E25" s="274"/>
      <c r="F25" s="274"/>
      <c r="G25" s="274"/>
      <c r="H25" s="133"/>
      <c r="I25" s="133"/>
      <c r="J25" s="133"/>
      <c r="K25" s="133"/>
      <c r="L25" s="133"/>
      <c r="M25" s="134"/>
    </row>
    <row r="26" spans="1:14" ht="16.2" customHeight="1" x14ac:dyDescent="0.3">
      <c r="A26" s="538" t="s">
        <v>146</v>
      </c>
      <c r="B26" s="538"/>
      <c r="C26" s="538"/>
      <c r="D26" s="538"/>
      <c r="E26" s="538"/>
      <c r="F26" s="538"/>
      <c r="G26" s="135" t="s">
        <v>31</v>
      </c>
      <c r="H26" s="136" t="s">
        <v>74</v>
      </c>
      <c r="I26" s="137"/>
      <c r="J26" s="138"/>
    </row>
    <row r="27" spans="1:14" ht="22.95" customHeight="1" x14ac:dyDescent="0.3">
      <c r="A27" s="532" t="s">
        <v>143</v>
      </c>
      <c r="B27" s="533"/>
      <c r="C27" s="533"/>
      <c r="D27" s="533"/>
      <c r="E27" s="533"/>
      <c r="F27" s="534"/>
      <c r="G27" s="139">
        <f>SUMIF('Amend#3 LEA Activities'!B6:B35,"1",'Amend#3 LEA Activities'!E6:E35)</f>
        <v>0</v>
      </c>
      <c r="H27" s="317" t="str">
        <f>IFERROR(SUM(G27/Overview!G14),"")</f>
        <v/>
      </c>
      <c r="I27" s="141"/>
      <c r="J27" s="142"/>
    </row>
    <row r="28" spans="1:14" ht="20.399999999999999" customHeight="1" x14ac:dyDescent="0.3">
      <c r="A28" s="535" t="s">
        <v>144</v>
      </c>
      <c r="B28" s="536"/>
      <c r="C28" s="536"/>
      <c r="D28" s="536"/>
      <c r="E28" s="536"/>
      <c r="F28" s="537"/>
      <c r="G28" s="139">
        <f>SUMIF('Amend#3 LEA Activities'!B6:B35,"2",'Amend#3 LEA Activities'!E6:E35)</f>
        <v>0</v>
      </c>
      <c r="H28" s="317" t="str">
        <f>IFERROR(SUM(G28/Overview!G14),"")</f>
        <v/>
      </c>
      <c r="I28" s="141"/>
      <c r="J28" s="142"/>
    </row>
    <row r="29" spans="1:14" ht="21" customHeight="1" x14ac:dyDescent="0.3">
      <c r="A29" s="535" t="s">
        <v>145</v>
      </c>
      <c r="B29" s="536"/>
      <c r="C29" s="536"/>
      <c r="D29" s="536"/>
      <c r="E29" s="536"/>
      <c r="F29" s="537"/>
      <c r="G29" s="139">
        <f>SUMIF('Amend#3 LEA Activities'!B6:B35,"3",'Amend#3 LEA Activities'!E6:E35)</f>
        <v>0</v>
      </c>
      <c r="H29" s="317" t="str">
        <f>IFERROR(SUM(G29/Overview!G14),"")</f>
        <v/>
      </c>
      <c r="I29" s="141"/>
      <c r="J29" s="142"/>
      <c r="K29" s="540"/>
      <c r="L29" s="540"/>
      <c r="M29" s="143"/>
    </row>
    <row r="30" spans="1:14" ht="22.95" customHeight="1" x14ac:dyDescent="0.3">
      <c r="A30" s="144"/>
      <c r="B30" s="144"/>
      <c r="C30" s="144"/>
      <c r="D30" s="531"/>
      <c r="E30" s="531"/>
      <c r="F30" s="531"/>
      <c r="G30" s="531"/>
      <c r="H30" s="145"/>
      <c r="I30" s="145"/>
      <c r="J30" s="146"/>
      <c r="K30" s="540"/>
      <c r="L30" s="540"/>
      <c r="M30" s="143"/>
    </row>
  </sheetData>
  <sheetProtection algorithmName="SHA-512" hashValue="sKDDrfMmB7iST4anIShi5r+5dCDo3augN5Qv1yABId8rWxUDYOoAz1JK5iYRJoefsasOuXfNo6RV4PY0ePRVhQ==" saltValue="QpTW3mTtv6YFExJfkT7soA==" spinCount="100000" sheet="1" objects="1" scenarios="1" selectLockedCells="1"/>
  <protectedRanges>
    <protectedRange algorithmName="SHA-512" hashValue="3b95bpvQjq0s58Os8PVjtFd5QufcRL5YDzBpab6JTWdhNWE+3Sew372NYJC9LyYwHdiLoG9+E1URQ/9gXw6M2g==" saltValue="Dc4ubrENfJ1JzZRbwmxr1Q==" spinCount="100000" sqref="M30" name="Infrastructure"/>
    <protectedRange algorithmName="SHA-512" hashValue="3b95bpvQjq0s58Os8PVjtFd5QufcRL5YDzBpab6JTWdhNWE+3Sew372NYJC9LyYwHdiLoG9+E1URQ/9gXw6M2g==" saltValue="Dc4ubrENfJ1JzZRbwmxr1Q==" spinCount="100000" sqref="M29" name="Infrastructure_1"/>
    <protectedRange algorithmName="SHA-512" hashValue="VE+MMm4Tq2imO0b4cCfe/GLwo5/uojngjNFtz+gAM1c2BDwWuP/m5dHuk50rv/zQxkG1QadmD2mIZxE45SDDjQ==" saltValue="ZVp3gHcNtMIFaeXScHwgTQ==" spinCount="100000" sqref="G27:G29" name="Focus Area_1"/>
    <protectedRange algorithmName="SHA-512" hashValue="gmWeISesQPMhzvPqYovgcN9UEgd0Qz9m7L2OL3iTpt69X/6n0UP292d1N3RSvpGgIGeqEyqzc55mwxngwvAePw==" saltValue="fYwuXBuj4dlAVNgmXMHXmA==" spinCount="100000" sqref="M15 C14:K14 M6:M13" name="Main Budget_2"/>
    <protectedRange algorithmName="SHA-512" hashValue="gmWeISesQPMhzvPqYovgcN9UEgd0Qz9m7L2OL3iTpt69X/6n0UP292d1N3RSvpGgIGeqEyqzc55mwxngwvAePw==" saltValue="fYwuXBuj4dlAVNgmXMHXmA==" spinCount="100000" sqref="L14:M14" name="Main Budget_1_1"/>
    <protectedRange algorithmName="SHA-512" hashValue="g94kMd79A/YYd0ADBad8mZMcZU2dwwfpSMxsE13ATz7R3GZjHsJQKg4bX2Qxb4n3xtTTwh/jVE9u2bu0jJr3Pg==" saltValue="iPGkUWOUuB1Ny8MQAQGXzg==" spinCount="100000" sqref="M21:M24" name="Totals_3_1"/>
    <protectedRange algorithmName="SHA-512" hashValue="g94kMd79A/YYd0ADBad8mZMcZU2dwwfpSMxsE13ATz7R3GZjHsJQKg4bX2Qxb4n3xtTTwh/jVE9u2bu0jJr3Pg==" saltValue="iPGkUWOUuB1Ny8MQAQGXzg==" spinCount="100000" sqref="M20" name="Totals_4"/>
    <protectedRange algorithmName="SHA-512" hashValue="gmWeISesQPMhzvPqYovgcN9UEgd0Qz9m7L2OL3iTpt69X/6n0UP292d1N3RSvpGgIGeqEyqzc55mwxngwvAePw==" saltValue="fYwuXBuj4dlAVNgmXMHXmA==" spinCount="100000" sqref="G6:L13" name="Main Budget_3"/>
    <protectedRange algorithmName="SHA-512" hashValue="gmWeISesQPMhzvPqYovgcN9UEgd0Qz9m7L2OL3iTpt69X/6n0UP292d1N3RSvpGgIGeqEyqzc55mwxngwvAePw==" saltValue="fYwuXBuj4dlAVNgmXMHXmA==" spinCount="100000" sqref="C6:D13" name="Main Budget_4"/>
    <protectedRange algorithmName="SHA-512" hashValue="gmWeISesQPMhzvPqYovgcN9UEgd0Qz9m7L2OL3iTpt69X/6n0UP292d1N3RSvpGgIGeqEyqzc55mwxngwvAePw==" saltValue="fYwuXBuj4dlAVNgmXMHXmA==" spinCount="100000" sqref="E6:F13" name="Main Budget_1_2"/>
    <protectedRange algorithmName="SHA-512" hashValue="gmWeISesQPMhzvPqYovgcN9UEgd0Qz9m7L2OL3iTpt69X/6n0UP292d1N3RSvpGgIGeqEyqzc55mwxngwvAePw==" saltValue="fYwuXBuj4dlAVNgmXMHXmA==" spinCount="100000" sqref="C15:L15" name="Main Budget_2_1"/>
  </protectedRanges>
  <mergeCells count="54">
    <mergeCell ref="A22:L22"/>
    <mergeCell ref="D30:G30"/>
    <mergeCell ref="K30:L30"/>
    <mergeCell ref="A17:L17"/>
    <mergeCell ref="B19:C19"/>
    <mergeCell ref="D19:L19"/>
    <mergeCell ref="A20:L20"/>
    <mergeCell ref="A21:L21"/>
    <mergeCell ref="A24:L24"/>
    <mergeCell ref="A26:F26"/>
    <mergeCell ref="A27:F27"/>
    <mergeCell ref="A28:F28"/>
    <mergeCell ref="A29:F29"/>
    <mergeCell ref="K29:L29"/>
    <mergeCell ref="C15:D15"/>
    <mergeCell ref="E15:F15"/>
    <mergeCell ref="C16:D16"/>
    <mergeCell ref="E16:F16"/>
    <mergeCell ref="C11:D11"/>
    <mergeCell ref="E11:F11"/>
    <mergeCell ref="C12:D12"/>
    <mergeCell ref="E12:F12"/>
    <mergeCell ref="C13:D13"/>
    <mergeCell ref="E13:F13"/>
    <mergeCell ref="C14:D14"/>
    <mergeCell ref="E14:F14"/>
    <mergeCell ref="C8:D8"/>
    <mergeCell ref="E8:F8"/>
    <mergeCell ref="C9:D9"/>
    <mergeCell ref="E9:F9"/>
    <mergeCell ref="C10:D10"/>
    <mergeCell ref="E10:F10"/>
    <mergeCell ref="I4:I5"/>
    <mergeCell ref="J4:J5"/>
    <mergeCell ref="C6:D6"/>
    <mergeCell ref="E6:F6"/>
    <mergeCell ref="C7:D7"/>
    <mergeCell ref="E7:F7"/>
    <mergeCell ref="K4:K5"/>
    <mergeCell ref="L4:L5"/>
    <mergeCell ref="M4:M5"/>
    <mergeCell ref="A1:M1"/>
    <mergeCell ref="A2:M2"/>
    <mergeCell ref="A3:B3"/>
    <mergeCell ref="C3:D3"/>
    <mergeCell ref="E3:F3"/>
    <mergeCell ref="A4:A5"/>
    <mergeCell ref="B4:B5"/>
    <mergeCell ref="C4:D4"/>
    <mergeCell ref="E4:F4"/>
    <mergeCell ref="G4:G5"/>
    <mergeCell ref="C5:D5"/>
    <mergeCell ref="E5:F5"/>
    <mergeCell ref="H4:H5"/>
  </mergeCells>
  <conditionalFormatting sqref="M22">
    <cfRule type="expression" dxfId="73" priority="25">
      <formula>$M$22&lt;=$M$21</formula>
    </cfRule>
  </conditionalFormatting>
  <conditionalFormatting sqref="M22">
    <cfRule type="expression" dxfId="72" priority="27">
      <formula>$M$22&gt;$M$21</formula>
    </cfRule>
  </conditionalFormatting>
  <conditionalFormatting sqref="B8">
    <cfRule type="expression" dxfId="71" priority="1">
      <formula>MOD(ROW(),2)=0</formula>
    </cfRule>
  </conditionalFormatting>
  <hyperlinks>
    <hyperlink ref="A3:B3" location="'Budget Category'!A1" display="Object Code" xr:uid="{FE8EC1B6-EC56-413A-AF5D-421A838C1C2E}"/>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24" id="{81645362-70BB-47D0-B22D-A32D2E713F51}">
            <xm:f>$M$23&lt;='Amend#3 Overview'!I15</xm:f>
            <x14:dxf>
              <fill>
                <patternFill>
                  <bgColor rgb="FF92D050"/>
                </patternFill>
              </fill>
            </x14:dxf>
          </x14:cfRule>
          <x14:cfRule type="expression" priority="26" id="{800FC309-D586-44F1-92F6-24E56135A9D0}">
            <xm:f>$M$23&gt;'Amend#3 Overview'!I15</xm:f>
            <x14:dxf>
              <font>
                <b/>
                <i val="0"/>
                <color theme="0"/>
              </font>
              <fill>
                <patternFill>
                  <bgColor rgb="FFFF0000"/>
                </patternFill>
              </fill>
            </x14:dxf>
          </x14:cfRule>
          <xm:sqref>M23</xm:sqref>
        </x14:conditionalFormatting>
        <x14:conditionalFormatting xmlns:xm="http://schemas.microsoft.com/office/excel/2006/main">
          <x14:cfRule type="expression" priority="22" id="{C2F84473-22DA-4301-B5D0-7FE319BBA545}">
            <xm:f>$M$18='Amend#3 Equitable Share'!K56</xm:f>
            <x14:dxf>
              <fill>
                <patternFill>
                  <bgColor rgb="FF92D050"/>
                </patternFill>
              </fill>
            </x14:dxf>
          </x14:cfRule>
          <x14:cfRule type="expression" priority="23" id="{2F05911E-E66B-41EE-9AB1-2EE9042697FA}">
            <xm:f>$M$18&lt;&gt;'Amend#3 Equitable Share'!K56</xm:f>
            <x14:dxf>
              <fill>
                <patternFill>
                  <bgColor rgb="FFFF0000"/>
                </patternFill>
              </fill>
            </x14:dxf>
          </x14:cfRule>
          <xm:sqref>M18</xm:sqref>
        </x14:conditionalFormatting>
        <x14:conditionalFormatting xmlns:xm="http://schemas.microsoft.com/office/excel/2006/main">
          <x14:cfRule type="expression" priority="20" id="{65DAFD16-80B8-487C-98D0-A98128F82496}">
            <xm:f>$M$24&lt;&gt;'Amend#3 Overview'!$G$12</xm:f>
            <x14:dxf>
              <fill>
                <patternFill>
                  <bgColor rgb="FFFF0000"/>
                </patternFill>
              </fill>
            </x14:dxf>
          </x14:cfRule>
          <x14:cfRule type="expression" priority="21" id="{06F157DA-2F99-4527-A554-EF3811E495B9}">
            <xm:f>$M$24='Amend#3 Overview'!$G$12</xm:f>
            <x14:dxf>
              <fill>
                <patternFill>
                  <bgColor rgb="FF92D050"/>
                </patternFill>
              </fill>
            </x14:dxf>
          </x14:cfRule>
          <xm:sqref>M24</xm:sqref>
        </x14:conditionalFormatting>
        <x14:conditionalFormatting xmlns:xm="http://schemas.microsoft.com/office/excel/2006/main">
          <x14:cfRule type="expression" priority="18" id="{DB717A13-F18E-4833-908C-E8DDD3D7A813}">
            <xm:f>$M$17='Amend#3 Overview'!G14</xm:f>
            <x14:dxf>
              <fill>
                <patternFill>
                  <bgColor rgb="FF92D050"/>
                </patternFill>
              </fill>
            </x14:dxf>
          </x14:cfRule>
          <x14:cfRule type="expression" priority="19" id="{008C868C-B3FC-4BF0-AFC9-EA7F6B724E62}">
            <xm:f>$M$17&lt;&gt;'Amend#3 Overview'!G14</xm:f>
            <x14:dxf>
              <fill>
                <patternFill>
                  <bgColor rgb="FFFF0000"/>
                </patternFill>
              </fill>
            </x14:dxf>
          </x14:cfRule>
          <xm:sqref>M17</xm:sqref>
        </x14:conditionalFormatting>
        <x14:conditionalFormatting xmlns:xm="http://schemas.microsoft.com/office/excel/2006/main">
          <x14:cfRule type="cellIs" priority="9" operator="lessThan" id="{5AE5B7BD-23DF-4316-AD79-04FE2A58AD34}">
            <xm:f>'Amend#2 Main Budget'!C6</xm:f>
            <x14:dxf>
              <font>
                <b/>
                <i val="0"/>
                <color rgb="FFFF0000"/>
              </font>
            </x14:dxf>
          </x14:cfRule>
          <x14:cfRule type="cellIs" priority="10" operator="greaterThan" id="{D34B37E4-3D60-40C0-8824-0D872D1567F5}">
            <xm:f>'Amend#2 Main Budget'!C6</xm:f>
            <x14:dxf>
              <font>
                <b/>
                <i val="0"/>
                <color rgb="FF92D050"/>
              </font>
            </x14:dxf>
          </x14:cfRule>
          <xm:sqref>C6:L13 C15:L15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29C8C-5794-4C7C-A3B9-6D0982E1190B}">
  <sheetPr>
    <tabColor rgb="FFFF7C80"/>
  </sheetPr>
  <dimension ref="A1:S72"/>
  <sheetViews>
    <sheetView zoomScaleNormal="100" workbookViewId="0">
      <selection activeCell="M18" sqref="M18:S35"/>
    </sheetView>
  </sheetViews>
  <sheetFormatPr defaultRowHeight="14.4" x14ac:dyDescent="0.3"/>
  <cols>
    <col min="1" max="1" width="14.33203125" customWidth="1"/>
    <col min="2" max="2" width="15.88671875" customWidth="1"/>
    <col min="3" max="3" width="14.33203125" customWidth="1"/>
    <col min="4" max="4" width="14.6640625" customWidth="1"/>
    <col min="5" max="6" width="15" customWidth="1"/>
    <col min="7" max="7" width="3.5546875" customWidth="1"/>
  </cols>
  <sheetData>
    <row r="1" spans="1:19" ht="29.4" customHeight="1" thickBot="1" x14ac:dyDescent="0.35">
      <c r="A1" s="718" t="s">
        <v>1850</v>
      </c>
      <c r="B1" s="719"/>
      <c r="C1" s="719"/>
      <c r="D1" s="719"/>
      <c r="E1" s="719"/>
      <c r="F1" s="719"/>
      <c r="G1" s="719"/>
      <c r="H1" s="719"/>
      <c r="I1" s="719"/>
      <c r="J1" s="719"/>
      <c r="K1" s="719"/>
      <c r="L1" s="719"/>
      <c r="M1" s="719"/>
      <c r="N1" s="719"/>
      <c r="O1" s="719"/>
      <c r="P1" s="719"/>
      <c r="Q1" s="719"/>
      <c r="R1" s="719"/>
      <c r="S1" s="720"/>
    </row>
    <row r="2" spans="1:19" ht="15" thickBot="1" x14ac:dyDescent="0.35">
      <c r="A2" s="315" t="s">
        <v>1820</v>
      </c>
      <c r="B2" s="316" t="s">
        <v>1845</v>
      </c>
      <c r="C2" s="308"/>
      <c r="D2" s="315" t="s">
        <v>1819</v>
      </c>
      <c r="E2" s="548"/>
      <c r="F2" s="548"/>
      <c r="G2" s="308"/>
      <c r="H2" s="308"/>
      <c r="I2" s="308"/>
      <c r="J2" s="308"/>
      <c r="K2" s="308"/>
      <c r="L2" s="308"/>
      <c r="M2" s="308"/>
      <c r="N2" s="308"/>
      <c r="O2" s="308"/>
      <c r="P2" s="308"/>
      <c r="Q2" s="308"/>
      <c r="R2" s="308"/>
      <c r="S2" s="309"/>
    </row>
    <row r="3" spans="1:19" x14ac:dyDescent="0.3">
      <c r="A3" s="573" t="s">
        <v>1821</v>
      </c>
      <c r="B3" s="574"/>
      <c r="C3" s="574" t="s">
        <v>1822</v>
      </c>
      <c r="D3" s="574"/>
      <c r="E3" s="574" t="s">
        <v>1823</v>
      </c>
      <c r="F3" s="582"/>
      <c r="G3" s="308"/>
      <c r="H3" s="308"/>
      <c r="I3" s="308"/>
      <c r="J3" s="308"/>
      <c r="K3" s="308"/>
      <c r="L3" s="308"/>
      <c r="M3" s="308"/>
      <c r="N3" s="308"/>
      <c r="O3" s="308"/>
      <c r="P3" s="308"/>
      <c r="Q3" s="308"/>
      <c r="R3" s="308"/>
      <c r="S3" s="309"/>
    </row>
    <row r="4" spans="1:19" ht="15" thickBot="1" x14ac:dyDescent="0.35">
      <c r="A4" s="583">
        <f>'Amend#3 Overview'!C8</f>
        <v>0</v>
      </c>
      <c r="B4" s="584"/>
      <c r="C4" s="584">
        <f>'Amend#3 Overview'!G8</f>
        <v>0</v>
      </c>
      <c r="D4" s="584"/>
      <c r="E4" s="585">
        <f>'Amend#3 Overview'!K8</f>
        <v>0</v>
      </c>
      <c r="F4" s="586"/>
      <c r="G4" s="308"/>
      <c r="H4" s="308"/>
      <c r="I4" s="308"/>
      <c r="J4" s="308"/>
      <c r="K4" s="308"/>
      <c r="L4" s="308"/>
      <c r="M4" s="308"/>
      <c r="N4" s="308"/>
      <c r="O4" s="308"/>
      <c r="P4" s="308"/>
      <c r="Q4" s="308"/>
      <c r="R4" s="308"/>
      <c r="S4" s="309"/>
    </row>
    <row r="5" spans="1:19" ht="29.4" customHeight="1" x14ac:dyDescent="0.3">
      <c r="A5" s="573" t="s">
        <v>1824</v>
      </c>
      <c r="B5" s="574"/>
      <c r="C5" s="574" t="s">
        <v>1825</v>
      </c>
      <c r="D5" s="574"/>
      <c r="E5" s="575" t="s">
        <v>1826</v>
      </c>
      <c r="F5" s="576"/>
      <c r="G5" s="308"/>
      <c r="H5" s="308"/>
      <c r="I5" s="308"/>
      <c r="J5" s="308"/>
      <c r="K5" s="308"/>
      <c r="L5" s="308"/>
      <c r="M5" s="308"/>
      <c r="N5" s="308"/>
      <c r="O5" s="308"/>
      <c r="P5" s="308"/>
      <c r="Q5" s="308"/>
      <c r="R5" s="308"/>
      <c r="S5" s="309"/>
    </row>
    <row r="6" spans="1:19" ht="15" thickBot="1" x14ac:dyDescent="0.35">
      <c r="A6" s="577" t="str">
        <f>Overview!G9</f>
        <v/>
      </c>
      <c r="B6" s="578"/>
      <c r="C6" s="579">
        <f>'Amend#3 Overview'!G10</f>
        <v>0</v>
      </c>
      <c r="D6" s="578"/>
      <c r="E6" s="580" t="str">
        <f>IFERROR(C6/A6,"")</f>
        <v/>
      </c>
      <c r="F6" s="581"/>
      <c r="G6" s="308"/>
      <c r="H6" s="308"/>
      <c r="I6" s="308"/>
      <c r="J6" s="308"/>
      <c r="K6" s="308"/>
      <c r="L6" s="308"/>
      <c r="M6" s="308"/>
      <c r="N6" s="308"/>
      <c r="O6" s="308"/>
      <c r="P6" s="308"/>
      <c r="Q6" s="308"/>
      <c r="R6" s="308"/>
      <c r="S6" s="309"/>
    </row>
    <row r="7" spans="1:19" x14ac:dyDescent="0.3">
      <c r="A7" s="310"/>
      <c r="B7" s="308"/>
      <c r="C7" s="308"/>
      <c r="D7" s="308"/>
      <c r="E7" s="308"/>
      <c r="F7" s="308"/>
      <c r="G7" s="308"/>
      <c r="H7" s="308"/>
      <c r="I7" s="308"/>
      <c r="J7" s="308"/>
      <c r="K7" s="308"/>
      <c r="L7" s="308"/>
      <c r="M7" s="308"/>
      <c r="N7" s="308"/>
      <c r="O7" s="308"/>
      <c r="P7" s="308"/>
      <c r="Q7" s="308"/>
      <c r="R7" s="308"/>
      <c r="S7" s="309"/>
    </row>
    <row r="8" spans="1:19" x14ac:dyDescent="0.3">
      <c r="A8" s="565" t="s">
        <v>1828</v>
      </c>
      <c r="B8" s="546"/>
      <c r="C8" s="306"/>
      <c r="D8" s="307"/>
      <c r="E8" s="546" t="s">
        <v>1827</v>
      </c>
      <c r="F8" s="546"/>
      <c r="G8" s="308"/>
      <c r="H8" s="308"/>
      <c r="I8" s="308"/>
      <c r="J8" s="308"/>
      <c r="K8" s="308"/>
      <c r="L8" s="308"/>
      <c r="M8" s="308"/>
      <c r="N8" s="308"/>
      <c r="O8" s="308"/>
      <c r="P8" s="308"/>
      <c r="Q8" s="308"/>
      <c r="R8" s="308"/>
      <c r="S8" s="309"/>
    </row>
    <row r="9" spans="1:19" x14ac:dyDescent="0.3">
      <c r="A9" s="544" t="s">
        <v>1844</v>
      </c>
      <c r="B9" s="545"/>
      <c r="C9" s="311"/>
      <c r="D9" s="311"/>
      <c r="E9" s="544" t="s">
        <v>1844</v>
      </c>
      <c r="F9" s="545"/>
      <c r="G9" s="308"/>
      <c r="H9" s="308"/>
      <c r="I9" s="308"/>
      <c r="J9" s="308"/>
      <c r="K9" s="308"/>
      <c r="L9" s="308"/>
      <c r="M9" s="308"/>
      <c r="N9" s="308"/>
      <c r="O9" s="308"/>
      <c r="P9" s="308"/>
      <c r="Q9" s="308"/>
      <c r="R9" s="308"/>
      <c r="S9" s="309"/>
    </row>
    <row r="10" spans="1:19" x14ac:dyDescent="0.3">
      <c r="A10" s="565" t="s">
        <v>1829</v>
      </c>
      <c r="B10" s="546"/>
      <c r="C10" s="308"/>
      <c r="D10" s="308"/>
      <c r="E10" s="546" t="s">
        <v>1829</v>
      </c>
      <c r="F10" s="546"/>
      <c r="G10" s="308"/>
      <c r="H10" s="308"/>
      <c r="I10" s="308"/>
      <c r="J10" s="308"/>
      <c r="K10" s="308"/>
      <c r="L10" s="308"/>
      <c r="M10" s="308"/>
      <c r="N10" s="308"/>
      <c r="O10" s="308"/>
      <c r="P10" s="308"/>
      <c r="Q10" s="308"/>
      <c r="R10" s="308"/>
      <c r="S10" s="309"/>
    </row>
    <row r="11" spans="1:19" x14ac:dyDescent="0.3">
      <c r="A11" s="566">
        <f>IF('Amend#3 Overview'!M23&gt;'Amend#3 Overview'!I15,'Amend#3 Overview'!M23-'Amend#3 Overview'!I15,0)</f>
        <v>0</v>
      </c>
      <c r="B11" s="567"/>
      <c r="C11" s="308"/>
      <c r="D11" s="308"/>
      <c r="E11" s="568">
        <f>IF('Amend#3 Overview'!M22&gt;'Amend#3 Overview'!M21,'Amend#3 Overview'!M22-'Amend#3 Overview'!M21,0)</f>
        <v>0</v>
      </c>
      <c r="F11" s="568"/>
      <c r="G11" s="308"/>
      <c r="H11" s="308"/>
      <c r="I11" s="308"/>
      <c r="J11" s="308"/>
      <c r="K11" s="308"/>
      <c r="L11" s="308"/>
      <c r="M11" s="308"/>
      <c r="N11" s="308"/>
      <c r="O11" s="308"/>
      <c r="P11" s="308"/>
      <c r="Q11" s="308"/>
      <c r="R11" s="308"/>
      <c r="S11" s="309"/>
    </row>
    <row r="12" spans="1:19" ht="15" thickBot="1" x14ac:dyDescent="0.35">
      <c r="A12" s="310"/>
      <c r="B12" s="308"/>
      <c r="C12" s="308"/>
      <c r="D12" s="308"/>
      <c r="E12" s="308"/>
      <c r="F12" s="308"/>
      <c r="G12" s="308"/>
      <c r="H12" s="308"/>
      <c r="I12" s="308"/>
      <c r="J12" s="308"/>
      <c r="K12" s="308"/>
      <c r="L12" s="308"/>
      <c r="M12" s="308"/>
      <c r="N12" s="308"/>
      <c r="O12" s="308"/>
      <c r="P12" s="308"/>
      <c r="Q12" s="308"/>
      <c r="R12" s="308"/>
      <c r="S12" s="309"/>
    </row>
    <row r="13" spans="1:19" ht="15" thickBot="1" x14ac:dyDescent="0.35">
      <c r="A13" s="565" t="s">
        <v>1830</v>
      </c>
      <c r="B13" s="546"/>
      <c r="C13" s="546"/>
      <c r="D13" s="546"/>
      <c r="E13" s="546"/>
      <c r="F13" s="546"/>
      <c r="G13" s="308"/>
      <c r="H13" s="549" t="s">
        <v>1833</v>
      </c>
      <c r="I13" s="550"/>
      <c r="J13" s="550"/>
      <c r="K13" s="550"/>
      <c r="L13" s="550"/>
      <c r="M13" s="550"/>
      <c r="N13" s="550"/>
      <c r="O13" s="550"/>
      <c r="P13" s="550"/>
      <c r="Q13" s="550"/>
      <c r="R13" s="550"/>
      <c r="S13" s="551"/>
    </row>
    <row r="14" spans="1:19" ht="14.4" customHeight="1" thickBot="1" x14ac:dyDescent="0.35">
      <c r="A14" s="571" t="s">
        <v>1844</v>
      </c>
      <c r="B14" s="572"/>
      <c r="C14" s="556" t="s">
        <v>1838</v>
      </c>
      <c r="D14" s="557"/>
      <c r="E14" s="557"/>
      <c r="F14" s="558"/>
      <c r="G14" s="308"/>
      <c r="H14" s="552"/>
      <c r="I14" s="553"/>
      <c r="J14" s="553"/>
      <c r="K14" s="553"/>
      <c r="L14" s="553"/>
      <c r="M14" s="553"/>
      <c r="N14" s="553"/>
      <c r="O14" s="553"/>
      <c r="P14" s="553"/>
      <c r="Q14" s="553"/>
      <c r="R14" s="553"/>
      <c r="S14" s="554"/>
    </row>
    <row r="15" spans="1:19" x14ac:dyDescent="0.3">
      <c r="A15" s="571"/>
      <c r="B15" s="572"/>
      <c r="C15" s="559"/>
      <c r="D15" s="555"/>
      <c r="E15" s="555"/>
      <c r="F15" s="560"/>
      <c r="G15" s="308"/>
      <c r="H15" s="546" t="s">
        <v>1834</v>
      </c>
      <c r="I15" s="546"/>
      <c r="J15" s="546"/>
      <c r="K15" s="546"/>
      <c r="L15" s="546" t="s">
        <v>1835</v>
      </c>
      <c r="M15" s="546"/>
      <c r="N15" s="546"/>
      <c r="O15" s="546"/>
      <c r="P15" s="546" t="s">
        <v>1836</v>
      </c>
      <c r="Q15" s="546"/>
      <c r="R15" s="546"/>
      <c r="S15" s="547"/>
    </row>
    <row r="16" spans="1:19" x14ac:dyDescent="0.3">
      <c r="A16" s="571"/>
      <c r="B16" s="572"/>
      <c r="C16" s="559"/>
      <c r="D16" s="555"/>
      <c r="E16" s="555"/>
      <c r="F16" s="560"/>
      <c r="G16" s="308"/>
      <c r="H16" s="564" t="s">
        <v>1845</v>
      </c>
      <c r="I16" s="564"/>
      <c r="J16" s="564"/>
      <c r="K16" s="564"/>
      <c r="L16" s="564" t="s">
        <v>1844</v>
      </c>
      <c r="M16" s="564"/>
      <c r="N16" s="564"/>
      <c r="O16" s="564"/>
      <c r="P16" s="564" t="s">
        <v>1844</v>
      </c>
      <c r="Q16" s="564"/>
      <c r="R16" s="564"/>
      <c r="S16" s="564"/>
    </row>
    <row r="17" spans="1:19" ht="15" thickBot="1" x14ac:dyDescent="0.35">
      <c r="A17" s="310"/>
      <c r="B17" s="308"/>
      <c r="C17" s="559"/>
      <c r="D17" s="555"/>
      <c r="E17" s="555"/>
      <c r="F17" s="560"/>
      <c r="G17" s="308"/>
      <c r="H17" s="308"/>
      <c r="I17" s="308"/>
      <c r="J17" s="308"/>
      <c r="K17" s="308"/>
      <c r="L17" s="308"/>
      <c r="M17" s="308"/>
      <c r="N17" s="308"/>
      <c r="O17" s="308"/>
      <c r="P17" s="308"/>
      <c r="Q17" s="308"/>
      <c r="R17" s="308"/>
      <c r="S17" s="309"/>
    </row>
    <row r="18" spans="1:19" x14ac:dyDescent="0.3">
      <c r="A18" s="310"/>
      <c r="B18" s="308"/>
      <c r="C18" s="559"/>
      <c r="D18" s="555"/>
      <c r="E18" s="555"/>
      <c r="F18" s="560"/>
      <c r="G18" s="308"/>
      <c r="H18" s="546" t="s">
        <v>1837</v>
      </c>
      <c r="I18" s="546"/>
      <c r="J18" s="546"/>
      <c r="K18" s="546"/>
      <c r="L18" s="308"/>
      <c r="M18" s="556" t="s">
        <v>1838</v>
      </c>
      <c r="N18" s="557"/>
      <c r="O18" s="557"/>
      <c r="P18" s="557"/>
      <c r="Q18" s="557"/>
      <c r="R18" s="557"/>
      <c r="S18" s="558"/>
    </row>
    <row r="19" spans="1:19" x14ac:dyDescent="0.3">
      <c r="A19" s="310"/>
      <c r="B19" s="308"/>
      <c r="C19" s="559"/>
      <c r="D19" s="555"/>
      <c r="E19" s="555"/>
      <c r="F19" s="560"/>
      <c r="G19" s="308"/>
      <c r="H19" s="555" t="s">
        <v>1838</v>
      </c>
      <c r="I19" s="555"/>
      <c r="J19" s="555"/>
      <c r="K19" s="555"/>
      <c r="L19" s="308"/>
      <c r="M19" s="559"/>
      <c r="N19" s="555"/>
      <c r="O19" s="555"/>
      <c r="P19" s="555"/>
      <c r="Q19" s="555"/>
      <c r="R19" s="555"/>
      <c r="S19" s="560"/>
    </row>
    <row r="20" spans="1:19" x14ac:dyDescent="0.3">
      <c r="A20" s="310"/>
      <c r="B20" s="308"/>
      <c r="C20" s="559"/>
      <c r="D20" s="555"/>
      <c r="E20" s="555"/>
      <c r="F20" s="560"/>
      <c r="G20" s="308"/>
      <c r="H20" s="555"/>
      <c r="I20" s="555"/>
      <c r="J20" s="555"/>
      <c r="K20" s="555"/>
      <c r="L20" s="308"/>
      <c r="M20" s="559"/>
      <c r="N20" s="555"/>
      <c r="O20" s="555"/>
      <c r="P20" s="555"/>
      <c r="Q20" s="555"/>
      <c r="R20" s="555"/>
      <c r="S20" s="560"/>
    </row>
    <row r="21" spans="1:19" x14ac:dyDescent="0.3">
      <c r="A21" s="310"/>
      <c r="B21" s="308"/>
      <c r="C21" s="559"/>
      <c r="D21" s="555"/>
      <c r="E21" s="555"/>
      <c r="F21" s="560"/>
      <c r="G21" s="308"/>
      <c r="H21" s="555"/>
      <c r="I21" s="555"/>
      <c r="J21" s="555"/>
      <c r="K21" s="555"/>
      <c r="L21" s="308"/>
      <c r="M21" s="559"/>
      <c r="N21" s="555"/>
      <c r="O21" s="555"/>
      <c r="P21" s="555"/>
      <c r="Q21" s="555"/>
      <c r="R21" s="555"/>
      <c r="S21" s="560"/>
    </row>
    <row r="22" spans="1:19" x14ac:dyDescent="0.3">
      <c r="A22" s="310"/>
      <c r="B22" s="308"/>
      <c r="C22" s="559"/>
      <c r="D22" s="555"/>
      <c r="E22" s="555"/>
      <c r="F22" s="560"/>
      <c r="G22" s="308"/>
      <c r="H22" s="555"/>
      <c r="I22" s="555"/>
      <c r="J22" s="555"/>
      <c r="K22" s="555"/>
      <c r="L22" s="308"/>
      <c r="M22" s="559"/>
      <c r="N22" s="555"/>
      <c r="O22" s="555"/>
      <c r="P22" s="555"/>
      <c r="Q22" s="555"/>
      <c r="R22" s="555"/>
      <c r="S22" s="560"/>
    </row>
    <row r="23" spans="1:19" x14ac:dyDescent="0.3">
      <c r="A23" s="310"/>
      <c r="B23" s="308"/>
      <c r="C23" s="559"/>
      <c r="D23" s="555"/>
      <c r="E23" s="555"/>
      <c r="F23" s="560"/>
      <c r="G23" s="308"/>
      <c r="H23" s="555"/>
      <c r="I23" s="555"/>
      <c r="J23" s="555"/>
      <c r="K23" s="555"/>
      <c r="L23" s="308"/>
      <c r="M23" s="559"/>
      <c r="N23" s="555"/>
      <c r="O23" s="555"/>
      <c r="P23" s="555"/>
      <c r="Q23" s="555"/>
      <c r="R23" s="555"/>
      <c r="S23" s="560"/>
    </row>
    <row r="24" spans="1:19" x14ac:dyDescent="0.3">
      <c r="A24" s="310"/>
      <c r="B24" s="308"/>
      <c r="C24" s="559"/>
      <c r="D24" s="555"/>
      <c r="E24" s="555"/>
      <c r="F24" s="560"/>
      <c r="G24" s="308"/>
      <c r="H24" s="555"/>
      <c r="I24" s="555"/>
      <c r="J24" s="555"/>
      <c r="K24" s="555"/>
      <c r="L24" s="308"/>
      <c r="M24" s="559"/>
      <c r="N24" s="555"/>
      <c r="O24" s="555"/>
      <c r="P24" s="555"/>
      <c r="Q24" s="555"/>
      <c r="R24" s="555"/>
      <c r="S24" s="560"/>
    </row>
    <row r="25" spans="1:19" x14ac:dyDescent="0.3">
      <c r="A25" s="310"/>
      <c r="B25" s="308"/>
      <c r="C25" s="559"/>
      <c r="D25" s="555"/>
      <c r="E25" s="555"/>
      <c r="F25" s="560"/>
      <c r="G25" s="308"/>
      <c r="H25" s="555"/>
      <c r="I25" s="555"/>
      <c r="J25" s="555"/>
      <c r="K25" s="555"/>
      <c r="L25" s="308"/>
      <c r="M25" s="559"/>
      <c r="N25" s="555"/>
      <c r="O25" s="555"/>
      <c r="P25" s="555"/>
      <c r="Q25" s="555"/>
      <c r="R25" s="555"/>
      <c r="S25" s="560"/>
    </row>
    <row r="26" spans="1:19" x14ac:dyDescent="0.3">
      <c r="A26" s="310"/>
      <c r="B26" s="308"/>
      <c r="C26" s="559"/>
      <c r="D26" s="555"/>
      <c r="E26" s="555"/>
      <c r="F26" s="560"/>
      <c r="G26" s="308"/>
      <c r="H26" s="555"/>
      <c r="I26" s="555"/>
      <c r="J26" s="555"/>
      <c r="K26" s="555"/>
      <c r="L26" s="308"/>
      <c r="M26" s="559"/>
      <c r="N26" s="555"/>
      <c r="O26" s="555"/>
      <c r="P26" s="555"/>
      <c r="Q26" s="555"/>
      <c r="R26" s="555"/>
      <c r="S26" s="560"/>
    </row>
    <row r="27" spans="1:19" x14ac:dyDescent="0.3">
      <c r="A27" s="310"/>
      <c r="B27" s="308"/>
      <c r="C27" s="559"/>
      <c r="D27" s="555"/>
      <c r="E27" s="555"/>
      <c r="F27" s="560"/>
      <c r="G27" s="308"/>
      <c r="H27" s="308"/>
      <c r="I27" s="308"/>
      <c r="J27" s="308"/>
      <c r="K27" s="308"/>
      <c r="L27" s="308"/>
      <c r="M27" s="559"/>
      <c r="N27" s="555"/>
      <c r="O27" s="555"/>
      <c r="P27" s="555"/>
      <c r="Q27" s="555"/>
      <c r="R27" s="555"/>
      <c r="S27" s="560"/>
    </row>
    <row r="28" spans="1:19" x14ac:dyDescent="0.3">
      <c r="A28" s="310"/>
      <c r="B28" s="308"/>
      <c r="C28" s="559"/>
      <c r="D28" s="555"/>
      <c r="E28" s="555"/>
      <c r="F28" s="560"/>
      <c r="G28" s="308"/>
      <c r="H28" s="308"/>
      <c r="I28" s="308"/>
      <c r="J28" s="308"/>
      <c r="K28" s="308"/>
      <c r="L28" s="308"/>
      <c r="M28" s="559"/>
      <c r="N28" s="555"/>
      <c r="O28" s="555"/>
      <c r="P28" s="555"/>
      <c r="Q28" s="555"/>
      <c r="R28" s="555"/>
      <c r="S28" s="560"/>
    </row>
    <row r="29" spans="1:19" x14ac:dyDescent="0.3">
      <c r="A29" s="310"/>
      <c r="B29" s="308"/>
      <c r="C29" s="559"/>
      <c r="D29" s="555"/>
      <c r="E29" s="555"/>
      <c r="F29" s="560"/>
      <c r="G29" s="308"/>
      <c r="H29" s="308"/>
      <c r="I29" s="308"/>
      <c r="J29" s="308"/>
      <c r="K29" s="308"/>
      <c r="L29" s="308"/>
      <c r="M29" s="559"/>
      <c r="N29" s="555"/>
      <c r="O29" s="555"/>
      <c r="P29" s="555"/>
      <c r="Q29" s="555"/>
      <c r="R29" s="555"/>
      <c r="S29" s="560"/>
    </row>
    <row r="30" spans="1:19" x14ac:dyDescent="0.3">
      <c r="A30" s="310"/>
      <c r="B30" s="308"/>
      <c r="C30" s="559"/>
      <c r="D30" s="555"/>
      <c r="E30" s="555"/>
      <c r="F30" s="560"/>
      <c r="G30" s="308"/>
      <c r="H30" s="308"/>
      <c r="I30" s="308"/>
      <c r="J30" s="308"/>
      <c r="K30" s="308"/>
      <c r="L30" s="308"/>
      <c r="M30" s="559"/>
      <c r="N30" s="555"/>
      <c r="O30" s="555"/>
      <c r="P30" s="555"/>
      <c r="Q30" s="555"/>
      <c r="R30" s="555"/>
      <c r="S30" s="560"/>
    </row>
    <row r="31" spans="1:19" ht="15" thickBot="1" x14ac:dyDescent="0.35">
      <c r="A31" s="310"/>
      <c r="B31" s="308"/>
      <c r="C31" s="561"/>
      <c r="D31" s="562"/>
      <c r="E31" s="562"/>
      <c r="F31" s="563"/>
      <c r="G31" s="308"/>
      <c r="H31" s="308"/>
      <c r="I31" s="308"/>
      <c r="J31" s="308"/>
      <c r="K31" s="308"/>
      <c r="L31" s="308"/>
      <c r="M31" s="559"/>
      <c r="N31" s="555"/>
      <c r="O31" s="555"/>
      <c r="P31" s="555"/>
      <c r="Q31" s="555"/>
      <c r="R31" s="555"/>
      <c r="S31" s="560"/>
    </row>
    <row r="32" spans="1:19" x14ac:dyDescent="0.3">
      <c r="A32" s="310"/>
      <c r="B32" s="308"/>
      <c r="C32" s="308"/>
      <c r="D32" s="308"/>
      <c r="E32" s="308"/>
      <c r="F32" s="308"/>
      <c r="G32" s="308"/>
      <c r="H32" s="308"/>
      <c r="I32" s="308"/>
      <c r="J32" s="308"/>
      <c r="K32" s="308"/>
      <c r="L32" s="308"/>
      <c r="M32" s="559"/>
      <c r="N32" s="555"/>
      <c r="O32" s="555"/>
      <c r="P32" s="555"/>
      <c r="Q32" s="555"/>
      <c r="R32" s="555"/>
      <c r="S32" s="560"/>
    </row>
    <row r="33" spans="1:19" ht="15" thickBot="1" x14ac:dyDescent="0.35">
      <c r="A33" s="565" t="s">
        <v>1831</v>
      </c>
      <c r="B33" s="546"/>
      <c r="C33" s="546"/>
      <c r="D33" s="546"/>
      <c r="E33" s="546"/>
      <c r="F33" s="546"/>
      <c r="G33" s="308"/>
      <c r="H33" s="308"/>
      <c r="I33" s="308"/>
      <c r="J33" s="308"/>
      <c r="K33" s="308"/>
      <c r="L33" s="308"/>
      <c r="M33" s="559"/>
      <c r="N33" s="555"/>
      <c r="O33" s="555"/>
      <c r="P33" s="555"/>
      <c r="Q33" s="555"/>
      <c r="R33" s="555"/>
      <c r="S33" s="560"/>
    </row>
    <row r="34" spans="1:19" x14ac:dyDescent="0.3">
      <c r="A34" s="571" t="s">
        <v>1844</v>
      </c>
      <c r="B34" s="572"/>
      <c r="C34" s="556" t="s">
        <v>1838</v>
      </c>
      <c r="D34" s="557"/>
      <c r="E34" s="557"/>
      <c r="F34" s="558"/>
      <c r="G34" s="308"/>
      <c r="H34" s="308"/>
      <c r="I34" s="308"/>
      <c r="J34" s="308"/>
      <c r="K34" s="308"/>
      <c r="L34" s="308"/>
      <c r="M34" s="559"/>
      <c r="N34" s="555"/>
      <c r="O34" s="555"/>
      <c r="P34" s="555"/>
      <c r="Q34" s="555"/>
      <c r="R34" s="555"/>
      <c r="S34" s="560"/>
    </row>
    <row r="35" spans="1:19" ht="15" thickBot="1" x14ac:dyDescent="0.35">
      <c r="A35" s="571"/>
      <c r="B35" s="572"/>
      <c r="C35" s="559"/>
      <c r="D35" s="555"/>
      <c r="E35" s="555"/>
      <c r="F35" s="560"/>
      <c r="G35" s="308"/>
      <c r="H35" s="308"/>
      <c r="I35" s="308"/>
      <c r="J35" s="308"/>
      <c r="K35" s="308"/>
      <c r="L35" s="308"/>
      <c r="M35" s="561"/>
      <c r="N35" s="562"/>
      <c r="O35" s="562"/>
      <c r="P35" s="562"/>
      <c r="Q35" s="562"/>
      <c r="R35" s="562"/>
      <c r="S35" s="563"/>
    </row>
    <row r="36" spans="1:19" x14ac:dyDescent="0.3">
      <c r="A36" s="571"/>
      <c r="B36" s="572"/>
      <c r="C36" s="559"/>
      <c r="D36" s="555"/>
      <c r="E36" s="555"/>
      <c r="F36" s="560"/>
      <c r="G36" s="308"/>
      <c r="H36" s="308"/>
      <c r="I36" s="308"/>
      <c r="J36" s="308"/>
      <c r="K36" s="308"/>
      <c r="L36" s="308"/>
      <c r="M36" s="308"/>
      <c r="N36" s="308"/>
      <c r="O36" s="308"/>
      <c r="P36" s="308"/>
      <c r="Q36" s="308"/>
      <c r="R36" s="308"/>
      <c r="S36" s="309"/>
    </row>
    <row r="37" spans="1:19" x14ac:dyDescent="0.3">
      <c r="A37" s="310"/>
      <c r="B37" s="308"/>
      <c r="C37" s="559"/>
      <c r="D37" s="555"/>
      <c r="E37" s="555"/>
      <c r="F37" s="560"/>
      <c r="G37" s="308"/>
      <c r="H37" s="308"/>
      <c r="I37" s="308"/>
      <c r="J37" s="308"/>
      <c r="K37" s="308"/>
      <c r="L37" s="308"/>
      <c r="M37" s="308"/>
      <c r="N37" s="308"/>
      <c r="O37" s="308"/>
      <c r="P37" s="308"/>
      <c r="Q37" s="308"/>
      <c r="R37" s="308"/>
      <c r="S37" s="309"/>
    </row>
    <row r="38" spans="1:19" x14ac:dyDescent="0.3">
      <c r="A38" s="310"/>
      <c r="B38" s="308"/>
      <c r="C38" s="559"/>
      <c r="D38" s="555"/>
      <c r="E38" s="555"/>
      <c r="F38" s="560"/>
      <c r="G38" s="308"/>
      <c r="H38" s="546" t="s">
        <v>1839</v>
      </c>
      <c r="I38" s="546"/>
      <c r="J38" s="546"/>
      <c r="K38" s="546"/>
      <c r="L38" s="546"/>
      <c r="M38" s="546"/>
      <c r="N38" s="546"/>
      <c r="O38" s="546"/>
      <c r="P38" s="546"/>
      <c r="Q38" s="546"/>
      <c r="R38" s="546"/>
      <c r="S38" s="547"/>
    </row>
    <row r="39" spans="1:19" ht="15" thickBot="1" x14ac:dyDescent="0.35">
      <c r="A39" s="310"/>
      <c r="B39" s="308"/>
      <c r="C39" s="559"/>
      <c r="D39" s="555"/>
      <c r="E39" s="555"/>
      <c r="F39" s="560"/>
      <c r="G39" s="308"/>
      <c r="H39" s="308"/>
      <c r="I39" s="308"/>
      <c r="J39" s="308"/>
      <c r="K39" s="308"/>
      <c r="L39" s="308"/>
      <c r="M39" s="308"/>
      <c r="N39" s="308"/>
      <c r="O39" s="308"/>
      <c r="P39" s="308"/>
      <c r="Q39" s="308"/>
      <c r="R39" s="308"/>
      <c r="S39" s="309"/>
    </row>
    <row r="40" spans="1:19" x14ac:dyDescent="0.3">
      <c r="A40" s="310"/>
      <c r="B40" s="308"/>
      <c r="C40" s="559"/>
      <c r="D40" s="555"/>
      <c r="E40" s="555"/>
      <c r="F40" s="560"/>
      <c r="G40" s="308"/>
      <c r="H40" s="546" t="s">
        <v>1841</v>
      </c>
      <c r="I40" s="546"/>
      <c r="J40" s="546"/>
      <c r="K40" s="308"/>
      <c r="L40" s="546" t="s">
        <v>1840</v>
      </c>
      <c r="M40" s="546"/>
      <c r="N40" s="546"/>
      <c r="O40" s="556" t="s">
        <v>1838</v>
      </c>
      <c r="P40" s="557"/>
      <c r="Q40" s="557"/>
      <c r="R40" s="557"/>
      <c r="S40" s="558"/>
    </row>
    <row r="41" spans="1:19" x14ac:dyDescent="0.3">
      <c r="A41" s="310"/>
      <c r="B41" s="308"/>
      <c r="C41" s="559"/>
      <c r="D41" s="555"/>
      <c r="E41" s="555"/>
      <c r="F41" s="560"/>
      <c r="G41" s="308"/>
      <c r="H41" s="569">
        <f>'Amend#3 Overview'!C8</f>
        <v>0</v>
      </c>
      <c r="I41" s="569"/>
      <c r="J41" s="569"/>
      <c r="K41" s="308"/>
      <c r="L41" s="570"/>
      <c r="M41" s="570"/>
      <c r="N41" s="570"/>
      <c r="O41" s="559"/>
      <c r="P41" s="555"/>
      <c r="Q41" s="555"/>
      <c r="R41" s="555"/>
      <c r="S41" s="560"/>
    </row>
    <row r="42" spans="1:19" x14ac:dyDescent="0.3">
      <c r="A42" s="310"/>
      <c r="B42" s="308"/>
      <c r="C42" s="559"/>
      <c r="D42" s="555"/>
      <c r="E42" s="555"/>
      <c r="F42" s="560"/>
      <c r="G42" s="308"/>
      <c r="H42" s="308"/>
      <c r="I42" s="308"/>
      <c r="J42" s="308"/>
      <c r="K42" s="308"/>
      <c r="L42" s="308"/>
      <c r="M42" s="308"/>
      <c r="N42" s="308"/>
      <c r="O42" s="559"/>
      <c r="P42" s="555"/>
      <c r="Q42" s="555"/>
      <c r="R42" s="555"/>
      <c r="S42" s="560"/>
    </row>
    <row r="43" spans="1:19" x14ac:dyDescent="0.3">
      <c r="A43" s="310"/>
      <c r="B43" s="308"/>
      <c r="C43" s="559"/>
      <c r="D43" s="555"/>
      <c r="E43" s="555"/>
      <c r="F43" s="560"/>
      <c r="G43" s="308"/>
      <c r="H43" s="546" t="s">
        <v>1842</v>
      </c>
      <c r="I43" s="546"/>
      <c r="J43" s="546"/>
      <c r="K43" s="308"/>
      <c r="L43" s="546" t="s">
        <v>1843</v>
      </c>
      <c r="M43" s="546"/>
      <c r="N43" s="546"/>
      <c r="O43" s="559"/>
      <c r="P43" s="555"/>
      <c r="Q43" s="555"/>
      <c r="R43" s="555"/>
      <c r="S43" s="560"/>
    </row>
    <row r="44" spans="1:19" ht="15" thickBot="1" x14ac:dyDescent="0.35">
      <c r="A44" s="310"/>
      <c r="B44" s="308"/>
      <c r="C44" s="559"/>
      <c r="D44" s="555"/>
      <c r="E44" s="555"/>
      <c r="F44" s="560"/>
      <c r="G44" s="308"/>
      <c r="H44" s="545" t="s">
        <v>1845</v>
      </c>
      <c r="I44" s="545"/>
      <c r="J44" s="545"/>
      <c r="K44" s="308"/>
      <c r="L44" s="545"/>
      <c r="M44" s="545"/>
      <c r="N44" s="545"/>
      <c r="O44" s="561"/>
      <c r="P44" s="562"/>
      <c r="Q44" s="562"/>
      <c r="R44" s="562"/>
      <c r="S44" s="563"/>
    </row>
    <row r="45" spans="1:19" ht="15" thickBot="1" x14ac:dyDescent="0.35">
      <c r="A45" s="310"/>
      <c r="B45" s="308"/>
      <c r="C45" s="559"/>
      <c r="D45" s="555"/>
      <c r="E45" s="555"/>
      <c r="F45" s="560"/>
      <c r="G45" s="308"/>
      <c r="H45" s="308"/>
      <c r="I45" s="308"/>
      <c r="J45" s="308"/>
      <c r="K45" s="308"/>
      <c r="L45" s="308"/>
      <c r="M45" s="308"/>
      <c r="N45" s="308"/>
      <c r="O45" s="308"/>
      <c r="P45" s="308"/>
      <c r="Q45" s="308"/>
      <c r="R45" s="308"/>
      <c r="S45" s="309"/>
    </row>
    <row r="46" spans="1:19" x14ac:dyDescent="0.3">
      <c r="A46" s="310"/>
      <c r="B46" s="308"/>
      <c r="C46" s="559"/>
      <c r="D46" s="555"/>
      <c r="E46" s="555"/>
      <c r="F46" s="560"/>
      <c r="G46" s="308"/>
      <c r="H46" s="546" t="s">
        <v>1841</v>
      </c>
      <c r="I46" s="546"/>
      <c r="J46" s="546"/>
      <c r="K46" s="308"/>
      <c r="L46" s="546" t="s">
        <v>1840</v>
      </c>
      <c r="M46" s="546"/>
      <c r="N46" s="546"/>
      <c r="O46" s="556" t="s">
        <v>1838</v>
      </c>
      <c r="P46" s="557"/>
      <c r="Q46" s="557"/>
      <c r="R46" s="557"/>
      <c r="S46" s="558"/>
    </row>
    <row r="47" spans="1:19" x14ac:dyDescent="0.3">
      <c r="A47" s="310"/>
      <c r="B47" s="308"/>
      <c r="C47" s="559"/>
      <c r="D47" s="555"/>
      <c r="E47" s="555"/>
      <c r="F47" s="560"/>
      <c r="G47" s="308"/>
      <c r="H47" s="569">
        <f>'Amend#3 Overview'!C8</f>
        <v>0</v>
      </c>
      <c r="I47" s="569"/>
      <c r="J47" s="569"/>
      <c r="K47" s="308"/>
      <c r="L47" s="570"/>
      <c r="M47" s="570"/>
      <c r="N47" s="570"/>
      <c r="O47" s="559"/>
      <c r="P47" s="555"/>
      <c r="Q47" s="555"/>
      <c r="R47" s="555"/>
      <c r="S47" s="560"/>
    </row>
    <row r="48" spans="1:19" x14ac:dyDescent="0.3">
      <c r="A48" s="310"/>
      <c r="B48" s="308"/>
      <c r="C48" s="559"/>
      <c r="D48" s="555"/>
      <c r="E48" s="555"/>
      <c r="F48" s="560"/>
      <c r="G48" s="308"/>
      <c r="H48" s="308"/>
      <c r="I48" s="308"/>
      <c r="J48" s="308"/>
      <c r="K48" s="308"/>
      <c r="L48" s="308"/>
      <c r="M48" s="308"/>
      <c r="N48" s="308"/>
      <c r="O48" s="559"/>
      <c r="P48" s="555"/>
      <c r="Q48" s="555"/>
      <c r="R48" s="555"/>
      <c r="S48" s="560"/>
    </row>
    <row r="49" spans="1:19" x14ac:dyDescent="0.3">
      <c r="A49" s="310"/>
      <c r="B49" s="308"/>
      <c r="C49" s="559"/>
      <c r="D49" s="555"/>
      <c r="E49" s="555"/>
      <c r="F49" s="560"/>
      <c r="G49" s="308"/>
      <c r="H49" s="546" t="s">
        <v>1842</v>
      </c>
      <c r="I49" s="546"/>
      <c r="J49" s="546"/>
      <c r="K49" s="308"/>
      <c r="L49" s="546" t="s">
        <v>1843</v>
      </c>
      <c r="M49" s="546"/>
      <c r="N49" s="546"/>
      <c r="O49" s="559"/>
      <c r="P49" s="555"/>
      <c r="Q49" s="555"/>
      <c r="R49" s="555"/>
      <c r="S49" s="560"/>
    </row>
    <row r="50" spans="1:19" ht="15" thickBot="1" x14ac:dyDescent="0.35">
      <c r="A50" s="310"/>
      <c r="B50" s="308"/>
      <c r="C50" s="559"/>
      <c r="D50" s="555"/>
      <c r="E50" s="555"/>
      <c r="F50" s="560"/>
      <c r="G50" s="308"/>
      <c r="H50" s="545" t="s">
        <v>1845</v>
      </c>
      <c r="I50" s="545"/>
      <c r="J50" s="545"/>
      <c r="K50" s="308"/>
      <c r="L50" s="545"/>
      <c r="M50" s="545"/>
      <c r="N50" s="545"/>
      <c r="O50" s="561"/>
      <c r="P50" s="562"/>
      <c r="Q50" s="562"/>
      <c r="R50" s="562"/>
      <c r="S50" s="563"/>
    </row>
    <row r="51" spans="1:19" ht="15" thickBot="1" x14ac:dyDescent="0.35">
      <c r="A51" s="310"/>
      <c r="B51" s="308"/>
      <c r="C51" s="561"/>
      <c r="D51" s="562"/>
      <c r="E51" s="562"/>
      <c r="F51" s="563"/>
      <c r="G51" s="308"/>
      <c r="H51" s="308"/>
      <c r="I51" s="308"/>
      <c r="J51" s="308"/>
      <c r="K51" s="308"/>
      <c r="L51" s="308"/>
      <c r="M51" s="308"/>
      <c r="N51" s="308"/>
      <c r="O51" s="308"/>
      <c r="P51" s="308"/>
      <c r="Q51" s="308"/>
      <c r="R51" s="308"/>
      <c r="S51" s="309"/>
    </row>
    <row r="52" spans="1:19" x14ac:dyDescent="0.3">
      <c r="A52" s="310"/>
      <c r="B52" s="308"/>
      <c r="C52" s="308"/>
      <c r="D52" s="308"/>
      <c r="E52" s="308"/>
      <c r="F52" s="308"/>
      <c r="G52" s="308"/>
      <c r="H52" s="546" t="s">
        <v>1841</v>
      </c>
      <c r="I52" s="546"/>
      <c r="J52" s="546"/>
      <c r="K52" s="308"/>
      <c r="L52" s="546" t="s">
        <v>1840</v>
      </c>
      <c r="M52" s="546"/>
      <c r="N52" s="546"/>
      <c r="O52" s="556" t="s">
        <v>1838</v>
      </c>
      <c r="P52" s="557"/>
      <c r="Q52" s="557"/>
      <c r="R52" s="557"/>
      <c r="S52" s="558"/>
    </row>
    <row r="53" spans="1:19" ht="15" thickBot="1" x14ac:dyDescent="0.35">
      <c r="A53" s="565" t="s">
        <v>1832</v>
      </c>
      <c r="B53" s="546"/>
      <c r="C53" s="546"/>
      <c r="D53" s="546"/>
      <c r="E53" s="546"/>
      <c r="F53" s="546"/>
      <c r="G53" s="308"/>
      <c r="H53" s="569">
        <f>'Amend#3 Overview'!C8</f>
        <v>0</v>
      </c>
      <c r="I53" s="569"/>
      <c r="J53" s="569"/>
      <c r="K53" s="308"/>
      <c r="L53" s="570"/>
      <c r="M53" s="570"/>
      <c r="N53" s="570"/>
      <c r="O53" s="559"/>
      <c r="P53" s="555"/>
      <c r="Q53" s="555"/>
      <c r="R53" s="555"/>
      <c r="S53" s="560"/>
    </row>
    <row r="54" spans="1:19" x14ac:dyDescent="0.3">
      <c r="A54" s="571" t="s">
        <v>1844</v>
      </c>
      <c r="B54" s="572"/>
      <c r="C54" s="556" t="s">
        <v>1838</v>
      </c>
      <c r="D54" s="557"/>
      <c r="E54" s="557"/>
      <c r="F54" s="558"/>
      <c r="G54" s="308"/>
      <c r="H54" s="308"/>
      <c r="I54" s="308"/>
      <c r="J54" s="308"/>
      <c r="K54" s="308"/>
      <c r="L54" s="308"/>
      <c r="M54" s="308"/>
      <c r="N54" s="308"/>
      <c r="O54" s="559"/>
      <c r="P54" s="555"/>
      <c r="Q54" s="555"/>
      <c r="R54" s="555"/>
      <c r="S54" s="560"/>
    </row>
    <row r="55" spans="1:19" x14ac:dyDescent="0.3">
      <c r="A55" s="571"/>
      <c r="B55" s="572"/>
      <c r="C55" s="559"/>
      <c r="D55" s="555"/>
      <c r="E55" s="555"/>
      <c r="F55" s="560"/>
      <c r="G55" s="308"/>
      <c r="H55" s="546" t="s">
        <v>1842</v>
      </c>
      <c r="I55" s="546"/>
      <c r="J55" s="546"/>
      <c r="K55" s="308"/>
      <c r="L55" s="546" t="s">
        <v>1843</v>
      </c>
      <c r="M55" s="546"/>
      <c r="N55" s="546"/>
      <c r="O55" s="559"/>
      <c r="P55" s="555"/>
      <c r="Q55" s="555"/>
      <c r="R55" s="555"/>
      <c r="S55" s="560"/>
    </row>
    <row r="56" spans="1:19" ht="15" thickBot="1" x14ac:dyDescent="0.35">
      <c r="A56" s="571"/>
      <c r="B56" s="572"/>
      <c r="C56" s="559"/>
      <c r="D56" s="555"/>
      <c r="E56" s="555"/>
      <c r="F56" s="560"/>
      <c r="G56" s="308"/>
      <c r="H56" s="545" t="s">
        <v>1845</v>
      </c>
      <c r="I56" s="545"/>
      <c r="J56" s="545"/>
      <c r="K56" s="308"/>
      <c r="L56" s="545"/>
      <c r="M56" s="545"/>
      <c r="N56" s="545"/>
      <c r="O56" s="561"/>
      <c r="P56" s="562"/>
      <c r="Q56" s="562"/>
      <c r="R56" s="562"/>
      <c r="S56" s="563"/>
    </row>
    <row r="57" spans="1:19" ht="15" thickBot="1" x14ac:dyDescent="0.35">
      <c r="A57" s="310"/>
      <c r="B57" s="308"/>
      <c r="C57" s="559"/>
      <c r="D57" s="555"/>
      <c r="E57" s="555"/>
      <c r="F57" s="560"/>
      <c r="G57" s="308"/>
      <c r="H57" s="308"/>
      <c r="I57" s="308"/>
      <c r="J57" s="308"/>
      <c r="K57" s="308"/>
      <c r="L57" s="308"/>
      <c r="M57" s="308"/>
      <c r="N57" s="308"/>
      <c r="O57" s="308"/>
      <c r="P57" s="308"/>
      <c r="Q57" s="308"/>
      <c r="R57" s="308"/>
      <c r="S57" s="309"/>
    </row>
    <row r="58" spans="1:19" x14ac:dyDescent="0.3">
      <c r="A58" s="310"/>
      <c r="B58" s="308"/>
      <c r="C58" s="559"/>
      <c r="D58" s="555"/>
      <c r="E58" s="555"/>
      <c r="F58" s="560"/>
      <c r="G58" s="308"/>
      <c r="H58" s="546" t="s">
        <v>1841</v>
      </c>
      <c r="I58" s="546"/>
      <c r="J58" s="546"/>
      <c r="K58" s="308"/>
      <c r="L58" s="546" t="s">
        <v>1840</v>
      </c>
      <c r="M58" s="546"/>
      <c r="N58" s="546"/>
      <c r="O58" s="556" t="s">
        <v>1838</v>
      </c>
      <c r="P58" s="557"/>
      <c r="Q58" s="557"/>
      <c r="R58" s="557"/>
      <c r="S58" s="558"/>
    </row>
    <row r="59" spans="1:19" x14ac:dyDescent="0.3">
      <c r="A59" s="310"/>
      <c r="B59" s="308"/>
      <c r="C59" s="559"/>
      <c r="D59" s="555"/>
      <c r="E59" s="555"/>
      <c r="F59" s="560"/>
      <c r="G59" s="308"/>
      <c r="H59" s="569">
        <f>'Amend#3 Overview'!C8</f>
        <v>0</v>
      </c>
      <c r="I59" s="569"/>
      <c r="J59" s="569"/>
      <c r="K59" s="308"/>
      <c r="L59" s="570"/>
      <c r="M59" s="570"/>
      <c r="N59" s="570"/>
      <c r="O59" s="559"/>
      <c r="P59" s="555"/>
      <c r="Q59" s="555"/>
      <c r="R59" s="555"/>
      <c r="S59" s="560"/>
    </row>
    <row r="60" spans="1:19" x14ac:dyDescent="0.3">
      <c r="A60" s="310"/>
      <c r="B60" s="308"/>
      <c r="C60" s="559"/>
      <c r="D60" s="555"/>
      <c r="E60" s="555"/>
      <c r="F60" s="560"/>
      <c r="G60" s="308"/>
      <c r="H60" s="308"/>
      <c r="I60" s="308"/>
      <c r="J60" s="308"/>
      <c r="K60" s="308"/>
      <c r="L60" s="308"/>
      <c r="M60" s="308"/>
      <c r="N60" s="308"/>
      <c r="O60" s="559"/>
      <c r="P60" s="555"/>
      <c r="Q60" s="555"/>
      <c r="R60" s="555"/>
      <c r="S60" s="560"/>
    </row>
    <row r="61" spans="1:19" x14ac:dyDescent="0.3">
      <c r="A61" s="310"/>
      <c r="B61" s="308"/>
      <c r="C61" s="559"/>
      <c r="D61" s="555"/>
      <c r="E61" s="555"/>
      <c r="F61" s="560"/>
      <c r="G61" s="308"/>
      <c r="H61" s="546" t="s">
        <v>1842</v>
      </c>
      <c r="I61" s="546"/>
      <c r="J61" s="546"/>
      <c r="K61" s="308"/>
      <c r="L61" s="546" t="s">
        <v>1843</v>
      </c>
      <c r="M61" s="546"/>
      <c r="N61" s="546"/>
      <c r="O61" s="559"/>
      <c r="P61" s="555"/>
      <c r="Q61" s="555"/>
      <c r="R61" s="555"/>
      <c r="S61" s="560"/>
    </row>
    <row r="62" spans="1:19" ht="15" thickBot="1" x14ac:dyDescent="0.35">
      <c r="A62" s="310"/>
      <c r="B62" s="308"/>
      <c r="C62" s="559"/>
      <c r="D62" s="555"/>
      <c r="E62" s="555"/>
      <c r="F62" s="560"/>
      <c r="G62" s="308"/>
      <c r="H62" s="545" t="s">
        <v>1845</v>
      </c>
      <c r="I62" s="545"/>
      <c r="J62" s="545"/>
      <c r="K62" s="308"/>
      <c r="L62" s="545"/>
      <c r="M62" s="545"/>
      <c r="N62" s="545"/>
      <c r="O62" s="561"/>
      <c r="P62" s="562"/>
      <c r="Q62" s="562"/>
      <c r="R62" s="562"/>
      <c r="S62" s="563"/>
    </row>
    <row r="63" spans="1:19" x14ac:dyDescent="0.3">
      <c r="A63" s="310"/>
      <c r="B63" s="308"/>
      <c r="C63" s="559"/>
      <c r="D63" s="555"/>
      <c r="E63" s="555"/>
      <c r="F63" s="560"/>
      <c r="G63" s="308"/>
      <c r="H63" s="308"/>
      <c r="I63" s="308"/>
      <c r="J63" s="308"/>
      <c r="K63" s="308"/>
      <c r="L63" s="308"/>
      <c r="M63" s="308"/>
      <c r="N63" s="308"/>
      <c r="O63" s="308"/>
      <c r="P63" s="308"/>
      <c r="Q63" s="308"/>
      <c r="R63" s="308"/>
      <c r="S63" s="309"/>
    </row>
    <row r="64" spans="1:19" x14ac:dyDescent="0.3">
      <c r="A64" s="310"/>
      <c r="B64" s="308"/>
      <c r="C64" s="559"/>
      <c r="D64" s="555"/>
      <c r="E64" s="555"/>
      <c r="F64" s="560"/>
      <c r="G64" s="308"/>
      <c r="H64" s="308"/>
      <c r="I64" s="308"/>
      <c r="J64" s="308"/>
      <c r="K64" s="308"/>
      <c r="L64" s="308"/>
      <c r="M64" s="308"/>
      <c r="N64" s="308"/>
      <c r="O64" s="308"/>
      <c r="P64" s="308"/>
      <c r="Q64" s="308"/>
      <c r="R64" s="308"/>
      <c r="S64" s="309"/>
    </row>
    <row r="65" spans="1:19" x14ac:dyDescent="0.3">
      <c r="A65" s="310"/>
      <c r="B65" s="308"/>
      <c r="C65" s="559"/>
      <c r="D65" s="555"/>
      <c r="E65" s="555"/>
      <c r="F65" s="560"/>
      <c r="G65" s="308"/>
      <c r="H65" s="308"/>
      <c r="I65" s="308"/>
      <c r="J65" s="308"/>
      <c r="K65" s="308"/>
      <c r="L65" s="308"/>
      <c r="M65" s="308"/>
      <c r="N65" s="308"/>
      <c r="O65" s="308"/>
      <c r="P65" s="308"/>
      <c r="Q65" s="308"/>
      <c r="R65" s="308"/>
      <c r="S65" s="309"/>
    </row>
    <row r="66" spans="1:19" x14ac:dyDescent="0.3">
      <c r="A66" s="310"/>
      <c r="B66" s="308"/>
      <c r="C66" s="559"/>
      <c r="D66" s="555"/>
      <c r="E66" s="555"/>
      <c r="F66" s="560"/>
      <c r="G66" s="308"/>
      <c r="H66" s="308"/>
      <c r="I66" s="308"/>
      <c r="J66" s="308"/>
      <c r="K66" s="308"/>
      <c r="L66" s="308"/>
      <c r="M66" s="308"/>
      <c r="N66" s="308"/>
      <c r="O66" s="308"/>
      <c r="P66" s="308"/>
      <c r="Q66" s="308"/>
      <c r="R66" s="308"/>
      <c r="S66" s="309"/>
    </row>
    <row r="67" spans="1:19" x14ac:dyDescent="0.3">
      <c r="A67" s="310"/>
      <c r="B67" s="308"/>
      <c r="C67" s="559"/>
      <c r="D67" s="555"/>
      <c r="E67" s="555"/>
      <c r="F67" s="560"/>
      <c r="G67" s="308"/>
      <c r="H67" s="308"/>
      <c r="I67" s="308"/>
      <c r="J67" s="308"/>
      <c r="K67" s="308"/>
      <c r="L67" s="308"/>
      <c r="M67" s="308"/>
      <c r="N67" s="308"/>
      <c r="O67" s="308"/>
      <c r="P67" s="308"/>
      <c r="Q67" s="308"/>
      <c r="R67" s="308"/>
      <c r="S67" s="309"/>
    </row>
    <row r="68" spans="1:19" x14ac:dyDescent="0.3">
      <c r="A68" s="310"/>
      <c r="B68" s="308"/>
      <c r="C68" s="559"/>
      <c r="D68" s="555"/>
      <c r="E68" s="555"/>
      <c r="F68" s="560"/>
      <c r="G68" s="308"/>
      <c r="H68" s="308"/>
      <c r="I68" s="308"/>
      <c r="J68" s="308"/>
      <c r="K68" s="308"/>
      <c r="L68" s="308"/>
      <c r="M68" s="308"/>
      <c r="N68" s="308"/>
      <c r="O68" s="308"/>
      <c r="P68" s="308"/>
      <c r="Q68" s="308"/>
      <c r="R68" s="308"/>
      <c r="S68" s="309"/>
    </row>
    <row r="69" spans="1:19" x14ac:dyDescent="0.3">
      <c r="A69" s="310"/>
      <c r="B69" s="308"/>
      <c r="C69" s="559"/>
      <c r="D69" s="555"/>
      <c r="E69" s="555"/>
      <c r="F69" s="560"/>
      <c r="G69" s="308"/>
      <c r="H69" s="308"/>
      <c r="I69" s="308"/>
      <c r="J69" s="308"/>
      <c r="K69" s="308"/>
      <c r="L69" s="308"/>
      <c r="M69" s="308"/>
      <c r="N69" s="308"/>
      <c r="O69" s="308"/>
      <c r="P69" s="308"/>
      <c r="Q69" s="308"/>
      <c r="R69" s="308"/>
      <c r="S69" s="309"/>
    </row>
    <row r="70" spans="1:19" x14ac:dyDescent="0.3">
      <c r="A70" s="310"/>
      <c r="B70" s="308"/>
      <c r="C70" s="559"/>
      <c r="D70" s="555"/>
      <c r="E70" s="555"/>
      <c r="F70" s="560"/>
      <c r="G70" s="308"/>
      <c r="H70" s="308"/>
      <c r="I70" s="308"/>
      <c r="J70" s="308"/>
      <c r="K70" s="308"/>
      <c r="L70" s="308"/>
      <c r="M70" s="308"/>
      <c r="N70" s="308"/>
      <c r="O70" s="308"/>
      <c r="P70" s="308"/>
      <c r="Q70" s="308"/>
      <c r="R70" s="308"/>
      <c r="S70" s="309"/>
    </row>
    <row r="71" spans="1:19" ht="15" thickBot="1" x14ac:dyDescent="0.35">
      <c r="A71" s="312"/>
      <c r="B71" s="313"/>
      <c r="C71" s="561"/>
      <c r="D71" s="562"/>
      <c r="E71" s="562"/>
      <c r="F71" s="563"/>
      <c r="G71" s="313"/>
      <c r="H71" s="313"/>
      <c r="I71" s="313"/>
      <c r="J71" s="313"/>
      <c r="K71" s="313"/>
      <c r="L71" s="313"/>
      <c r="M71" s="313"/>
      <c r="N71" s="313"/>
      <c r="O71" s="313"/>
      <c r="P71" s="313"/>
      <c r="Q71" s="313"/>
      <c r="R71" s="313"/>
      <c r="S71" s="314"/>
    </row>
    <row r="72" spans="1:19" x14ac:dyDescent="0.3">
      <c r="G72" s="214"/>
    </row>
  </sheetData>
  <sheetProtection algorithmName="SHA-512" hashValue="g4cBfr9FzEvd5Xs2DFhg/40gGCmpaYhMgKRCs/qrkYm2oS7J5wl0rhAABFqTGH9jCRTlVclcEVQOPF8PRzcVIA==" saltValue="BjdaPEStf2lVaEyJomkOeg==" spinCount="100000" sheet="1" selectLockedCells="1"/>
  <dataConsolidate/>
  <mergeCells count="78">
    <mergeCell ref="L62:N62"/>
    <mergeCell ref="H56:J56"/>
    <mergeCell ref="L56:N56"/>
    <mergeCell ref="H58:J58"/>
    <mergeCell ref="L58:N58"/>
    <mergeCell ref="H52:J52"/>
    <mergeCell ref="L52:N52"/>
    <mergeCell ref="O52:S56"/>
    <mergeCell ref="A53:F53"/>
    <mergeCell ref="H53:J53"/>
    <mergeCell ref="L53:N53"/>
    <mergeCell ref="A54:B56"/>
    <mergeCell ref="C54:F71"/>
    <mergeCell ref="H55:J55"/>
    <mergeCell ref="L55:N55"/>
    <mergeCell ref="O58:S62"/>
    <mergeCell ref="H59:J59"/>
    <mergeCell ref="L59:N59"/>
    <mergeCell ref="H61:J61"/>
    <mergeCell ref="L61:N61"/>
    <mergeCell ref="H62:J62"/>
    <mergeCell ref="L46:N46"/>
    <mergeCell ref="O46:S50"/>
    <mergeCell ref="H47:J47"/>
    <mergeCell ref="L47:N47"/>
    <mergeCell ref="H49:J49"/>
    <mergeCell ref="L49:N49"/>
    <mergeCell ref="H50:J50"/>
    <mergeCell ref="L50:N50"/>
    <mergeCell ref="A33:F33"/>
    <mergeCell ref="A34:B36"/>
    <mergeCell ref="C34:F51"/>
    <mergeCell ref="H38:S38"/>
    <mergeCell ref="H40:J40"/>
    <mergeCell ref="M18:S35"/>
    <mergeCell ref="H19:K26"/>
    <mergeCell ref="L40:N40"/>
    <mergeCell ref="O40:S44"/>
    <mergeCell ref="H41:J41"/>
    <mergeCell ref="L41:N41"/>
    <mergeCell ref="H43:J43"/>
    <mergeCell ref="L43:N43"/>
    <mergeCell ref="H44:J44"/>
    <mergeCell ref="L44:N44"/>
    <mergeCell ref="H46:J46"/>
    <mergeCell ref="A11:B11"/>
    <mergeCell ref="E11:F11"/>
    <mergeCell ref="A13:F13"/>
    <mergeCell ref="H13:S14"/>
    <mergeCell ref="A14:B16"/>
    <mergeCell ref="C14:F31"/>
    <mergeCell ref="H15:K15"/>
    <mergeCell ref="L15:O15"/>
    <mergeCell ref="P15:S15"/>
    <mergeCell ref="H16:K16"/>
    <mergeCell ref="L16:O16"/>
    <mergeCell ref="P16:S16"/>
    <mergeCell ref="H18:K18"/>
    <mergeCell ref="A8:B8"/>
    <mergeCell ref="E8:F8"/>
    <mergeCell ref="A9:B9"/>
    <mergeCell ref="E9:F9"/>
    <mergeCell ref="A10:B10"/>
    <mergeCell ref="E10:F10"/>
    <mergeCell ref="A5:B5"/>
    <mergeCell ref="C5:D5"/>
    <mergeCell ref="E5:F5"/>
    <mergeCell ref="A6:B6"/>
    <mergeCell ref="C6:D6"/>
    <mergeCell ref="E6:F6"/>
    <mergeCell ref="A4:B4"/>
    <mergeCell ref="C4:D4"/>
    <mergeCell ref="E4:F4"/>
    <mergeCell ref="A1:S1"/>
    <mergeCell ref="E2:F2"/>
    <mergeCell ref="A3:B3"/>
    <mergeCell ref="C3:D3"/>
    <mergeCell ref="E3:F3"/>
  </mergeCells>
  <dataValidations count="6">
    <dataValidation type="list" allowBlank="1" showInputMessage="1" showErrorMessage="1" sqref="H16:S16" xr:uid="{D57CFE05-1B96-4D0A-9473-051CD2CB1388}">
      <formula1>"Choose One:,Yes, No, Not Applicable, 0 Participating"</formula1>
    </dataValidation>
    <dataValidation type="list" allowBlank="1" showInputMessage="1" showErrorMessage="1" sqref="A9:B9 E9:F9" xr:uid="{4D40469A-0CBD-4E0A-B79A-D8CB8D839541}">
      <formula1>"Choose One:,Yes, No, Not Applicable"</formula1>
    </dataValidation>
    <dataValidation type="list" allowBlank="1" showInputMessage="1" showErrorMessage="1" sqref="H44 H50 H56 H62" xr:uid="{67F3A4FD-8FA1-4724-95D3-A5B973A906BB}">
      <formula1>"Choose one:,Sent E-mail, Left Voice Mail, Application Revision in Process, Revision Complete"</formula1>
    </dataValidation>
    <dataValidation type="list" allowBlank="1" showInputMessage="1" showErrorMessage="1" sqref="A54:B54 A34:B34 A14:B16" xr:uid="{39AD8791-D2BE-4833-9DBB-9392E05FA9EA}">
      <formula1>"Choose One:,Not Applicable,Budget and descriptions are complete.,Revisions needed."</formula1>
    </dataValidation>
    <dataValidation type="list" allowBlank="1" showInputMessage="1" showErrorMessage="1" sqref="D9" xr:uid="{15578D6C-E1B0-4666-B9D3-DB1E30E759EA}">
      <formula1>"Yes, No, Not Applicable"</formula1>
    </dataValidation>
    <dataValidation type="list" allowBlank="1" showInputMessage="1" showErrorMessage="1" sqref="B2" xr:uid="{DFD888B0-9908-4561-A0C7-54D65C3F3229}">
      <formula1>"Choose one:,Brittany Kronmiller, Dwayne Marshall, Frank Chiki, Laura Blaydes, Marina Fernandez, Meg Richert, Mitch Fortune, Sarah Benitez, Shawniece Hawkins"</formula1>
    </dataValidation>
  </dataValidations>
  <pageMargins left="0.7" right="0.7" top="0.75" bottom="0.75" header="0.3" footer="0.3"/>
  <pageSetup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721F-83FD-4400-8BAE-A78736650BC9}">
  <sheetPr codeName="Sheet27">
    <tabColor rgb="FFFF7C80"/>
  </sheetPr>
  <dimension ref="A1:M46"/>
  <sheetViews>
    <sheetView topLeftCell="A25"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6640625" style="14" customWidth="1"/>
    <col min="6" max="16384" width="9.109375" style="14"/>
  </cols>
  <sheetData>
    <row r="1" spans="1:13" x14ac:dyDescent="0.3">
      <c r="A1" s="721" t="s">
        <v>147</v>
      </c>
      <c r="B1" s="722"/>
      <c r="C1" s="722"/>
      <c r="D1" s="723"/>
    </row>
    <row r="2" spans="1:13" x14ac:dyDescent="0.3">
      <c r="A2" s="724" t="s">
        <v>1790</v>
      </c>
      <c r="B2" s="725"/>
      <c r="C2" s="725"/>
      <c r="D2" s="726"/>
    </row>
    <row r="3" spans="1:13" x14ac:dyDescent="0.3">
      <c r="A3" s="724" t="s">
        <v>1780</v>
      </c>
      <c r="B3" s="725"/>
      <c r="C3" s="725"/>
      <c r="D3" s="726"/>
    </row>
    <row r="4" spans="1:13" x14ac:dyDescent="0.3">
      <c r="A4" s="181" t="s">
        <v>148</v>
      </c>
      <c r="B4" s="182">
        <f>'Reimbursement Form'!B4</f>
        <v>0</v>
      </c>
      <c r="C4" s="183" t="s">
        <v>1861</v>
      </c>
      <c r="D4" s="184"/>
    </row>
    <row r="5" spans="1:13" x14ac:dyDescent="0.3">
      <c r="A5" s="147" t="s">
        <v>149</v>
      </c>
      <c r="B5" s="611">
        <f>Overview!C4</f>
        <v>0</v>
      </c>
      <c r="C5" s="611"/>
      <c r="D5" s="148"/>
    </row>
    <row r="6" spans="1:13" x14ac:dyDescent="0.3">
      <c r="A6" s="149" t="s">
        <v>150</v>
      </c>
      <c r="B6" s="612" t="s">
        <v>151</v>
      </c>
      <c r="C6" s="612"/>
      <c r="D6" s="613"/>
    </row>
    <row r="7" spans="1:13" x14ac:dyDescent="0.3">
      <c r="A7" s="149" t="s">
        <v>152</v>
      </c>
      <c r="B7" s="593" t="s">
        <v>153</v>
      </c>
      <c r="C7" s="593"/>
      <c r="D7" s="594"/>
    </row>
    <row r="8" spans="1:13" x14ac:dyDescent="0.3">
      <c r="A8" s="305" t="s">
        <v>1852</v>
      </c>
      <c r="B8" s="595" t="s">
        <v>1853</v>
      </c>
      <c r="C8" s="595"/>
      <c r="D8" s="596"/>
    </row>
    <row r="9" spans="1:13" ht="15" thickBot="1" x14ac:dyDescent="0.35">
      <c r="A9" s="597" t="s">
        <v>154</v>
      </c>
      <c r="B9" s="598"/>
      <c r="C9" s="598"/>
      <c r="D9" s="599"/>
    </row>
    <row r="10" spans="1:13" ht="27.6" x14ac:dyDescent="0.3">
      <c r="A10" s="600" t="s">
        <v>216</v>
      </c>
      <c r="B10" s="602" t="s">
        <v>155</v>
      </c>
      <c r="C10" s="196" t="s">
        <v>156</v>
      </c>
      <c r="D10" s="603" t="s">
        <v>157</v>
      </c>
      <c r="F10" s="353" t="s">
        <v>1803</v>
      </c>
      <c r="G10" s="354"/>
      <c r="H10" s="354"/>
      <c r="I10" s="354"/>
      <c r="J10" s="354"/>
      <c r="K10" s="354"/>
      <c r="L10" s="354"/>
      <c r="M10" s="355"/>
    </row>
    <row r="11" spans="1:13" ht="15" thickBot="1" x14ac:dyDescent="0.35">
      <c r="A11" s="601"/>
      <c r="B11" s="602"/>
      <c r="C11" s="202" t="s">
        <v>158</v>
      </c>
      <c r="D11" s="604"/>
      <c r="F11" s="356"/>
      <c r="G11" s="357"/>
      <c r="H11" s="357"/>
      <c r="I11" s="357"/>
      <c r="J11" s="357"/>
      <c r="K11" s="357"/>
      <c r="L11" s="357"/>
      <c r="M11" s="358"/>
    </row>
    <row r="12" spans="1:13" ht="27.6" customHeight="1" x14ac:dyDescent="0.3">
      <c r="A12" s="150" t="s">
        <v>159</v>
      </c>
      <c r="B12" s="151">
        <f>'Amend#3 Main Budget'!G27</f>
        <v>0</v>
      </c>
      <c r="C12" s="194"/>
      <c r="D12" s="197"/>
      <c r="F12" s="587" t="s">
        <v>1804</v>
      </c>
      <c r="G12" s="588"/>
      <c r="H12" s="588"/>
      <c r="I12" s="588"/>
      <c r="J12" s="588"/>
      <c r="K12" s="588"/>
      <c r="L12" s="588"/>
      <c r="M12" s="589"/>
    </row>
    <row r="13" spans="1:13" x14ac:dyDescent="0.3">
      <c r="A13" s="150" t="s">
        <v>160</v>
      </c>
      <c r="B13" s="152">
        <f>'Amend#3 Main Budget'!G28</f>
        <v>0</v>
      </c>
      <c r="C13" s="194"/>
      <c r="D13" s="197"/>
      <c r="F13" s="587"/>
      <c r="G13" s="588"/>
      <c r="H13" s="588"/>
      <c r="I13" s="588"/>
      <c r="J13" s="588"/>
      <c r="K13" s="588"/>
      <c r="L13" s="588"/>
      <c r="M13" s="589"/>
    </row>
    <row r="14" spans="1:13" x14ac:dyDescent="0.3">
      <c r="A14" s="150" t="s">
        <v>161</v>
      </c>
      <c r="B14" s="151">
        <f>'Amend#3 Main Budget'!G29</f>
        <v>0</v>
      </c>
      <c r="C14" s="194"/>
      <c r="D14" s="197"/>
      <c r="F14" s="587"/>
      <c r="G14" s="588"/>
      <c r="H14" s="588"/>
      <c r="I14" s="588"/>
      <c r="J14" s="588"/>
      <c r="K14" s="588"/>
      <c r="L14" s="588"/>
      <c r="M14" s="589"/>
    </row>
    <row r="15" spans="1:13" x14ac:dyDescent="0.3">
      <c r="A15" s="150" t="s">
        <v>162</v>
      </c>
      <c r="B15" s="153">
        <f>'Amend#3 Main Budget'!M23-B19</f>
        <v>0</v>
      </c>
      <c r="C15" s="194"/>
      <c r="D15" s="197"/>
      <c r="F15" s="587"/>
      <c r="G15" s="588"/>
      <c r="H15" s="588"/>
      <c r="I15" s="588"/>
      <c r="J15" s="588"/>
      <c r="K15" s="588"/>
      <c r="L15" s="588"/>
      <c r="M15" s="589"/>
    </row>
    <row r="16" spans="1:13" x14ac:dyDescent="0.3">
      <c r="A16" s="150" t="s">
        <v>163</v>
      </c>
      <c r="B16" s="151">
        <f>'Amend#3 Main Budget'!M22-B20</f>
        <v>0</v>
      </c>
      <c r="C16" s="194"/>
      <c r="D16" s="197"/>
      <c r="F16" s="587"/>
      <c r="G16" s="588"/>
      <c r="H16" s="588"/>
      <c r="I16" s="588"/>
      <c r="J16" s="588"/>
      <c r="K16" s="588"/>
      <c r="L16" s="588"/>
      <c r="M16" s="589"/>
    </row>
    <row r="17" spans="1:13" x14ac:dyDescent="0.3">
      <c r="A17" s="150" t="s">
        <v>1808</v>
      </c>
      <c r="B17" s="285"/>
      <c r="C17" s="195"/>
      <c r="D17" s="197"/>
      <c r="F17" s="587"/>
      <c r="G17" s="588"/>
      <c r="H17" s="588"/>
      <c r="I17" s="588"/>
      <c r="J17" s="588"/>
      <c r="K17" s="588"/>
      <c r="L17" s="588"/>
      <c r="M17" s="589"/>
    </row>
    <row r="18" spans="1:13" x14ac:dyDescent="0.3">
      <c r="A18" s="150" t="s">
        <v>1809</v>
      </c>
      <c r="B18" s="285">
        <f>SUM('Amend#3 NPS Activities'!D112-(B19+B20))</f>
        <v>0</v>
      </c>
      <c r="C18" s="195"/>
      <c r="D18" s="197"/>
      <c r="F18" s="587"/>
      <c r="G18" s="588"/>
      <c r="H18" s="588"/>
      <c r="I18" s="588"/>
      <c r="J18" s="588"/>
      <c r="K18" s="588"/>
      <c r="L18" s="588"/>
      <c r="M18" s="589"/>
    </row>
    <row r="19" spans="1:13" x14ac:dyDescent="0.3">
      <c r="A19" s="150" t="s">
        <v>1810</v>
      </c>
      <c r="B19" s="285">
        <f>SUM('Amend#3 NPS Activities'!H30:H36)</f>
        <v>0</v>
      </c>
      <c r="C19" s="195"/>
      <c r="D19" s="197"/>
      <c r="F19" s="587"/>
      <c r="G19" s="588"/>
      <c r="H19" s="588"/>
      <c r="I19" s="588"/>
      <c r="J19" s="588"/>
      <c r="K19" s="588"/>
      <c r="L19" s="588"/>
      <c r="M19" s="589"/>
    </row>
    <row r="20" spans="1:13" x14ac:dyDescent="0.3">
      <c r="A20" s="150" t="s">
        <v>1811</v>
      </c>
      <c r="B20" s="285">
        <f>'Amend#3 NPS Activities'!H62</f>
        <v>0</v>
      </c>
      <c r="C20" s="195"/>
      <c r="D20" s="197"/>
      <c r="F20" s="587"/>
      <c r="G20" s="588"/>
      <c r="H20" s="588"/>
      <c r="I20" s="588"/>
      <c r="J20" s="588"/>
      <c r="K20" s="588"/>
      <c r="L20" s="588"/>
      <c r="M20" s="589"/>
    </row>
    <row r="21" spans="1:13" x14ac:dyDescent="0.3">
      <c r="A21" s="154" t="s">
        <v>164</v>
      </c>
      <c r="B21" s="155"/>
      <c r="C21" s="155"/>
      <c r="D21" s="155"/>
      <c r="F21" s="587"/>
      <c r="G21" s="588"/>
      <c r="H21" s="588"/>
      <c r="I21" s="588"/>
      <c r="J21" s="588"/>
      <c r="K21" s="588"/>
      <c r="L21" s="588"/>
      <c r="M21" s="589"/>
    </row>
    <row r="22" spans="1:13" x14ac:dyDescent="0.3">
      <c r="A22" s="156" t="s">
        <v>1891</v>
      </c>
      <c r="B22" s="157">
        <f>'Amend#3 Overview'!E19</f>
        <v>0</v>
      </c>
      <c r="C22" s="195"/>
      <c r="D22" s="197"/>
      <c r="F22" s="587"/>
      <c r="G22" s="588"/>
      <c r="H22" s="588"/>
      <c r="I22" s="588"/>
      <c r="J22" s="588"/>
      <c r="K22" s="588"/>
      <c r="L22" s="588"/>
      <c r="M22" s="589"/>
    </row>
    <row r="23" spans="1:13" x14ac:dyDescent="0.3">
      <c r="A23" s="156" t="s">
        <v>1892</v>
      </c>
      <c r="B23" s="157">
        <f>'Amend#3 Overview'!E20</f>
        <v>0</v>
      </c>
      <c r="C23" s="195"/>
      <c r="D23" s="197"/>
      <c r="F23" s="587"/>
      <c r="G23" s="588"/>
      <c r="H23" s="588"/>
      <c r="I23" s="588"/>
      <c r="J23" s="588"/>
      <c r="K23" s="588"/>
      <c r="L23" s="588"/>
      <c r="M23" s="589"/>
    </row>
    <row r="24" spans="1:13" x14ac:dyDescent="0.3">
      <c r="A24" s="156" t="s">
        <v>1854</v>
      </c>
      <c r="B24" s="157">
        <f>'Amend#3 Overview'!E21</f>
        <v>0</v>
      </c>
      <c r="C24" s="195"/>
      <c r="D24" s="197"/>
      <c r="F24" s="590"/>
      <c r="G24" s="591"/>
      <c r="H24" s="591"/>
      <c r="I24" s="591"/>
      <c r="J24" s="591"/>
      <c r="K24" s="591"/>
      <c r="L24" s="591"/>
      <c r="M24" s="592"/>
    </row>
    <row r="25" spans="1:13" x14ac:dyDescent="0.3">
      <c r="A25" s="156" t="s">
        <v>1800</v>
      </c>
      <c r="B25" s="157">
        <f>'Amend#3 Overview'!E22</f>
        <v>0</v>
      </c>
      <c r="C25" s="195"/>
      <c r="D25" s="197"/>
    </row>
    <row r="26" spans="1:13" x14ac:dyDescent="0.3">
      <c r="A26" s="156" t="s">
        <v>1855</v>
      </c>
      <c r="B26" s="157">
        <f>'Amend#3 Overview'!E23</f>
        <v>0</v>
      </c>
      <c r="C26" s="195"/>
      <c r="D26" s="197"/>
    </row>
    <row r="27" spans="1:13" ht="14.4" customHeight="1" thickBot="1" x14ac:dyDescent="0.35">
      <c r="A27" s="288" t="s">
        <v>1801</v>
      </c>
      <c r="B27" s="289">
        <f>'Amend#3 Overview'!E24</f>
        <v>0</v>
      </c>
      <c r="C27" s="290"/>
      <c r="D27" s="291"/>
    </row>
    <row r="28" spans="1:13" ht="14.4" customHeight="1" x14ac:dyDescent="0.3">
      <c r="A28" s="286" t="s">
        <v>1812</v>
      </c>
      <c r="B28" s="287">
        <f>SUM(B12:B27)</f>
        <v>0</v>
      </c>
      <c r="C28" s="299"/>
      <c r="D28" s="300"/>
    </row>
    <row r="29" spans="1:13" ht="15" thickBot="1" x14ac:dyDescent="0.35">
      <c r="A29" s="288" t="s">
        <v>1856</v>
      </c>
      <c r="B29" s="289">
        <f>'Amend#3 Overview'!G11</f>
        <v>0</v>
      </c>
      <c r="C29" s="301"/>
      <c r="D29" s="302"/>
    </row>
    <row r="30" spans="1:13" ht="15" thickBot="1" x14ac:dyDescent="0.35">
      <c r="A30" s="294" t="s">
        <v>1813</v>
      </c>
      <c r="B30" s="295">
        <f>B28-B29</f>
        <v>0</v>
      </c>
      <c r="C30" s="296">
        <f>SUM(C12:C27)</f>
        <v>0</v>
      </c>
      <c r="D30" s="297">
        <f>SUM(D12:D27)</f>
        <v>0</v>
      </c>
    </row>
    <row r="31" spans="1:13" ht="40.799999999999997" x14ac:dyDescent="0.3">
      <c r="A31" s="614"/>
      <c r="B31" s="615"/>
      <c r="C31" s="292" t="s">
        <v>198</v>
      </c>
      <c r="D31" s="293"/>
    </row>
    <row r="32" spans="1:13" ht="67.2" customHeight="1" x14ac:dyDescent="0.3">
      <c r="A32" s="619" t="s">
        <v>165</v>
      </c>
      <c r="B32" s="619"/>
      <c r="C32" s="619"/>
      <c r="D32" s="619"/>
    </row>
    <row r="33" spans="1:4" ht="14.4" customHeight="1" x14ac:dyDescent="0.3">
      <c r="A33" s="158" t="s">
        <v>166</v>
      </c>
      <c r="B33" s="159" t="s">
        <v>167</v>
      </c>
      <c r="C33" s="620"/>
      <c r="D33" s="621"/>
    </row>
    <row r="34" spans="1:4" x14ac:dyDescent="0.3">
      <c r="A34" s="160" t="s">
        <v>168</v>
      </c>
      <c r="B34" s="622"/>
      <c r="C34" s="622"/>
      <c r="D34" s="623"/>
    </row>
    <row r="35" spans="1:4" x14ac:dyDescent="0.3">
      <c r="A35" s="160" t="s">
        <v>169</v>
      </c>
      <c r="B35" s="622"/>
      <c r="C35" s="622"/>
      <c r="D35" s="623"/>
    </row>
    <row r="36" spans="1:4" x14ac:dyDescent="0.3">
      <c r="A36" s="160" t="s">
        <v>170</v>
      </c>
      <c r="B36" s="622"/>
      <c r="C36" s="622"/>
      <c r="D36" s="623"/>
    </row>
    <row r="37" spans="1:4" ht="4.2" customHeight="1" x14ac:dyDescent="0.3">
      <c r="A37" s="161"/>
      <c r="B37" s="162"/>
      <c r="C37" s="162"/>
      <c r="D37" s="163"/>
    </row>
    <row r="38" spans="1:4" ht="4.2" customHeight="1" x14ac:dyDescent="0.3">
      <c r="A38" s="628"/>
      <c r="B38" s="628"/>
      <c r="C38" s="628"/>
      <c r="D38" s="628"/>
    </row>
    <row r="39" spans="1:4" ht="14.4" customHeight="1" x14ac:dyDescent="0.3">
      <c r="A39" s="164" t="s">
        <v>171</v>
      </c>
      <c r="B39" s="165" t="s">
        <v>167</v>
      </c>
      <c r="C39" s="624"/>
      <c r="D39" s="625"/>
    </row>
    <row r="40" spans="1:4" ht="14.4" customHeight="1" x14ac:dyDescent="0.3">
      <c r="A40" s="147" t="s">
        <v>168</v>
      </c>
      <c r="B40" s="626"/>
      <c r="C40" s="626"/>
      <c r="D40" s="627"/>
    </row>
    <row r="41" spans="1:4" ht="14.4" customHeight="1" x14ac:dyDescent="0.3">
      <c r="A41" s="147" t="s">
        <v>169</v>
      </c>
      <c r="B41" s="626"/>
      <c r="C41" s="626"/>
      <c r="D41" s="627"/>
    </row>
    <row r="42" spans="1:4" x14ac:dyDescent="0.3">
      <c r="A42" s="147" t="s">
        <v>170</v>
      </c>
      <c r="B42" s="626"/>
      <c r="C42" s="626"/>
      <c r="D42" s="627"/>
    </row>
    <row r="43" spans="1:4" ht="4.2" customHeight="1" x14ac:dyDescent="0.3">
      <c r="A43" s="166"/>
      <c r="B43" s="167"/>
      <c r="C43" s="167"/>
      <c r="D43" s="168"/>
    </row>
    <row r="44" spans="1:4" ht="4.2" customHeight="1" x14ac:dyDescent="0.3">
      <c r="A44" s="629"/>
      <c r="B44" s="629"/>
      <c r="C44" s="629"/>
      <c r="D44" s="629"/>
    </row>
    <row r="45" spans="1:4" ht="15" customHeight="1" x14ac:dyDescent="0.3">
      <c r="A45" s="616" t="s">
        <v>172</v>
      </c>
      <c r="B45" s="630" t="s">
        <v>173</v>
      </c>
      <c r="C45" s="617" t="s">
        <v>174</v>
      </c>
      <c r="D45" s="169" t="s">
        <v>175</v>
      </c>
    </row>
    <row r="46" spans="1:4" ht="15" customHeight="1" x14ac:dyDescent="0.3">
      <c r="A46" s="616"/>
      <c r="B46" s="630"/>
      <c r="C46" s="618"/>
      <c r="D46" s="326" t="s">
        <v>176</v>
      </c>
    </row>
  </sheetData>
  <sheetProtection algorithmName="SHA-512" hashValue="K96Y1PFcmLmP3iDCYXBSQELG5c2/gP3hcx3g2vZWAlwW4pvoELxRvrP8lnLYjH4x57b6p7QRttAdnYM0Ftmc0Q==" saltValue="C0u710GksHgAz8mCP+v6Pg==" spinCount="100000" sheet="1" selectLockedCells="1"/>
  <mergeCells count="28">
    <mergeCell ref="B35:D35"/>
    <mergeCell ref="B36:D36"/>
    <mergeCell ref="A31:B31"/>
    <mergeCell ref="A32:D32"/>
    <mergeCell ref="C33:D33"/>
    <mergeCell ref="B34:D34"/>
    <mergeCell ref="F10:M11"/>
    <mergeCell ref="F12:M24"/>
    <mergeCell ref="B7:D7"/>
    <mergeCell ref="A1:D1"/>
    <mergeCell ref="A2:D2"/>
    <mergeCell ref="A3:D3"/>
    <mergeCell ref="B5:C5"/>
    <mergeCell ref="B6:D6"/>
    <mergeCell ref="B8:D8"/>
    <mergeCell ref="A9:D9"/>
    <mergeCell ref="A10:A11"/>
    <mergeCell ref="B10:B11"/>
    <mergeCell ref="D10:D11"/>
    <mergeCell ref="A44:D44"/>
    <mergeCell ref="A45:A46"/>
    <mergeCell ref="B45:B46"/>
    <mergeCell ref="C45:C46"/>
    <mergeCell ref="A38:D38"/>
    <mergeCell ref="C39:D39"/>
    <mergeCell ref="B40:D40"/>
    <mergeCell ref="B41:D41"/>
    <mergeCell ref="B42:D42"/>
  </mergeCells>
  <hyperlinks>
    <hyperlink ref="D46" r:id="rId1" xr:uid="{A21AC846-FEE6-4A93-B060-B6B58D524398}"/>
  </hyperlinks>
  <pageMargins left="0.5" right="0.5" top="0.5" bottom="0.5" header="0.3" footer="0.3"/>
  <pageSetup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EA14890D-4D2E-4384-9203-A4627A8C09AD}">
            <xm:f>$B$15&gt;Overview!$I$15</xm:f>
            <x14:dxf>
              <font>
                <b/>
                <i val="0"/>
                <color rgb="FFFFFF00"/>
              </font>
              <fill>
                <patternFill>
                  <bgColor rgb="FFFF0000"/>
                </patternFill>
              </fill>
            </x14:dxf>
          </x14:cfRule>
          <xm:sqref>B15</xm:sqref>
        </x14:conditionalFormatting>
      </x14:conditionalFormatting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83C94-158F-426E-A719-C1D5D161415A}">
  <sheetPr codeName="Sheet28">
    <tabColor theme="5" tint="0.39997558519241921"/>
  </sheetPr>
  <dimension ref="A1:V53"/>
  <sheetViews>
    <sheetView showGridLines="0" zoomScaleNormal="100" workbookViewId="0">
      <selection activeCell="C6" sqref="C6:E6"/>
    </sheetView>
  </sheetViews>
  <sheetFormatPr defaultColWidth="8.88671875" defaultRowHeight="14.4" x14ac:dyDescent="0.3"/>
  <cols>
    <col min="1" max="1" width="8.88671875" style="14"/>
    <col min="2" max="2" width="11.44140625" style="14" customWidth="1"/>
    <col min="3" max="4" width="8.88671875" style="14"/>
    <col min="5" max="5" width="10.5546875" style="14" bestFit="1" customWidth="1"/>
    <col min="6" max="13" width="8.88671875" style="14"/>
    <col min="14" max="14" width="4" style="14" customWidth="1"/>
    <col min="15" max="16384" width="8.88671875" style="14"/>
  </cols>
  <sheetData>
    <row r="1" spans="1:22" ht="29.4" customHeight="1" thickBot="1" x14ac:dyDescent="0.35">
      <c r="A1" s="727" t="s">
        <v>1862</v>
      </c>
      <c r="B1" s="727"/>
      <c r="C1" s="727"/>
      <c r="D1" s="727"/>
      <c r="E1" s="727"/>
      <c r="F1" s="727"/>
      <c r="G1" s="727"/>
      <c r="H1" s="727"/>
      <c r="I1" s="727"/>
      <c r="J1" s="727"/>
      <c r="K1" s="727"/>
      <c r="L1" s="727"/>
      <c r="M1" s="727"/>
      <c r="O1" s="368" t="s">
        <v>119</v>
      </c>
      <c r="P1" s="369"/>
      <c r="Q1" s="369"/>
      <c r="R1" s="369"/>
      <c r="S1" s="369"/>
      <c r="T1" s="369"/>
      <c r="U1" s="369"/>
      <c r="V1" s="370"/>
    </row>
    <row r="2" spans="1:22" x14ac:dyDescent="0.3">
      <c r="A2" s="378" t="s">
        <v>113</v>
      </c>
      <c r="B2" s="378"/>
      <c r="C2" s="378"/>
      <c r="D2" s="378"/>
      <c r="E2" s="378"/>
      <c r="F2" s="378"/>
      <c r="G2" s="378"/>
      <c r="H2" s="378"/>
      <c r="I2" s="378"/>
      <c r="J2" s="378"/>
      <c r="K2" s="378"/>
      <c r="L2" s="378"/>
      <c r="M2" s="378"/>
      <c r="O2" s="637" t="s">
        <v>1799</v>
      </c>
      <c r="P2" s="638"/>
      <c r="Q2" s="638"/>
      <c r="R2" s="638"/>
      <c r="S2" s="638"/>
      <c r="T2" s="638"/>
      <c r="U2" s="638"/>
      <c r="V2" s="639"/>
    </row>
    <row r="3" spans="1:22" s="78" customFormat="1" ht="6.6" customHeight="1" x14ac:dyDescent="0.3">
      <c r="A3" s="75"/>
      <c r="B3" s="76"/>
      <c r="C3" s="76"/>
      <c r="D3" s="76"/>
      <c r="E3" s="76"/>
      <c r="F3" s="76"/>
      <c r="G3" s="76"/>
      <c r="H3" s="76"/>
      <c r="I3" s="76"/>
      <c r="J3" s="76"/>
      <c r="K3" s="76"/>
      <c r="L3" s="76"/>
      <c r="M3" s="77"/>
      <c r="O3" s="640"/>
      <c r="P3" s="641"/>
      <c r="Q3" s="641"/>
      <c r="R3" s="641"/>
      <c r="S3" s="641"/>
      <c r="T3" s="641"/>
      <c r="U3" s="641"/>
      <c r="V3" s="642"/>
    </row>
    <row r="4" spans="1:22" x14ac:dyDescent="0.3">
      <c r="A4" s="391" t="s">
        <v>78</v>
      </c>
      <c r="B4" s="392"/>
      <c r="C4" s="647">
        <f>Overview!C4</f>
        <v>0</v>
      </c>
      <c r="D4" s="647"/>
      <c r="E4" s="647"/>
      <c r="F4" s="647"/>
      <c r="G4" s="647"/>
      <c r="H4" s="647"/>
      <c r="I4" s="647"/>
      <c r="J4" s="647"/>
      <c r="K4" s="647"/>
      <c r="L4" s="647"/>
      <c r="M4" s="648"/>
      <c r="O4" s="640"/>
      <c r="P4" s="641"/>
      <c r="Q4" s="641"/>
      <c r="R4" s="641"/>
      <c r="S4" s="641"/>
      <c r="T4" s="641"/>
      <c r="U4" s="641"/>
      <c r="V4" s="642"/>
    </row>
    <row r="5" spans="1:22" s="78" customFormat="1" ht="15.6" customHeight="1" x14ac:dyDescent="0.3">
      <c r="A5" s="75"/>
      <c r="B5" s="76"/>
      <c r="C5" s="649" t="s">
        <v>1778</v>
      </c>
      <c r="D5" s="649"/>
      <c r="E5" s="649"/>
      <c r="F5" s="649"/>
      <c r="G5" s="649"/>
      <c r="H5" s="649"/>
      <c r="I5" s="649"/>
      <c r="J5" s="649"/>
      <c r="K5" s="649"/>
      <c r="L5" s="649"/>
      <c r="M5" s="650"/>
      <c r="O5" s="643"/>
      <c r="P5" s="644"/>
      <c r="Q5" s="644"/>
      <c r="R5" s="644"/>
      <c r="S5" s="644"/>
      <c r="T5" s="644"/>
      <c r="U5" s="644"/>
      <c r="V5" s="645"/>
    </row>
    <row r="6" spans="1:22" s="78" customFormat="1" ht="15.6" customHeight="1" thickBot="1" x14ac:dyDescent="0.35">
      <c r="A6" s="337" t="s">
        <v>96</v>
      </c>
      <c r="B6" s="337"/>
      <c r="C6" s="633">
        <f>'Amend#3 Overview'!C6</f>
        <v>0</v>
      </c>
      <c r="D6" s="633"/>
      <c r="E6" s="633"/>
      <c r="F6" s="190" t="s">
        <v>98</v>
      </c>
      <c r="G6" s="634">
        <f>'Amend#3 Overview'!G6</f>
        <v>0</v>
      </c>
      <c r="H6" s="635"/>
      <c r="I6" s="635"/>
      <c r="J6" s="191" t="s">
        <v>118</v>
      </c>
      <c r="K6" s="633">
        <f>'Amend#3 Overview'!K6</f>
        <v>0</v>
      </c>
      <c r="L6" s="633"/>
      <c r="M6" s="636"/>
      <c r="O6" s="14"/>
      <c r="P6" s="14"/>
      <c r="Q6" s="14"/>
      <c r="R6" s="14"/>
      <c r="S6" s="14"/>
      <c r="T6" s="14"/>
      <c r="U6" s="14"/>
      <c r="V6" s="14"/>
    </row>
    <row r="7" spans="1:22" s="78" customFormat="1" ht="15.6" customHeight="1" thickBot="1" x14ac:dyDescent="0.35">
      <c r="A7" s="337" t="s">
        <v>97</v>
      </c>
      <c r="B7" s="337"/>
      <c r="C7" s="633">
        <f>'Amend#3 Overview'!C7</f>
        <v>0</v>
      </c>
      <c r="D7" s="633"/>
      <c r="E7" s="633"/>
      <c r="F7" s="190" t="s">
        <v>98</v>
      </c>
      <c r="G7" s="634">
        <f>'Amend#3 Overview'!G7</f>
        <v>0</v>
      </c>
      <c r="H7" s="635"/>
      <c r="I7" s="635"/>
      <c r="J7" s="191" t="s">
        <v>118</v>
      </c>
      <c r="K7" s="633">
        <f>'Amend#3 Overview'!K7</f>
        <v>0</v>
      </c>
      <c r="L7" s="633"/>
      <c r="M7" s="636"/>
      <c r="O7" s="353" t="s">
        <v>1782</v>
      </c>
      <c r="P7" s="354"/>
      <c r="Q7" s="354"/>
      <c r="R7" s="354"/>
      <c r="S7" s="354"/>
      <c r="T7" s="354"/>
      <c r="U7" s="354"/>
      <c r="V7" s="355"/>
    </row>
    <row r="8" spans="1:22" s="78" customFormat="1" ht="15.6" customHeight="1" thickBot="1" x14ac:dyDescent="0.35">
      <c r="A8" s="337" t="s">
        <v>117</v>
      </c>
      <c r="B8" s="337"/>
      <c r="C8" s="633">
        <f>'Amend#3 Overview'!C8</f>
        <v>0</v>
      </c>
      <c r="D8" s="633"/>
      <c r="E8" s="633"/>
      <c r="F8" s="190" t="s">
        <v>98</v>
      </c>
      <c r="G8" s="634">
        <f>'Amend#3 Overview'!G8</f>
        <v>0</v>
      </c>
      <c r="H8" s="635"/>
      <c r="I8" s="635"/>
      <c r="J8" s="191" t="s">
        <v>118</v>
      </c>
      <c r="K8" s="633">
        <f>'Amend#3 Overview'!K8</f>
        <v>0</v>
      </c>
      <c r="L8" s="633"/>
      <c r="M8" s="636"/>
      <c r="O8" s="356"/>
      <c r="P8" s="357"/>
      <c r="Q8" s="357"/>
      <c r="R8" s="357"/>
      <c r="S8" s="357"/>
      <c r="T8" s="357"/>
      <c r="U8" s="357"/>
      <c r="V8" s="358"/>
    </row>
    <row r="9" spans="1:22" ht="16.2" customHeight="1" thickBot="1" x14ac:dyDescent="0.35">
      <c r="A9" s="379" t="s">
        <v>30</v>
      </c>
      <c r="B9" s="380"/>
      <c r="C9" s="380"/>
      <c r="D9" s="380"/>
      <c r="E9" s="381"/>
      <c r="F9" s="381"/>
      <c r="G9" s="382" t="str">
        <f>Overview!G9</f>
        <v/>
      </c>
      <c r="H9" s="383"/>
      <c r="I9" s="383"/>
      <c r="J9" s="383"/>
      <c r="K9" s="383"/>
      <c r="L9" s="383"/>
      <c r="M9" s="384"/>
      <c r="O9" s="359" t="s">
        <v>1848</v>
      </c>
      <c r="P9" s="360"/>
      <c r="Q9" s="360"/>
      <c r="R9" s="360"/>
      <c r="S9" s="360"/>
      <c r="T9" s="360"/>
      <c r="U9" s="360"/>
      <c r="V9" s="361"/>
    </row>
    <row r="10" spans="1:22" ht="16.2" customHeight="1" thickBot="1" x14ac:dyDescent="0.35">
      <c r="A10" s="342" t="s">
        <v>1793</v>
      </c>
      <c r="B10" s="343"/>
      <c r="C10" s="343"/>
      <c r="D10" s="343"/>
      <c r="E10" s="343"/>
      <c r="F10" s="343"/>
      <c r="G10" s="349">
        <f>SUM(E19:E24)</f>
        <v>0</v>
      </c>
      <c r="H10" s="336"/>
      <c r="I10" s="335"/>
      <c r="J10" s="335"/>
      <c r="K10" s="335"/>
      <c r="L10" s="335"/>
      <c r="M10" s="336"/>
      <c r="O10" s="359"/>
      <c r="P10" s="360"/>
      <c r="Q10" s="360"/>
      <c r="R10" s="360"/>
      <c r="S10" s="360"/>
      <c r="T10" s="360"/>
      <c r="U10" s="360"/>
      <c r="V10" s="361"/>
    </row>
    <row r="11" spans="1:22" ht="16.2" customHeight="1" thickBot="1" x14ac:dyDescent="0.35">
      <c r="A11" s="267"/>
      <c r="B11" s="268"/>
      <c r="C11" s="268"/>
      <c r="D11" s="268"/>
      <c r="E11" s="268"/>
      <c r="F11" s="268" t="s">
        <v>1794</v>
      </c>
      <c r="G11" s="631">
        <f>IFERROR(Overview!G11,"")</f>
        <v>0</v>
      </c>
      <c r="H11" s="632"/>
      <c r="I11" s="349" t="str">
        <f>IFERROR(ROUND(G13-Overview!G13,2),"")</f>
        <v/>
      </c>
      <c r="J11" s="335"/>
      <c r="K11" s="270"/>
      <c r="L11" s="270"/>
      <c r="M11" s="215" t="s">
        <v>1795</v>
      </c>
      <c r="O11" s="359"/>
      <c r="P11" s="360"/>
      <c r="Q11" s="360"/>
      <c r="R11" s="360"/>
      <c r="S11" s="360"/>
      <c r="T11" s="360"/>
      <c r="U11" s="360"/>
      <c r="V11" s="361"/>
    </row>
    <row r="12" spans="1:22" ht="16.2" customHeight="1" thickBot="1" x14ac:dyDescent="0.35">
      <c r="A12" s="267"/>
      <c r="B12" s="268"/>
      <c r="C12" s="268"/>
      <c r="D12" s="268"/>
      <c r="E12" s="268"/>
      <c r="F12" s="222" t="s">
        <v>1798</v>
      </c>
      <c r="G12" s="344" t="str">
        <f>IFERROR(ROUND(G9-G10+G11,2),"")</f>
        <v/>
      </c>
      <c r="H12" s="345"/>
      <c r="I12" s="349"/>
      <c r="J12" s="335"/>
      <c r="K12" s="335"/>
      <c r="L12" s="335"/>
      <c r="M12" s="336"/>
      <c r="O12" s="359"/>
      <c r="P12" s="360"/>
      <c r="Q12" s="360"/>
      <c r="R12" s="360"/>
      <c r="S12" s="360"/>
      <c r="T12" s="360"/>
      <c r="U12" s="360"/>
      <c r="V12" s="361"/>
    </row>
    <row r="13" spans="1:22" ht="16.2" customHeight="1" thickBot="1" x14ac:dyDescent="0.35">
      <c r="A13" s="342" t="s">
        <v>1787</v>
      </c>
      <c r="B13" s="343"/>
      <c r="C13" s="343"/>
      <c r="D13" s="343"/>
      <c r="E13" s="343"/>
      <c r="F13" s="343"/>
      <c r="G13" s="349" t="str">
        <f>'Amend#4 Equitable Share'!K56</f>
        <v xml:space="preserve"> </v>
      </c>
      <c r="H13" s="336"/>
      <c r="I13" s="335"/>
      <c r="J13" s="335"/>
      <c r="K13" s="335"/>
      <c r="L13" s="335"/>
      <c r="M13" s="336"/>
      <c r="O13" s="359"/>
      <c r="P13" s="360"/>
      <c r="Q13" s="360"/>
      <c r="R13" s="360"/>
      <c r="S13" s="360"/>
      <c r="T13" s="360"/>
      <c r="U13" s="360"/>
      <c r="V13" s="361"/>
    </row>
    <row r="14" spans="1:22" ht="16.2" customHeight="1" thickBot="1" x14ac:dyDescent="0.35">
      <c r="A14" s="365" t="s">
        <v>68</v>
      </c>
      <c r="B14" s="343"/>
      <c r="C14" s="343"/>
      <c r="D14" s="343"/>
      <c r="E14" s="343"/>
      <c r="F14" s="343"/>
      <c r="G14" s="347" t="str">
        <f>IFERROR(ROUND(G12-G13,2),"")</f>
        <v/>
      </c>
      <c r="H14" s="348"/>
      <c r="I14" s="347"/>
      <c r="J14" s="335"/>
      <c r="K14" s="335"/>
      <c r="L14" s="335"/>
      <c r="M14" s="336"/>
      <c r="O14" s="359"/>
      <c r="P14" s="360"/>
      <c r="Q14" s="360"/>
      <c r="R14" s="360"/>
      <c r="S14" s="360"/>
      <c r="T14" s="360"/>
      <c r="U14" s="360"/>
      <c r="V14" s="361"/>
    </row>
    <row r="15" spans="1:22" ht="19.2" customHeight="1" thickBot="1" x14ac:dyDescent="0.35">
      <c r="A15" s="365" t="s">
        <v>1796</v>
      </c>
      <c r="B15" s="343"/>
      <c r="C15" s="343"/>
      <c r="D15" s="343"/>
      <c r="E15" s="343"/>
      <c r="F15" s="343"/>
      <c r="G15" s="350">
        <f>'Amend#4 Main Budget'!M23</f>
        <v>0</v>
      </c>
      <c r="H15" s="351"/>
      <c r="I15" s="347" t="str">
        <f>IFERROR(ROUND((G12)*0.03,2),"")</f>
        <v/>
      </c>
      <c r="J15" s="348"/>
      <c r="K15" s="189" t="s">
        <v>200</v>
      </c>
      <c r="L15" s="65"/>
      <c r="M15" s="66"/>
      <c r="O15" s="359"/>
      <c r="P15" s="360"/>
      <c r="Q15" s="360"/>
      <c r="R15" s="360"/>
      <c r="S15" s="360"/>
      <c r="T15" s="360"/>
      <c r="U15" s="360"/>
      <c r="V15" s="361"/>
    </row>
    <row r="16" spans="1:22" ht="16.2" customHeight="1" thickBot="1" x14ac:dyDescent="0.35">
      <c r="A16" s="15"/>
      <c r="B16" s="346" t="str">
        <f>IFERROR('Amend#4 Main Budget'!H27," ")</f>
        <v/>
      </c>
      <c r="C16" s="346"/>
      <c r="D16" s="346"/>
      <c r="E16" s="16"/>
      <c r="F16" s="346" t="str">
        <f>IFERROR('Amend#4 Main Budget'!H28," ")</f>
        <v/>
      </c>
      <c r="G16" s="346"/>
      <c r="H16" s="346"/>
      <c r="I16" s="16"/>
      <c r="J16" s="346" t="str">
        <f>IFERROR('Amend#4 Main Budget'!H29,"")</f>
        <v/>
      </c>
      <c r="K16" s="346"/>
      <c r="L16" s="346"/>
      <c r="M16" s="17"/>
      <c r="O16" s="359"/>
      <c r="P16" s="360"/>
      <c r="Q16" s="360"/>
      <c r="R16" s="360"/>
      <c r="S16" s="360"/>
      <c r="T16" s="360"/>
      <c r="U16" s="360"/>
      <c r="V16" s="361"/>
    </row>
    <row r="17" spans="1:22" ht="16.2" customHeight="1" x14ac:dyDescent="0.3">
      <c r="A17" s="15"/>
      <c r="B17" s="352" t="s">
        <v>114</v>
      </c>
      <c r="C17" s="352"/>
      <c r="D17" s="352"/>
      <c r="E17" s="16"/>
      <c r="F17" s="352" t="s">
        <v>115</v>
      </c>
      <c r="G17" s="352"/>
      <c r="H17" s="352"/>
      <c r="I17" s="16"/>
      <c r="J17" s="352" t="s">
        <v>116</v>
      </c>
      <c r="K17" s="352"/>
      <c r="L17" s="352"/>
      <c r="M17" s="17"/>
      <c r="O17" s="359"/>
      <c r="P17" s="360"/>
      <c r="Q17" s="360"/>
      <c r="R17" s="360"/>
      <c r="S17" s="360"/>
      <c r="T17" s="360"/>
      <c r="U17" s="360"/>
      <c r="V17" s="361"/>
    </row>
    <row r="18" spans="1:22" ht="5.4" customHeight="1" x14ac:dyDescent="0.3">
      <c r="A18" s="15"/>
      <c r="B18" s="269"/>
      <c r="C18" s="269"/>
      <c r="D18" s="269"/>
      <c r="E18" s="16"/>
      <c r="F18" s="269"/>
      <c r="G18" s="269"/>
      <c r="H18" s="269"/>
      <c r="I18" s="16"/>
      <c r="J18" s="269"/>
      <c r="K18" s="269"/>
      <c r="L18" s="269"/>
      <c r="M18" s="17"/>
      <c r="O18" s="359"/>
      <c r="P18" s="360"/>
      <c r="Q18" s="360"/>
      <c r="R18" s="360"/>
      <c r="S18" s="360"/>
      <c r="T18" s="360"/>
      <c r="U18" s="360"/>
      <c r="V18" s="361"/>
    </row>
    <row r="19" spans="1:22" ht="16.2" customHeight="1" x14ac:dyDescent="0.3">
      <c r="A19" s="329" t="s">
        <v>1889</v>
      </c>
      <c r="B19" s="330"/>
      <c r="C19" s="330"/>
      <c r="D19" s="330"/>
      <c r="E19" s="235">
        <f>IFERROR('Amend#3 Overview'!E19,"")</f>
        <v>0</v>
      </c>
      <c r="F19" s="16"/>
      <c r="G19" s="16"/>
      <c r="H19" s="16"/>
      <c r="I19" s="16"/>
      <c r="J19" s="16"/>
      <c r="K19" s="16"/>
      <c r="L19" s="16"/>
      <c r="M19" s="17"/>
      <c r="O19" s="362"/>
      <c r="P19" s="363"/>
      <c r="Q19" s="363"/>
      <c r="R19" s="363"/>
      <c r="S19" s="363"/>
      <c r="T19" s="363"/>
      <c r="U19" s="363"/>
      <c r="V19" s="364"/>
    </row>
    <row r="20" spans="1:22" ht="16.2" customHeight="1" x14ac:dyDescent="0.3">
      <c r="A20" s="329" t="s">
        <v>1890</v>
      </c>
      <c r="B20" s="330"/>
      <c r="C20" s="330"/>
      <c r="D20" s="330"/>
      <c r="E20" s="235">
        <f>IFERROR('Amend#3 Overview'!E20,"")</f>
        <v>0</v>
      </c>
      <c r="F20" s="16"/>
      <c r="G20" s="16"/>
      <c r="H20" s="16"/>
      <c r="I20" s="16"/>
      <c r="J20" s="16"/>
      <c r="K20" s="16"/>
      <c r="L20" s="16"/>
      <c r="M20" s="17"/>
    </row>
    <row r="21" spans="1:22" ht="16.2" customHeight="1" x14ac:dyDescent="0.3">
      <c r="A21" s="329" t="s">
        <v>1863</v>
      </c>
      <c r="B21" s="330"/>
      <c r="C21" s="330"/>
      <c r="D21" s="330"/>
      <c r="E21" s="235">
        <f>IFERROR('Amend#3 Overview'!E21,"")</f>
        <v>0</v>
      </c>
      <c r="F21" s="16"/>
      <c r="G21" s="16"/>
      <c r="H21" s="16"/>
      <c r="I21" s="16"/>
      <c r="J21" s="16"/>
      <c r="K21" s="16"/>
      <c r="L21" s="16"/>
      <c r="M21" s="17"/>
    </row>
    <row r="22" spans="1:22" ht="16.2" customHeight="1" x14ac:dyDescent="0.3">
      <c r="A22" s="329" t="s">
        <v>1788</v>
      </c>
      <c r="B22" s="330"/>
      <c r="C22" s="330"/>
      <c r="D22" s="330"/>
      <c r="E22" s="235">
        <f>IFERROR('Amend#3 Overview'!E22,"")</f>
        <v>0</v>
      </c>
      <c r="F22" s="16"/>
      <c r="G22" s="16"/>
      <c r="H22" s="16"/>
      <c r="I22" s="16"/>
      <c r="J22" s="16"/>
      <c r="K22" s="16"/>
      <c r="L22" s="16"/>
      <c r="M22" s="17"/>
    </row>
    <row r="23" spans="1:22" ht="16.2" customHeight="1" x14ac:dyDescent="0.3">
      <c r="A23" s="329" t="s">
        <v>1864</v>
      </c>
      <c r="B23" s="330"/>
      <c r="C23" s="330"/>
      <c r="D23" s="330"/>
      <c r="E23" s="235">
        <f>IFERROR('Amend#3 Overview'!E23,"")</f>
        <v>0</v>
      </c>
      <c r="F23" s="16"/>
      <c r="G23" s="16"/>
      <c r="H23" s="16"/>
      <c r="I23" s="16"/>
      <c r="J23" s="16"/>
      <c r="K23" s="16"/>
      <c r="L23" s="16"/>
      <c r="M23" s="17"/>
    </row>
    <row r="24" spans="1:22" ht="16.2" customHeight="1" x14ac:dyDescent="0.3">
      <c r="A24" s="329" t="s">
        <v>1789</v>
      </c>
      <c r="B24" s="330"/>
      <c r="C24" s="330"/>
      <c r="D24" s="330"/>
      <c r="E24" s="235">
        <f>IFERROR('Amend#3 Overview'!E24,"")</f>
        <v>0</v>
      </c>
      <c r="F24" s="16"/>
      <c r="G24" s="16"/>
      <c r="H24" s="16"/>
      <c r="I24" s="16"/>
      <c r="J24" s="16"/>
      <c r="K24" s="16"/>
      <c r="L24" s="16"/>
      <c r="M24" s="17"/>
    </row>
    <row r="25" spans="1:22" ht="4.95" customHeight="1" x14ac:dyDescent="0.3">
      <c r="A25" s="332"/>
      <c r="B25" s="333"/>
      <c r="C25" s="333"/>
      <c r="D25" s="333"/>
      <c r="E25" s="333"/>
      <c r="F25" s="333"/>
      <c r="G25" s="333"/>
      <c r="H25" s="333"/>
      <c r="I25" s="333"/>
      <c r="J25" s="333"/>
      <c r="K25" s="333"/>
      <c r="L25" s="333"/>
      <c r="M25" s="334"/>
    </row>
    <row r="26" spans="1:22" x14ac:dyDescent="0.3">
      <c r="A26" s="331"/>
      <c r="B26" s="331"/>
      <c r="C26" s="331"/>
      <c r="D26" s="331"/>
      <c r="E26" s="331"/>
      <c r="F26" s="331"/>
      <c r="G26" s="331"/>
      <c r="H26" s="331"/>
      <c r="I26" s="331"/>
      <c r="J26" s="331"/>
      <c r="K26" s="331"/>
      <c r="L26" s="331"/>
      <c r="M26" s="331"/>
    </row>
    <row r="27" spans="1:22" ht="49.2" customHeight="1" x14ac:dyDescent="0.3">
      <c r="A27" s="79"/>
      <c r="B27" s="79"/>
      <c r="C27" s="79"/>
      <c r="D27" s="79"/>
      <c r="E27" s="79"/>
      <c r="F27" s="79"/>
      <c r="G27" s="79"/>
      <c r="H27" s="79"/>
      <c r="I27" s="79"/>
      <c r="J27" s="79"/>
      <c r="K27" s="79"/>
      <c r="L27" s="79"/>
      <c r="M27" s="79"/>
    </row>
    <row r="28" spans="1:22" x14ac:dyDescent="0.3">
      <c r="A28" s="80"/>
      <c r="B28" s="79"/>
      <c r="C28" s="79"/>
      <c r="D28" s="79"/>
      <c r="E28" s="79"/>
      <c r="F28" s="79"/>
      <c r="G28" s="79"/>
      <c r="H28" s="79"/>
      <c r="I28" s="79"/>
      <c r="J28" s="79"/>
      <c r="K28" s="79"/>
      <c r="L28" s="79"/>
      <c r="M28" s="79"/>
    </row>
    <row r="29" spans="1:22" x14ac:dyDescent="0.3">
      <c r="A29" s="327"/>
      <c r="B29" s="328"/>
      <c r="C29" s="328"/>
      <c r="D29" s="328"/>
      <c r="E29" s="328"/>
      <c r="F29" s="328"/>
      <c r="G29" s="328"/>
      <c r="H29" s="328"/>
      <c r="I29" s="328"/>
      <c r="J29" s="328"/>
      <c r="K29" s="328"/>
      <c r="L29" s="328"/>
      <c r="M29" s="328"/>
    </row>
    <row r="30" spans="1:22" x14ac:dyDescent="0.3">
      <c r="A30" s="79"/>
      <c r="B30" s="79"/>
      <c r="C30" s="79"/>
      <c r="D30" s="79"/>
      <c r="E30" s="79"/>
      <c r="F30" s="79"/>
      <c r="G30" s="79"/>
      <c r="H30" s="79"/>
      <c r="I30" s="79"/>
      <c r="J30" s="79"/>
      <c r="K30" s="79"/>
      <c r="L30" s="79"/>
      <c r="M30" s="79"/>
    </row>
    <row r="31" spans="1:22" x14ac:dyDescent="0.3">
      <c r="A31" s="79"/>
      <c r="B31" s="79"/>
      <c r="C31" s="79"/>
      <c r="D31" s="79"/>
      <c r="E31" s="79"/>
      <c r="F31" s="79"/>
      <c r="G31" s="79"/>
      <c r="H31" s="79"/>
      <c r="I31" s="79"/>
      <c r="J31" s="79"/>
      <c r="K31" s="79"/>
      <c r="L31" s="79"/>
      <c r="M31" s="79"/>
    </row>
    <row r="32" spans="1:22" x14ac:dyDescent="0.3">
      <c r="A32" s="79"/>
      <c r="B32" s="79"/>
      <c r="C32" s="79"/>
      <c r="D32" s="79"/>
      <c r="E32" s="79"/>
      <c r="F32" s="79"/>
      <c r="G32" s="79"/>
      <c r="H32" s="79"/>
      <c r="I32" s="79"/>
      <c r="J32" s="79"/>
      <c r="K32" s="79"/>
      <c r="L32" s="79"/>
      <c r="M32" s="79"/>
    </row>
    <row r="33" spans="1:13" x14ac:dyDescent="0.3">
      <c r="A33" s="79"/>
      <c r="B33" s="79"/>
      <c r="C33" s="79"/>
      <c r="D33" s="79"/>
      <c r="E33" s="79"/>
      <c r="F33" s="79"/>
      <c r="G33" s="79"/>
      <c r="H33" s="79"/>
      <c r="I33" s="79"/>
      <c r="J33" s="79"/>
      <c r="K33" s="79"/>
      <c r="L33" s="79"/>
      <c r="M33" s="79"/>
    </row>
    <row r="34" spans="1:13" x14ac:dyDescent="0.3">
      <c r="A34" s="79"/>
      <c r="B34" s="79"/>
      <c r="C34" s="79"/>
      <c r="D34" s="79"/>
      <c r="E34" s="79"/>
      <c r="F34" s="79"/>
      <c r="G34" s="79"/>
      <c r="H34" s="79"/>
      <c r="I34" s="79"/>
      <c r="J34" s="79"/>
      <c r="K34" s="79"/>
      <c r="L34" s="79"/>
      <c r="M34" s="79"/>
    </row>
    <row r="35" spans="1:13" x14ac:dyDescent="0.3">
      <c r="A35" s="79"/>
      <c r="B35" s="79"/>
      <c r="C35" s="79"/>
      <c r="D35" s="79"/>
      <c r="E35" s="79"/>
      <c r="F35" s="79"/>
      <c r="G35" s="79"/>
      <c r="H35" s="79"/>
      <c r="I35" s="79"/>
      <c r="J35" s="79"/>
      <c r="K35" s="79"/>
      <c r="L35" s="79"/>
      <c r="M35" s="79"/>
    </row>
    <row r="36" spans="1:13" x14ac:dyDescent="0.3">
      <c r="A36" s="79"/>
      <c r="B36" s="79"/>
      <c r="C36" s="79"/>
      <c r="D36" s="79"/>
      <c r="E36" s="79"/>
      <c r="F36" s="79"/>
      <c r="G36" s="79"/>
      <c r="H36" s="79"/>
      <c r="I36" s="79"/>
      <c r="J36" s="79"/>
      <c r="K36" s="79"/>
      <c r="L36" s="79"/>
      <c r="M36" s="79"/>
    </row>
    <row r="37" spans="1:13" x14ac:dyDescent="0.3">
      <c r="A37" s="79"/>
      <c r="B37" s="79"/>
      <c r="C37" s="79"/>
      <c r="D37" s="79"/>
      <c r="E37" s="79"/>
      <c r="F37" s="79"/>
      <c r="G37" s="79"/>
      <c r="H37" s="79"/>
      <c r="I37" s="79"/>
      <c r="J37" s="79"/>
      <c r="K37" s="79"/>
      <c r="L37" s="79"/>
      <c r="M37" s="79"/>
    </row>
    <row r="38" spans="1:13" x14ac:dyDescent="0.3">
      <c r="A38" s="79"/>
      <c r="B38" s="79"/>
      <c r="C38" s="79"/>
      <c r="D38" s="79"/>
      <c r="E38" s="79"/>
      <c r="F38" s="79"/>
      <c r="G38" s="79"/>
      <c r="H38" s="79"/>
      <c r="I38" s="79"/>
      <c r="J38" s="79"/>
      <c r="K38" s="79"/>
      <c r="L38" s="79"/>
      <c r="M38" s="79"/>
    </row>
    <row r="39" spans="1:13" x14ac:dyDescent="0.3">
      <c r="A39" s="79"/>
      <c r="B39" s="79"/>
      <c r="C39" s="79"/>
      <c r="D39" s="79"/>
      <c r="E39" s="79"/>
      <c r="F39" s="79"/>
      <c r="G39" s="79"/>
      <c r="H39" s="79"/>
      <c r="I39" s="79"/>
      <c r="J39" s="79"/>
      <c r="K39" s="79"/>
      <c r="L39" s="79"/>
      <c r="M39" s="79"/>
    </row>
    <row r="40" spans="1:13" x14ac:dyDescent="0.3">
      <c r="A40" s="79"/>
      <c r="B40" s="79"/>
      <c r="C40" s="79"/>
      <c r="D40" s="79"/>
      <c r="E40" s="79"/>
      <c r="F40" s="79"/>
      <c r="G40" s="79"/>
      <c r="H40" s="79"/>
      <c r="I40" s="79"/>
      <c r="J40" s="79"/>
      <c r="K40" s="79"/>
      <c r="L40" s="79"/>
      <c r="M40" s="79"/>
    </row>
    <row r="41" spans="1:13" x14ac:dyDescent="0.3">
      <c r="A41" s="79"/>
      <c r="B41" s="79"/>
      <c r="C41" s="79"/>
      <c r="D41" s="79"/>
      <c r="E41" s="79"/>
      <c r="F41" s="79"/>
      <c r="G41" s="79"/>
      <c r="H41" s="79"/>
      <c r="I41" s="79"/>
      <c r="J41" s="79"/>
      <c r="K41" s="79"/>
      <c r="L41" s="79"/>
      <c r="M41" s="79"/>
    </row>
    <row r="42" spans="1:13" x14ac:dyDescent="0.3">
      <c r="A42" s="79"/>
      <c r="B42" s="79"/>
      <c r="C42" s="79"/>
      <c r="D42" s="79"/>
      <c r="E42" s="79"/>
      <c r="F42" s="79"/>
      <c r="G42" s="79"/>
      <c r="H42" s="79"/>
      <c r="I42" s="79"/>
      <c r="J42" s="79"/>
      <c r="K42" s="79"/>
      <c r="L42" s="79"/>
      <c r="M42" s="79"/>
    </row>
    <row r="43" spans="1:13" x14ac:dyDescent="0.3">
      <c r="A43" s="79"/>
      <c r="B43" s="79"/>
      <c r="C43" s="79"/>
      <c r="D43" s="79"/>
      <c r="E43" s="79"/>
      <c r="F43" s="79"/>
      <c r="G43" s="79"/>
      <c r="H43" s="79"/>
      <c r="I43" s="79"/>
      <c r="J43" s="79"/>
      <c r="K43" s="79"/>
      <c r="L43" s="79"/>
      <c r="M43" s="79"/>
    </row>
    <row r="44" spans="1:13" x14ac:dyDescent="0.3">
      <c r="A44" s="79"/>
      <c r="B44" s="79"/>
      <c r="C44" s="79"/>
      <c r="D44" s="79"/>
      <c r="E44" s="79"/>
      <c r="F44" s="79"/>
      <c r="G44" s="79"/>
      <c r="H44" s="79"/>
      <c r="I44" s="79"/>
      <c r="J44" s="79"/>
      <c r="K44" s="79"/>
      <c r="L44" s="79"/>
      <c r="M44" s="79"/>
    </row>
    <row r="45" spans="1:13" x14ac:dyDescent="0.3">
      <c r="A45" s="79"/>
      <c r="B45" s="79"/>
      <c r="C45" s="79"/>
      <c r="D45" s="79"/>
      <c r="E45" s="79"/>
      <c r="F45" s="79"/>
      <c r="G45" s="79"/>
      <c r="H45" s="79"/>
      <c r="I45" s="79"/>
      <c r="J45" s="79"/>
      <c r="K45" s="79"/>
      <c r="L45" s="79"/>
      <c r="M45" s="79"/>
    </row>
    <row r="46" spans="1:13" x14ac:dyDescent="0.3">
      <c r="A46" s="79"/>
      <c r="B46" s="79"/>
      <c r="C46" s="79"/>
      <c r="D46" s="79"/>
      <c r="E46" s="79"/>
      <c r="F46" s="79"/>
      <c r="G46" s="79"/>
      <c r="H46" s="79"/>
      <c r="I46" s="79"/>
      <c r="J46" s="79"/>
      <c r="K46" s="79"/>
      <c r="L46" s="79"/>
      <c r="M46" s="79"/>
    </row>
    <row r="47" spans="1:13" x14ac:dyDescent="0.3">
      <c r="A47" s="79"/>
      <c r="B47" s="79"/>
      <c r="C47" s="79"/>
      <c r="D47" s="79"/>
      <c r="E47" s="79"/>
      <c r="F47" s="79"/>
      <c r="G47" s="79"/>
      <c r="H47" s="79"/>
      <c r="I47" s="79"/>
      <c r="J47" s="79"/>
      <c r="K47" s="79"/>
      <c r="L47" s="79"/>
      <c r="M47" s="79"/>
    </row>
    <row r="48" spans="1:13" x14ac:dyDescent="0.3">
      <c r="A48" s="79"/>
      <c r="B48" s="79"/>
      <c r="C48" s="79"/>
      <c r="D48" s="79"/>
      <c r="E48" s="79"/>
      <c r="F48" s="79"/>
      <c r="G48" s="79"/>
      <c r="H48" s="79"/>
      <c r="I48" s="79"/>
      <c r="J48" s="79"/>
      <c r="K48" s="79"/>
      <c r="L48" s="79"/>
      <c r="M48" s="79"/>
    </row>
    <row r="49" spans="1:13" x14ac:dyDescent="0.3">
      <c r="A49" s="79"/>
      <c r="B49" s="79"/>
      <c r="C49" s="79"/>
      <c r="D49" s="79"/>
      <c r="E49" s="79"/>
      <c r="F49" s="79"/>
      <c r="G49" s="79"/>
      <c r="H49" s="79"/>
      <c r="I49" s="79"/>
      <c r="J49" s="79"/>
      <c r="K49" s="79"/>
      <c r="L49" s="79"/>
      <c r="M49" s="79"/>
    </row>
    <row r="50" spans="1:13" x14ac:dyDescent="0.3">
      <c r="A50" s="79"/>
      <c r="B50" s="79"/>
      <c r="C50" s="79"/>
      <c r="D50" s="79"/>
      <c r="E50" s="79"/>
      <c r="F50" s="79"/>
      <c r="G50" s="79"/>
      <c r="H50" s="79"/>
      <c r="I50" s="79"/>
      <c r="J50" s="79"/>
      <c r="K50" s="79"/>
      <c r="L50" s="79"/>
      <c r="M50" s="79"/>
    </row>
    <row r="51" spans="1:13" x14ac:dyDescent="0.3">
      <c r="A51" s="79"/>
      <c r="B51" s="79"/>
      <c r="C51" s="79"/>
      <c r="D51" s="79"/>
      <c r="E51" s="79"/>
      <c r="F51" s="79"/>
      <c r="G51" s="79"/>
      <c r="H51" s="79"/>
      <c r="I51" s="79"/>
      <c r="J51" s="79"/>
      <c r="K51" s="79"/>
      <c r="L51" s="79"/>
      <c r="M51" s="79"/>
    </row>
    <row r="52" spans="1:13" x14ac:dyDescent="0.3">
      <c r="A52" s="79"/>
      <c r="B52" s="79"/>
      <c r="C52" s="79"/>
      <c r="D52" s="79"/>
      <c r="E52" s="79"/>
      <c r="F52" s="79"/>
      <c r="G52" s="79"/>
      <c r="H52" s="79"/>
      <c r="I52" s="79"/>
      <c r="J52" s="79"/>
      <c r="K52" s="79"/>
      <c r="L52" s="79"/>
      <c r="M52" s="79"/>
    </row>
    <row r="53" spans="1:13" x14ac:dyDescent="0.3">
      <c r="A53" s="79"/>
      <c r="B53" s="79"/>
      <c r="C53" s="79"/>
      <c r="D53" s="79"/>
      <c r="E53" s="79"/>
      <c r="F53" s="79"/>
      <c r="G53" s="79"/>
      <c r="H53" s="79"/>
      <c r="I53" s="79"/>
      <c r="J53" s="79"/>
      <c r="K53" s="79"/>
      <c r="L53" s="79"/>
      <c r="M53" s="79"/>
    </row>
  </sheetData>
  <sheetProtection algorithmName="SHA-512" hashValue="N3ks8o+blagYwmWq9kmnULiiaVHPtIUzkVGU0z/wY/fmHkqrcjtAVJqDfbHAajnfLMn7tXncOCz8klTRB0WX0g==" saltValue="n4YarMfsdtOY0/5INowSbQ==" spinCount="100000" sheet="1" selectLockedCells="1"/>
  <protectedRanges>
    <protectedRange algorithmName="SHA-512" hashValue="lNcqq/b/lsnk95iB5XHq0PCRQDc9dvC4IFp0U4snaSUCM/moZUJf/mRHSIBefPWpvI8noEnjLM38ZtAzyO/BWg==" saltValue="a2+SEoRuu63mT/5dVMI08Q==" spinCount="100000" sqref="B16:L18" name="Focus Area"/>
    <protectedRange algorithmName="SHA-512" hashValue="ipynFNZn0pufBFEZADZeeAyGEi+JWV8nHAUrbiPJ9Y8g9QC+WWj4zRY2j6wWwZ/NtKTO0cVBUWW4uM5rZUCeOQ==" saltValue="1VZ+Zn1PkH6cBPffDs1L1w==" spinCount="100000" sqref="G14:M15" name="Total Allocation_1"/>
  </protectedRanges>
  <mergeCells count="54">
    <mergeCell ref="O1:V1"/>
    <mergeCell ref="O2:V5"/>
    <mergeCell ref="A7:B7"/>
    <mergeCell ref="C7:E7"/>
    <mergeCell ref="G7:I7"/>
    <mergeCell ref="K7:M7"/>
    <mergeCell ref="A1:M1"/>
    <mergeCell ref="A2:M2"/>
    <mergeCell ref="A4:B4"/>
    <mergeCell ref="C4:M4"/>
    <mergeCell ref="C5:M5"/>
    <mergeCell ref="A8:B8"/>
    <mergeCell ref="A10:F10"/>
    <mergeCell ref="G10:H10"/>
    <mergeCell ref="I10:M10"/>
    <mergeCell ref="A6:B6"/>
    <mergeCell ref="C6:E6"/>
    <mergeCell ref="G6:I6"/>
    <mergeCell ref="K6:M6"/>
    <mergeCell ref="C8:E8"/>
    <mergeCell ref="G8:I8"/>
    <mergeCell ref="K8:M8"/>
    <mergeCell ref="A9:F9"/>
    <mergeCell ref="G9:M9"/>
    <mergeCell ref="G11:H11"/>
    <mergeCell ref="I11:J11"/>
    <mergeCell ref="G12:H12"/>
    <mergeCell ref="I12:M12"/>
    <mergeCell ref="O7:V8"/>
    <mergeCell ref="O9:V19"/>
    <mergeCell ref="A13:F13"/>
    <mergeCell ref="G13:H13"/>
    <mergeCell ref="I13:M13"/>
    <mergeCell ref="A14:F14"/>
    <mergeCell ref="G14:H14"/>
    <mergeCell ref="I14:M14"/>
    <mergeCell ref="A15:F15"/>
    <mergeCell ref="G15:H15"/>
    <mergeCell ref="I15:J15"/>
    <mergeCell ref="B16:D16"/>
    <mergeCell ref="F16:H16"/>
    <mergeCell ref="J16:L16"/>
    <mergeCell ref="A29:M29"/>
    <mergeCell ref="B17:D17"/>
    <mergeCell ref="F17:H17"/>
    <mergeCell ref="J17:L17"/>
    <mergeCell ref="A19:D19"/>
    <mergeCell ref="A20:D20"/>
    <mergeCell ref="A21:D21"/>
    <mergeCell ref="A22:D22"/>
    <mergeCell ref="A23:D23"/>
    <mergeCell ref="A24:D24"/>
    <mergeCell ref="A25:M25"/>
    <mergeCell ref="A26:M26"/>
  </mergeCells>
  <conditionalFormatting sqref="B16:D16">
    <cfRule type="cellIs" dxfId="59" priority="8" operator="between">
      <formula>0.01</formula>
      <formula>1</formula>
    </cfRule>
  </conditionalFormatting>
  <conditionalFormatting sqref="F16:H16">
    <cfRule type="cellIs" dxfId="58" priority="7" operator="between">
      <formula>0.01</formula>
      <formula>1</formula>
    </cfRule>
  </conditionalFormatting>
  <conditionalFormatting sqref="J16:L16">
    <cfRule type="cellIs" dxfId="57" priority="5" operator="equal">
      <formula>1</formula>
    </cfRule>
  </conditionalFormatting>
  <conditionalFormatting sqref="G15:H15">
    <cfRule type="expression" dxfId="56" priority="1">
      <formula>$G$15&gt;$I$15</formula>
    </cfRule>
    <cfRule type="expression" dxfId="55" priority="2">
      <formula>$G$15=$I$15</formula>
    </cfRule>
    <cfRule type="expression" dxfId="54" priority="3">
      <formula>$G$15&lt;$I$15</formula>
    </cfRule>
  </conditionalFormatting>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67F1EC6E-48AD-4ED5-B6D2-FBBF991FF2B0}">
            <xm:f>'Amend#2 Main Budget'!$M$23&lt;=G15</xm:f>
            <x14:dxf/>
          </x14:cfRule>
          <xm:sqref>M23</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D439-7F34-4F7C-9915-DFF1A580B0E9}">
  <sheetPr codeName="Sheet29">
    <tabColor theme="5" tint="0.39997558519241921"/>
  </sheetPr>
  <dimension ref="A1:O58"/>
  <sheetViews>
    <sheetView showGridLines="0" zoomScaleNormal="100" workbookViewId="0">
      <selection activeCell="A12" sqref="A12:C12"/>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727" t="s">
        <v>132</v>
      </c>
      <c r="B1" s="727"/>
      <c r="C1" s="727"/>
      <c r="D1" s="727"/>
      <c r="E1" s="727"/>
      <c r="F1" s="727"/>
      <c r="G1" s="727"/>
      <c r="H1" s="727"/>
      <c r="I1" s="727"/>
      <c r="J1" s="727"/>
      <c r="K1" s="727"/>
      <c r="L1" s="727"/>
      <c r="M1" s="727"/>
    </row>
    <row r="2" spans="1:13" x14ac:dyDescent="0.3">
      <c r="A2" s="378" t="s">
        <v>100</v>
      </c>
      <c r="B2" s="378"/>
      <c r="C2" s="378"/>
      <c r="D2" s="378"/>
      <c r="E2" s="378"/>
      <c r="F2" s="378"/>
      <c r="G2" s="378"/>
      <c r="H2" s="378"/>
      <c r="I2" s="378"/>
      <c r="J2" s="378"/>
      <c r="K2" s="378"/>
      <c r="L2" s="378"/>
      <c r="M2" s="378"/>
    </row>
    <row r="3" spans="1:13" x14ac:dyDescent="0.3">
      <c r="A3" s="236"/>
      <c r="B3" s="275"/>
      <c r="C3" s="275"/>
      <c r="D3" s="275"/>
      <c r="E3" s="275"/>
      <c r="F3" s="275"/>
      <c r="G3" s="275"/>
      <c r="H3" s="275"/>
      <c r="I3" s="275"/>
      <c r="J3" s="275"/>
      <c r="K3" s="275"/>
      <c r="L3" s="275"/>
      <c r="M3" s="237"/>
    </row>
    <row r="4" spans="1:13" ht="15" thickBot="1" x14ac:dyDescent="0.35">
      <c r="A4" s="238"/>
      <c r="B4" s="70"/>
      <c r="C4" s="666">
        <f>'Equitable Share'!C4</f>
        <v>0</v>
      </c>
      <c r="D4" s="666"/>
      <c r="E4" s="239" t="s">
        <v>102</v>
      </c>
      <c r="F4" s="407">
        <f>I56</f>
        <v>0</v>
      </c>
      <c r="G4" s="407"/>
      <c r="H4" s="407"/>
      <c r="I4" s="239" t="s">
        <v>104</v>
      </c>
      <c r="J4" s="413">
        <f>C4+F4</f>
        <v>0</v>
      </c>
      <c r="K4" s="413"/>
      <c r="L4" s="413"/>
      <c r="M4" s="240"/>
    </row>
    <row r="5" spans="1:13" x14ac:dyDescent="0.3">
      <c r="A5" s="238"/>
      <c r="B5" s="70"/>
      <c r="C5" s="405" t="s">
        <v>99</v>
      </c>
      <c r="D5" s="405"/>
      <c r="E5" s="70"/>
      <c r="F5" s="405" t="s">
        <v>103</v>
      </c>
      <c r="G5" s="405"/>
      <c r="H5" s="405"/>
      <c r="I5" s="405"/>
      <c r="J5" s="412" t="s">
        <v>101</v>
      </c>
      <c r="K5" s="412"/>
      <c r="L5" s="412"/>
      <c r="M5" s="240"/>
    </row>
    <row r="6" spans="1:13" ht="9.6" customHeight="1" x14ac:dyDescent="0.3">
      <c r="A6" s="238"/>
      <c r="B6" s="70"/>
      <c r="C6" s="271"/>
      <c r="D6" s="271"/>
      <c r="E6" s="70"/>
      <c r="F6" s="271"/>
      <c r="G6" s="271"/>
      <c r="H6" s="271"/>
      <c r="I6" s="271"/>
      <c r="J6" s="70"/>
      <c r="K6" s="70"/>
      <c r="L6" s="70"/>
      <c r="M6" s="240"/>
    </row>
    <row r="7" spans="1:13" ht="15" thickBot="1" x14ac:dyDescent="0.35">
      <c r="A7" s="238"/>
      <c r="B7" s="70"/>
      <c r="C7" s="414" t="str">
        <f>IFERROR('Amend#4 Overview'!G12," ")</f>
        <v/>
      </c>
      <c r="D7" s="407"/>
      <c r="E7" s="239" t="s">
        <v>111</v>
      </c>
      <c r="F7" s="415">
        <f>J4</f>
        <v>0</v>
      </c>
      <c r="G7" s="407"/>
      <c r="H7" s="407"/>
      <c r="I7" s="239" t="s">
        <v>104</v>
      </c>
      <c r="J7" s="416" t="str">
        <f>IFERROR(ROUND(C7/F7,2),"")</f>
        <v/>
      </c>
      <c r="K7" s="416"/>
      <c r="L7" s="416"/>
      <c r="M7" s="240"/>
    </row>
    <row r="8" spans="1:13" x14ac:dyDescent="0.3">
      <c r="A8" s="238"/>
      <c r="B8" s="70"/>
      <c r="C8" s="405" t="s">
        <v>177</v>
      </c>
      <c r="D8" s="405"/>
      <c r="E8" s="70"/>
      <c r="F8" s="70" t="s">
        <v>101</v>
      </c>
      <c r="G8" s="70"/>
      <c r="H8" s="70"/>
      <c r="I8" s="70"/>
      <c r="J8" s="408" t="s">
        <v>105</v>
      </c>
      <c r="K8" s="408"/>
      <c r="L8" s="408"/>
      <c r="M8" s="240"/>
    </row>
    <row r="9" spans="1:13" ht="9.6" customHeight="1" x14ac:dyDescent="0.3">
      <c r="A9" s="238"/>
      <c r="B9" s="70"/>
      <c r="C9" s="70"/>
      <c r="D9" s="70"/>
      <c r="E9" s="70"/>
      <c r="F9" s="70"/>
      <c r="G9" s="70"/>
      <c r="H9" s="70"/>
      <c r="I9" s="70"/>
      <c r="J9" s="70"/>
      <c r="K9" s="70"/>
      <c r="L9" s="70"/>
      <c r="M9" s="240"/>
    </row>
    <row r="10" spans="1:13" x14ac:dyDescent="0.3">
      <c r="A10" s="241"/>
      <c r="B10" s="242"/>
      <c r="C10" s="242"/>
      <c r="D10" s="242"/>
      <c r="E10" s="242"/>
      <c r="F10" s="242"/>
      <c r="G10" s="242"/>
      <c r="H10" s="242"/>
      <c r="I10" s="242"/>
      <c r="J10" s="242"/>
      <c r="K10" s="242"/>
      <c r="L10" s="242"/>
      <c r="M10" s="243"/>
    </row>
    <row r="11" spans="1:13" s="99" customFormat="1" ht="43.2" customHeight="1" x14ac:dyDescent="0.3">
      <c r="A11" s="409" t="s">
        <v>106</v>
      </c>
      <c r="B11" s="410"/>
      <c r="C11" s="410"/>
      <c r="D11" s="410" t="s">
        <v>107</v>
      </c>
      <c r="E11" s="410"/>
      <c r="F11" s="410"/>
      <c r="G11" s="410"/>
      <c r="H11" s="410"/>
      <c r="I11" s="410" t="s">
        <v>1818</v>
      </c>
      <c r="J11" s="410"/>
      <c r="K11" s="410" t="s">
        <v>110</v>
      </c>
      <c r="L11" s="410"/>
      <c r="M11" s="411"/>
    </row>
    <row r="12" spans="1:13" x14ac:dyDescent="0.3">
      <c r="A12" s="653">
        <f>'Equitable Share'!$A12</f>
        <v>0</v>
      </c>
      <c r="B12" s="653"/>
      <c r="C12" s="653"/>
      <c r="D12" s="403" t="str">
        <f>'Equitable Share'!D12</f>
        <v xml:space="preserve"> </v>
      </c>
      <c r="E12" s="403"/>
      <c r="F12" s="403"/>
      <c r="G12" s="403"/>
      <c r="H12" s="403"/>
      <c r="I12" s="654">
        <f>'Equitable Share'!I12</f>
        <v>0</v>
      </c>
      <c r="J12" s="654"/>
      <c r="K12" s="655" t="str">
        <f>IFERROR(I12*$J$7," ")</f>
        <v xml:space="preserve"> </v>
      </c>
      <c r="L12" s="656"/>
      <c r="M12" s="657"/>
    </row>
    <row r="13" spans="1:13" x14ac:dyDescent="0.3">
      <c r="A13" s="685">
        <f>'Equitable Share'!$A13</f>
        <v>0</v>
      </c>
      <c r="B13" s="685"/>
      <c r="C13" s="685"/>
      <c r="D13" s="402" t="str">
        <f>'Equitable Share'!D13</f>
        <v xml:space="preserve"> </v>
      </c>
      <c r="E13" s="402"/>
      <c r="F13" s="402"/>
      <c r="G13" s="402"/>
      <c r="H13" s="402"/>
      <c r="I13" s="661">
        <f>'Equitable Share'!I13</f>
        <v>0</v>
      </c>
      <c r="J13" s="661"/>
      <c r="K13" s="662" t="str">
        <f t="shared" ref="K13:K56" si="0">IFERROR(I13*$J$7," ")</f>
        <v xml:space="preserve"> </v>
      </c>
      <c r="L13" s="663"/>
      <c r="M13" s="664"/>
    </row>
    <row r="14" spans="1:13" x14ac:dyDescent="0.3">
      <c r="A14" s="653">
        <f>'Equitable Share'!$A14</f>
        <v>0</v>
      </c>
      <c r="B14" s="653"/>
      <c r="C14" s="653"/>
      <c r="D14" s="403" t="str">
        <f>'Equitable Share'!D14</f>
        <v xml:space="preserve"> </v>
      </c>
      <c r="E14" s="403"/>
      <c r="F14" s="403"/>
      <c r="G14" s="403"/>
      <c r="H14" s="403"/>
      <c r="I14" s="654">
        <f>'Equitable Share'!I14</f>
        <v>0</v>
      </c>
      <c r="J14" s="654"/>
      <c r="K14" s="655" t="str">
        <f t="shared" si="0"/>
        <v xml:space="preserve"> </v>
      </c>
      <c r="L14" s="656"/>
      <c r="M14" s="657"/>
    </row>
    <row r="15" spans="1:13" x14ac:dyDescent="0.3">
      <c r="A15" s="685">
        <f>'Equitable Share'!$A15</f>
        <v>0</v>
      </c>
      <c r="B15" s="685"/>
      <c r="C15" s="685"/>
      <c r="D15" s="402" t="str">
        <f>'Equitable Share'!D15</f>
        <v xml:space="preserve"> </v>
      </c>
      <c r="E15" s="402"/>
      <c r="F15" s="402"/>
      <c r="G15" s="402"/>
      <c r="H15" s="402"/>
      <c r="I15" s="661">
        <f>'Equitable Share'!I15</f>
        <v>0</v>
      </c>
      <c r="J15" s="661"/>
      <c r="K15" s="662" t="str">
        <f t="shared" si="0"/>
        <v xml:space="preserve"> </v>
      </c>
      <c r="L15" s="663"/>
      <c r="M15" s="664"/>
    </row>
    <row r="16" spans="1:13" x14ac:dyDescent="0.3">
      <c r="A16" s="653">
        <f>'Equitable Share'!$A16</f>
        <v>0</v>
      </c>
      <c r="B16" s="653"/>
      <c r="C16" s="653"/>
      <c r="D16" s="403" t="str">
        <f>'Equitable Share'!D16</f>
        <v xml:space="preserve"> </v>
      </c>
      <c r="E16" s="403"/>
      <c r="F16" s="403"/>
      <c r="G16" s="403"/>
      <c r="H16" s="403"/>
      <c r="I16" s="654">
        <f>'Equitable Share'!I16</f>
        <v>0</v>
      </c>
      <c r="J16" s="654"/>
      <c r="K16" s="655" t="str">
        <f t="shared" si="0"/>
        <v xml:space="preserve"> </v>
      </c>
      <c r="L16" s="656"/>
      <c r="M16" s="657"/>
    </row>
    <row r="17" spans="1:13" x14ac:dyDescent="0.3">
      <c r="A17" s="685">
        <f>'Equitable Share'!$A17</f>
        <v>0</v>
      </c>
      <c r="B17" s="685"/>
      <c r="C17" s="685"/>
      <c r="D17" s="402" t="str">
        <f>'Equitable Share'!D17</f>
        <v xml:space="preserve"> </v>
      </c>
      <c r="E17" s="402"/>
      <c r="F17" s="402"/>
      <c r="G17" s="402"/>
      <c r="H17" s="402"/>
      <c r="I17" s="661">
        <f>'Equitable Share'!I17</f>
        <v>0</v>
      </c>
      <c r="J17" s="661"/>
      <c r="K17" s="662" t="str">
        <f t="shared" si="0"/>
        <v xml:space="preserve"> </v>
      </c>
      <c r="L17" s="663"/>
      <c r="M17" s="664"/>
    </row>
    <row r="18" spans="1:13" x14ac:dyDescent="0.3">
      <c r="A18" s="653">
        <f>'Equitable Share'!$A18</f>
        <v>0</v>
      </c>
      <c r="B18" s="653"/>
      <c r="C18" s="653"/>
      <c r="D18" s="403" t="str">
        <f>'Equitable Share'!D18</f>
        <v xml:space="preserve"> </v>
      </c>
      <c r="E18" s="403"/>
      <c r="F18" s="403"/>
      <c r="G18" s="403"/>
      <c r="H18" s="403"/>
      <c r="I18" s="654">
        <f>'Equitable Share'!I18</f>
        <v>0</v>
      </c>
      <c r="J18" s="654"/>
      <c r="K18" s="655" t="str">
        <f t="shared" si="0"/>
        <v xml:space="preserve"> </v>
      </c>
      <c r="L18" s="656"/>
      <c r="M18" s="657"/>
    </row>
    <row r="19" spans="1:13" x14ac:dyDescent="0.3">
      <c r="A19" s="685">
        <f>'Equitable Share'!$A19</f>
        <v>0</v>
      </c>
      <c r="B19" s="685"/>
      <c r="C19" s="685"/>
      <c r="D19" s="402" t="str">
        <f>'Equitable Share'!D19</f>
        <v xml:space="preserve"> </v>
      </c>
      <c r="E19" s="402"/>
      <c r="F19" s="402"/>
      <c r="G19" s="402"/>
      <c r="H19" s="402"/>
      <c r="I19" s="661">
        <f>'Equitable Share'!I19</f>
        <v>0</v>
      </c>
      <c r="J19" s="661"/>
      <c r="K19" s="662" t="str">
        <f t="shared" si="0"/>
        <v xml:space="preserve"> </v>
      </c>
      <c r="L19" s="663"/>
      <c r="M19" s="664"/>
    </row>
    <row r="20" spans="1:13" x14ac:dyDescent="0.3">
      <c r="A20" s="653">
        <f>'Equitable Share'!$A20</f>
        <v>0</v>
      </c>
      <c r="B20" s="653"/>
      <c r="C20" s="653"/>
      <c r="D20" s="403" t="str">
        <f>'Equitable Share'!D20</f>
        <v xml:space="preserve"> </v>
      </c>
      <c r="E20" s="403"/>
      <c r="F20" s="403"/>
      <c r="G20" s="403"/>
      <c r="H20" s="403"/>
      <c r="I20" s="654">
        <f>'Equitable Share'!I20</f>
        <v>0</v>
      </c>
      <c r="J20" s="654"/>
      <c r="K20" s="655" t="str">
        <f t="shared" si="0"/>
        <v xml:space="preserve"> </v>
      </c>
      <c r="L20" s="656"/>
      <c r="M20" s="657"/>
    </row>
    <row r="21" spans="1:13" x14ac:dyDescent="0.3">
      <c r="A21" s="685">
        <f>'Equitable Share'!$A21</f>
        <v>0</v>
      </c>
      <c r="B21" s="685"/>
      <c r="C21" s="685"/>
      <c r="D21" s="402" t="str">
        <f>'Equitable Share'!D21</f>
        <v xml:space="preserve"> </v>
      </c>
      <c r="E21" s="402"/>
      <c r="F21" s="402"/>
      <c r="G21" s="402"/>
      <c r="H21" s="402"/>
      <c r="I21" s="661">
        <f>'Equitable Share'!I21</f>
        <v>0</v>
      </c>
      <c r="J21" s="661"/>
      <c r="K21" s="662" t="str">
        <f t="shared" si="0"/>
        <v xml:space="preserve"> </v>
      </c>
      <c r="L21" s="663"/>
      <c r="M21" s="664"/>
    </row>
    <row r="22" spans="1:13" x14ac:dyDescent="0.3">
      <c r="A22" s="653">
        <f>'Equitable Share'!$A22</f>
        <v>0</v>
      </c>
      <c r="B22" s="653"/>
      <c r="C22" s="653"/>
      <c r="D22" s="403" t="str">
        <f>'Equitable Share'!D22</f>
        <v xml:space="preserve"> </v>
      </c>
      <c r="E22" s="403"/>
      <c r="F22" s="403"/>
      <c r="G22" s="403"/>
      <c r="H22" s="403"/>
      <c r="I22" s="654">
        <f>'Equitable Share'!I22</f>
        <v>0</v>
      </c>
      <c r="J22" s="654"/>
      <c r="K22" s="655" t="str">
        <f t="shared" si="0"/>
        <v xml:space="preserve"> </v>
      </c>
      <c r="L22" s="656"/>
      <c r="M22" s="657"/>
    </row>
    <row r="23" spans="1:13" x14ac:dyDescent="0.3">
      <c r="A23" s="685">
        <f>'Equitable Share'!$A23</f>
        <v>0</v>
      </c>
      <c r="B23" s="685"/>
      <c r="C23" s="685"/>
      <c r="D23" s="402" t="str">
        <f>'Equitable Share'!D23</f>
        <v xml:space="preserve"> </v>
      </c>
      <c r="E23" s="402"/>
      <c r="F23" s="402"/>
      <c r="G23" s="402"/>
      <c r="H23" s="402"/>
      <c r="I23" s="661">
        <f>'Equitable Share'!I23</f>
        <v>0</v>
      </c>
      <c r="J23" s="661"/>
      <c r="K23" s="662" t="str">
        <f t="shared" si="0"/>
        <v xml:space="preserve"> </v>
      </c>
      <c r="L23" s="663"/>
      <c r="M23" s="664"/>
    </row>
    <row r="24" spans="1:13" x14ac:dyDescent="0.3">
      <c r="A24" s="653">
        <f>'Equitable Share'!$A24</f>
        <v>0</v>
      </c>
      <c r="B24" s="653"/>
      <c r="C24" s="653"/>
      <c r="D24" s="403" t="str">
        <f>'Equitable Share'!D24</f>
        <v xml:space="preserve"> </v>
      </c>
      <c r="E24" s="403"/>
      <c r="F24" s="403"/>
      <c r="G24" s="403"/>
      <c r="H24" s="403"/>
      <c r="I24" s="654">
        <f>'Equitable Share'!I24</f>
        <v>0</v>
      </c>
      <c r="J24" s="654"/>
      <c r="K24" s="655" t="str">
        <f t="shared" si="0"/>
        <v xml:space="preserve"> </v>
      </c>
      <c r="L24" s="656"/>
      <c r="M24" s="657"/>
    </row>
    <row r="25" spans="1:13" x14ac:dyDescent="0.3">
      <c r="A25" s="685">
        <f>'Equitable Share'!$A25</f>
        <v>0</v>
      </c>
      <c r="B25" s="685"/>
      <c r="C25" s="685"/>
      <c r="D25" s="402" t="str">
        <f>'Equitable Share'!D25</f>
        <v xml:space="preserve"> </v>
      </c>
      <c r="E25" s="402"/>
      <c r="F25" s="402"/>
      <c r="G25" s="402"/>
      <c r="H25" s="402"/>
      <c r="I25" s="661">
        <f>'Equitable Share'!I25</f>
        <v>0</v>
      </c>
      <c r="J25" s="661"/>
      <c r="K25" s="662" t="str">
        <f t="shared" si="0"/>
        <v xml:space="preserve"> </v>
      </c>
      <c r="L25" s="663"/>
      <c r="M25" s="664"/>
    </row>
    <row r="26" spans="1:13" x14ac:dyDescent="0.3">
      <c r="A26" s="653">
        <f>'Equitable Share'!$A26</f>
        <v>0</v>
      </c>
      <c r="B26" s="653"/>
      <c r="C26" s="653"/>
      <c r="D26" s="403" t="str">
        <f>'Equitable Share'!D26</f>
        <v xml:space="preserve"> </v>
      </c>
      <c r="E26" s="403"/>
      <c r="F26" s="403"/>
      <c r="G26" s="403"/>
      <c r="H26" s="403"/>
      <c r="I26" s="654">
        <f>'Equitable Share'!I26</f>
        <v>0</v>
      </c>
      <c r="J26" s="654"/>
      <c r="K26" s="655" t="str">
        <f t="shared" si="0"/>
        <v xml:space="preserve"> </v>
      </c>
      <c r="L26" s="656"/>
      <c r="M26" s="657"/>
    </row>
    <row r="27" spans="1:13" x14ac:dyDescent="0.3">
      <c r="A27" s="685">
        <f>'Equitable Share'!$A27</f>
        <v>0</v>
      </c>
      <c r="B27" s="685"/>
      <c r="C27" s="685"/>
      <c r="D27" s="402" t="str">
        <f>'Equitable Share'!D27</f>
        <v xml:space="preserve"> </v>
      </c>
      <c r="E27" s="402"/>
      <c r="F27" s="402"/>
      <c r="G27" s="402"/>
      <c r="H27" s="402"/>
      <c r="I27" s="661">
        <f>'Equitable Share'!I27</f>
        <v>0</v>
      </c>
      <c r="J27" s="661"/>
      <c r="K27" s="662" t="str">
        <f t="shared" si="0"/>
        <v xml:space="preserve"> </v>
      </c>
      <c r="L27" s="663"/>
      <c r="M27" s="664"/>
    </row>
    <row r="28" spans="1:13" x14ac:dyDescent="0.3">
      <c r="A28" s="653">
        <f>'Equitable Share'!$A28</f>
        <v>0</v>
      </c>
      <c r="B28" s="653"/>
      <c r="C28" s="653"/>
      <c r="D28" s="403" t="str">
        <f>'Equitable Share'!D28</f>
        <v xml:space="preserve"> </v>
      </c>
      <c r="E28" s="403"/>
      <c r="F28" s="403"/>
      <c r="G28" s="403"/>
      <c r="H28" s="403"/>
      <c r="I28" s="654">
        <f>'Equitable Share'!I28</f>
        <v>0</v>
      </c>
      <c r="J28" s="654"/>
      <c r="K28" s="655" t="str">
        <f t="shared" si="0"/>
        <v xml:space="preserve"> </v>
      </c>
      <c r="L28" s="656"/>
      <c r="M28" s="657"/>
    </row>
    <row r="29" spans="1:13" x14ac:dyDescent="0.3">
      <c r="A29" s="685">
        <f>'Equitable Share'!$A29</f>
        <v>0</v>
      </c>
      <c r="B29" s="685"/>
      <c r="C29" s="685"/>
      <c r="D29" s="402" t="str">
        <f>'Equitable Share'!D29</f>
        <v xml:space="preserve"> </v>
      </c>
      <c r="E29" s="402"/>
      <c r="F29" s="402"/>
      <c r="G29" s="402"/>
      <c r="H29" s="402"/>
      <c r="I29" s="661">
        <f>'Equitable Share'!I29</f>
        <v>0</v>
      </c>
      <c r="J29" s="661"/>
      <c r="K29" s="662" t="str">
        <f t="shared" si="0"/>
        <v xml:space="preserve"> </v>
      </c>
      <c r="L29" s="663"/>
      <c r="M29" s="664"/>
    </row>
    <row r="30" spans="1:13" x14ac:dyDescent="0.3">
      <c r="A30" s="653">
        <f>'Equitable Share'!$A30</f>
        <v>0</v>
      </c>
      <c r="B30" s="653"/>
      <c r="C30" s="653"/>
      <c r="D30" s="403" t="str">
        <f>'Equitable Share'!D30</f>
        <v xml:space="preserve"> </v>
      </c>
      <c r="E30" s="403"/>
      <c r="F30" s="403"/>
      <c r="G30" s="403"/>
      <c r="H30" s="403"/>
      <c r="I30" s="654">
        <f>'Equitable Share'!I30</f>
        <v>0</v>
      </c>
      <c r="J30" s="654"/>
      <c r="K30" s="655" t="str">
        <f t="shared" si="0"/>
        <v xml:space="preserve"> </v>
      </c>
      <c r="L30" s="656"/>
      <c r="M30" s="657"/>
    </row>
    <row r="31" spans="1:13" x14ac:dyDescent="0.3">
      <c r="A31" s="685">
        <f>'Equitable Share'!$A31</f>
        <v>0</v>
      </c>
      <c r="B31" s="685"/>
      <c r="C31" s="685"/>
      <c r="D31" s="402" t="str">
        <f>'Equitable Share'!D31</f>
        <v xml:space="preserve"> </v>
      </c>
      <c r="E31" s="402"/>
      <c r="F31" s="402"/>
      <c r="G31" s="402"/>
      <c r="H31" s="402"/>
      <c r="I31" s="661">
        <f>'Equitable Share'!I31</f>
        <v>0</v>
      </c>
      <c r="J31" s="661"/>
      <c r="K31" s="662" t="str">
        <f t="shared" si="0"/>
        <v xml:space="preserve"> </v>
      </c>
      <c r="L31" s="663"/>
      <c r="M31" s="664"/>
    </row>
    <row r="32" spans="1:13" x14ac:dyDescent="0.3">
      <c r="A32" s="653">
        <f>'Equitable Share'!$A32</f>
        <v>0</v>
      </c>
      <c r="B32" s="653"/>
      <c r="C32" s="653"/>
      <c r="D32" s="403" t="str">
        <f>'Equitable Share'!D32</f>
        <v xml:space="preserve"> </v>
      </c>
      <c r="E32" s="403"/>
      <c r="F32" s="403"/>
      <c r="G32" s="403"/>
      <c r="H32" s="403"/>
      <c r="I32" s="654">
        <f>'Equitable Share'!I32</f>
        <v>0</v>
      </c>
      <c r="J32" s="654"/>
      <c r="K32" s="655" t="str">
        <f t="shared" si="0"/>
        <v xml:space="preserve"> </v>
      </c>
      <c r="L32" s="656"/>
      <c r="M32" s="657"/>
    </row>
    <row r="33" spans="1:13" x14ac:dyDescent="0.3">
      <c r="A33" s="685">
        <f>'Equitable Share'!$A33</f>
        <v>0</v>
      </c>
      <c r="B33" s="685"/>
      <c r="C33" s="685"/>
      <c r="D33" s="402" t="str">
        <f>'Equitable Share'!D33</f>
        <v xml:space="preserve"> </v>
      </c>
      <c r="E33" s="402"/>
      <c r="F33" s="402"/>
      <c r="G33" s="402"/>
      <c r="H33" s="402"/>
      <c r="I33" s="661">
        <f>'Equitable Share'!I33</f>
        <v>0</v>
      </c>
      <c r="J33" s="661"/>
      <c r="K33" s="662" t="str">
        <f t="shared" si="0"/>
        <v xml:space="preserve"> </v>
      </c>
      <c r="L33" s="663"/>
      <c r="M33" s="664"/>
    </row>
    <row r="34" spans="1:13" x14ac:dyDescent="0.3">
      <c r="A34" s="653">
        <f>'Equitable Share'!$A34</f>
        <v>0</v>
      </c>
      <c r="B34" s="653"/>
      <c r="C34" s="653"/>
      <c r="D34" s="403" t="str">
        <f>'Equitable Share'!D34</f>
        <v xml:space="preserve"> </v>
      </c>
      <c r="E34" s="403"/>
      <c r="F34" s="403"/>
      <c r="G34" s="403"/>
      <c r="H34" s="403"/>
      <c r="I34" s="654">
        <f>'Equitable Share'!I34</f>
        <v>0</v>
      </c>
      <c r="J34" s="654"/>
      <c r="K34" s="655" t="str">
        <f t="shared" si="0"/>
        <v xml:space="preserve"> </v>
      </c>
      <c r="L34" s="656"/>
      <c r="M34" s="657"/>
    </row>
    <row r="35" spans="1:13" x14ac:dyDescent="0.3">
      <c r="A35" s="685">
        <f>'Equitable Share'!$A35</f>
        <v>0</v>
      </c>
      <c r="B35" s="685"/>
      <c r="C35" s="685"/>
      <c r="D35" s="402" t="str">
        <f>'Equitable Share'!D35</f>
        <v xml:space="preserve"> </v>
      </c>
      <c r="E35" s="402"/>
      <c r="F35" s="402"/>
      <c r="G35" s="402"/>
      <c r="H35" s="402"/>
      <c r="I35" s="661">
        <f>'Equitable Share'!I35</f>
        <v>0</v>
      </c>
      <c r="J35" s="661"/>
      <c r="K35" s="662" t="str">
        <f t="shared" si="0"/>
        <v xml:space="preserve"> </v>
      </c>
      <c r="L35" s="663"/>
      <c r="M35" s="664"/>
    </row>
    <row r="36" spans="1:13" x14ac:dyDescent="0.3">
      <c r="A36" s="653">
        <f>'Equitable Share'!$A36</f>
        <v>0</v>
      </c>
      <c r="B36" s="653"/>
      <c r="C36" s="653"/>
      <c r="D36" s="403" t="str">
        <f>'Equitable Share'!D36</f>
        <v xml:space="preserve"> </v>
      </c>
      <c r="E36" s="403"/>
      <c r="F36" s="403"/>
      <c r="G36" s="403"/>
      <c r="H36" s="403"/>
      <c r="I36" s="654">
        <f>'Equitable Share'!I36</f>
        <v>0</v>
      </c>
      <c r="J36" s="654"/>
      <c r="K36" s="655" t="str">
        <f t="shared" si="0"/>
        <v xml:space="preserve"> </v>
      </c>
      <c r="L36" s="656"/>
      <c r="M36" s="657"/>
    </row>
    <row r="37" spans="1:13" x14ac:dyDescent="0.3">
      <c r="A37" s="685">
        <f>'Equitable Share'!$A37</f>
        <v>0</v>
      </c>
      <c r="B37" s="685"/>
      <c r="C37" s="685"/>
      <c r="D37" s="402" t="str">
        <f>'Equitable Share'!D37</f>
        <v xml:space="preserve"> </v>
      </c>
      <c r="E37" s="402"/>
      <c r="F37" s="402"/>
      <c r="G37" s="402"/>
      <c r="H37" s="402"/>
      <c r="I37" s="661">
        <f>'Equitable Share'!I37</f>
        <v>0</v>
      </c>
      <c r="J37" s="661"/>
      <c r="K37" s="662" t="str">
        <f t="shared" si="0"/>
        <v xml:space="preserve"> </v>
      </c>
      <c r="L37" s="663"/>
      <c r="M37" s="664"/>
    </row>
    <row r="38" spans="1:13" x14ac:dyDescent="0.3">
      <c r="A38" s="653">
        <f>'Equitable Share'!$A38</f>
        <v>0</v>
      </c>
      <c r="B38" s="653"/>
      <c r="C38" s="653"/>
      <c r="D38" s="403" t="str">
        <f>'Equitable Share'!D38</f>
        <v xml:space="preserve"> </v>
      </c>
      <c r="E38" s="403"/>
      <c r="F38" s="403"/>
      <c r="G38" s="403"/>
      <c r="H38" s="403"/>
      <c r="I38" s="654">
        <f>'Equitable Share'!I38</f>
        <v>0</v>
      </c>
      <c r="J38" s="654"/>
      <c r="K38" s="655" t="str">
        <f t="shared" si="0"/>
        <v xml:space="preserve"> </v>
      </c>
      <c r="L38" s="656"/>
      <c r="M38" s="657"/>
    </row>
    <row r="39" spans="1:13" x14ac:dyDescent="0.3">
      <c r="A39" s="685">
        <f>'Equitable Share'!$A39</f>
        <v>0</v>
      </c>
      <c r="B39" s="685"/>
      <c r="C39" s="685"/>
      <c r="D39" s="402" t="str">
        <f>'Equitable Share'!D39</f>
        <v xml:space="preserve"> </v>
      </c>
      <c r="E39" s="402"/>
      <c r="F39" s="402"/>
      <c r="G39" s="402"/>
      <c r="H39" s="402"/>
      <c r="I39" s="661">
        <f>'Equitable Share'!I39</f>
        <v>0</v>
      </c>
      <c r="J39" s="661"/>
      <c r="K39" s="662" t="str">
        <f t="shared" si="0"/>
        <v xml:space="preserve"> </v>
      </c>
      <c r="L39" s="663"/>
      <c r="M39" s="664"/>
    </row>
    <row r="40" spans="1:13" x14ac:dyDescent="0.3">
      <c r="A40" s="653">
        <f>'Equitable Share'!$A40</f>
        <v>0</v>
      </c>
      <c r="B40" s="653"/>
      <c r="C40" s="653"/>
      <c r="D40" s="403" t="str">
        <f>'Equitable Share'!D40</f>
        <v xml:space="preserve"> </v>
      </c>
      <c r="E40" s="403"/>
      <c r="F40" s="403"/>
      <c r="G40" s="403"/>
      <c r="H40" s="403"/>
      <c r="I40" s="654">
        <f>'Equitable Share'!I40</f>
        <v>0</v>
      </c>
      <c r="J40" s="654"/>
      <c r="K40" s="655" t="str">
        <f t="shared" si="0"/>
        <v xml:space="preserve"> </v>
      </c>
      <c r="L40" s="656"/>
      <c r="M40" s="657"/>
    </row>
    <row r="41" spans="1:13" x14ac:dyDescent="0.3">
      <c r="A41" s="685">
        <f>'Equitable Share'!$A41</f>
        <v>0</v>
      </c>
      <c r="B41" s="685"/>
      <c r="C41" s="685"/>
      <c r="D41" s="402" t="str">
        <f>'Equitable Share'!D41</f>
        <v xml:space="preserve"> </v>
      </c>
      <c r="E41" s="402"/>
      <c r="F41" s="402"/>
      <c r="G41" s="402"/>
      <c r="H41" s="402"/>
      <c r="I41" s="661">
        <f>'Equitable Share'!I41</f>
        <v>0</v>
      </c>
      <c r="J41" s="661"/>
      <c r="K41" s="662" t="str">
        <f t="shared" si="0"/>
        <v xml:space="preserve"> </v>
      </c>
      <c r="L41" s="663"/>
      <c r="M41" s="664"/>
    </row>
    <row r="42" spans="1:13" x14ac:dyDescent="0.3">
      <c r="A42" s="653">
        <f>'Equitable Share'!$A42</f>
        <v>0</v>
      </c>
      <c r="B42" s="653"/>
      <c r="C42" s="653"/>
      <c r="D42" s="403" t="str">
        <f>'Equitable Share'!D42</f>
        <v xml:space="preserve"> </v>
      </c>
      <c r="E42" s="403"/>
      <c r="F42" s="403"/>
      <c r="G42" s="403"/>
      <c r="H42" s="403"/>
      <c r="I42" s="654">
        <f>'Equitable Share'!I42</f>
        <v>0</v>
      </c>
      <c r="J42" s="654"/>
      <c r="K42" s="655" t="str">
        <f t="shared" si="0"/>
        <v xml:space="preserve"> </v>
      </c>
      <c r="L42" s="656"/>
      <c r="M42" s="657"/>
    </row>
    <row r="43" spans="1:13" x14ac:dyDescent="0.3">
      <c r="A43" s="685">
        <f>'Equitable Share'!$A43</f>
        <v>0</v>
      </c>
      <c r="B43" s="685"/>
      <c r="C43" s="685"/>
      <c r="D43" s="402" t="str">
        <f>'Equitable Share'!D43</f>
        <v xml:space="preserve"> </v>
      </c>
      <c r="E43" s="402"/>
      <c r="F43" s="402"/>
      <c r="G43" s="402"/>
      <c r="H43" s="402"/>
      <c r="I43" s="661">
        <f>'Equitable Share'!I43</f>
        <v>0</v>
      </c>
      <c r="J43" s="661"/>
      <c r="K43" s="662" t="str">
        <f t="shared" si="0"/>
        <v xml:space="preserve"> </v>
      </c>
      <c r="L43" s="663"/>
      <c r="M43" s="664"/>
    </row>
    <row r="44" spans="1:13" x14ac:dyDescent="0.3">
      <c r="A44" s="653">
        <f>'Equitable Share'!$A44</f>
        <v>0</v>
      </c>
      <c r="B44" s="653"/>
      <c r="C44" s="653"/>
      <c r="D44" s="403" t="str">
        <f>'Equitable Share'!D44</f>
        <v xml:space="preserve"> </v>
      </c>
      <c r="E44" s="403"/>
      <c r="F44" s="403"/>
      <c r="G44" s="403"/>
      <c r="H44" s="403"/>
      <c r="I44" s="654">
        <f>'Equitable Share'!I44</f>
        <v>0</v>
      </c>
      <c r="J44" s="654"/>
      <c r="K44" s="655" t="str">
        <f t="shared" si="0"/>
        <v xml:space="preserve"> </v>
      </c>
      <c r="L44" s="656"/>
      <c r="M44" s="657"/>
    </row>
    <row r="45" spans="1:13" x14ac:dyDescent="0.3">
      <c r="A45" s="685">
        <f>'Equitable Share'!$A45</f>
        <v>0</v>
      </c>
      <c r="B45" s="685"/>
      <c r="C45" s="685"/>
      <c r="D45" s="402" t="str">
        <f>'Equitable Share'!D45</f>
        <v xml:space="preserve"> </v>
      </c>
      <c r="E45" s="402"/>
      <c r="F45" s="402"/>
      <c r="G45" s="402"/>
      <c r="H45" s="402"/>
      <c r="I45" s="661">
        <f>'Equitable Share'!I45</f>
        <v>0</v>
      </c>
      <c r="J45" s="661"/>
      <c r="K45" s="662" t="str">
        <f t="shared" si="0"/>
        <v xml:space="preserve"> </v>
      </c>
      <c r="L45" s="663"/>
      <c r="M45" s="664"/>
    </row>
    <row r="46" spans="1:13" x14ac:dyDescent="0.3">
      <c r="A46" s="653">
        <f>'Equitable Share'!$A46</f>
        <v>0</v>
      </c>
      <c r="B46" s="653"/>
      <c r="C46" s="653"/>
      <c r="D46" s="403" t="str">
        <f>'Equitable Share'!D46</f>
        <v xml:space="preserve"> </v>
      </c>
      <c r="E46" s="403"/>
      <c r="F46" s="403"/>
      <c r="G46" s="403"/>
      <c r="H46" s="403"/>
      <c r="I46" s="654">
        <f>'Equitable Share'!I46</f>
        <v>0</v>
      </c>
      <c r="J46" s="654"/>
      <c r="K46" s="655" t="str">
        <f t="shared" si="0"/>
        <v xml:space="preserve"> </v>
      </c>
      <c r="L46" s="656"/>
      <c r="M46" s="657"/>
    </row>
    <row r="47" spans="1:13" x14ac:dyDescent="0.3">
      <c r="A47" s="685">
        <f>'Equitable Share'!$A47</f>
        <v>0</v>
      </c>
      <c r="B47" s="685"/>
      <c r="C47" s="685"/>
      <c r="D47" s="402" t="str">
        <f>'Equitable Share'!D47</f>
        <v xml:space="preserve"> </v>
      </c>
      <c r="E47" s="402"/>
      <c r="F47" s="402"/>
      <c r="G47" s="402"/>
      <c r="H47" s="402"/>
      <c r="I47" s="661">
        <f>'Equitable Share'!I47</f>
        <v>0</v>
      </c>
      <c r="J47" s="661"/>
      <c r="K47" s="662" t="str">
        <f t="shared" si="0"/>
        <v xml:space="preserve"> </v>
      </c>
      <c r="L47" s="663"/>
      <c r="M47" s="664"/>
    </row>
    <row r="48" spans="1:13" x14ac:dyDescent="0.3">
      <c r="A48" s="653">
        <f>'Equitable Share'!$A48</f>
        <v>0</v>
      </c>
      <c r="B48" s="653"/>
      <c r="C48" s="653"/>
      <c r="D48" s="403" t="str">
        <f>'Equitable Share'!D48</f>
        <v xml:space="preserve"> </v>
      </c>
      <c r="E48" s="403"/>
      <c r="F48" s="403"/>
      <c r="G48" s="403"/>
      <c r="H48" s="403"/>
      <c r="I48" s="654">
        <f>'Equitable Share'!I48</f>
        <v>0</v>
      </c>
      <c r="J48" s="654"/>
      <c r="K48" s="655" t="str">
        <f t="shared" si="0"/>
        <v xml:space="preserve"> </v>
      </c>
      <c r="L48" s="656"/>
      <c r="M48" s="657"/>
    </row>
    <row r="49" spans="1:15" x14ac:dyDescent="0.3">
      <c r="A49" s="685">
        <f>'Equitable Share'!$A49</f>
        <v>0</v>
      </c>
      <c r="B49" s="685"/>
      <c r="C49" s="685"/>
      <c r="D49" s="402" t="str">
        <f>'Equitable Share'!D49</f>
        <v xml:space="preserve"> </v>
      </c>
      <c r="E49" s="402"/>
      <c r="F49" s="402"/>
      <c r="G49" s="402"/>
      <c r="H49" s="402"/>
      <c r="I49" s="661">
        <f>'Equitable Share'!I49</f>
        <v>0</v>
      </c>
      <c r="J49" s="661"/>
      <c r="K49" s="662" t="str">
        <f t="shared" si="0"/>
        <v xml:space="preserve"> </v>
      </c>
      <c r="L49" s="663"/>
      <c r="M49" s="664"/>
    </row>
    <row r="50" spans="1:15" x14ac:dyDescent="0.3">
      <c r="A50" s="653">
        <f>'Equitable Share'!$A50</f>
        <v>0</v>
      </c>
      <c r="B50" s="653"/>
      <c r="C50" s="653"/>
      <c r="D50" s="403" t="str">
        <f>'Equitable Share'!D50</f>
        <v xml:space="preserve"> </v>
      </c>
      <c r="E50" s="403"/>
      <c r="F50" s="403"/>
      <c r="G50" s="403"/>
      <c r="H50" s="403"/>
      <c r="I50" s="654">
        <f>'Equitable Share'!I50</f>
        <v>0</v>
      </c>
      <c r="J50" s="654"/>
      <c r="K50" s="655" t="str">
        <f t="shared" si="0"/>
        <v xml:space="preserve"> </v>
      </c>
      <c r="L50" s="656"/>
      <c r="M50" s="657"/>
    </row>
    <row r="51" spans="1:15" x14ac:dyDescent="0.3">
      <c r="A51" s="685">
        <f>'Equitable Share'!$A51</f>
        <v>0</v>
      </c>
      <c r="B51" s="685"/>
      <c r="C51" s="685"/>
      <c r="D51" s="402" t="str">
        <f>'Equitable Share'!D51</f>
        <v xml:space="preserve"> </v>
      </c>
      <c r="E51" s="402"/>
      <c r="F51" s="402"/>
      <c r="G51" s="402"/>
      <c r="H51" s="402"/>
      <c r="I51" s="661">
        <f>'Equitable Share'!I51</f>
        <v>0</v>
      </c>
      <c r="J51" s="661"/>
      <c r="K51" s="662" t="str">
        <f t="shared" si="0"/>
        <v xml:space="preserve"> </v>
      </c>
      <c r="L51" s="663"/>
      <c r="M51" s="664"/>
    </row>
    <row r="52" spans="1:15" x14ac:dyDescent="0.3">
      <c r="A52" s="653">
        <f>'Equitable Share'!$A52</f>
        <v>0</v>
      </c>
      <c r="B52" s="653"/>
      <c r="C52" s="653"/>
      <c r="D52" s="403" t="str">
        <f>'Equitable Share'!D52</f>
        <v xml:space="preserve"> </v>
      </c>
      <c r="E52" s="403"/>
      <c r="F52" s="403"/>
      <c r="G52" s="403"/>
      <c r="H52" s="403"/>
      <c r="I52" s="654">
        <f>'Equitable Share'!I52</f>
        <v>0</v>
      </c>
      <c r="J52" s="654"/>
      <c r="K52" s="655" t="str">
        <f t="shared" si="0"/>
        <v xml:space="preserve"> </v>
      </c>
      <c r="L52" s="656"/>
      <c r="M52" s="657"/>
    </row>
    <row r="53" spans="1:15" x14ac:dyDescent="0.3">
      <c r="A53" s="685">
        <f>'Equitable Share'!$A53</f>
        <v>0</v>
      </c>
      <c r="B53" s="685"/>
      <c r="C53" s="685"/>
      <c r="D53" s="402" t="str">
        <f>'Equitable Share'!D53</f>
        <v xml:space="preserve"> </v>
      </c>
      <c r="E53" s="402"/>
      <c r="F53" s="402"/>
      <c r="G53" s="402"/>
      <c r="H53" s="402"/>
      <c r="I53" s="661">
        <f>'Equitable Share'!I53</f>
        <v>0</v>
      </c>
      <c r="J53" s="661"/>
      <c r="K53" s="662" t="str">
        <f t="shared" si="0"/>
        <v xml:space="preserve"> </v>
      </c>
      <c r="L53" s="663"/>
      <c r="M53" s="664"/>
    </row>
    <row r="54" spans="1:15" x14ac:dyDescent="0.3">
      <c r="A54" s="653">
        <f>'Equitable Share'!$A54</f>
        <v>0</v>
      </c>
      <c r="B54" s="653"/>
      <c r="C54" s="653"/>
      <c r="D54" s="403" t="str">
        <f>'Equitable Share'!D54</f>
        <v xml:space="preserve"> </v>
      </c>
      <c r="E54" s="403"/>
      <c r="F54" s="403"/>
      <c r="G54" s="403"/>
      <c r="H54" s="403"/>
      <c r="I54" s="654">
        <f>'Equitable Share'!I54</f>
        <v>0</v>
      </c>
      <c r="J54" s="654"/>
      <c r="K54" s="655" t="str">
        <f t="shared" si="0"/>
        <v xml:space="preserve"> </v>
      </c>
      <c r="L54" s="656"/>
      <c r="M54" s="657"/>
    </row>
    <row r="55" spans="1:15" x14ac:dyDescent="0.3">
      <c r="A55" s="685">
        <f>'Equitable Share'!$A55</f>
        <v>0</v>
      </c>
      <c r="B55" s="685"/>
      <c r="C55" s="685"/>
      <c r="D55" s="402" t="str">
        <f>'Equitable Share'!D55</f>
        <v xml:space="preserve"> </v>
      </c>
      <c r="E55" s="402"/>
      <c r="F55" s="402"/>
      <c r="G55" s="402"/>
      <c r="H55" s="402"/>
      <c r="I55" s="661">
        <f>'Equitable Share'!I55</f>
        <v>0</v>
      </c>
      <c r="J55" s="661"/>
      <c r="K55" s="662" t="str">
        <f t="shared" si="0"/>
        <v xml:space="preserve"> </v>
      </c>
      <c r="L55" s="663"/>
      <c r="M55" s="664"/>
    </row>
    <row r="56" spans="1:15" x14ac:dyDescent="0.3">
      <c r="A56" s="652"/>
      <c r="B56" s="652"/>
      <c r="C56" s="652"/>
      <c r="D56" s="652"/>
      <c r="E56" s="652"/>
      <c r="F56" s="652"/>
      <c r="G56" s="652"/>
      <c r="H56" s="652"/>
      <c r="I56" s="402">
        <f>SUM(I12:J55)</f>
        <v>0</v>
      </c>
      <c r="J56" s="402"/>
      <c r="K56" s="651" t="str">
        <f t="shared" si="0"/>
        <v xml:space="preserve"> </v>
      </c>
      <c r="L56" s="651"/>
      <c r="M56" s="651"/>
      <c r="O56" s="101"/>
    </row>
    <row r="57" spans="1:15" x14ac:dyDescent="0.3">
      <c r="A57" s="100"/>
      <c r="B57" s="70"/>
      <c r="C57" s="70"/>
      <c r="D57" s="70"/>
      <c r="E57" s="70"/>
      <c r="F57" s="70"/>
      <c r="G57" s="70"/>
      <c r="H57" s="70"/>
      <c r="I57" s="419" t="s">
        <v>108</v>
      </c>
      <c r="J57" s="419"/>
      <c r="K57" s="419" t="s">
        <v>109</v>
      </c>
      <c r="L57" s="419"/>
      <c r="M57" s="420"/>
    </row>
    <row r="58" spans="1:15" ht="15" thickBot="1" x14ac:dyDescent="0.35">
      <c r="A58" s="102"/>
      <c r="B58" s="103"/>
      <c r="C58" s="103"/>
      <c r="D58" s="103"/>
      <c r="E58" s="103"/>
      <c r="F58" s="103"/>
      <c r="G58" s="103"/>
      <c r="H58" s="103"/>
      <c r="I58" s="103"/>
      <c r="J58" s="103"/>
      <c r="K58" s="103"/>
      <c r="L58" s="103"/>
      <c r="M58" s="104"/>
    </row>
  </sheetData>
  <sheetProtection algorithmName="SHA-512" hashValue="tcBFYCUn6Opo6btMiWXCGOT9epu2wvvpbYmoaKiFqlG03cmrYPe2N4PKlQ6hpSDhSOcK+59CRHsx4ia9et16gg==" saltValue="cQNb+X2Jicos9BpXLNi+Ww==" spinCount="100000" sheet="1" objects="1" scenarios="1" selectLockedCells="1"/>
  <mergeCells count="199">
    <mergeCell ref="A1:M1"/>
    <mergeCell ref="A2:M2"/>
    <mergeCell ref="C4:D4"/>
    <mergeCell ref="F4:H4"/>
    <mergeCell ref="J4:L4"/>
    <mergeCell ref="C5:D5"/>
    <mergeCell ref="F5:I5"/>
    <mergeCell ref="J5:L5"/>
    <mergeCell ref="A12:C12"/>
    <mergeCell ref="D12:H12"/>
    <mergeCell ref="I12:J12"/>
    <mergeCell ref="K12:M12"/>
    <mergeCell ref="A13:C13"/>
    <mergeCell ref="D13:H13"/>
    <mergeCell ref="I13:J13"/>
    <mergeCell ref="K13:M13"/>
    <mergeCell ref="C7:D7"/>
    <mergeCell ref="F7:H7"/>
    <mergeCell ref="J7:L7"/>
    <mergeCell ref="C8:D8"/>
    <mergeCell ref="J8:L8"/>
    <mergeCell ref="A11:C11"/>
    <mergeCell ref="D11:H11"/>
    <mergeCell ref="I11:J11"/>
    <mergeCell ref="K11:M11"/>
    <mergeCell ref="A16:C16"/>
    <mergeCell ref="D16:H16"/>
    <mergeCell ref="I16:J16"/>
    <mergeCell ref="K16:M16"/>
    <mergeCell ref="A17:C17"/>
    <mergeCell ref="D17:H17"/>
    <mergeCell ref="I17:J17"/>
    <mergeCell ref="K17:M17"/>
    <mergeCell ref="A14:C14"/>
    <mergeCell ref="D14:H14"/>
    <mergeCell ref="I14:J14"/>
    <mergeCell ref="K14:M14"/>
    <mergeCell ref="A15:C15"/>
    <mergeCell ref="D15:H15"/>
    <mergeCell ref="I15:J15"/>
    <mergeCell ref="K15:M15"/>
    <mergeCell ref="A20:C20"/>
    <mergeCell ref="D20:H20"/>
    <mergeCell ref="I20:J20"/>
    <mergeCell ref="K20:M20"/>
    <mergeCell ref="A21:C21"/>
    <mergeCell ref="D21:H21"/>
    <mergeCell ref="I21:J21"/>
    <mergeCell ref="K21:M21"/>
    <mergeCell ref="A18:C18"/>
    <mergeCell ref="D18:H18"/>
    <mergeCell ref="I18:J18"/>
    <mergeCell ref="K18:M18"/>
    <mergeCell ref="A19:C19"/>
    <mergeCell ref="D19:H19"/>
    <mergeCell ref="I19:J19"/>
    <mergeCell ref="K19:M19"/>
    <mergeCell ref="A24:C24"/>
    <mergeCell ref="D24:H24"/>
    <mergeCell ref="I24:J24"/>
    <mergeCell ref="K24:M24"/>
    <mergeCell ref="A25:C25"/>
    <mergeCell ref="D25:H25"/>
    <mergeCell ref="I25:J25"/>
    <mergeCell ref="K25:M25"/>
    <mergeCell ref="A22:C22"/>
    <mergeCell ref="D22:H22"/>
    <mergeCell ref="I22:J22"/>
    <mergeCell ref="K22:M22"/>
    <mergeCell ref="A23:C23"/>
    <mergeCell ref="D23:H23"/>
    <mergeCell ref="I23:J23"/>
    <mergeCell ref="K23:M23"/>
    <mergeCell ref="A28:C28"/>
    <mergeCell ref="D28:H28"/>
    <mergeCell ref="I28:J28"/>
    <mergeCell ref="K28:M28"/>
    <mergeCell ref="A29:C29"/>
    <mergeCell ref="D29:H29"/>
    <mergeCell ref="I29:J29"/>
    <mergeCell ref="K29:M29"/>
    <mergeCell ref="A26:C26"/>
    <mergeCell ref="D26:H26"/>
    <mergeCell ref="I26:J26"/>
    <mergeCell ref="K26:M26"/>
    <mergeCell ref="A27:C27"/>
    <mergeCell ref="D27:H27"/>
    <mergeCell ref="I27:J27"/>
    <mergeCell ref="K27:M27"/>
    <mergeCell ref="A32:C32"/>
    <mergeCell ref="D32:H32"/>
    <mergeCell ref="I32:J32"/>
    <mergeCell ref="K32:M32"/>
    <mergeCell ref="A33:C33"/>
    <mergeCell ref="D33:H33"/>
    <mergeCell ref="I33:J33"/>
    <mergeCell ref="K33:M33"/>
    <mergeCell ref="A30:C30"/>
    <mergeCell ref="D30:H30"/>
    <mergeCell ref="I30:J30"/>
    <mergeCell ref="K30:M30"/>
    <mergeCell ref="A31:C31"/>
    <mergeCell ref="D31:H31"/>
    <mergeCell ref="I31:J31"/>
    <mergeCell ref="K31:M31"/>
    <mergeCell ref="A36:C36"/>
    <mergeCell ref="D36:H36"/>
    <mergeCell ref="I36:J36"/>
    <mergeCell ref="K36:M36"/>
    <mergeCell ref="A37:C37"/>
    <mergeCell ref="D37:H37"/>
    <mergeCell ref="I37:J37"/>
    <mergeCell ref="K37:M37"/>
    <mergeCell ref="A34:C34"/>
    <mergeCell ref="D34:H34"/>
    <mergeCell ref="I34:J34"/>
    <mergeCell ref="K34:M34"/>
    <mergeCell ref="A35:C35"/>
    <mergeCell ref="D35:H35"/>
    <mergeCell ref="I35:J35"/>
    <mergeCell ref="K35:M35"/>
    <mergeCell ref="A40:C40"/>
    <mergeCell ref="D40:H40"/>
    <mergeCell ref="I40:J40"/>
    <mergeCell ref="K40:M40"/>
    <mergeCell ref="A41:C41"/>
    <mergeCell ref="D41:H41"/>
    <mergeCell ref="I41:J41"/>
    <mergeCell ref="K41:M41"/>
    <mergeCell ref="A38:C38"/>
    <mergeCell ref="D38:H38"/>
    <mergeCell ref="I38:J38"/>
    <mergeCell ref="K38:M38"/>
    <mergeCell ref="A39:C39"/>
    <mergeCell ref="D39:H39"/>
    <mergeCell ref="I39:J39"/>
    <mergeCell ref="K39:M39"/>
    <mergeCell ref="A44:C44"/>
    <mergeCell ref="D44:H44"/>
    <mergeCell ref="I44:J44"/>
    <mergeCell ref="K44:M44"/>
    <mergeCell ref="A45:C45"/>
    <mergeCell ref="D45:H45"/>
    <mergeCell ref="I45:J45"/>
    <mergeCell ref="K45:M45"/>
    <mergeCell ref="A42:C42"/>
    <mergeCell ref="D42:H42"/>
    <mergeCell ref="I42:J42"/>
    <mergeCell ref="K42:M42"/>
    <mergeCell ref="A43:C43"/>
    <mergeCell ref="D43:H43"/>
    <mergeCell ref="I43:J43"/>
    <mergeCell ref="K43:M43"/>
    <mergeCell ref="A48:C48"/>
    <mergeCell ref="D48:H48"/>
    <mergeCell ref="I48:J48"/>
    <mergeCell ref="K48:M48"/>
    <mergeCell ref="A49:C49"/>
    <mergeCell ref="D49:H49"/>
    <mergeCell ref="I49:J49"/>
    <mergeCell ref="K49:M49"/>
    <mergeCell ref="A46:C46"/>
    <mergeCell ref="D46:H46"/>
    <mergeCell ref="I46:J46"/>
    <mergeCell ref="K46:M46"/>
    <mergeCell ref="A47:C47"/>
    <mergeCell ref="D47:H47"/>
    <mergeCell ref="I47:J47"/>
    <mergeCell ref="K47:M47"/>
    <mergeCell ref="A52:C52"/>
    <mergeCell ref="D52:H52"/>
    <mergeCell ref="I52:J52"/>
    <mergeCell ref="K52:M52"/>
    <mergeCell ref="A53:C53"/>
    <mergeCell ref="D53:H53"/>
    <mergeCell ref="I53:J53"/>
    <mergeCell ref="K53:M53"/>
    <mergeCell ref="A50:C50"/>
    <mergeCell ref="D50:H50"/>
    <mergeCell ref="I50:J50"/>
    <mergeCell ref="K50:M50"/>
    <mergeCell ref="A51:C51"/>
    <mergeCell ref="D51:H51"/>
    <mergeCell ref="I51:J51"/>
    <mergeCell ref="K51:M51"/>
    <mergeCell ref="A56:C56"/>
    <mergeCell ref="D56:H56"/>
    <mergeCell ref="I56:J56"/>
    <mergeCell ref="K56:M56"/>
    <mergeCell ref="I57:J57"/>
    <mergeCell ref="K57:M57"/>
    <mergeCell ref="A54:C54"/>
    <mergeCell ref="D54:H54"/>
    <mergeCell ref="I54:J54"/>
    <mergeCell ref="K54:M54"/>
    <mergeCell ref="A55:C55"/>
    <mergeCell ref="D55:H55"/>
    <mergeCell ref="I55:J55"/>
    <mergeCell ref="K55:M55"/>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3762-F933-4754-A141-D78E8BF14DD8}">
  <sheetPr codeName="Sheet30">
    <tabColor theme="5" tint="0.39997558519241921"/>
  </sheetPr>
  <dimension ref="A1:L114"/>
  <sheetViews>
    <sheetView showGridLines="0" zoomScaleNormal="100" workbookViewId="0">
      <selection activeCell="C38" sqref="C38"/>
    </sheetView>
  </sheetViews>
  <sheetFormatPr defaultColWidth="8.88671875" defaultRowHeight="14.4" x14ac:dyDescent="0.3"/>
  <cols>
    <col min="1" max="1" width="42.6640625" style="14" customWidth="1"/>
    <col min="2" max="2" width="52.6640625" style="14" customWidth="1"/>
    <col min="3" max="3" width="29.5546875" style="14" customWidth="1"/>
    <col min="4" max="4" width="16.44140625" style="14" customWidth="1"/>
    <col min="5" max="6" width="1.88671875" style="14" customWidth="1"/>
    <col min="7" max="7" width="46.5546875" style="14" customWidth="1"/>
    <col min="8" max="8" width="15.33203125" style="14" customWidth="1"/>
    <col min="9" max="16384" width="8.88671875" style="14"/>
  </cols>
  <sheetData>
    <row r="1" spans="1:12" ht="43.2" customHeight="1" x14ac:dyDescent="0.3">
      <c r="A1" s="728" t="s">
        <v>1805</v>
      </c>
      <c r="B1" s="729"/>
      <c r="C1" s="729"/>
      <c r="D1" s="729"/>
      <c r="E1" s="729"/>
      <c r="F1" s="729"/>
      <c r="G1" s="729"/>
      <c r="H1" s="730"/>
    </row>
    <row r="2" spans="1:12" ht="14.4" customHeight="1" x14ac:dyDescent="0.3">
      <c r="A2" s="488" t="s">
        <v>1817</v>
      </c>
      <c r="B2" s="488"/>
      <c r="C2" s="488"/>
      <c r="D2" s="488"/>
      <c r="E2" s="488"/>
      <c r="F2" s="488"/>
      <c r="G2" s="488"/>
      <c r="H2" s="488"/>
    </row>
    <row r="3" spans="1:12" s="81" customFormat="1" ht="26.4" customHeight="1" thickBot="1" x14ac:dyDescent="0.35">
      <c r="A3" s="489"/>
      <c r="B3" s="489"/>
      <c r="C3" s="489"/>
      <c r="D3" s="489"/>
      <c r="E3" s="489"/>
      <c r="F3" s="489"/>
      <c r="G3" s="489"/>
      <c r="H3" s="489"/>
    </row>
    <row r="4" spans="1:12" s="81" customFormat="1" ht="14.4" customHeight="1" thickBot="1" x14ac:dyDescent="0.4">
      <c r="A4" s="109" t="s">
        <v>1767</v>
      </c>
      <c r="B4" s="109" t="s">
        <v>32</v>
      </c>
      <c r="C4" s="264" t="s">
        <v>33</v>
      </c>
      <c r="D4" s="109" t="s">
        <v>34</v>
      </c>
      <c r="E4" s="85"/>
      <c r="F4" s="85"/>
      <c r="G4" s="85"/>
      <c r="H4" s="85"/>
      <c r="I4" s="85"/>
      <c r="J4" s="85"/>
      <c r="K4" s="85"/>
      <c r="L4" s="85"/>
    </row>
    <row r="5" spans="1:12" ht="14.4" customHeight="1" x14ac:dyDescent="0.35">
      <c r="A5" s="110" t="s">
        <v>1814</v>
      </c>
      <c r="B5" s="110" t="s">
        <v>1792</v>
      </c>
      <c r="C5" s="110" t="s">
        <v>206</v>
      </c>
      <c r="D5" s="111" t="s">
        <v>76</v>
      </c>
      <c r="G5" s="6" t="s">
        <v>66</v>
      </c>
      <c r="H5" s="7" t="s">
        <v>34</v>
      </c>
    </row>
    <row r="6" spans="1:12" ht="14.4" customHeight="1" x14ac:dyDescent="0.3">
      <c r="A6" s="4"/>
      <c r="B6" s="173"/>
      <c r="C6" s="4"/>
      <c r="D6" s="5"/>
      <c r="G6" s="8" t="s">
        <v>81</v>
      </c>
      <c r="H6" s="9">
        <f>SUMIF($C$6:$C$111,"Instruction: Salary (Cert./Non Cert.)", $D$6:$D$111)</f>
        <v>0</v>
      </c>
    </row>
    <row r="7" spans="1:12" ht="14.4" customHeight="1" x14ac:dyDescent="0.3">
      <c r="A7" s="4"/>
      <c r="B7" s="173"/>
      <c r="C7" s="4"/>
      <c r="D7" s="5"/>
      <c r="G7" s="8" t="s">
        <v>82</v>
      </c>
      <c r="H7" s="9">
        <f>SUMIF($C$6:$C$111,"Instruction: Benefits (Cert./Non Cert.)", $D$6:$D$111)</f>
        <v>0</v>
      </c>
    </row>
    <row r="8" spans="1:12" ht="14.4" customHeight="1" x14ac:dyDescent="0.3">
      <c r="A8" s="4"/>
      <c r="B8" s="173"/>
      <c r="C8" s="4"/>
      <c r="D8" s="5"/>
      <c r="G8" s="10" t="s">
        <v>35</v>
      </c>
      <c r="H8" s="9">
        <f>SUMIF($C$6:$C$111,"Instruction: Professional Services", $D$6:$D$111)</f>
        <v>0</v>
      </c>
    </row>
    <row r="9" spans="1:12" ht="14.4" customHeight="1" x14ac:dyDescent="0.3">
      <c r="A9" s="4"/>
      <c r="B9" s="173"/>
      <c r="C9" s="4"/>
      <c r="D9" s="5"/>
      <c r="G9" s="10" t="s">
        <v>36</v>
      </c>
      <c r="H9" s="9">
        <f>SUMIF($C$6:$C$111,"Instruction: Rentals", $D$6:$D$111)</f>
        <v>0</v>
      </c>
    </row>
    <row r="10" spans="1:12" ht="14.4" customHeight="1" x14ac:dyDescent="0.3">
      <c r="A10" s="4"/>
      <c r="B10" s="173"/>
      <c r="C10" s="4"/>
      <c r="D10" s="5"/>
      <c r="G10" s="10" t="s">
        <v>37</v>
      </c>
      <c r="H10" s="9">
        <f>SUMIF($C$6:$C$111,"Instruction: Other Purchased Services", $D$6:$D$111)</f>
        <v>0</v>
      </c>
    </row>
    <row r="11" spans="1:12" ht="14.4" customHeight="1" x14ac:dyDescent="0.3">
      <c r="A11" s="4"/>
      <c r="B11" s="173"/>
      <c r="C11" s="4"/>
      <c r="D11" s="5"/>
      <c r="G11" s="10" t="s">
        <v>38</v>
      </c>
      <c r="H11" s="9">
        <f>SUMIF($C$6:$C$111,"Instruction: General Supplies", $D$6:$D$111)</f>
        <v>0</v>
      </c>
    </row>
    <row r="12" spans="1:12" ht="14.4" customHeight="1" x14ac:dyDescent="0.3">
      <c r="A12" s="4"/>
      <c r="B12" s="173"/>
      <c r="C12" s="4"/>
      <c r="D12" s="5"/>
      <c r="G12" s="10" t="s">
        <v>39</v>
      </c>
      <c r="H12" s="9">
        <f>SUMIF($C$6:$C$111,"Instruction: Property", $D$6:$D$111)</f>
        <v>0</v>
      </c>
    </row>
    <row r="13" spans="1:12" ht="14.4" customHeight="1" x14ac:dyDescent="0.3">
      <c r="A13" s="4"/>
      <c r="B13" s="173"/>
      <c r="C13" s="4"/>
      <c r="D13" s="5"/>
      <c r="G13" s="10"/>
      <c r="H13" s="9"/>
    </row>
    <row r="14" spans="1:12" ht="14.4" customHeight="1" x14ac:dyDescent="0.3">
      <c r="A14" s="4"/>
      <c r="B14" s="173"/>
      <c r="C14" s="4"/>
      <c r="D14" s="5"/>
      <c r="G14" s="8" t="s">
        <v>83</v>
      </c>
      <c r="H14" s="9">
        <f>SUMIF($C$6:$C$111,"Support Services (Student): Salary (Cert./Non Cert.)", $D$6:$D$111)</f>
        <v>0</v>
      </c>
    </row>
    <row r="15" spans="1:12" ht="14.4" customHeight="1" x14ac:dyDescent="0.3">
      <c r="A15" s="4"/>
      <c r="B15" s="173"/>
      <c r="C15" s="4"/>
      <c r="D15" s="5"/>
      <c r="G15" s="8" t="s">
        <v>84</v>
      </c>
      <c r="H15" s="9">
        <f>SUMIF($C$6:$C$111,"Support Services (Student): Benefits (Cert./Non Cert.)", $D$6:$D$111)</f>
        <v>0</v>
      </c>
    </row>
    <row r="16" spans="1:12" ht="14.4" customHeight="1" x14ac:dyDescent="0.3">
      <c r="A16" s="4"/>
      <c r="B16" s="173"/>
      <c r="C16" s="4"/>
      <c r="D16" s="5"/>
      <c r="G16" s="10" t="s">
        <v>40</v>
      </c>
      <c r="H16" s="9">
        <f>SUMIF($C$6:$C$111,"Support Services (Student): Professional Services", $D$6:$D$111)</f>
        <v>0</v>
      </c>
    </row>
    <row r="17" spans="1:8" ht="14.4" customHeight="1" x14ac:dyDescent="0.3">
      <c r="A17" s="4"/>
      <c r="B17" s="173"/>
      <c r="C17" s="4"/>
      <c r="D17" s="5"/>
      <c r="G17" s="10" t="s">
        <v>41</v>
      </c>
      <c r="H17" s="9">
        <f>SUMIF($C$6:$C$111,"Support Services (Student): Rentals", $D$6:$D$111)</f>
        <v>0</v>
      </c>
    </row>
    <row r="18" spans="1:8" ht="14.4" customHeight="1" x14ac:dyDescent="0.3">
      <c r="A18" s="4"/>
      <c r="B18" s="173"/>
      <c r="C18" s="4"/>
      <c r="D18" s="5"/>
      <c r="G18" s="10" t="s">
        <v>42</v>
      </c>
      <c r="H18" s="9">
        <f>SUMIF($C$6:$C$111,"Support Services (Student): Other Purchased Services", $D$6:$D$111)</f>
        <v>0</v>
      </c>
    </row>
    <row r="19" spans="1:8" ht="14.4" customHeight="1" x14ac:dyDescent="0.3">
      <c r="A19" s="4"/>
      <c r="B19" s="173"/>
      <c r="C19" s="4"/>
      <c r="D19" s="5"/>
      <c r="G19" s="10" t="s">
        <v>43</v>
      </c>
      <c r="H19" s="9">
        <f>SUMIF($C$6:$C$111,"Support Services (Student): General Supplies", $D$6:$D$111)</f>
        <v>0</v>
      </c>
    </row>
    <row r="20" spans="1:8" ht="14.4" customHeight="1" x14ac:dyDescent="0.3">
      <c r="A20" s="4"/>
      <c r="B20" s="173"/>
      <c r="C20" s="4"/>
      <c r="D20" s="5"/>
      <c r="G20" s="10" t="s">
        <v>44</v>
      </c>
      <c r="H20" s="9">
        <f>SUMIF($C$6:$C$111,"Support Services (Student): Property", $D$6:$D$111)</f>
        <v>0</v>
      </c>
    </row>
    <row r="21" spans="1:8" ht="14.4" customHeight="1" x14ac:dyDescent="0.3">
      <c r="A21" s="4"/>
      <c r="B21" s="173"/>
      <c r="C21" s="4"/>
      <c r="D21" s="5"/>
      <c r="G21" s="10"/>
      <c r="H21" s="9"/>
    </row>
    <row r="22" spans="1:8" ht="14.4" customHeight="1" x14ac:dyDescent="0.3">
      <c r="A22" s="4"/>
      <c r="B22" s="173"/>
      <c r="C22" s="4"/>
      <c r="D22" s="5"/>
      <c r="G22" s="8" t="s">
        <v>85</v>
      </c>
      <c r="H22" s="9">
        <f>SUMIF($C$6:$C$111,"Improvement of Instruction: Salary (Cert./Non Cert.)", $D$6:$D$111)</f>
        <v>0</v>
      </c>
    </row>
    <row r="23" spans="1:8" ht="14.4" customHeight="1" x14ac:dyDescent="0.3">
      <c r="A23" s="4"/>
      <c r="B23" s="173"/>
      <c r="C23" s="4"/>
      <c r="D23" s="5"/>
      <c r="G23" s="8" t="s">
        <v>86</v>
      </c>
      <c r="H23" s="9">
        <f>SUMIF($C$6:$C$111,"Improvement of Instruction: Benefits (Cert./Non Cert.)", $D$6:$D$111)</f>
        <v>0</v>
      </c>
    </row>
    <row r="24" spans="1:8" ht="14.4" customHeight="1" x14ac:dyDescent="0.3">
      <c r="A24" s="4"/>
      <c r="B24" s="173"/>
      <c r="C24" s="4"/>
      <c r="D24" s="5"/>
      <c r="G24" s="10" t="s">
        <v>45</v>
      </c>
      <c r="H24" s="9">
        <f>SUMIF($C$6:$C$111,"Improvement of Instruction: Professional Services", $D$6:$D$111)</f>
        <v>0</v>
      </c>
    </row>
    <row r="25" spans="1:8" ht="14.4" customHeight="1" x14ac:dyDescent="0.3">
      <c r="A25" s="4"/>
      <c r="B25" s="173"/>
      <c r="C25" s="4"/>
      <c r="D25" s="5"/>
      <c r="G25" s="10" t="s">
        <v>46</v>
      </c>
      <c r="H25" s="9">
        <f>SUMIF($C$6:$C$111,"Improvement of Instruction: Rentals", $D$6:$D$111)</f>
        <v>0</v>
      </c>
    </row>
    <row r="26" spans="1:8" ht="14.4" customHeight="1" x14ac:dyDescent="0.3">
      <c r="A26" s="4"/>
      <c r="B26" s="173"/>
      <c r="C26" s="4"/>
      <c r="D26" s="5"/>
      <c r="G26" s="10" t="s">
        <v>47</v>
      </c>
      <c r="H26" s="9">
        <f>SUMIF($C$6:$C$111,"Improvement of Instruction: Other Purchased Services", $D$6:$D$111)</f>
        <v>0</v>
      </c>
    </row>
    <row r="27" spans="1:8" ht="14.4" customHeight="1" x14ac:dyDescent="0.3">
      <c r="A27" s="4"/>
      <c r="B27" s="173"/>
      <c r="C27" s="4"/>
      <c r="D27" s="5"/>
      <c r="G27" s="10" t="s">
        <v>48</v>
      </c>
      <c r="H27" s="9">
        <f>SUMIF($C$6:$C$111,"Improvement of Instruction: General Supplies", $D$6:$D$111)</f>
        <v>0</v>
      </c>
    </row>
    <row r="28" spans="1:8" ht="14.4" customHeight="1" x14ac:dyDescent="0.3">
      <c r="A28" s="4"/>
      <c r="B28" s="173"/>
      <c r="C28" s="4"/>
      <c r="D28" s="5"/>
      <c r="G28" s="10" t="s">
        <v>49</v>
      </c>
      <c r="H28" s="9">
        <f>SUMIF($C$6:$C$111,"Improvement of Instruction: Property", $D$6:$D$111)</f>
        <v>0</v>
      </c>
    </row>
    <row r="29" spans="1:8" ht="14.4" customHeight="1" x14ac:dyDescent="0.3">
      <c r="A29" s="4"/>
      <c r="B29" s="173"/>
      <c r="C29" s="4"/>
      <c r="D29" s="5"/>
      <c r="G29" s="10"/>
      <c r="H29" s="9"/>
    </row>
    <row r="30" spans="1:8" ht="14.4" customHeight="1" x14ac:dyDescent="0.3">
      <c r="A30" s="4"/>
      <c r="B30" s="173"/>
      <c r="C30" s="4"/>
      <c r="D30" s="5"/>
      <c r="G30" s="8" t="s">
        <v>201</v>
      </c>
      <c r="H30" s="9">
        <f>SUMIF($C$6:$C$111,"Other Support Services-Admin: Salary (Cert./Non Cert.)", $D$6:$D$111)</f>
        <v>0</v>
      </c>
    </row>
    <row r="31" spans="1:8" ht="14.4" customHeight="1" x14ac:dyDescent="0.3">
      <c r="A31" s="4"/>
      <c r="B31" s="173"/>
      <c r="C31" s="4"/>
      <c r="D31" s="5"/>
      <c r="G31" s="8" t="s">
        <v>202</v>
      </c>
      <c r="H31" s="9">
        <f>SUMIF($C$6:$C$111,"Other Support Services-Admin: Benefits (Cert./Non Cert.)", $D$6:$D$111)</f>
        <v>0</v>
      </c>
    </row>
    <row r="32" spans="1:8" ht="14.4" customHeight="1" x14ac:dyDescent="0.3">
      <c r="A32" s="4"/>
      <c r="B32" s="173"/>
      <c r="C32" s="4"/>
      <c r="D32" s="5"/>
      <c r="G32" s="10" t="s">
        <v>203</v>
      </c>
      <c r="H32" s="9">
        <f>SUMIF($C$6:$C$111,"Other Support Services-Admin: Professional Services", $D$6:$D$111)</f>
        <v>0</v>
      </c>
    </row>
    <row r="33" spans="1:8" ht="14.4" customHeight="1" x14ac:dyDescent="0.3">
      <c r="A33" s="4"/>
      <c r="B33" s="173"/>
      <c r="C33" s="4"/>
      <c r="D33" s="5"/>
      <c r="G33" s="10" t="s">
        <v>204</v>
      </c>
      <c r="H33" s="9">
        <f>SUMIF($C$6:$C$111,"Other Support Services-Admin: Rentals", $D$6:$D$111)</f>
        <v>0</v>
      </c>
    </row>
    <row r="34" spans="1:8" ht="14.4" customHeight="1" x14ac:dyDescent="0.3">
      <c r="A34" s="4"/>
      <c r="B34" s="173"/>
      <c r="C34" s="4"/>
      <c r="D34" s="5"/>
      <c r="G34" s="10" t="s">
        <v>205</v>
      </c>
      <c r="H34" s="9">
        <f>SUMIF($C$6:$C$111,"Other Support Services-Admin: Other Purchased Services", $D$6:$D$111)</f>
        <v>0</v>
      </c>
    </row>
    <row r="35" spans="1:8" ht="14.4" customHeight="1" x14ac:dyDescent="0.3">
      <c r="A35" s="4"/>
      <c r="B35" s="173"/>
      <c r="C35" s="4"/>
      <c r="D35" s="5"/>
      <c r="G35" s="10" t="s">
        <v>206</v>
      </c>
      <c r="H35" s="9">
        <f>SUMIF($C$6:$C$111,"Other Support Services-Admin: General Supplies", $D$6:$D$111)</f>
        <v>0</v>
      </c>
    </row>
    <row r="36" spans="1:8" ht="14.4" customHeight="1" x14ac:dyDescent="0.3">
      <c r="A36" s="4"/>
      <c r="B36" s="173"/>
      <c r="C36" s="4"/>
      <c r="D36" s="5"/>
      <c r="G36" s="10" t="s">
        <v>207</v>
      </c>
      <c r="H36" s="9">
        <f>SUMIF($C$6:$C$111,"Other Support Services-Admin: Property", $D$6:$D$111)</f>
        <v>0</v>
      </c>
    </row>
    <row r="37" spans="1:8" ht="14.4" customHeight="1" x14ac:dyDescent="0.3">
      <c r="A37" s="4"/>
      <c r="B37" s="173"/>
      <c r="C37" s="4"/>
      <c r="D37" s="5"/>
      <c r="G37" s="10"/>
      <c r="H37" s="9"/>
    </row>
    <row r="38" spans="1:8" ht="14.4" customHeight="1" x14ac:dyDescent="0.3">
      <c r="A38" s="4"/>
      <c r="B38" s="173"/>
      <c r="C38" s="4"/>
      <c r="D38" s="5"/>
      <c r="G38" s="8" t="s">
        <v>87</v>
      </c>
      <c r="H38" s="9">
        <f>SUMIF($C$6:$C$111,"Operations and Maintenance: Salary (Cert./Non Cert.)", $D$6:$D$111)</f>
        <v>0</v>
      </c>
    </row>
    <row r="39" spans="1:8" ht="14.4" customHeight="1" x14ac:dyDescent="0.3">
      <c r="A39" s="4"/>
      <c r="B39" s="173"/>
      <c r="C39" s="4"/>
      <c r="D39" s="5"/>
      <c r="G39" s="8" t="s">
        <v>88</v>
      </c>
      <c r="H39" s="9">
        <f>SUMIF($C$6:$C$111,"Operations and Maintenance: Benefits (Cert./Non Cert.)", $D$6:$D$111)</f>
        <v>0</v>
      </c>
    </row>
    <row r="40" spans="1:8" ht="14.4" customHeight="1" x14ac:dyDescent="0.3">
      <c r="A40" s="4"/>
      <c r="B40" s="173"/>
      <c r="C40" s="4"/>
      <c r="D40" s="5"/>
      <c r="G40" s="10" t="s">
        <v>50</v>
      </c>
      <c r="H40" s="9">
        <f>SUMIF($C$6:$C$111,"Operations and Maintenance: Professional Services", $D$6:$D$111)</f>
        <v>0</v>
      </c>
    </row>
    <row r="41" spans="1:8" ht="14.4" customHeight="1" x14ac:dyDescent="0.3">
      <c r="A41" s="4"/>
      <c r="B41" s="173"/>
      <c r="C41" s="4"/>
      <c r="D41" s="5"/>
      <c r="G41" s="10" t="s">
        <v>51</v>
      </c>
      <c r="H41" s="9">
        <f>SUMIF($C$6:$C$111,"Operations and Maintenance: Rentals", $D$6:$D$111)</f>
        <v>0</v>
      </c>
    </row>
    <row r="42" spans="1:8" ht="14.4" customHeight="1" x14ac:dyDescent="0.3">
      <c r="A42" s="4"/>
      <c r="B42" s="173"/>
      <c r="C42" s="4"/>
      <c r="D42" s="5"/>
      <c r="G42" s="10" t="s">
        <v>52</v>
      </c>
      <c r="H42" s="9">
        <f>SUMIF($C$6:$C$111,"Operations and Maintenance: Other Purchased Services", $D$6:$D$111)</f>
        <v>0</v>
      </c>
    </row>
    <row r="43" spans="1:8" ht="14.4" customHeight="1" x14ac:dyDescent="0.3">
      <c r="A43" s="4"/>
      <c r="B43" s="173"/>
      <c r="C43" s="4"/>
      <c r="D43" s="5"/>
      <c r="G43" s="10" t="s">
        <v>53</v>
      </c>
      <c r="H43" s="9">
        <f>SUMIF($C$6:$C$111,"Operations and Maintenance: General Supplies", $D$6:$D$111)</f>
        <v>0</v>
      </c>
    </row>
    <row r="44" spans="1:8" ht="14.4" customHeight="1" x14ac:dyDescent="0.3">
      <c r="A44" s="4"/>
      <c r="B44" s="173"/>
      <c r="C44" s="4"/>
      <c r="D44" s="5"/>
      <c r="G44" s="10" t="s">
        <v>54</v>
      </c>
      <c r="H44" s="9">
        <f>SUMIF($C$6:$C$111,"Operations and Maintenance: Property", $D$6:$D$111)</f>
        <v>0</v>
      </c>
    </row>
    <row r="45" spans="1:8" ht="14.4" customHeight="1" x14ac:dyDescent="0.3">
      <c r="A45" s="4"/>
      <c r="B45" s="173"/>
      <c r="C45" s="4"/>
      <c r="D45" s="5"/>
      <c r="G45" s="10"/>
      <c r="H45" s="9"/>
    </row>
    <row r="46" spans="1:8" ht="14.4" customHeight="1" x14ac:dyDescent="0.3">
      <c r="A46" s="4"/>
      <c r="B46" s="173"/>
      <c r="C46" s="4"/>
      <c r="D46" s="5"/>
      <c r="G46" s="8" t="s">
        <v>89</v>
      </c>
      <c r="H46" s="9">
        <f>SUMIF($C$6:$C$111,"Transportation: Salary (Cert./Non Cert.)", $D$6:$D$111)</f>
        <v>0</v>
      </c>
    </row>
    <row r="47" spans="1:8" ht="14.4" customHeight="1" x14ac:dyDescent="0.3">
      <c r="A47" s="4"/>
      <c r="B47" s="173"/>
      <c r="C47" s="4"/>
      <c r="D47" s="5"/>
      <c r="G47" s="8" t="s">
        <v>90</v>
      </c>
      <c r="H47" s="9">
        <f>SUMIF($C$6:$C$111,"Transportation: Benefits (Cert./Non Cert.)", $D$6:$D$111)</f>
        <v>0</v>
      </c>
    </row>
    <row r="48" spans="1:8" x14ac:dyDescent="0.3">
      <c r="A48" s="4"/>
      <c r="B48" s="173"/>
      <c r="C48" s="4"/>
      <c r="D48" s="5"/>
      <c r="G48" s="10" t="s">
        <v>55</v>
      </c>
      <c r="H48" s="9">
        <f>SUMIF($C$6:$C$111,"Transportation: Professional Services", $D$6:$D$111)</f>
        <v>0</v>
      </c>
    </row>
    <row r="49" spans="1:9" x14ac:dyDescent="0.3">
      <c r="A49" s="4"/>
      <c r="B49" s="173"/>
      <c r="C49" s="4"/>
      <c r="D49" s="5"/>
      <c r="G49" s="10" t="s">
        <v>56</v>
      </c>
      <c r="H49" s="9">
        <f>SUMIF($C$6:$C$111,"Transportation: Rentals", $D$6:$D$111)</f>
        <v>0</v>
      </c>
    </row>
    <row r="50" spans="1:9" x14ac:dyDescent="0.3">
      <c r="A50" s="4"/>
      <c r="B50" s="173"/>
      <c r="C50" s="4"/>
      <c r="D50" s="5"/>
      <c r="G50" s="10" t="s">
        <v>57</v>
      </c>
      <c r="H50" s="9">
        <f>SUMIF($C$6:$C$111,"Transportation: Other Purchased Services", $D$6:$D$111)</f>
        <v>0</v>
      </c>
    </row>
    <row r="51" spans="1:9" x14ac:dyDescent="0.3">
      <c r="A51" s="4"/>
      <c r="B51" s="173"/>
      <c r="C51" s="4"/>
      <c r="D51" s="5"/>
      <c r="G51" s="10" t="s">
        <v>58</v>
      </c>
      <c r="H51" s="9">
        <f>SUMIF($C$6:$C$111,"Transportation: General Supplies", $D$6:$D$111)</f>
        <v>0</v>
      </c>
    </row>
    <row r="52" spans="1:9" x14ac:dyDescent="0.3">
      <c r="A52" s="4"/>
      <c r="B52" s="173"/>
      <c r="C52" s="4"/>
      <c r="D52" s="5"/>
      <c r="G52" s="10" t="s">
        <v>59</v>
      </c>
      <c r="H52" s="9">
        <f>SUMIF($C$6:$C$111,"Transportation: Property", $D$6:$D$111)</f>
        <v>0</v>
      </c>
    </row>
    <row r="53" spans="1:9" x14ac:dyDescent="0.3">
      <c r="A53" s="4"/>
      <c r="B53" s="173"/>
      <c r="C53" s="4"/>
      <c r="D53" s="5"/>
      <c r="G53" s="10"/>
      <c r="H53" s="9"/>
    </row>
    <row r="54" spans="1:9" x14ac:dyDescent="0.3">
      <c r="A54" s="4"/>
      <c r="B54" s="173"/>
      <c r="C54" s="4"/>
      <c r="D54" s="5"/>
      <c r="G54" s="8" t="s">
        <v>91</v>
      </c>
      <c r="H54" s="9">
        <f>SUMIF($C$6:$C$111,"Community Services Operations: Salary (Cert./Non Cert.)", $D$6:$D$111)</f>
        <v>0</v>
      </c>
    </row>
    <row r="55" spans="1:9" x14ac:dyDescent="0.3">
      <c r="A55" s="4"/>
      <c r="B55" s="173"/>
      <c r="C55" s="4"/>
      <c r="D55" s="5"/>
      <c r="G55" s="8" t="s">
        <v>92</v>
      </c>
      <c r="H55" s="9">
        <f>SUMIF($C$6:$C$111,"Community Services Operations: Benefits (Cert./Non Cert.)", $D$6:$D$111)</f>
        <v>0</v>
      </c>
    </row>
    <row r="56" spans="1:9" x14ac:dyDescent="0.3">
      <c r="A56" s="4"/>
      <c r="B56" s="173"/>
      <c r="C56" s="4"/>
      <c r="D56" s="5"/>
      <c r="G56" s="10" t="s">
        <v>60</v>
      </c>
      <c r="H56" s="9">
        <f>SUMIF($C$6:$C$111,"Community Services Operations: Professional Services", $D$6:$D$111)</f>
        <v>0</v>
      </c>
    </row>
    <row r="57" spans="1:9" x14ac:dyDescent="0.3">
      <c r="A57" s="4"/>
      <c r="B57" s="173"/>
      <c r="C57" s="4"/>
      <c r="D57" s="5"/>
      <c r="G57" s="10" t="s">
        <v>61</v>
      </c>
      <c r="H57" s="9">
        <f>SUMIF($C$6:$C$111,"Community Services Operations: Rentals", $D$6:$D$111)</f>
        <v>0</v>
      </c>
    </row>
    <row r="58" spans="1:9" x14ac:dyDescent="0.3">
      <c r="A58" s="4"/>
      <c r="B58" s="173"/>
      <c r="C58" s="4"/>
      <c r="D58" s="5"/>
      <c r="G58" s="10" t="s">
        <v>62</v>
      </c>
      <c r="H58" s="9">
        <f>SUMIF($C$6:$C$111,"Community Services Operations: Other Purchased Services", $D$6:$D$111)</f>
        <v>0</v>
      </c>
    </row>
    <row r="59" spans="1:9" x14ac:dyDescent="0.3">
      <c r="A59" s="4"/>
      <c r="B59" s="173"/>
      <c r="C59" s="4"/>
      <c r="D59" s="5"/>
      <c r="G59" s="10" t="s">
        <v>63</v>
      </c>
      <c r="H59" s="9">
        <f>SUMIF($C$6:$C$111,"Community Services Operations: General Supplies", $D$6:$D$111)</f>
        <v>0</v>
      </c>
    </row>
    <row r="60" spans="1:9" x14ac:dyDescent="0.3">
      <c r="A60" s="4"/>
      <c r="B60" s="173"/>
      <c r="C60" s="4"/>
      <c r="D60" s="5"/>
      <c r="G60" s="10" t="s">
        <v>64</v>
      </c>
      <c r="H60" s="9">
        <f>SUMIF($C$6:$C$111,"Community Services Operations: Property", $D$6:$D$111)</f>
        <v>0</v>
      </c>
    </row>
    <row r="61" spans="1:9" x14ac:dyDescent="0.3">
      <c r="A61" s="4"/>
      <c r="B61" s="173"/>
      <c r="C61" s="4"/>
      <c r="D61" s="5"/>
      <c r="G61" s="10"/>
      <c r="H61" s="9"/>
    </row>
    <row r="62" spans="1:9" x14ac:dyDescent="0.3">
      <c r="A62" s="4"/>
      <c r="B62" s="173"/>
      <c r="C62" s="4"/>
      <c r="D62" s="5"/>
      <c r="G62" s="11" t="s">
        <v>65</v>
      </c>
      <c r="H62" s="9">
        <f>SUMIF($C$6:$C$111,"Indirect Cost Used", $D$6:$D$111)</f>
        <v>0</v>
      </c>
    </row>
    <row r="63" spans="1:9" x14ac:dyDescent="0.3">
      <c r="A63" s="4"/>
      <c r="B63" s="173"/>
      <c r="C63" s="4"/>
      <c r="D63" s="5"/>
      <c r="G63" s="226"/>
      <c r="H63" s="225"/>
    </row>
    <row r="64" spans="1:9" ht="14.4" customHeight="1" x14ac:dyDescent="0.3">
      <c r="A64" s="4"/>
      <c r="B64" s="173"/>
      <c r="C64" s="4"/>
      <c r="D64" s="5"/>
      <c r="G64" s="205" t="s">
        <v>69</v>
      </c>
      <c r="H64" s="94">
        <f>SUM(H6:H62)</f>
        <v>0</v>
      </c>
      <c r="I64" s="221">
        <f>SUM(H30:H37)+H62</f>
        <v>0</v>
      </c>
    </row>
    <row r="65" spans="1:8" x14ac:dyDescent="0.3">
      <c r="A65" s="4"/>
      <c r="B65" s="173"/>
      <c r="C65" s="4"/>
      <c r="D65" s="5"/>
    </row>
    <row r="66" spans="1:8" x14ac:dyDescent="0.3">
      <c r="A66" s="4"/>
      <c r="B66" s="173"/>
      <c r="C66" s="4"/>
      <c r="D66" s="5"/>
      <c r="G66" s="112" t="s">
        <v>1767</v>
      </c>
      <c r="H66" s="112" t="s">
        <v>1768</v>
      </c>
    </row>
    <row r="67" spans="1:8" x14ac:dyDescent="0.3">
      <c r="A67" s="4"/>
      <c r="B67" s="173"/>
      <c r="C67" s="4"/>
      <c r="D67" s="5"/>
      <c r="G67" s="113" t="str">
        <f>'Equitable Share'!D12</f>
        <v xml:space="preserve"> </v>
      </c>
      <c r="H67" s="14">
        <f>SUMIF($A$6:$A$111,G67,$D$6:$D$111)</f>
        <v>0</v>
      </c>
    </row>
    <row r="68" spans="1:8" x14ac:dyDescent="0.3">
      <c r="A68" s="4"/>
      <c r="B68" s="173"/>
      <c r="C68" s="4"/>
      <c r="D68" s="5"/>
      <c r="G68" s="113" t="str">
        <f>'Equitable Share'!D13</f>
        <v xml:space="preserve"> </v>
      </c>
      <c r="H68" s="14">
        <f t="shared" ref="H68:H96" si="0">SUMIF($A$6:$A$111,G68,$D$6:$D$111)</f>
        <v>0</v>
      </c>
    </row>
    <row r="69" spans="1:8" x14ac:dyDescent="0.3">
      <c r="A69" s="4"/>
      <c r="B69" s="173"/>
      <c r="C69" s="4"/>
      <c r="D69" s="5"/>
      <c r="G69" s="113" t="str">
        <f>'Equitable Share'!D14</f>
        <v xml:space="preserve"> </v>
      </c>
      <c r="H69" s="14">
        <f t="shared" si="0"/>
        <v>0</v>
      </c>
    </row>
    <row r="70" spans="1:8" x14ac:dyDescent="0.3">
      <c r="A70" s="4"/>
      <c r="B70" s="173"/>
      <c r="C70" s="4"/>
      <c r="D70" s="5"/>
      <c r="G70" s="113" t="str">
        <f>'Equitable Share'!D15</f>
        <v xml:space="preserve"> </v>
      </c>
      <c r="H70" s="14">
        <f t="shared" si="0"/>
        <v>0</v>
      </c>
    </row>
    <row r="71" spans="1:8" x14ac:dyDescent="0.3">
      <c r="A71" s="4"/>
      <c r="B71" s="173"/>
      <c r="C71" s="4"/>
      <c r="D71" s="5"/>
      <c r="G71" s="113" t="str">
        <f>'Equitable Share'!D16</f>
        <v xml:space="preserve"> </v>
      </c>
      <c r="H71" s="14">
        <f t="shared" si="0"/>
        <v>0</v>
      </c>
    </row>
    <row r="72" spans="1:8" x14ac:dyDescent="0.3">
      <c r="A72" s="4"/>
      <c r="B72" s="173"/>
      <c r="C72" s="4"/>
      <c r="D72" s="5"/>
      <c r="G72" s="113" t="str">
        <f>'Equitable Share'!D17</f>
        <v xml:space="preserve"> </v>
      </c>
      <c r="H72" s="14">
        <f t="shared" si="0"/>
        <v>0</v>
      </c>
    </row>
    <row r="73" spans="1:8" x14ac:dyDescent="0.3">
      <c r="A73" s="4"/>
      <c r="B73" s="173"/>
      <c r="C73" s="4"/>
      <c r="D73" s="5"/>
      <c r="G73" s="113" t="str">
        <f>'Equitable Share'!D18</f>
        <v xml:space="preserve"> </v>
      </c>
      <c r="H73" s="14">
        <f t="shared" si="0"/>
        <v>0</v>
      </c>
    </row>
    <row r="74" spans="1:8" x14ac:dyDescent="0.3">
      <c r="A74" s="4"/>
      <c r="B74" s="173"/>
      <c r="C74" s="4"/>
      <c r="D74" s="5"/>
      <c r="G74" s="113" t="str">
        <f>'Equitable Share'!D19</f>
        <v xml:space="preserve"> </v>
      </c>
      <c r="H74" s="14">
        <f t="shared" si="0"/>
        <v>0</v>
      </c>
    </row>
    <row r="75" spans="1:8" x14ac:dyDescent="0.3">
      <c r="A75" s="4"/>
      <c r="B75" s="173"/>
      <c r="C75" s="4"/>
      <c r="D75" s="5"/>
      <c r="G75" s="113" t="str">
        <f>'Equitable Share'!D20</f>
        <v xml:space="preserve"> </v>
      </c>
      <c r="H75" s="14">
        <f t="shared" si="0"/>
        <v>0</v>
      </c>
    </row>
    <row r="76" spans="1:8" x14ac:dyDescent="0.3">
      <c r="A76" s="4"/>
      <c r="B76" s="173"/>
      <c r="C76" s="4"/>
      <c r="D76" s="5"/>
      <c r="G76" s="113" t="str">
        <f>'Equitable Share'!D21</f>
        <v xml:space="preserve"> </v>
      </c>
      <c r="H76" s="14">
        <f t="shared" si="0"/>
        <v>0</v>
      </c>
    </row>
    <row r="77" spans="1:8" x14ac:dyDescent="0.3">
      <c r="A77" s="4"/>
      <c r="B77" s="173"/>
      <c r="C77" s="4"/>
      <c r="D77" s="5"/>
      <c r="G77" s="113" t="str">
        <f>'Equitable Share'!D22</f>
        <v xml:space="preserve"> </v>
      </c>
      <c r="H77" s="14">
        <f t="shared" si="0"/>
        <v>0</v>
      </c>
    </row>
    <row r="78" spans="1:8" x14ac:dyDescent="0.3">
      <c r="A78" s="4"/>
      <c r="B78" s="173"/>
      <c r="C78" s="4"/>
      <c r="D78" s="5"/>
      <c r="G78" s="113" t="str">
        <f>'Equitable Share'!D23</f>
        <v xml:space="preserve"> </v>
      </c>
      <c r="H78" s="14">
        <f t="shared" si="0"/>
        <v>0</v>
      </c>
    </row>
    <row r="79" spans="1:8" x14ac:dyDescent="0.3">
      <c r="A79" s="4"/>
      <c r="B79" s="173"/>
      <c r="C79" s="4"/>
      <c r="D79" s="5"/>
      <c r="G79" s="113" t="str">
        <f>'Equitable Share'!D24</f>
        <v xml:space="preserve"> </v>
      </c>
      <c r="H79" s="14">
        <f t="shared" si="0"/>
        <v>0</v>
      </c>
    </row>
    <row r="80" spans="1:8" x14ac:dyDescent="0.3">
      <c r="A80" s="4"/>
      <c r="B80" s="173"/>
      <c r="C80" s="4"/>
      <c r="D80" s="5"/>
      <c r="G80" s="113" t="str">
        <f>'Equitable Share'!D39</f>
        <v xml:space="preserve"> </v>
      </c>
      <c r="H80" s="14">
        <f t="shared" si="0"/>
        <v>0</v>
      </c>
    </row>
    <row r="81" spans="1:8" x14ac:dyDescent="0.3">
      <c r="A81" s="4"/>
      <c r="B81" s="173"/>
      <c r="C81" s="4"/>
      <c r="D81" s="5"/>
      <c r="G81" s="113" t="str">
        <f>'Equitable Share'!D40</f>
        <v xml:space="preserve"> </v>
      </c>
      <c r="H81" s="14">
        <f t="shared" si="0"/>
        <v>0</v>
      </c>
    </row>
    <row r="82" spans="1:8" x14ac:dyDescent="0.3">
      <c r="A82" s="4"/>
      <c r="B82" s="173"/>
      <c r="C82" s="4"/>
      <c r="D82" s="5"/>
      <c r="G82" s="113" t="str">
        <f>'Equitable Share'!D41</f>
        <v xml:space="preserve"> </v>
      </c>
      <c r="H82" s="14">
        <f t="shared" si="0"/>
        <v>0</v>
      </c>
    </row>
    <row r="83" spans="1:8" x14ac:dyDescent="0.3">
      <c r="A83" s="4"/>
      <c r="B83" s="173"/>
      <c r="C83" s="4"/>
      <c r="D83" s="5"/>
      <c r="G83" s="113" t="str">
        <f>'Equitable Share'!D42</f>
        <v xml:space="preserve"> </v>
      </c>
      <c r="H83" s="14">
        <f t="shared" si="0"/>
        <v>0</v>
      </c>
    </row>
    <row r="84" spans="1:8" x14ac:dyDescent="0.3">
      <c r="A84" s="4"/>
      <c r="B84" s="173"/>
      <c r="C84" s="4"/>
      <c r="D84" s="5"/>
      <c r="G84" s="113" t="str">
        <f>'Equitable Share'!D43</f>
        <v xml:space="preserve"> </v>
      </c>
      <c r="H84" s="14">
        <f t="shared" si="0"/>
        <v>0</v>
      </c>
    </row>
    <row r="85" spans="1:8" x14ac:dyDescent="0.3">
      <c r="A85" s="4"/>
      <c r="B85" s="173"/>
      <c r="C85" s="4"/>
      <c r="D85" s="5"/>
      <c r="G85" s="113" t="str">
        <f>'Equitable Share'!D44</f>
        <v xml:space="preserve"> </v>
      </c>
      <c r="H85" s="14">
        <f t="shared" si="0"/>
        <v>0</v>
      </c>
    </row>
    <row r="86" spans="1:8" x14ac:dyDescent="0.3">
      <c r="A86" s="4"/>
      <c r="B86" s="173"/>
      <c r="C86" s="4"/>
      <c r="D86" s="5"/>
      <c r="G86" s="113" t="str">
        <f>'Equitable Share'!D45</f>
        <v xml:space="preserve"> </v>
      </c>
      <c r="H86" s="14">
        <f t="shared" si="0"/>
        <v>0</v>
      </c>
    </row>
    <row r="87" spans="1:8" x14ac:dyDescent="0.3">
      <c r="A87" s="4"/>
      <c r="B87" s="173"/>
      <c r="C87" s="4"/>
      <c r="D87" s="5"/>
      <c r="G87" s="113" t="str">
        <f>'Equitable Share'!D46</f>
        <v xml:space="preserve"> </v>
      </c>
      <c r="H87" s="14">
        <f t="shared" si="0"/>
        <v>0</v>
      </c>
    </row>
    <row r="88" spans="1:8" x14ac:dyDescent="0.3">
      <c r="A88" s="4"/>
      <c r="B88" s="173"/>
      <c r="C88" s="4"/>
      <c r="D88" s="5"/>
      <c r="G88" s="113" t="str">
        <f>'Equitable Share'!D47</f>
        <v xml:space="preserve"> </v>
      </c>
      <c r="H88" s="14">
        <f t="shared" si="0"/>
        <v>0</v>
      </c>
    </row>
    <row r="89" spans="1:8" x14ac:dyDescent="0.3">
      <c r="A89" s="4"/>
      <c r="B89" s="173"/>
      <c r="C89" s="4"/>
      <c r="D89" s="5"/>
      <c r="G89" s="113" t="str">
        <f>'Equitable Share'!D48</f>
        <v xml:space="preserve"> </v>
      </c>
      <c r="H89" s="14">
        <f t="shared" si="0"/>
        <v>0</v>
      </c>
    </row>
    <row r="90" spans="1:8" x14ac:dyDescent="0.3">
      <c r="A90" s="4"/>
      <c r="B90" s="173"/>
      <c r="C90" s="4"/>
      <c r="D90" s="5"/>
      <c r="G90" s="113" t="str">
        <f>'Equitable Share'!D49</f>
        <v xml:space="preserve"> </v>
      </c>
      <c r="H90" s="14">
        <f t="shared" si="0"/>
        <v>0</v>
      </c>
    </row>
    <row r="91" spans="1:8" x14ac:dyDescent="0.3">
      <c r="A91" s="4"/>
      <c r="B91" s="173"/>
      <c r="C91" s="4"/>
      <c r="D91" s="5"/>
      <c r="G91" s="113" t="str">
        <f>'Equitable Share'!D50</f>
        <v xml:space="preserve"> </v>
      </c>
      <c r="H91" s="14">
        <f t="shared" si="0"/>
        <v>0</v>
      </c>
    </row>
    <row r="92" spans="1:8" x14ac:dyDescent="0.3">
      <c r="A92" s="4"/>
      <c r="B92" s="173"/>
      <c r="C92" s="4"/>
      <c r="D92" s="5"/>
      <c r="G92" s="113" t="str">
        <f>'Equitable Share'!D51</f>
        <v xml:space="preserve"> </v>
      </c>
      <c r="H92" s="14">
        <f t="shared" si="0"/>
        <v>0</v>
      </c>
    </row>
    <row r="93" spans="1:8" x14ac:dyDescent="0.3">
      <c r="A93" s="4"/>
      <c r="B93" s="173"/>
      <c r="C93" s="4"/>
      <c r="D93" s="5"/>
      <c r="G93" s="113" t="str">
        <f>'Equitable Share'!D52</f>
        <v xml:space="preserve"> </v>
      </c>
      <c r="H93" s="14">
        <f t="shared" si="0"/>
        <v>0</v>
      </c>
    </row>
    <row r="94" spans="1:8" x14ac:dyDescent="0.3">
      <c r="A94" s="4"/>
      <c r="B94" s="173"/>
      <c r="C94" s="4"/>
      <c r="D94" s="5"/>
      <c r="G94" s="113" t="str">
        <f>'Equitable Share'!D53</f>
        <v xml:space="preserve"> </v>
      </c>
      <c r="H94" s="14">
        <f t="shared" si="0"/>
        <v>0</v>
      </c>
    </row>
    <row r="95" spans="1:8" x14ac:dyDescent="0.3">
      <c r="A95" s="4"/>
      <c r="B95" s="173"/>
      <c r="C95" s="4"/>
      <c r="D95" s="5"/>
      <c r="G95" s="113" t="str">
        <f>'Equitable Share'!D54</f>
        <v xml:space="preserve"> </v>
      </c>
      <c r="H95" s="14">
        <f t="shared" si="0"/>
        <v>0</v>
      </c>
    </row>
    <row r="96" spans="1:8" x14ac:dyDescent="0.3">
      <c r="A96" s="4"/>
      <c r="B96" s="173"/>
      <c r="C96" s="4"/>
      <c r="D96" s="5"/>
      <c r="G96" s="113" t="str">
        <f>'Equitable Share'!D55</f>
        <v xml:space="preserve"> </v>
      </c>
      <c r="H96" s="14">
        <f t="shared" si="0"/>
        <v>0</v>
      </c>
    </row>
    <row r="97" spans="1:4" x14ac:dyDescent="0.3">
      <c r="A97" s="4"/>
      <c r="B97" s="173"/>
      <c r="C97" s="4"/>
      <c r="D97" s="5"/>
    </row>
    <row r="98" spans="1:4" x14ac:dyDescent="0.3">
      <c r="A98" s="4"/>
      <c r="B98" s="173"/>
      <c r="C98" s="4"/>
      <c r="D98" s="5"/>
    </row>
    <row r="99" spans="1:4" x14ac:dyDescent="0.3">
      <c r="A99" s="4"/>
      <c r="B99" s="173"/>
      <c r="C99" s="4"/>
      <c r="D99" s="5"/>
    </row>
    <row r="100" spans="1:4" x14ac:dyDescent="0.3">
      <c r="A100" s="4"/>
      <c r="B100" s="173"/>
      <c r="C100" s="4"/>
      <c r="D100" s="5"/>
    </row>
    <row r="101" spans="1:4" x14ac:dyDescent="0.3">
      <c r="A101" s="4"/>
      <c r="B101" s="173"/>
      <c r="C101" s="4"/>
      <c r="D101" s="5"/>
    </row>
    <row r="102" spans="1:4" x14ac:dyDescent="0.3">
      <c r="A102" s="4"/>
      <c r="B102" s="173"/>
      <c r="C102" s="4"/>
      <c r="D102" s="5"/>
    </row>
    <row r="103" spans="1:4" x14ac:dyDescent="0.3">
      <c r="A103" s="4"/>
      <c r="B103" s="173"/>
      <c r="C103" s="4"/>
      <c r="D103" s="5"/>
    </row>
    <row r="104" spans="1:4" x14ac:dyDescent="0.3">
      <c r="A104" s="4"/>
      <c r="B104" s="173"/>
      <c r="C104" s="4"/>
      <c r="D104" s="5"/>
    </row>
    <row r="105" spans="1:4" x14ac:dyDescent="0.3">
      <c r="A105" s="4"/>
      <c r="B105" s="173"/>
      <c r="C105" s="4"/>
      <c r="D105" s="5"/>
    </row>
    <row r="106" spans="1:4" x14ac:dyDescent="0.3">
      <c r="A106" s="4"/>
      <c r="B106" s="173"/>
      <c r="C106" s="4"/>
      <c r="D106" s="5"/>
    </row>
    <row r="107" spans="1:4" x14ac:dyDescent="0.3">
      <c r="A107" s="4"/>
      <c r="B107" s="173"/>
      <c r="C107" s="4"/>
      <c r="D107" s="5"/>
    </row>
    <row r="108" spans="1:4" x14ac:dyDescent="0.3">
      <c r="A108" s="4"/>
      <c r="B108" s="173"/>
      <c r="C108" s="4"/>
      <c r="D108" s="5"/>
    </row>
    <row r="109" spans="1:4" x14ac:dyDescent="0.3">
      <c r="A109" s="4"/>
      <c r="B109" s="173"/>
      <c r="C109" s="4"/>
      <c r="D109" s="5"/>
    </row>
    <row r="110" spans="1:4" x14ac:dyDescent="0.3">
      <c r="A110" s="4"/>
      <c r="B110" s="173"/>
      <c r="C110" s="4"/>
      <c r="D110" s="5"/>
    </row>
    <row r="111" spans="1:4" x14ac:dyDescent="0.3">
      <c r="A111" s="4"/>
      <c r="B111" s="173"/>
      <c r="C111" s="4"/>
      <c r="D111" s="5"/>
    </row>
    <row r="112" spans="1:4" ht="14.4" customHeight="1" x14ac:dyDescent="0.3">
      <c r="A112" s="114"/>
      <c r="B112" s="114"/>
      <c r="C112" s="115" t="s">
        <v>1785</v>
      </c>
      <c r="D112" s="206">
        <f>SUM(D6:D111)</f>
        <v>0</v>
      </c>
    </row>
    <row r="113" spans="3:4" ht="14.4" customHeight="1" x14ac:dyDescent="0.3">
      <c r="C113" s="116" t="s">
        <v>1786</v>
      </c>
      <c r="D113" s="204" t="str">
        <f>'Amend#4 Overview'!G13</f>
        <v xml:space="preserve"> </v>
      </c>
    </row>
    <row r="114" spans="3:4" x14ac:dyDescent="0.3">
      <c r="C114" s="272" t="s">
        <v>199</v>
      </c>
      <c r="D114" s="94" t="str">
        <f>IFERROR(D113-D112,"")</f>
        <v/>
      </c>
    </row>
  </sheetData>
  <sheetProtection algorithmName="SHA-512" hashValue="PngWApS0PgCNkiDxrRzwfZAko8VbyyJjP3XI/jv0l++yxFe6EhUgX/qdwe8KLT3q1kb0p7EZoukyAuqBdl9Mng==" saltValue="F5mIbbmacBBE4x4QJK1Yfw==" spinCount="100000" sheet="1" objects="1" scenarios="1" selectLockedCells="1"/>
  <mergeCells count="2">
    <mergeCell ref="A1:H1"/>
    <mergeCell ref="A2:H3"/>
  </mergeCells>
  <conditionalFormatting sqref="D112">
    <cfRule type="cellIs" dxfId="53" priority="9" operator="lessThan">
      <formula>$D$113</formula>
    </cfRule>
    <cfRule type="cellIs" dxfId="52" priority="11" operator="equal">
      <formula>$D$113</formula>
    </cfRule>
    <cfRule type="cellIs" dxfId="51" priority="12" operator="greaterThan">
      <formula>$D$113</formula>
    </cfRule>
  </conditionalFormatting>
  <conditionalFormatting sqref="H67:H96">
    <cfRule type="expression" dxfId="50" priority="4" stopIfTrue="1">
      <formula>H67=0</formula>
    </cfRule>
  </conditionalFormatting>
  <conditionalFormatting sqref="G6:G62">
    <cfRule type="expression" dxfId="49" priority="2">
      <formula>MOD(ROW(),2)=0</formula>
    </cfRule>
  </conditionalFormatting>
  <conditionalFormatting sqref="H6:H63">
    <cfRule type="expression" dxfId="48" priority="3">
      <formula>MOD(ROW(),2)=0</formula>
    </cfRule>
  </conditionalFormatting>
  <conditionalFormatting sqref="G63">
    <cfRule type="expression" dxfId="47" priority="1">
      <formula>MOD(ROW(),2)=0</formula>
    </cfRule>
  </conditionalFormatting>
  <dataValidations count="2">
    <dataValidation type="list" allowBlank="1" showInputMessage="1" showErrorMessage="1" promptTitle="Select Budget Category" sqref="C6:C111" xr:uid="{C717E7D1-CAA8-4274-B006-960EA7888BE9}">
      <formula1>$G$6:$G$63</formula1>
    </dataValidation>
    <dataValidation type="list" allowBlank="1" showInputMessage="1" showErrorMessage="1" promptTitle="Select Budget Category" sqref="C5" xr:uid="{40976C95-C206-42B2-A016-A7FA61C22A84}">
      <formula1>$G$6:$G$62</formula1>
    </dataValidation>
  </dataValidations>
  <hyperlinks>
    <hyperlink ref="C4" location="'Budget Category'!A1" display="Budget Category" xr:uid="{977D65D9-63D4-494A-9107-754C4C68DC3E}"/>
  </hyperlinks>
  <pageMargins left="0.7" right="0.7" top="0.75" bottom="0.75" header="0.3" footer="0.3"/>
  <pageSetup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5" id="{09310860-A57C-4F46-A4A5-1A944786D7B4}">
            <xm:f>H67&lt;'Amend#3 Equitable Share'!K12:M12</xm:f>
            <x14:dxf>
              <fill>
                <patternFill>
                  <bgColor rgb="FFFFFF00"/>
                </patternFill>
              </fill>
            </x14:dxf>
          </x14:cfRule>
          <x14:cfRule type="expression" priority="6" id="{C274430F-3D3B-4C1F-9278-5523AED0FE4E}">
            <xm:f>H67&gt;'Amend#3 Equitable Share'!K12:M12</xm:f>
            <x14:dxf>
              <fill>
                <patternFill>
                  <bgColor rgb="FFFF0000"/>
                </patternFill>
              </fill>
            </x14:dxf>
          </x14:cfRule>
          <x14:cfRule type="expression" priority="7" id="{A5F63531-F9CF-4D33-8A66-3515B9D1420C}">
            <xm:f>H67='Amend#3 Equitable Share'!K12:M12</xm:f>
            <x14:dxf>
              <fill>
                <patternFill>
                  <bgColor rgb="FF92D050"/>
                </patternFill>
              </fill>
            </x14:dxf>
          </x14:cfRule>
          <xm:sqref>H67:H96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12DC5ABC-C65E-4EF7-A1B7-322159F0A481}">
          <x14:formula1>
            <xm:f>'Equitable Share'!$D$12:$D$55</xm:f>
          </x14:formula1>
          <xm:sqref>A6:A111</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713D-0743-4E99-A6A3-9A7FCFAA4093}">
  <sheetPr codeName="Sheet31">
    <tabColor theme="5" tint="0.39997558519241921"/>
  </sheetPr>
  <dimension ref="A1:M74"/>
  <sheetViews>
    <sheetView showGridLines="0" zoomScaleNormal="100" workbookViewId="0">
      <selection activeCell="E10" sqref="E10"/>
    </sheetView>
  </sheetViews>
  <sheetFormatPr defaultRowHeight="14.4" x14ac:dyDescent="0.3"/>
  <cols>
    <col min="1" max="1" width="61" customWidth="1"/>
    <col min="2" max="2" width="12.5546875" style="3" bestFit="1" customWidth="1"/>
    <col min="3" max="3" width="32.33203125" customWidth="1"/>
    <col min="4" max="4" width="15.33203125" style="3" customWidth="1"/>
    <col min="5" max="5" width="16.44140625" customWidth="1"/>
    <col min="6" max="7" width="2" customWidth="1"/>
    <col min="8" max="8" width="46.5546875" customWidth="1"/>
    <col min="9" max="9" width="17.5546875" customWidth="1"/>
    <col min="10" max="10" width="14.33203125" customWidth="1"/>
  </cols>
  <sheetData>
    <row r="1" spans="1:13" ht="43.2" customHeight="1" thickBot="1" x14ac:dyDescent="0.35">
      <c r="A1" s="731" t="s">
        <v>1806</v>
      </c>
      <c r="B1" s="732"/>
      <c r="C1" s="732"/>
      <c r="D1" s="732"/>
      <c r="E1" s="732"/>
      <c r="F1" s="732"/>
      <c r="G1" s="732"/>
      <c r="H1" s="732"/>
      <c r="I1" s="733"/>
    </row>
    <row r="2" spans="1:13" ht="14.4" customHeight="1" x14ac:dyDescent="0.3">
      <c r="A2" s="710" t="s">
        <v>224</v>
      </c>
      <c r="B2" s="711"/>
      <c r="C2" s="711"/>
      <c r="D2" s="711"/>
      <c r="E2" s="711"/>
      <c r="F2" s="711"/>
      <c r="G2" s="711"/>
      <c r="H2" s="711"/>
      <c r="I2" s="712"/>
    </row>
    <row r="3" spans="1:13" s="2" customFormat="1" ht="14.4" customHeight="1" thickBot="1" x14ac:dyDescent="0.35">
      <c r="A3" s="713"/>
      <c r="B3" s="714"/>
      <c r="C3" s="714"/>
      <c r="D3" s="714"/>
      <c r="E3" s="714"/>
      <c r="F3" s="714"/>
      <c r="G3" s="714"/>
      <c r="H3" s="714"/>
      <c r="I3" s="715"/>
    </row>
    <row r="4" spans="1:13" s="2" customFormat="1" ht="14.4" customHeight="1" thickBot="1" x14ac:dyDescent="0.4">
      <c r="A4" s="21" t="s">
        <v>32</v>
      </c>
      <c r="B4" s="22" t="s">
        <v>134</v>
      </c>
      <c r="C4" s="265" t="s">
        <v>33</v>
      </c>
      <c r="D4" s="24"/>
      <c r="E4" s="21" t="s">
        <v>1783</v>
      </c>
      <c r="F4" s="1"/>
      <c r="G4" s="1"/>
      <c r="H4" s="1"/>
      <c r="I4" s="1"/>
      <c r="J4" s="1"/>
      <c r="K4" s="1"/>
      <c r="L4" s="1"/>
      <c r="M4" s="1"/>
    </row>
    <row r="5" spans="1:13" ht="14.4" customHeight="1" thickBot="1" x14ac:dyDescent="0.4">
      <c r="A5" s="71" t="s">
        <v>135</v>
      </c>
      <c r="B5" s="72" t="s">
        <v>136</v>
      </c>
      <c r="C5" s="716" t="s">
        <v>81</v>
      </c>
      <c r="D5" s="717"/>
      <c r="E5" s="73" t="s">
        <v>76</v>
      </c>
      <c r="H5" s="6" t="s">
        <v>66</v>
      </c>
      <c r="I5" s="7" t="s">
        <v>34</v>
      </c>
    </row>
    <row r="6" spans="1:13" ht="14.4" customHeight="1" x14ac:dyDescent="0.3">
      <c r="A6" s="176"/>
      <c r="B6" s="259"/>
      <c r="C6" s="497"/>
      <c r="D6" s="498"/>
      <c r="E6" s="105"/>
      <c r="H6" s="8" t="s">
        <v>81</v>
      </c>
      <c r="I6" s="9">
        <f>SUMIF($C$6:$C$35,"Instruction: Salary (Cert./Non Cert.)", $E$6:$E$35)</f>
        <v>0</v>
      </c>
      <c r="J6" s="74"/>
    </row>
    <row r="7" spans="1:13" ht="14.4" customHeight="1" x14ac:dyDescent="0.3">
      <c r="A7" s="95"/>
      <c r="B7" s="231"/>
      <c r="C7" s="499"/>
      <c r="D7" s="500"/>
      <c r="E7" s="106"/>
      <c r="H7" s="8" t="s">
        <v>82</v>
      </c>
      <c r="I7" s="9">
        <f>SUMIF($C$6:$C$35,"Instruction: Benefits (Cert./Non Cert.)", $E$6:$E$35)</f>
        <v>0</v>
      </c>
    </row>
    <row r="8" spans="1:13" ht="14.4" customHeight="1" x14ac:dyDescent="0.3">
      <c r="A8" s="97"/>
      <c r="B8" s="98"/>
      <c r="C8" s="503"/>
      <c r="D8" s="504"/>
      <c r="E8" s="107"/>
      <c r="H8" s="10" t="s">
        <v>35</v>
      </c>
      <c r="I8" s="9">
        <f>SUMIF($C$6:$C$35,"Instruction: Professional Services", $E$6:$E$35)</f>
        <v>0</v>
      </c>
    </row>
    <row r="9" spans="1:13" ht="14.4" customHeight="1" x14ac:dyDescent="0.3">
      <c r="A9" s="171"/>
      <c r="B9" s="96"/>
      <c r="C9" s="499"/>
      <c r="D9" s="500"/>
      <c r="E9" s="108"/>
      <c r="H9" s="10" t="s">
        <v>36</v>
      </c>
      <c r="I9" s="9">
        <f>SUMIF($C$6:$C$35,"Instruction: Rentals", $E$6:$E$35)</f>
        <v>0</v>
      </c>
    </row>
    <row r="10" spans="1:13" ht="14.4" customHeight="1" x14ac:dyDescent="0.3">
      <c r="A10" s="172"/>
      <c r="B10" s="98"/>
      <c r="C10" s="503"/>
      <c r="D10" s="504"/>
      <c r="E10" s="107"/>
      <c r="H10" s="10" t="s">
        <v>37</v>
      </c>
      <c r="I10" s="9">
        <f>SUMIF($C$6:$C$35,"Instruction: Other Purchased Services", $E$6:$E$35)</f>
        <v>0</v>
      </c>
    </row>
    <row r="11" spans="1:13" ht="14.4" customHeight="1" x14ac:dyDescent="0.3">
      <c r="A11" s="171"/>
      <c r="B11" s="96"/>
      <c r="C11" s="499"/>
      <c r="D11" s="500"/>
      <c r="E11" s="108"/>
      <c r="H11" s="10" t="s">
        <v>38</v>
      </c>
      <c r="I11" s="9">
        <f>SUMIF($C$6:$C$35,"Instruction: General Supplies", $E$6:$E$35)</f>
        <v>0</v>
      </c>
    </row>
    <row r="12" spans="1:13" ht="14.4" customHeight="1" x14ac:dyDescent="0.3">
      <c r="A12" s="172"/>
      <c r="B12" s="98"/>
      <c r="C12" s="503"/>
      <c r="D12" s="504"/>
      <c r="E12" s="107"/>
      <c r="H12" s="10" t="s">
        <v>39</v>
      </c>
      <c r="I12" s="9">
        <f>SUMIF($C$6:$C$35,"Instruction: Property", $E$6:$E$35)</f>
        <v>0</v>
      </c>
    </row>
    <row r="13" spans="1:13" ht="14.4" customHeight="1" x14ac:dyDescent="0.3">
      <c r="A13" s="171"/>
      <c r="B13" s="96"/>
      <c r="C13" s="499"/>
      <c r="D13" s="500"/>
      <c r="E13" s="108"/>
      <c r="H13" s="10"/>
      <c r="I13" s="9"/>
    </row>
    <row r="14" spans="1:13" ht="14.4" customHeight="1" x14ac:dyDescent="0.3">
      <c r="A14" s="172"/>
      <c r="B14" s="98"/>
      <c r="C14" s="503"/>
      <c r="D14" s="504"/>
      <c r="E14" s="107"/>
      <c r="H14" s="8" t="s">
        <v>83</v>
      </c>
      <c r="I14" s="9">
        <f>SUMIF($C$6:$C$35,"Support Services (Student): Salary (Cert./Non Cert.)", $E$6:$E$35)</f>
        <v>0</v>
      </c>
    </row>
    <row r="15" spans="1:13" ht="14.4" customHeight="1" x14ac:dyDescent="0.3">
      <c r="A15" s="171"/>
      <c r="B15" s="96"/>
      <c r="C15" s="499"/>
      <c r="D15" s="500"/>
      <c r="E15" s="108"/>
      <c r="H15" s="8" t="s">
        <v>84</v>
      </c>
      <c r="I15" s="9">
        <f>SUMIF($C$6:$C$35,"Support Services (Student): Benefits (Cert./Non Cert.)", $E$6:$E$35)</f>
        <v>0</v>
      </c>
    </row>
    <row r="16" spans="1:13" x14ac:dyDescent="0.3">
      <c r="A16" s="172"/>
      <c r="B16" s="98"/>
      <c r="C16" s="503"/>
      <c r="D16" s="504"/>
      <c r="E16" s="107"/>
      <c r="H16" s="10" t="s">
        <v>40</v>
      </c>
      <c r="I16" s="9">
        <f>SUMIF($C$6:$C$35,"Support Services (Student): Professional Services", $E$6:$E$35)</f>
        <v>0</v>
      </c>
    </row>
    <row r="17" spans="1:9" x14ac:dyDescent="0.3">
      <c r="A17" s="171"/>
      <c r="B17" s="96"/>
      <c r="C17" s="499"/>
      <c r="D17" s="500"/>
      <c r="E17" s="108"/>
      <c r="H17" s="10" t="s">
        <v>41</v>
      </c>
      <c r="I17" s="9">
        <f>SUMIF($C$6:$C$35,"Support Services (Student): Rentals", $E$6:$E$35)</f>
        <v>0</v>
      </c>
    </row>
    <row r="18" spans="1:9" x14ac:dyDescent="0.3">
      <c r="A18" s="172"/>
      <c r="B18" s="98"/>
      <c r="C18" s="503"/>
      <c r="D18" s="504"/>
      <c r="E18" s="107"/>
      <c r="H18" s="10" t="s">
        <v>42</v>
      </c>
      <c r="I18" s="9">
        <f>SUMIF($C$6:$C$35,"Support Services (Student): Other Purchased Services", $E$6:$E$35)</f>
        <v>0</v>
      </c>
    </row>
    <row r="19" spans="1:9" x14ac:dyDescent="0.3">
      <c r="A19" s="171"/>
      <c r="B19" s="96"/>
      <c r="C19" s="499"/>
      <c r="D19" s="500"/>
      <c r="E19" s="108"/>
      <c r="H19" s="10" t="s">
        <v>43</v>
      </c>
      <c r="I19" s="9">
        <f>SUMIF($C$6:$C$35,"Support Services (Student): General Supplies", $E$6:$E$35)</f>
        <v>0</v>
      </c>
    </row>
    <row r="20" spans="1:9" x14ac:dyDescent="0.3">
      <c r="A20" s="172"/>
      <c r="B20" s="98"/>
      <c r="C20" s="503"/>
      <c r="D20" s="504"/>
      <c r="E20" s="107"/>
      <c r="H20" s="10" t="s">
        <v>44</v>
      </c>
      <c r="I20" s="9">
        <f>SUMIF($C$6:$C$35,"Support Services (Student): Property", $E$6:$E$35)</f>
        <v>0</v>
      </c>
    </row>
    <row r="21" spans="1:9" x14ac:dyDescent="0.3">
      <c r="A21" s="171"/>
      <c r="B21" s="96"/>
      <c r="C21" s="499"/>
      <c r="D21" s="500"/>
      <c r="E21" s="108"/>
      <c r="H21" s="10"/>
      <c r="I21" s="9"/>
    </row>
    <row r="22" spans="1:9" x14ac:dyDescent="0.3">
      <c r="A22" s="172"/>
      <c r="B22" s="98"/>
      <c r="C22" s="503"/>
      <c r="D22" s="504"/>
      <c r="E22" s="107"/>
      <c r="H22" s="8" t="s">
        <v>85</v>
      </c>
      <c r="I22" s="9">
        <f>SUMIF($C$6:$C$35,"Improvement of Instruction: Salary (Cert./Non Cert.)", $E$6:$E$35)</f>
        <v>0</v>
      </c>
    </row>
    <row r="23" spans="1:9" x14ac:dyDescent="0.3">
      <c r="A23" s="171"/>
      <c r="B23" s="96"/>
      <c r="C23" s="499"/>
      <c r="D23" s="500"/>
      <c r="E23" s="108"/>
      <c r="H23" s="8" t="s">
        <v>86</v>
      </c>
      <c r="I23" s="9">
        <f>SUMIF($C$6:$C$35,"Improvement of Instruction: Benefits (Cert./Non Cert.)", $E$6:$E$35)</f>
        <v>0</v>
      </c>
    </row>
    <row r="24" spans="1:9" x14ac:dyDescent="0.3">
      <c r="A24" s="172"/>
      <c r="B24" s="98"/>
      <c r="C24" s="503"/>
      <c r="D24" s="504"/>
      <c r="E24" s="107"/>
      <c r="H24" s="10" t="s">
        <v>45</v>
      </c>
      <c r="I24" s="9">
        <f>SUMIF($C$6:$C$35,"Improvement of Instruction: Professional Services", $E$6:$E$35)</f>
        <v>0</v>
      </c>
    </row>
    <row r="25" spans="1:9" x14ac:dyDescent="0.3">
      <c r="A25" s="171"/>
      <c r="B25" s="96"/>
      <c r="C25" s="499"/>
      <c r="D25" s="500"/>
      <c r="E25" s="108"/>
      <c r="H25" s="10" t="s">
        <v>46</v>
      </c>
      <c r="I25" s="9">
        <f>SUMIF($C$6:$C$35,"Improvement of Instruction: Rentals", $E$6:$E$35)</f>
        <v>0</v>
      </c>
    </row>
    <row r="26" spans="1:9" x14ac:dyDescent="0.3">
      <c r="A26" s="172"/>
      <c r="B26" s="98"/>
      <c r="C26" s="503"/>
      <c r="D26" s="504"/>
      <c r="E26" s="107"/>
      <c r="H26" s="10" t="s">
        <v>47</v>
      </c>
      <c r="I26" s="9">
        <f>SUMIF($C$6:$C$35,"Improvement of Instruction: Other Purchased Services", $E$6:$E$35)</f>
        <v>0</v>
      </c>
    </row>
    <row r="27" spans="1:9" x14ac:dyDescent="0.3">
      <c r="A27" s="171"/>
      <c r="B27" s="96"/>
      <c r="C27" s="499"/>
      <c r="D27" s="500"/>
      <c r="E27" s="108"/>
      <c r="H27" s="10" t="s">
        <v>48</v>
      </c>
      <c r="I27" s="9">
        <f>SUMIF($C$6:$C$35,"Improvement of Instruction: General Supplies", $E$6:$E$35)</f>
        <v>0</v>
      </c>
    </row>
    <row r="28" spans="1:9" x14ac:dyDescent="0.3">
      <c r="A28" s="172"/>
      <c r="B28" s="98"/>
      <c r="C28" s="503"/>
      <c r="D28" s="504"/>
      <c r="E28" s="107"/>
      <c r="H28" s="10" t="s">
        <v>49</v>
      </c>
      <c r="I28" s="9">
        <f>SUMIF($C$6:$C$35,"Improvement of Instruction: Property", $E$6:$E$35)</f>
        <v>0</v>
      </c>
    </row>
    <row r="29" spans="1:9" x14ac:dyDescent="0.3">
      <c r="A29" s="171"/>
      <c r="B29" s="96"/>
      <c r="C29" s="499"/>
      <c r="D29" s="500"/>
      <c r="E29" s="108"/>
      <c r="H29" s="10"/>
      <c r="I29" s="9"/>
    </row>
    <row r="30" spans="1:9" x14ac:dyDescent="0.3">
      <c r="A30" s="172"/>
      <c r="B30" s="98"/>
      <c r="C30" s="503"/>
      <c r="D30" s="504"/>
      <c r="E30" s="107"/>
      <c r="H30" s="8" t="s">
        <v>201</v>
      </c>
      <c r="I30" s="9">
        <f>SUMIF($C$6:$C$35,"Other Support Services-Admin: Salary (Cert./Non Cert.)", $E$6:$E$35)</f>
        <v>0</v>
      </c>
    </row>
    <row r="31" spans="1:9" x14ac:dyDescent="0.3">
      <c r="A31" s="171"/>
      <c r="B31" s="96"/>
      <c r="C31" s="499"/>
      <c r="D31" s="500"/>
      <c r="E31" s="108"/>
      <c r="H31" s="8" t="s">
        <v>202</v>
      </c>
      <c r="I31" s="9">
        <f>SUMIF($C$6:$C$35,"Other Support Services-Admin: Benefits (Cert./Non Cert.)", $E$6:$E$35)</f>
        <v>0</v>
      </c>
    </row>
    <row r="32" spans="1:9" x14ac:dyDescent="0.3">
      <c r="A32" s="172"/>
      <c r="B32" s="98"/>
      <c r="C32" s="503"/>
      <c r="D32" s="504"/>
      <c r="E32" s="107"/>
      <c r="H32" s="10" t="s">
        <v>203</v>
      </c>
      <c r="I32" s="9">
        <f>SUMIF($C$6:$C$35,"Other Support Services-Admin: Professional Services", $E$6:$E$35)</f>
        <v>0</v>
      </c>
    </row>
    <row r="33" spans="1:9" x14ac:dyDescent="0.3">
      <c r="A33" s="171"/>
      <c r="B33" s="96"/>
      <c r="C33" s="499"/>
      <c r="D33" s="500"/>
      <c r="E33" s="108"/>
      <c r="H33" s="10" t="s">
        <v>204</v>
      </c>
      <c r="I33" s="9">
        <f>SUMIF($C$6:$C$35,"Other Support Services-Admin: Rentals", $E$6:$E$35)</f>
        <v>0</v>
      </c>
    </row>
    <row r="34" spans="1:9" x14ac:dyDescent="0.3">
      <c r="A34" s="172"/>
      <c r="B34" s="98"/>
      <c r="C34" s="503"/>
      <c r="D34" s="504"/>
      <c r="E34" s="107"/>
      <c r="H34" s="10" t="s">
        <v>205</v>
      </c>
      <c r="I34" s="9">
        <f>SUMIF($C$6:$C$35,"Other Support Services-Admin: Other Purchased Services", $E$6:$E$35)</f>
        <v>0</v>
      </c>
    </row>
    <row r="35" spans="1:9" ht="15" thickBot="1" x14ac:dyDescent="0.35">
      <c r="A35" s="171"/>
      <c r="B35" s="96"/>
      <c r="C35" s="499"/>
      <c r="D35" s="500"/>
      <c r="E35" s="108"/>
      <c r="H35" s="10" t="s">
        <v>206</v>
      </c>
      <c r="I35" s="9">
        <f>SUMIF($C$6:$C$35,"Other Support Services-Admin: General Supplies", $E$6:$E$35)</f>
        <v>0</v>
      </c>
    </row>
    <row r="36" spans="1:9" ht="14.4" customHeight="1" thickTop="1" x14ac:dyDescent="0.35">
      <c r="A36" s="89"/>
      <c r="B36" s="90"/>
      <c r="C36" s="91"/>
      <c r="D36" s="92" t="s">
        <v>77</v>
      </c>
      <c r="E36" s="203">
        <f>SUM(E6:E35)</f>
        <v>0</v>
      </c>
      <c r="H36" s="10" t="s">
        <v>207</v>
      </c>
      <c r="I36" s="9">
        <f>SUMIF($C$6:$C$35,"Other Support Services-Admin: Property", $E$6:$E$35)</f>
        <v>0</v>
      </c>
    </row>
    <row r="37" spans="1:9" ht="14.4" customHeight="1" x14ac:dyDescent="0.3">
      <c r="A37" s="14"/>
      <c r="B37" s="93"/>
      <c r="C37" s="505" t="s">
        <v>93</v>
      </c>
      <c r="D37" s="506"/>
      <c r="E37" s="204" t="str">
        <f>'Amend#4 Overview'!G14</f>
        <v/>
      </c>
      <c r="H37" s="10"/>
      <c r="I37" s="9"/>
    </row>
    <row r="38" spans="1:9" x14ac:dyDescent="0.3">
      <c r="A38" s="14"/>
      <c r="B38" s="93"/>
      <c r="C38" s="507" t="s">
        <v>199</v>
      </c>
      <c r="D38" s="508"/>
      <c r="E38" s="9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224"/>
      <c r="I63" s="225"/>
    </row>
    <row r="64" spans="8:9" ht="15.6" x14ac:dyDescent="0.3">
      <c r="H64" s="205" t="s">
        <v>71</v>
      </c>
      <c r="I64" s="94">
        <f>((SUM(I6:I62))-I63)</f>
        <v>0</v>
      </c>
    </row>
    <row r="74" ht="14.4" customHeight="1" x14ac:dyDescent="0.3"/>
  </sheetData>
  <sheetProtection algorithmName="SHA-512" hashValue="JqNYX6+NhOxkO9bY1hKeNKEVfl40k9xRJK222RW56hbJ92w7ZUrl1fdYu2QlTuRGRKcCFQ2oyq+eY5Qxd71YNQ==" saltValue="iOSagLmZzwAmMNdF0DBTCw==" spinCount="100000" sheet="1" objects="1" scenarios="1" selectLockedCells="1"/>
  <mergeCells count="35">
    <mergeCell ref="C8:D8"/>
    <mergeCell ref="A1:I1"/>
    <mergeCell ref="A2:I3"/>
    <mergeCell ref="C5:D5"/>
    <mergeCell ref="C6:D6"/>
    <mergeCell ref="C7:D7"/>
    <mergeCell ref="C20:D20"/>
    <mergeCell ref="C9:D9"/>
    <mergeCell ref="C10:D10"/>
    <mergeCell ref="C11:D11"/>
    <mergeCell ref="C12:D12"/>
    <mergeCell ref="C13:D13"/>
    <mergeCell ref="C14:D14"/>
    <mergeCell ref="C15:D15"/>
    <mergeCell ref="C16:D16"/>
    <mergeCell ref="C17:D17"/>
    <mergeCell ref="C18:D18"/>
    <mergeCell ref="C19:D19"/>
    <mergeCell ref="C32:D32"/>
    <mergeCell ref="C21:D21"/>
    <mergeCell ref="C22:D22"/>
    <mergeCell ref="C23:D23"/>
    <mergeCell ref="C24:D24"/>
    <mergeCell ref="C25:D25"/>
    <mergeCell ref="C26:D26"/>
    <mergeCell ref="C27:D27"/>
    <mergeCell ref="C28:D28"/>
    <mergeCell ref="C29:D29"/>
    <mergeCell ref="C30:D30"/>
    <mergeCell ref="C31:D31"/>
    <mergeCell ref="C33:D33"/>
    <mergeCell ref="C34:D34"/>
    <mergeCell ref="C35:D35"/>
    <mergeCell ref="C37:D37"/>
    <mergeCell ref="C38:D38"/>
  </mergeCells>
  <conditionalFormatting sqref="H6:I63">
    <cfRule type="expression" dxfId="32" priority="4">
      <formula>MOD(ROW(),2)=0</formula>
    </cfRule>
  </conditionalFormatting>
  <conditionalFormatting sqref="E36">
    <cfRule type="cellIs" dxfId="31" priority="1" operator="lessThan">
      <formula>$E$37</formula>
    </cfRule>
    <cfRule type="cellIs" dxfId="30" priority="2" operator="greaterThan">
      <formula>$E$37</formula>
    </cfRule>
    <cfRule type="cellIs" dxfId="29" priority="3" operator="equal">
      <formula>$E$37</formula>
    </cfRule>
  </conditionalFormatting>
  <dataValidations count="3">
    <dataValidation type="list" allowBlank="1" showInputMessage="1" showErrorMessage="1" sqref="B6:B35" xr:uid="{85E264ED-0C3F-40BC-BCE5-0E4D6D6CEFB4}">
      <formula1>"1,2,3, Indirect Cost, Admin"</formula1>
    </dataValidation>
    <dataValidation type="list" allowBlank="1" showInputMessage="1" showErrorMessage="1" promptTitle="Select Budget Category" sqref="C5" xr:uid="{AAA346F0-013E-407E-BE7F-77C6334FA502}">
      <formula1>$H$6:$H$62</formula1>
    </dataValidation>
    <dataValidation type="list" allowBlank="1" showInputMessage="1" showErrorMessage="1" promptTitle="Select Budget Category" sqref="C6:C35" xr:uid="{C4051A83-1C05-44C3-B99E-6368E7AC3188}">
      <formula1>$H$6:$H$63</formula1>
    </dataValidation>
  </dataValidations>
  <hyperlinks>
    <hyperlink ref="C4" location="'Budget Category'!A1" display="Budget Category" xr:uid="{4210CEDF-DB9E-4E1A-ADA9-54F8C2372CD8}"/>
  </hyperlinks>
  <pageMargins left="0.7" right="0.7" top="0.75" bottom="0.75" header="0.3" footer="0.3"/>
  <pageSetup orientation="landscape"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868B6-765C-4946-887D-82AB98E674C3}">
  <sheetPr codeName="Sheet32">
    <tabColor theme="5" tint="0.39997558519241921"/>
  </sheetPr>
  <dimension ref="A1:N30"/>
  <sheetViews>
    <sheetView showGridLines="0" workbookViewId="0">
      <selection activeCell="B19" sqref="B19:C19"/>
    </sheetView>
  </sheetViews>
  <sheetFormatPr defaultColWidth="8.88671875" defaultRowHeight="14.4" x14ac:dyDescent="0.3"/>
  <cols>
    <col min="1" max="1" width="17.44140625" style="118" customWidth="1"/>
    <col min="2" max="2" width="23.88671875" style="118" customWidth="1"/>
    <col min="3" max="3" width="4.6640625" style="118" customWidth="1"/>
    <col min="4" max="4" width="11.88671875" style="118" customWidth="1"/>
    <col min="5" max="5" width="12.33203125" style="118" customWidth="1"/>
    <col min="6" max="6" width="4.88671875" style="118" customWidth="1"/>
    <col min="7" max="7" width="15.88671875" style="118" customWidth="1"/>
    <col min="8" max="8" width="11.88671875" style="118" customWidth="1"/>
    <col min="9" max="9" width="12.109375" style="118" customWidth="1"/>
    <col min="10" max="10" width="11.44140625" style="118" customWidth="1"/>
    <col min="11" max="11" width="12.5546875" style="118" customWidth="1"/>
    <col min="12" max="12" width="14" style="118" customWidth="1"/>
    <col min="13" max="13" width="15" style="118" customWidth="1"/>
    <col min="14" max="16384" width="8.88671875" style="118"/>
  </cols>
  <sheetData>
    <row r="1" spans="1:13" ht="43.2" customHeight="1" x14ac:dyDescent="0.3">
      <c r="A1" s="727" t="s">
        <v>1807</v>
      </c>
      <c r="B1" s="727"/>
      <c r="C1" s="727"/>
      <c r="D1" s="727"/>
      <c r="E1" s="727"/>
      <c r="F1" s="727"/>
      <c r="G1" s="727"/>
      <c r="H1" s="727"/>
      <c r="I1" s="727"/>
      <c r="J1" s="727"/>
      <c r="K1" s="727"/>
      <c r="L1" s="727"/>
      <c r="M1" s="727"/>
    </row>
    <row r="2" spans="1:13" ht="15" customHeight="1" x14ac:dyDescent="0.3">
      <c r="A2" s="509" t="s">
        <v>0</v>
      </c>
      <c r="B2" s="509"/>
      <c r="C2" s="509"/>
      <c r="D2" s="509"/>
      <c r="E2" s="509"/>
      <c r="F2" s="509"/>
      <c r="G2" s="509"/>
      <c r="H2" s="509"/>
      <c r="I2" s="509"/>
      <c r="J2" s="509"/>
      <c r="K2" s="509"/>
      <c r="L2" s="509"/>
      <c r="M2" s="509"/>
    </row>
    <row r="3" spans="1:13" x14ac:dyDescent="0.3">
      <c r="A3" s="510" t="s">
        <v>70</v>
      </c>
      <c r="B3" s="510"/>
      <c r="C3" s="516">
        <v>110</v>
      </c>
      <c r="D3" s="517"/>
      <c r="E3" s="516" t="s">
        <v>1</v>
      </c>
      <c r="F3" s="517"/>
      <c r="G3" s="119" t="s">
        <v>2</v>
      </c>
      <c r="H3" s="119">
        <v>440</v>
      </c>
      <c r="I3" s="119" t="s">
        <v>3</v>
      </c>
      <c r="J3" s="119" t="s">
        <v>4</v>
      </c>
      <c r="K3" s="119" t="s">
        <v>5</v>
      </c>
      <c r="L3" s="119">
        <v>910</v>
      </c>
      <c r="M3" s="273"/>
    </row>
    <row r="4" spans="1:13" ht="14.4" customHeight="1" x14ac:dyDescent="0.3">
      <c r="A4" s="511" t="s">
        <v>6</v>
      </c>
      <c r="B4" s="512" t="s">
        <v>7</v>
      </c>
      <c r="C4" s="513" t="s">
        <v>8</v>
      </c>
      <c r="D4" s="513"/>
      <c r="E4" s="513" t="s">
        <v>9</v>
      </c>
      <c r="F4" s="513"/>
      <c r="G4" s="514" t="s">
        <v>10</v>
      </c>
      <c r="H4" s="514" t="s">
        <v>11</v>
      </c>
      <c r="I4" s="514" t="s">
        <v>12</v>
      </c>
      <c r="J4" s="514" t="s">
        <v>13</v>
      </c>
      <c r="K4" s="514" t="s">
        <v>14</v>
      </c>
      <c r="L4" s="514" t="s">
        <v>15</v>
      </c>
      <c r="M4" s="515" t="s">
        <v>16</v>
      </c>
    </row>
    <row r="5" spans="1:13" ht="27" customHeight="1" x14ac:dyDescent="0.3">
      <c r="A5" s="511"/>
      <c r="B5" s="512"/>
      <c r="C5" s="518" t="s">
        <v>79</v>
      </c>
      <c r="D5" s="519"/>
      <c r="E5" s="518" t="s">
        <v>80</v>
      </c>
      <c r="F5" s="519"/>
      <c r="G5" s="514"/>
      <c r="H5" s="514"/>
      <c r="I5" s="514"/>
      <c r="J5" s="514"/>
      <c r="K5" s="514"/>
      <c r="L5" s="514"/>
      <c r="M5" s="515"/>
    </row>
    <row r="6" spans="1:13" x14ac:dyDescent="0.3">
      <c r="A6" s="121">
        <v>11000</v>
      </c>
      <c r="B6" s="121" t="s">
        <v>17</v>
      </c>
      <c r="C6" s="692">
        <f>'Amend#4 LEA Activities'!I6+'Amend#4 NPS Activities'!H6</f>
        <v>0</v>
      </c>
      <c r="D6" s="693"/>
      <c r="E6" s="692">
        <f>'Amend#4 LEA Activities'!I7+'Amend#4 NPS Activities'!H7</f>
        <v>0</v>
      </c>
      <c r="F6" s="693"/>
      <c r="G6" s="284">
        <f>'Amend#4 LEA Activities'!I8+'Amend#4 NPS Activities'!H8</f>
        <v>0</v>
      </c>
      <c r="H6" s="284">
        <f>'Amend#4 LEA Activities'!I9+'Amend#4 NPS Activities'!H9</f>
        <v>0</v>
      </c>
      <c r="I6" s="284">
        <f>'Amend#4 LEA Activities'!I10+'Amend#4 NPS Activities'!H10</f>
        <v>0</v>
      </c>
      <c r="J6" s="284">
        <f>'Amend#4 LEA Activities'!I11+'Amend#4 NPS Activities'!H11</f>
        <v>0</v>
      </c>
      <c r="K6" s="284">
        <f>'Amend#4 LEA Activities'!I12+'Amend#4 NPS Activities'!H12</f>
        <v>0</v>
      </c>
      <c r="L6" s="284">
        <f>'Amend#4 LEA Activities'!I13+'Amend#4 NPS Activities'!H13</f>
        <v>0</v>
      </c>
      <c r="M6" s="284">
        <f t="shared" ref="M6:M13" si="0">SUM(C6:L6)</f>
        <v>0</v>
      </c>
    </row>
    <row r="7" spans="1:13" x14ac:dyDescent="0.3">
      <c r="A7" s="121">
        <v>21000</v>
      </c>
      <c r="B7" s="121" t="s">
        <v>18</v>
      </c>
      <c r="C7" s="522">
        <f>'Amend#4 LEA Activities'!I14+'Amend#4 NPS Activities'!H14</f>
        <v>0</v>
      </c>
      <c r="D7" s="523"/>
      <c r="E7" s="522">
        <f>'Amend#4 LEA Activities'!I15+'Amend#4 NPS Activities'!H15</f>
        <v>0</v>
      </c>
      <c r="F7" s="523"/>
      <c r="G7" s="122">
        <f>'Amend#4 LEA Activities'!I16+'Amend#4 NPS Activities'!H16</f>
        <v>0</v>
      </c>
      <c r="H7" s="122">
        <f>'Amend#4 LEA Activities'!I17+'Amend#4 NPS Activities'!H17</f>
        <v>0</v>
      </c>
      <c r="I7" s="122">
        <f>'Amend#4 LEA Activities'!I18+'Amend#4 NPS Activities'!H18</f>
        <v>0</v>
      </c>
      <c r="J7" s="122">
        <f>'Amend#4 LEA Activities'!I19+'Amend#4 NPS Activities'!H19</f>
        <v>0</v>
      </c>
      <c r="K7" s="122">
        <f>'Amend#4 LEA Activities'!I20+'Amend#4 NPS Activities'!H20</f>
        <v>0</v>
      </c>
      <c r="L7" s="122">
        <f>'Amend#4 LEA Activities'!I21+'Amend#4 NPS Activities'!H21</f>
        <v>0</v>
      </c>
      <c r="M7" s="122">
        <f t="shared" si="0"/>
        <v>0</v>
      </c>
    </row>
    <row r="8" spans="1:13" x14ac:dyDescent="0.3">
      <c r="A8" s="121">
        <v>22100</v>
      </c>
      <c r="B8" s="121" t="s">
        <v>1846</v>
      </c>
      <c r="C8" s="692">
        <f>'Amend#4 LEA Activities'!I22+'Amend#4 NPS Activities'!H22</f>
        <v>0</v>
      </c>
      <c r="D8" s="693"/>
      <c r="E8" s="692">
        <f>'Amend#4 LEA Activities'!I23+'Amend#4 NPS Activities'!H23</f>
        <v>0</v>
      </c>
      <c r="F8" s="693"/>
      <c r="G8" s="284">
        <f>'Amend#4 LEA Activities'!I24+'Amend#4 NPS Activities'!H24</f>
        <v>0</v>
      </c>
      <c r="H8" s="284">
        <f>'Amend#4 LEA Activities'!I25+'Amend#4 NPS Activities'!H25</f>
        <v>0</v>
      </c>
      <c r="I8" s="284">
        <f>'Amend#4 LEA Activities'!I26+'Amend#4 NPS Activities'!H26</f>
        <v>0</v>
      </c>
      <c r="J8" s="284">
        <f>'Amend#4 LEA Activities'!I27+'Amend#4 NPS Activities'!H27</f>
        <v>0</v>
      </c>
      <c r="K8" s="284">
        <f>'Amend#4 LEA Activities'!I28+'Amend#4 NPS Activities'!H28</f>
        <v>0</v>
      </c>
      <c r="L8" s="284">
        <f>'Amend#4 LEA Activities'!I29+'Amend#4 NPS Activities'!H29</f>
        <v>0</v>
      </c>
      <c r="M8" s="284">
        <f t="shared" si="0"/>
        <v>0</v>
      </c>
    </row>
    <row r="9" spans="1:13" ht="27.6" x14ac:dyDescent="0.3">
      <c r="A9" s="123">
        <v>22900</v>
      </c>
      <c r="B9" s="121" t="s">
        <v>28</v>
      </c>
      <c r="C9" s="522">
        <f>'Amend#4 LEA Activities'!I30+'Amend#4 NPS Activities'!H30</f>
        <v>0</v>
      </c>
      <c r="D9" s="523"/>
      <c r="E9" s="522">
        <f>'Amend#4 LEA Activities'!I31+'Amend#4 NPS Activities'!H31</f>
        <v>0</v>
      </c>
      <c r="F9" s="523"/>
      <c r="G9" s="122">
        <f>'Amend#4 LEA Activities'!I32+'Amend#4 NPS Activities'!H32</f>
        <v>0</v>
      </c>
      <c r="H9" s="122">
        <f>'Amend#4 LEA Activities'!I33+'Amend#4 NPS Activities'!H33</f>
        <v>0</v>
      </c>
      <c r="I9" s="122">
        <f>'Amend#4 LEA Activities'!I34+'Amend#4 NPS Activities'!H34</f>
        <v>0</v>
      </c>
      <c r="J9" s="122">
        <f>'Amend#4 LEA Activities'!I35+'Amend#4 NPS Activities'!H35</f>
        <v>0</v>
      </c>
      <c r="K9" s="122">
        <f>'Amend#4 LEA Activities'!I36+'Amend#4 NPS Activities'!H36</f>
        <v>0</v>
      </c>
      <c r="L9" s="122">
        <f>'Amend#4 LEA Activities'!I37+'Amend#4 NPS Activities'!H37</f>
        <v>0</v>
      </c>
      <c r="M9" s="122">
        <f t="shared" si="0"/>
        <v>0</v>
      </c>
    </row>
    <row r="10" spans="1:13" x14ac:dyDescent="0.3">
      <c r="A10" s="123">
        <v>25191</v>
      </c>
      <c r="B10" s="121" t="s">
        <v>19</v>
      </c>
      <c r="C10" s="692"/>
      <c r="D10" s="693"/>
      <c r="E10" s="692"/>
      <c r="F10" s="693"/>
      <c r="G10" s="284"/>
      <c r="H10" s="284"/>
      <c r="I10" s="284"/>
      <c r="J10" s="284"/>
      <c r="K10" s="284"/>
      <c r="L10" s="284"/>
      <c r="M10" s="284">
        <f t="shared" si="0"/>
        <v>0</v>
      </c>
    </row>
    <row r="11" spans="1:13" x14ac:dyDescent="0.3">
      <c r="A11" s="123">
        <v>26000</v>
      </c>
      <c r="B11" s="121" t="s">
        <v>20</v>
      </c>
      <c r="C11" s="522">
        <f>'Amend#4 LEA Activities'!I38+'Amend#4 NPS Activities'!H38</f>
        <v>0</v>
      </c>
      <c r="D11" s="523"/>
      <c r="E11" s="522">
        <f>'Amend#4 LEA Activities'!I39+'Amend#4 NPS Activities'!H39</f>
        <v>0</v>
      </c>
      <c r="F11" s="523"/>
      <c r="G11" s="122">
        <f>'Amend#4 LEA Activities'!I40+'Amend#4 NPS Activities'!H40</f>
        <v>0</v>
      </c>
      <c r="H11" s="122">
        <f>'Amend#4 LEA Activities'!I41+'Amend#4 NPS Activities'!H41</f>
        <v>0</v>
      </c>
      <c r="I11" s="122">
        <f>'Amend#4 LEA Activities'!I42+'Amend#4 NPS Activities'!H42</f>
        <v>0</v>
      </c>
      <c r="J11" s="122">
        <f>'Amend#4 LEA Activities'!I43+'Amend#4 NPS Activities'!H43</f>
        <v>0</v>
      </c>
      <c r="K11" s="122">
        <f>'Amend#4 LEA Activities'!I44+'Amend#4 NPS Activities'!H44</f>
        <v>0</v>
      </c>
      <c r="L11" s="122">
        <f>'Amend#4 LEA Activities'!I45+'Amend#4 NPS Activities'!H45</f>
        <v>0</v>
      </c>
      <c r="M11" s="122">
        <f t="shared" si="0"/>
        <v>0</v>
      </c>
    </row>
    <row r="12" spans="1:13" x14ac:dyDescent="0.3">
      <c r="A12" s="121">
        <v>27000</v>
      </c>
      <c r="B12" s="121" t="s">
        <v>21</v>
      </c>
      <c r="C12" s="692">
        <f>'Amend#4 LEA Activities'!I46+'Amend#4 NPS Activities'!H46</f>
        <v>0</v>
      </c>
      <c r="D12" s="693"/>
      <c r="E12" s="692">
        <f>'Amend#4 LEA Activities'!I47+'Amend#4 NPS Activities'!H47</f>
        <v>0</v>
      </c>
      <c r="F12" s="693"/>
      <c r="G12" s="284">
        <f>'Amend#4 LEA Activities'!I48+'Amend#4 NPS Activities'!H48</f>
        <v>0</v>
      </c>
      <c r="H12" s="284">
        <f>'Amend#4 LEA Activities'!I49+'Amend#4 NPS Activities'!H49</f>
        <v>0</v>
      </c>
      <c r="I12" s="284">
        <f>'Amend#4 LEA Activities'!I50+'Amend#4 NPS Activities'!H50</f>
        <v>0</v>
      </c>
      <c r="J12" s="284">
        <f>'Amend#4 LEA Activities'!I51+'Amend#4 NPS Activities'!H51</f>
        <v>0</v>
      </c>
      <c r="K12" s="284">
        <f>'Amend#4 LEA Activities'!I52+'Amend#4 NPS Activities'!H52</f>
        <v>0</v>
      </c>
      <c r="L12" s="284">
        <f>'Amend#4 LEA Activities'!I53+'Amend#4 NPS Activities'!H53</f>
        <v>0</v>
      </c>
      <c r="M12" s="284">
        <f t="shared" si="0"/>
        <v>0</v>
      </c>
    </row>
    <row r="13" spans="1:13" ht="27.6" x14ac:dyDescent="0.3">
      <c r="A13" s="121">
        <v>33000</v>
      </c>
      <c r="B13" s="121" t="s">
        <v>22</v>
      </c>
      <c r="C13" s="522">
        <f>'Amend#4 LEA Activities'!I54+'Amend#4 NPS Activities'!H54</f>
        <v>0</v>
      </c>
      <c r="D13" s="523"/>
      <c r="E13" s="522">
        <f>'Amend#4 LEA Activities'!I55+'Amend#4 NPS Activities'!H55</f>
        <v>0</v>
      </c>
      <c r="F13" s="523"/>
      <c r="G13" s="122">
        <f>'Amend#4 LEA Activities'!I56+'Amend#4 NPS Activities'!H56</f>
        <v>0</v>
      </c>
      <c r="H13" s="122">
        <f>'Amend#4 LEA Activities'!I57+'Amend#4 NPS Activities'!H57</f>
        <v>0</v>
      </c>
      <c r="I13" s="122">
        <f>'Amend#4 LEA Activities'!I58+'Amend#4 NPS Activities'!H58</f>
        <v>0</v>
      </c>
      <c r="J13" s="122">
        <f>'Amend#4 LEA Activities'!I59+'Amend#4 NPS Activities'!H59</f>
        <v>0</v>
      </c>
      <c r="K13" s="122">
        <f>'Amend#4 LEA Activities'!I60+'Amend#4 NPS Activities'!H60</f>
        <v>0</v>
      </c>
      <c r="L13" s="122">
        <f>'Amend#4 LEA Activities'!I61+'Amend#4 NPS Activities'!H61</f>
        <v>0</v>
      </c>
      <c r="M13" s="122">
        <f t="shared" si="0"/>
        <v>0</v>
      </c>
    </row>
    <row r="14" spans="1:13" x14ac:dyDescent="0.3">
      <c r="A14" s="232"/>
      <c r="B14" s="232"/>
      <c r="C14" s="673"/>
      <c r="D14" s="674"/>
      <c r="E14" s="673"/>
      <c r="F14" s="674"/>
      <c r="G14" s="233"/>
      <c r="H14" s="233"/>
      <c r="I14" s="233"/>
      <c r="J14" s="233"/>
      <c r="K14" s="233"/>
      <c r="L14" s="234"/>
      <c r="M14" s="234"/>
    </row>
    <row r="15" spans="1:13" x14ac:dyDescent="0.3">
      <c r="A15" s="273"/>
      <c r="B15" s="125" t="s">
        <v>23</v>
      </c>
      <c r="C15" s="522">
        <f t="shared" ref="C15:L15" si="1">SUM(C6:C14)</f>
        <v>0</v>
      </c>
      <c r="D15" s="523"/>
      <c r="E15" s="522">
        <f t="shared" si="1"/>
        <v>0</v>
      </c>
      <c r="F15" s="523"/>
      <c r="G15" s="122">
        <f>SUM(G6:G14)</f>
        <v>0</v>
      </c>
      <c r="H15" s="122">
        <f>SUM(H6:H14)</f>
        <v>0</v>
      </c>
      <c r="I15" s="122">
        <f>SUM(I6:I14)</f>
        <v>0</v>
      </c>
      <c r="J15" s="122">
        <f t="shared" si="1"/>
        <v>0</v>
      </c>
      <c r="K15" s="122">
        <f t="shared" si="1"/>
        <v>0</v>
      </c>
      <c r="L15" s="122">
        <f t="shared" si="1"/>
        <v>0</v>
      </c>
      <c r="M15" s="126">
        <f>((SUM(M6:M14)-L15))</f>
        <v>0</v>
      </c>
    </row>
    <row r="16" spans="1:13" ht="15" thickBot="1" x14ac:dyDescent="0.35">
      <c r="A16" s="208"/>
      <c r="B16" s="209"/>
      <c r="C16" s="524"/>
      <c r="D16" s="525"/>
      <c r="E16" s="524"/>
      <c r="F16" s="525"/>
      <c r="G16" s="210"/>
      <c r="H16" s="211"/>
      <c r="I16" s="211"/>
      <c r="J16" s="211"/>
      <c r="K16" s="211"/>
      <c r="L16" s="212" t="s">
        <v>29</v>
      </c>
      <c r="M16" s="212">
        <f>SUM(M6:M14)</f>
        <v>0</v>
      </c>
    </row>
    <row r="17" spans="1:14" x14ac:dyDescent="0.3">
      <c r="A17" s="528" t="s">
        <v>67</v>
      </c>
      <c r="B17" s="529"/>
      <c r="C17" s="529"/>
      <c r="D17" s="529"/>
      <c r="E17" s="529"/>
      <c r="F17" s="529"/>
      <c r="G17" s="529"/>
      <c r="H17" s="529"/>
      <c r="I17" s="529"/>
      <c r="J17" s="529"/>
      <c r="K17" s="529"/>
      <c r="L17" s="530"/>
      <c r="M17" s="207">
        <f>'Amend#4 LEA Activities'!I64</f>
        <v>0</v>
      </c>
    </row>
    <row r="18" spans="1:14" x14ac:dyDescent="0.3">
      <c r="A18" s="128"/>
      <c r="B18" s="129"/>
      <c r="C18" s="129"/>
      <c r="D18" s="129"/>
      <c r="E18" s="129"/>
      <c r="F18" s="129"/>
      <c r="G18" s="129"/>
      <c r="H18" s="129"/>
      <c r="I18" s="129"/>
      <c r="J18" s="129"/>
      <c r="K18" s="129"/>
      <c r="L18" s="220" t="s">
        <v>1797</v>
      </c>
      <c r="M18" s="127">
        <f>'Amend#4 NPS Activities'!H64</f>
        <v>0</v>
      </c>
    </row>
    <row r="19" spans="1:14" x14ac:dyDescent="0.3">
      <c r="A19" s="214" t="s">
        <v>72</v>
      </c>
      <c r="B19" s="526">
        <f>'Amend#3 Main Budget'!B19</f>
        <v>0</v>
      </c>
      <c r="C19" s="527"/>
      <c r="D19" s="520" t="s">
        <v>24</v>
      </c>
      <c r="E19" s="520"/>
      <c r="F19" s="520"/>
      <c r="G19" s="520"/>
      <c r="H19" s="520"/>
      <c r="I19" s="520"/>
      <c r="J19" s="520"/>
      <c r="K19" s="520"/>
      <c r="L19" s="520"/>
      <c r="M19" s="193"/>
    </row>
    <row r="20" spans="1:14" x14ac:dyDescent="0.3">
      <c r="A20" s="521" t="s">
        <v>25</v>
      </c>
      <c r="B20" s="521"/>
      <c r="C20" s="521"/>
      <c r="D20" s="521"/>
      <c r="E20" s="521"/>
      <c r="F20" s="521"/>
      <c r="G20" s="521"/>
      <c r="H20" s="521"/>
      <c r="I20" s="521"/>
      <c r="J20" s="521"/>
      <c r="K20" s="521"/>
      <c r="L20" s="521"/>
      <c r="M20" s="130">
        <f>SUM(M16,M19)-K15</f>
        <v>0</v>
      </c>
    </row>
    <row r="21" spans="1:14" x14ac:dyDescent="0.3">
      <c r="A21" s="521" t="s">
        <v>26</v>
      </c>
      <c r="B21" s="521"/>
      <c r="C21" s="521"/>
      <c r="D21" s="521"/>
      <c r="E21" s="521"/>
      <c r="F21" s="521"/>
      <c r="G21" s="521"/>
      <c r="H21" s="521"/>
      <c r="I21" s="521"/>
      <c r="J21" s="521"/>
      <c r="K21" s="521"/>
      <c r="L21" s="521"/>
      <c r="M21" s="127">
        <f>ROUND((B19/100)*M20,2)</f>
        <v>0</v>
      </c>
    </row>
    <row r="22" spans="1:14" x14ac:dyDescent="0.3">
      <c r="A22" s="521" t="s">
        <v>27</v>
      </c>
      <c r="B22" s="521"/>
      <c r="C22" s="521"/>
      <c r="D22" s="521"/>
      <c r="E22" s="521"/>
      <c r="F22" s="521"/>
      <c r="G22" s="521"/>
      <c r="H22" s="521"/>
      <c r="I22" s="521"/>
      <c r="J22" s="521"/>
      <c r="K22" s="521"/>
      <c r="L22" s="521"/>
      <c r="M22" s="213">
        <f>'Amend#4 LEA Activities'!I62+'Amend#4 NPS Activities'!H62</f>
        <v>0</v>
      </c>
    </row>
    <row r="23" spans="1:14" x14ac:dyDescent="0.3">
      <c r="A23" s="131"/>
      <c r="B23" s="131"/>
      <c r="C23" s="131"/>
      <c r="D23" s="131"/>
      <c r="E23" s="131"/>
      <c r="F23" s="131"/>
      <c r="G23" s="131"/>
      <c r="H23" s="131"/>
      <c r="I23" s="131"/>
      <c r="J23" s="131"/>
      <c r="K23" s="131"/>
      <c r="L23" s="131" t="s">
        <v>1802</v>
      </c>
      <c r="M23" s="127">
        <f>SUM(C9:L9)</f>
        <v>0</v>
      </c>
    </row>
    <row r="24" spans="1:14" x14ac:dyDescent="0.3">
      <c r="A24" s="539" t="s">
        <v>73</v>
      </c>
      <c r="B24" s="539"/>
      <c r="C24" s="539"/>
      <c r="D24" s="539"/>
      <c r="E24" s="539"/>
      <c r="F24" s="539"/>
      <c r="G24" s="539"/>
      <c r="H24" s="539"/>
      <c r="I24" s="539"/>
      <c r="J24" s="539"/>
      <c r="K24" s="539"/>
      <c r="L24" s="539"/>
      <c r="M24" s="126">
        <f>M16+M22</f>
        <v>0</v>
      </c>
      <c r="N24" s="221" t="e">
        <f>'Amend#4 Overview'!G13+G14</f>
        <v>#VALUE!</v>
      </c>
    </row>
    <row r="25" spans="1:14" ht="15.6" x14ac:dyDescent="0.3">
      <c r="A25" s="274"/>
      <c r="B25" s="274"/>
      <c r="C25" s="274"/>
      <c r="D25" s="274"/>
      <c r="E25" s="274"/>
      <c r="F25" s="274"/>
      <c r="G25" s="274"/>
      <c r="H25" s="133"/>
      <c r="I25" s="133"/>
      <c r="J25" s="133"/>
      <c r="K25" s="133"/>
      <c r="L25" s="133"/>
      <c r="M25" s="134"/>
    </row>
    <row r="26" spans="1:14" ht="16.2" customHeight="1" x14ac:dyDescent="0.3">
      <c r="A26" s="538" t="s">
        <v>146</v>
      </c>
      <c r="B26" s="538"/>
      <c r="C26" s="538"/>
      <c r="D26" s="538"/>
      <c r="E26" s="538"/>
      <c r="F26" s="538"/>
      <c r="G26" s="135" t="s">
        <v>31</v>
      </c>
      <c r="H26" s="136" t="s">
        <v>74</v>
      </c>
      <c r="I26" s="137"/>
      <c r="J26" s="138"/>
    </row>
    <row r="27" spans="1:14" ht="22.95" customHeight="1" x14ac:dyDescent="0.3">
      <c r="A27" s="532" t="s">
        <v>143</v>
      </c>
      <c r="B27" s="533"/>
      <c r="C27" s="533"/>
      <c r="D27" s="533"/>
      <c r="E27" s="533"/>
      <c r="F27" s="534"/>
      <c r="G27" s="139">
        <f>SUMIF('Amend#4 LEA Activities'!B6:B35,"1",'Amend#4 LEA Activities'!E6:E35)</f>
        <v>0</v>
      </c>
      <c r="H27" s="317" t="str">
        <f>IFERROR(SUM(G27/Overview!G14),"")</f>
        <v/>
      </c>
      <c r="I27" s="141"/>
      <c r="J27" s="142"/>
    </row>
    <row r="28" spans="1:14" ht="20.399999999999999" customHeight="1" x14ac:dyDescent="0.3">
      <c r="A28" s="535" t="s">
        <v>144</v>
      </c>
      <c r="B28" s="536"/>
      <c r="C28" s="536"/>
      <c r="D28" s="536"/>
      <c r="E28" s="536"/>
      <c r="F28" s="537"/>
      <c r="G28" s="139">
        <f>SUMIF('Amend#4 LEA Activities'!B6:B35,"2",'Amend#4 LEA Activities'!E6:E35)</f>
        <v>0</v>
      </c>
      <c r="H28" s="317" t="str">
        <f>IFERROR(SUM(G28/Overview!G14),"")</f>
        <v/>
      </c>
      <c r="I28" s="141"/>
      <c r="J28" s="142"/>
    </row>
    <row r="29" spans="1:14" ht="21" customHeight="1" x14ac:dyDescent="0.3">
      <c r="A29" s="535" t="s">
        <v>145</v>
      </c>
      <c r="B29" s="536"/>
      <c r="C29" s="536"/>
      <c r="D29" s="536"/>
      <c r="E29" s="536"/>
      <c r="F29" s="537"/>
      <c r="G29" s="139">
        <f>SUMIF('Amend#4 LEA Activities'!B6:B35,"3",'Amend#4 LEA Activities'!E6:E35)</f>
        <v>0</v>
      </c>
      <c r="H29" s="317" t="str">
        <f>IFERROR(SUM(G29/Overview!G14),"")</f>
        <v/>
      </c>
      <c r="I29" s="141"/>
      <c r="J29" s="142"/>
      <c r="K29" s="540"/>
      <c r="L29" s="540"/>
      <c r="M29" s="143"/>
    </row>
    <row r="30" spans="1:14" ht="22.95" customHeight="1" x14ac:dyDescent="0.3">
      <c r="A30" s="144"/>
      <c r="B30" s="144"/>
      <c r="C30" s="144"/>
      <c r="D30" s="531"/>
      <c r="E30" s="531"/>
      <c r="F30" s="531"/>
      <c r="G30" s="531"/>
      <c r="H30" s="145"/>
      <c r="I30" s="145"/>
      <c r="J30" s="146"/>
      <c r="K30" s="540"/>
      <c r="L30" s="540"/>
      <c r="M30" s="143"/>
    </row>
  </sheetData>
  <sheetProtection algorithmName="SHA-512" hashValue="ItN5yg9Y57Ycxi2pWg2hK9v7Yoojc6uPZw5bXcOi3yHYtBXpAfdId9o0kIKMQrk10ANHyhuzOKyWzfpIWAdMaw==" saltValue="B9+qCF1EPgA2oHCa+fIKMg==" spinCount="100000" sheet="1" objects="1" scenarios="1" selectLockedCells="1"/>
  <protectedRanges>
    <protectedRange algorithmName="SHA-512" hashValue="3b95bpvQjq0s58Os8PVjtFd5QufcRL5YDzBpab6JTWdhNWE+3Sew372NYJC9LyYwHdiLoG9+E1URQ/9gXw6M2g==" saltValue="Dc4ubrENfJ1JzZRbwmxr1Q==" spinCount="100000" sqref="M30" name="Infrastructure"/>
    <protectedRange algorithmName="SHA-512" hashValue="3b95bpvQjq0s58Os8PVjtFd5QufcRL5YDzBpab6JTWdhNWE+3Sew372NYJC9LyYwHdiLoG9+E1URQ/9gXw6M2g==" saltValue="Dc4ubrENfJ1JzZRbwmxr1Q==" spinCount="100000" sqref="M29" name="Infrastructure_1"/>
    <protectedRange algorithmName="SHA-512" hashValue="VE+MMm4Tq2imO0b4cCfe/GLwo5/uojngjNFtz+gAM1c2BDwWuP/m5dHuk50rv/zQxkG1QadmD2mIZxE45SDDjQ==" saltValue="ZVp3gHcNtMIFaeXScHwgTQ==" spinCount="100000" sqref="G27:G29" name="Focus Area_1"/>
    <protectedRange algorithmName="SHA-512" hashValue="gmWeISesQPMhzvPqYovgcN9UEgd0Qz9m7L2OL3iTpt69X/6n0UP292d1N3RSvpGgIGeqEyqzc55mwxngwvAePw==" saltValue="fYwuXBuj4dlAVNgmXMHXmA==" spinCount="100000" sqref="M15 C14:K14 M6:M13" name="Main Budget_2"/>
    <protectedRange algorithmName="SHA-512" hashValue="gmWeISesQPMhzvPqYovgcN9UEgd0Qz9m7L2OL3iTpt69X/6n0UP292d1N3RSvpGgIGeqEyqzc55mwxngwvAePw==" saltValue="fYwuXBuj4dlAVNgmXMHXmA==" spinCount="100000" sqref="L14:M14" name="Main Budget_1_1"/>
    <protectedRange algorithmName="SHA-512" hashValue="g94kMd79A/YYd0ADBad8mZMcZU2dwwfpSMxsE13ATz7R3GZjHsJQKg4bX2Qxb4n3xtTTwh/jVE9u2bu0jJr3Pg==" saltValue="iPGkUWOUuB1Ny8MQAQGXzg==" spinCount="100000" sqref="M21:M24" name="Totals_3_1"/>
    <protectedRange algorithmName="SHA-512" hashValue="g94kMd79A/YYd0ADBad8mZMcZU2dwwfpSMxsE13ATz7R3GZjHsJQKg4bX2Qxb4n3xtTTwh/jVE9u2bu0jJr3Pg==" saltValue="iPGkUWOUuB1Ny8MQAQGXzg==" spinCount="100000" sqref="M20" name="Totals_4"/>
    <protectedRange algorithmName="SHA-512" hashValue="gmWeISesQPMhzvPqYovgcN9UEgd0Qz9m7L2OL3iTpt69X/6n0UP292d1N3RSvpGgIGeqEyqzc55mwxngwvAePw==" saltValue="fYwuXBuj4dlAVNgmXMHXmA==" spinCount="100000" sqref="G6:L13" name="Main Budget_3"/>
    <protectedRange algorithmName="SHA-512" hashValue="gmWeISesQPMhzvPqYovgcN9UEgd0Qz9m7L2OL3iTpt69X/6n0UP292d1N3RSvpGgIGeqEyqzc55mwxngwvAePw==" saltValue="fYwuXBuj4dlAVNgmXMHXmA==" spinCount="100000" sqref="C6:D13" name="Main Budget_4"/>
    <protectedRange algorithmName="SHA-512" hashValue="gmWeISesQPMhzvPqYovgcN9UEgd0Qz9m7L2OL3iTpt69X/6n0UP292d1N3RSvpGgIGeqEyqzc55mwxngwvAePw==" saltValue="fYwuXBuj4dlAVNgmXMHXmA==" spinCount="100000" sqref="E6:F13" name="Main Budget_1_2"/>
    <protectedRange algorithmName="SHA-512" hashValue="gmWeISesQPMhzvPqYovgcN9UEgd0Qz9m7L2OL3iTpt69X/6n0UP292d1N3RSvpGgIGeqEyqzc55mwxngwvAePw==" saltValue="fYwuXBuj4dlAVNgmXMHXmA==" spinCount="100000" sqref="C15:L15" name="Main Budget_2_1"/>
  </protectedRanges>
  <mergeCells count="54">
    <mergeCell ref="M4:M5"/>
    <mergeCell ref="A1:M1"/>
    <mergeCell ref="A2:M2"/>
    <mergeCell ref="A3:B3"/>
    <mergeCell ref="C3:D3"/>
    <mergeCell ref="E3:F3"/>
    <mergeCell ref="A4:A5"/>
    <mergeCell ref="B4:B5"/>
    <mergeCell ref="C4:D4"/>
    <mergeCell ref="E4:F4"/>
    <mergeCell ref="G4:G5"/>
    <mergeCell ref="H4:H5"/>
    <mergeCell ref="I4:I5"/>
    <mergeCell ref="J4:J5"/>
    <mergeCell ref="K4:K5"/>
    <mergeCell ref="L4:L5"/>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A22:L22"/>
    <mergeCell ref="C14:D14"/>
    <mergeCell ref="E14:F14"/>
    <mergeCell ref="C15:D15"/>
    <mergeCell ref="E15:F15"/>
    <mergeCell ref="C16:D16"/>
    <mergeCell ref="E16:F16"/>
    <mergeCell ref="A17:L17"/>
    <mergeCell ref="B19:C19"/>
    <mergeCell ref="D19:L19"/>
    <mergeCell ref="A20:L20"/>
    <mergeCell ref="A21:L21"/>
    <mergeCell ref="D30:G30"/>
    <mergeCell ref="K30:L30"/>
    <mergeCell ref="A24:L24"/>
    <mergeCell ref="A26:F26"/>
    <mergeCell ref="A27:F27"/>
    <mergeCell ref="A28:F28"/>
    <mergeCell ref="A29:F29"/>
    <mergeCell ref="K29:L29"/>
  </mergeCells>
  <conditionalFormatting sqref="M22">
    <cfRule type="expression" dxfId="28" priority="24">
      <formula>$M$22&lt;=$M$21</formula>
    </cfRule>
  </conditionalFormatting>
  <conditionalFormatting sqref="M22">
    <cfRule type="expression" dxfId="27" priority="26">
      <formula>$M$22&gt;$M$21</formula>
    </cfRule>
  </conditionalFormatting>
  <conditionalFormatting sqref="B8">
    <cfRule type="expression" dxfId="26" priority="1">
      <formula>MOD(ROW(),2)=0</formula>
    </cfRule>
  </conditionalFormatting>
  <hyperlinks>
    <hyperlink ref="A3:B3" location="'Budget Category'!A1" display="Object Code" xr:uid="{36B16203-A93C-4C3A-BBAB-3DD6D04FEDDA}"/>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23" id="{4A825916-31FC-4488-80C9-633D56781875}">
            <xm:f>$M$23&lt;=Overview!I15</xm:f>
            <x14:dxf>
              <fill>
                <patternFill>
                  <bgColor rgb="FF92D050"/>
                </patternFill>
              </fill>
            </x14:dxf>
          </x14:cfRule>
          <x14:cfRule type="expression" priority="25" id="{E9B157B1-E274-414D-8036-2261834A5A5C}">
            <xm:f>$M$23&gt;Overview!I15</xm:f>
            <x14:dxf>
              <font>
                <b/>
                <i val="0"/>
                <color theme="0"/>
              </font>
              <fill>
                <patternFill>
                  <bgColor rgb="FFFF0000"/>
                </patternFill>
              </fill>
            </x14:dxf>
          </x14:cfRule>
          <xm:sqref>M23</xm:sqref>
        </x14:conditionalFormatting>
        <x14:conditionalFormatting xmlns:xm="http://schemas.microsoft.com/office/excel/2006/main">
          <x14:cfRule type="expression" priority="21" id="{90E48208-C5C7-4219-B9B2-76A6C9EA69CD}">
            <xm:f>$M$18='Amend#4 Equitable Share'!K56</xm:f>
            <x14:dxf>
              <fill>
                <patternFill>
                  <bgColor rgb="FF92D050"/>
                </patternFill>
              </fill>
            </x14:dxf>
          </x14:cfRule>
          <x14:cfRule type="expression" priority="22" id="{41D24963-FD83-40D4-9657-5E7BD88D5B4E}">
            <xm:f>$M$18&lt;&gt;'Amend#4 Equitable Share'!K56</xm:f>
            <x14:dxf>
              <fill>
                <patternFill>
                  <bgColor rgb="FFFF0000"/>
                </patternFill>
              </fill>
            </x14:dxf>
          </x14:cfRule>
          <xm:sqref>M18</xm:sqref>
        </x14:conditionalFormatting>
        <x14:conditionalFormatting xmlns:xm="http://schemas.microsoft.com/office/excel/2006/main">
          <x14:cfRule type="expression" priority="19" id="{E4BB7270-A04E-4CF1-90B5-4C2DE005977F}">
            <xm:f>$M$24&lt;&gt;'Amend#4 Overview'!$G$12</xm:f>
            <x14:dxf>
              <fill>
                <patternFill>
                  <bgColor rgb="FFFF0000"/>
                </patternFill>
              </fill>
            </x14:dxf>
          </x14:cfRule>
          <x14:cfRule type="expression" priority="20" id="{F5F53BEA-FD08-403C-873C-C3AD49D74C0B}">
            <xm:f>$M$24='Amend#4 Overview'!$G$12</xm:f>
            <x14:dxf>
              <fill>
                <patternFill>
                  <bgColor rgb="FF92D050"/>
                </patternFill>
              </fill>
            </x14:dxf>
          </x14:cfRule>
          <xm:sqref>M24</xm:sqref>
        </x14:conditionalFormatting>
        <x14:conditionalFormatting xmlns:xm="http://schemas.microsoft.com/office/excel/2006/main">
          <x14:cfRule type="expression" priority="17" id="{0C86706F-E800-4BE1-890E-A15DAA651514}">
            <xm:f>$M$17='Amend#4 Overview'!G14</xm:f>
            <x14:dxf>
              <fill>
                <patternFill>
                  <bgColor rgb="FF92D050"/>
                </patternFill>
              </fill>
            </x14:dxf>
          </x14:cfRule>
          <x14:cfRule type="expression" priority="18" id="{DED1AB61-8403-4B9B-9725-7F569A70FC30}">
            <xm:f>$M$17&lt;&gt;'Amend#4 Overview'!G14</xm:f>
            <x14:dxf>
              <fill>
                <patternFill>
                  <bgColor rgb="FFFF0000"/>
                </patternFill>
              </fill>
            </x14:dxf>
          </x14:cfRule>
          <xm:sqref>M17</xm:sqref>
        </x14:conditionalFormatting>
        <x14:conditionalFormatting xmlns:xm="http://schemas.microsoft.com/office/excel/2006/main">
          <x14:cfRule type="cellIs" priority="8" operator="lessThan" id="{728A1CCD-BCB9-43D9-86D4-E232D3FA64F0}">
            <xm:f>'Amend#3 Main Budget'!C6</xm:f>
            <x14:dxf>
              <font>
                <b/>
                <i val="0"/>
                <color rgb="FFFF0000"/>
              </font>
            </x14:dxf>
          </x14:cfRule>
          <x14:cfRule type="cellIs" priority="9" operator="greaterThan" id="{AA162B59-3423-4A82-A8EF-664A0AEFC980}">
            <xm:f>'Amend#3 Main Budget'!C6</xm:f>
            <x14:dxf>
              <font>
                <b/>
                <i val="0"/>
                <color rgb="FF92D050"/>
              </font>
            </x14:dxf>
          </x14:cfRule>
          <xm:sqref>C6:L13 C15:L15</xm:sqref>
        </x14:conditionalFormatting>
      </x14:conditionalFormatting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452E6-F76A-4550-9240-F21E9CC36CF5}">
  <sheetPr>
    <tabColor theme="5" tint="0.39997558519241921"/>
  </sheetPr>
  <dimension ref="A1:S72"/>
  <sheetViews>
    <sheetView zoomScaleNormal="100" workbookViewId="0">
      <selection activeCell="B2" sqref="B2"/>
    </sheetView>
  </sheetViews>
  <sheetFormatPr defaultRowHeight="14.4" x14ac:dyDescent="0.3"/>
  <cols>
    <col min="1" max="1" width="14.33203125" customWidth="1"/>
    <col min="2" max="2" width="15.88671875" customWidth="1"/>
    <col min="3" max="3" width="14.33203125" customWidth="1"/>
    <col min="4" max="4" width="14.6640625" customWidth="1"/>
    <col min="5" max="6" width="15" customWidth="1"/>
    <col min="7" max="7" width="3.5546875" customWidth="1"/>
  </cols>
  <sheetData>
    <row r="1" spans="1:19" ht="29.4" customHeight="1" thickBot="1" x14ac:dyDescent="0.35">
      <c r="A1" s="734" t="s">
        <v>1850</v>
      </c>
      <c r="B1" s="735"/>
      <c r="C1" s="735"/>
      <c r="D1" s="735"/>
      <c r="E1" s="735"/>
      <c r="F1" s="735"/>
      <c r="G1" s="735"/>
      <c r="H1" s="735"/>
      <c r="I1" s="735"/>
      <c r="J1" s="735"/>
      <c r="K1" s="735"/>
      <c r="L1" s="735"/>
      <c r="M1" s="735"/>
      <c r="N1" s="735"/>
      <c r="O1" s="735"/>
      <c r="P1" s="735"/>
      <c r="Q1" s="735"/>
      <c r="R1" s="735"/>
      <c r="S1" s="736"/>
    </row>
    <row r="2" spans="1:19" ht="15" thickBot="1" x14ac:dyDescent="0.35">
      <c r="A2" s="315" t="s">
        <v>1820</v>
      </c>
      <c r="B2" s="316" t="s">
        <v>1845</v>
      </c>
      <c r="C2" s="308"/>
      <c r="D2" s="315" t="s">
        <v>1819</v>
      </c>
      <c r="E2" s="548"/>
      <c r="F2" s="548"/>
      <c r="G2" s="308"/>
      <c r="H2" s="308"/>
      <c r="I2" s="308"/>
      <c r="J2" s="308"/>
      <c r="K2" s="308"/>
      <c r="L2" s="308"/>
      <c r="M2" s="308"/>
      <c r="N2" s="308"/>
      <c r="O2" s="308"/>
      <c r="P2" s="308"/>
      <c r="Q2" s="308"/>
      <c r="R2" s="308"/>
      <c r="S2" s="309"/>
    </row>
    <row r="3" spans="1:19" x14ac:dyDescent="0.3">
      <c r="A3" s="573" t="s">
        <v>1821</v>
      </c>
      <c r="B3" s="574"/>
      <c r="C3" s="574" t="s">
        <v>1822</v>
      </c>
      <c r="D3" s="574"/>
      <c r="E3" s="574" t="s">
        <v>1823</v>
      </c>
      <c r="F3" s="582"/>
      <c r="G3" s="308"/>
      <c r="H3" s="308"/>
      <c r="I3" s="308"/>
      <c r="J3" s="308"/>
      <c r="K3" s="308"/>
      <c r="L3" s="308"/>
      <c r="M3" s="308"/>
      <c r="N3" s="308"/>
      <c r="O3" s="308"/>
      <c r="P3" s="308"/>
      <c r="Q3" s="308"/>
      <c r="R3" s="308"/>
      <c r="S3" s="309"/>
    </row>
    <row r="4" spans="1:19" ht="15" thickBot="1" x14ac:dyDescent="0.35">
      <c r="A4" s="583">
        <f>'Amend#4 Overview'!C8</f>
        <v>0</v>
      </c>
      <c r="B4" s="584"/>
      <c r="C4" s="584">
        <f>'Amend#4 Overview'!G8</f>
        <v>0</v>
      </c>
      <c r="D4" s="584"/>
      <c r="E4" s="585">
        <f>'Amend#4 Overview'!K8</f>
        <v>0</v>
      </c>
      <c r="F4" s="586"/>
      <c r="G4" s="308"/>
      <c r="H4" s="308"/>
      <c r="I4" s="308"/>
      <c r="J4" s="308"/>
      <c r="K4" s="308"/>
      <c r="L4" s="308"/>
      <c r="M4" s="308"/>
      <c r="N4" s="308"/>
      <c r="O4" s="308"/>
      <c r="P4" s="308"/>
      <c r="Q4" s="308"/>
      <c r="R4" s="308"/>
      <c r="S4" s="309"/>
    </row>
    <row r="5" spans="1:19" ht="29.4" customHeight="1" x14ac:dyDescent="0.3">
      <c r="A5" s="573" t="s">
        <v>1824</v>
      </c>
      <c r="B5" s="574"/>
      <c r="C5" s="574" t="s">
        <v>1825</v>
      </c>
      <c r="D5" s="574"/>
      <c r="E5" s="575" t="s">
        <v>1826</v>
      </c>
      <c r="F5" s="576"/>
      <c r="G5" s="308"/>
      <c r="H5" s="308"/>
      <c r="I5" s="308"/>
      <c r="J5" s="308"/>
      <c r="K5" s="308"/>
      <c r="L5" s="308"/>
      <c r="M5" s="308"/>
      <c r="N5" s="308"/>
      <c r="O5" s="308"/>
      <c r="P5" s="308"/>
      <c r="Q5" s="308"/>
      <c r="R5" s="308"/>
      <c r="S5" s="309"/>
    </row>
    <row r="6" spans="1:19" ht="15" thickBot="1" x14ac:dyDescent="0.35">
      <c r="A6" s="577" t="str">
        <f>Overview!G9</f>
        <v/>
      </c>
      <c r="B6" s="578"/>
      <c r="C6" s="579">
        <f>'Amend#4 Overview'!G10</f>
        <v>0</v>
      </c>
      <c r="D6" s="578"/>
      <c r="E6" s="580" t="str">
        <f>IFERROR(C6/A6,"")</f>
        <v/>
      </c>
      <c r="F6" s="581"/>
      <c r="G6" s="308"/>
      <c r="H6" s="308"/>
      <c r="I6" s="308"/>
      <c r="J6" s="308"/>
      <c r="K6" s="308"/>
      <c r="L6" s="308"/>
      <c r="M6" s="308"/>
      <c r="N6" s="308"/>
      <c r="O6" s="308"/>
      <c r="P6" s="308"/>
      <c r="Q6" s="308"/>
      <c r="R6" s="308"/>
      <c r="S6" s="309"/>
    </row>
    <row r="7" spans="1:19" x14ac:dyDescent="0.3">
      <c r="A7" s="310"/>
      <c r="B7" s="308"/>
      <c r="C7" s="308"/>
      <c r="D7" s="308"/>
      <c r="E7" s="308"/>
      <c r="F7" s="308"/>
      <c r="G7" s="308"/>
      <c r="H7" s="308"/>
      <c r="I7" s="308"/>
      <c r="J7" s="308"/>
      <c r="K7" s="308"/>
      <c r="L7" s="308"/>
      <c r="M7" s="308"/>
      <c r="N7" s="308"/>
      <c r="O7" s="308"/>
      <c r="P7" s="308"/>
      <c r="Q7" s="308"/>
      <c r="R7" s="308"/>
      <c r="S7" s="309"/>
    </row>
    <row r="8" spans="1:19" x14ac:dyDescent="0.3">
      <c r="A8" s="565" t="s">
        <v>1828</v>
      </c>
      <c r="B8" s="546"/>
      <c r="C8" s="306"/>
      <c r="D8" s="307"/>
      <c r="E8" s="546" t="s">
        <v>1827</v>
      </c>
      <c r="F8" s="546"/>
      <c r="G8" s="308"/>
      <c r="H8" s="308"/>
      <c r="I8" s="308"/>
      <c r="J8" s="308"/>
      <c r="K8" s="308"/>
      <c r="L8" s="308"/>
      <c r="M8" s="308"/>
      <c r="N8" s="308"/>
      <c r="O8" s="308"/>
      <c r="P8" s="308"/>
      <c r="Q8" s="308"/>
      <c r="R8" s="308"/>
      <c r="S8" s="309"/>
    </row>
    <row r="9" spans="1:19" x14ac:dyDescent="0.3">
      <c r="A9" s="544" t="s">
        <v>1844</v>
      </c>
      <c r="B9" s="545"/>
      <c r="C9" s="311"/>
      <c r="D9" s="311"/>
      <c r="E9" s="544" t="s">
        <v>1844</v>
      </c>
      <c r="F9" s="545"/>
      <c r="G9" s="308"/>
      <c r="H9" s="308"/>
      <c r="I9" s="308"/>
      <c r="J9" s="308"/>
      <c r="K9" s="308"/>
      <c r="L9" s="308"/>
      <c r="M9" s="308"/>
      <c r="N9" s="308"/>
      <c r="O9" s="308"/>
      <c r="P9" s="308"/>
      <c r="Q9" s="308"/>
      <c r="R9" s="308"/>
      <c r="S9" s="309"/>
    </row>
    <row r="10" spans="1:19" x14ac:dyDescent="0.3">
      <c r="A10" s="565" t="s">
        <v>1829</v>
      </c>
      <c r="B10" s="546"/>
      <c r="C10" s="308"/>
      <c r="D10" s="308"/>
      <c r="E10" s="546" t="s">
        <v>1829</v>
      </c>
      <c r="F10" s="546"/>
      <c r="G10" s="308"/>
      <c r="H10" s="308"/>
      <c r="I10" s="308"/>
      <c r="J10" s="308"/>
      <c r="K10" s="308"/>
      <c r="L10" s="308"/>
      <c r="M10" s="308"/>
      <c r="N10" s="308"/>
      <c r="O10" s="308"/>
      <c r="P10" s="308"/>
      <c r="Q10" s="308"/>
      <c r="R10" s="308"/>
      <c r="S10" s="309"/>
    </row>
    <row r="11" spans="1:19" x14ac:dyDescent="0.3">
      <c r="A11" s="566">
        <f>IF('Amend#4 Overview'!M23&gt;'Amend#4 Overview'!I15,'Amend#4 Overview'!M23-'Amend#4 Overview'!I15,0)</f>
        <v>0</v>
      </c>
      <c r="B11" s="567"/>
      <c r="C11" s="308"/>
      <c r="D11" s="308"/>
      <c r="E11" s="568">
        <f>IF('Amend#4 Overview'!M22&gt;'Amend#4 Overview'!M21,'Amend#4 Overview'!M22-'Amend#4 Overview'!M21,0)</f>
        <v>0</v>
      </c>
      <c r="F11" s="568"/>
      <c r="G11" s="308"/>
      <c r="H11" s="308"/>
      <c r="I11" s="308"/>
      <c r="J11" s="308"/>
      <c r="K11" s="308"/>
      <c r="L11" s="308"/>
      <c r="M11" s="308"/>
      <c r="N11" s="308"/>
      <c r="O11" s="308"/>
      <c r="P11" s="308"/>
      <c r="Q11" s="308"/>
      <c r="R11" s="308"/>
      <c r="S11" s="309"/>
    </row>
    <row r="12" spans="1:19" ht="15" thickBot="1" x14ac:dyDescent="0.35">
      <c r="A12" s="310"/>
      <c r="B12" s="308"/>
      <c r="C12" s="308"/>
      <c r="D12" s="308"/>
      <c r="E12" s="308"/>
      <c r="F12" s="308"/>
      <c r="G12" s="308"/>
      <c r="H12" s="308"/>
      <c r="I12" s="308"/>
      <c r="J12" s="308"/>
      <c r="K12" s="308"/>
      <c r="L12" s="308"/>
      <c r="M12" s="308"/>
      <c r="N12" s="308"/>
      <c r="O12" s="308"/>
      <c r="P12" s="308"/>
      <c r="Q12" s="308"/>
      <c r="R12" s="308"/>
      <c r="S12" s="309"/>
    </row>
    <row r="13" spans="1:19" ht="15" thickBot="1" x14ac:dyDescent="0.35">
      <c r="A13" s="565" t="s">
        <v>1830</v>
      </c>
      <c r="B13" s="546"/>
      <c r="C13" s="546"/>
      <c r="D13" s="546"/>
      <c r="E13" s="546"/>
      <c r="F13" s="546"/>
      <c r="G13" s="308"/>
      <c r="H13" s="549" t="s">
        <v>1833</v>
      </c>
      <c r="I13" s="550"/>
      <c r="J13" s="550"/>
      <c r="K13" s="550"/>
      <c r="L13" s="550"/>
      <c r="M13" s="550"/>
      <c r="N13" s="550"/>
      <c r="O13" s="550"/>
      <c r="P13" s="550"/>
      <c r="Q13" s="550"/>
      <c r="R13" s="550"/>
      <c r="S13" s="551"/>
    </row>
    <row r="14" spans="1:19" ht="14.4" customHeight="1" thickBot="1" x14ac:dyDescent="0.35">
      <c r="A14" s="571" t="s">
        <v>1844</v>
      </c>
      <c r="B14" s="572"/>
      <c r="C14" s="556" t="s">
        <v>1838</v>
      </c>
      <c r="D14" s="557"/>
      <c r="E14" s="557"/>
      <c r="F14" s="558"/>
      <c r="G14" s="308"/>
      <c r="H14" s="552"/>
      <c r="I14" s="553"/>
      <c r="J14" s="553"/>
      <c r="K14" s="553"/>
      <c r="L14" s="553"/>
      <c r="M14" s="553"/>
      <c r="N14" s="553"/>
      <c r="O14" s="553"/>
      <c r="P14" s="553"/>
      <c r="Q14" s="553"/>
      <c r="R14" s="553"/>
      <c r="S14" s="554"/>
    </row>
    <row r="15" spans="1:19" x14ac:dyDescent="0.3">
      <c r="A15" s="571"/>
      <c r="B15" s="572"/>
      <c r="C15" s="559"/>
      <c r="D15" s="555"/>
      <c r="E15" s="555"/>
      <c r="F15" s="560"/>
      <c r="G15" s="308"/>
      <c r="H15" s="546" t="s">
        <v>1834</v>
      </c>
      <c r="I15" s="546"/>
      <c r="J15" s="546"/>
      <c r="K15" s="546"/>
      <c r="L15" s="546" t="s">
        <v>1835</v>
      </c>
      <c r="M15" s="546"/>
      <c r="N15" s="546"/>
      <c r="O15" s="546"/>
      <c r="P15" s="546" t="s">
        <v>1836</v>
      </c>
      <c r="Q15" s="546"/>
      <c r="R15" s="546"/>
      <c r="S15" s="547"/>
    </row>
    <row r="16" spans="1:19" x14ac:dyDescent="0.3">
      <c r="A16" s="571"/>
      <c r="B16" s="572"/>
      <c r="C16" s="559"/>
      <c r="D16" s="555"/>
      <c r="E16" s="555"/>
      <c r="F16" s="560"/>
      <c r="G16" s="308"/>
      <c r="H16" s="564" t="s">
        <v>1845</v>
      </c>
      <c r="I16" s="564"/>
      <c r="J16" s="564"/>
      <c r="K16" s="564"/>
      <c r="L16" s="564" t="s">
        <v>1844</v>
      </c>
      <c r="M16" s="564"/>
      <c r="N16" s="564"/>
      <c r="O16" s="564"/>
      <c r="P16" s="564" t="s">
        <v>1844</v>
      </c>
      <c r="Q16" s="564"/>
      <c r="R16" s="564"/>
      <c r="S16" s="564"/>
    </row>
    <row r="17" spans="1:19" ht="15" thickBot="1" x14ac:dyDescent="0.35">
      <c r="A17" s="310"/>
      <c r="B17" s="308"/>
      <c r="C17" s="559"/>
      <c r="D17" s="555"/>
      <c r="E17" s="555"/>
      <c r="F17" s="560"/>
      <c r="G17" s="308"/>
      <c r="H17" s="308"/>
      <c r="I17" s="308"/>
      <c r="J17" s="308"/>
      <c r="K17" s="308"/>
      <c r="L17" s="308"/>
      <c r="M17" s="308"/>
      <c r="N17" s="308"/>
      <c r="O17" s="308"/>
      <c r="P17" s="308"/>
      <c r="Q17" s="308"/>
      <c r="R17" s="308"/>
      <c r="S17" s="309"/>
    </row>
    <row r="18" spans="1:19" x14ac:dyDescent="0.3">
      <c r="A18" s="310"/>
      <c r="B18" s="308"/>
      <c r="C18" s="559"/>
      <c r="D18" s="555"/>
      <c r="E18" s="555"/>
      <c r="F18" s="560"/>
      <c r="G18" s="308"/>
      <c r="H18" s="546" t="s">
        <v>1837</v>
      </c>
      <c r="I18" s="546"/>
      <c r="J18" s="546"/>
      <c r="K18" s="546"/>
      <c r="L18" s="308"/>
      <c r="M18" s="556" t="s">
        <v>1838</v>
      </c>
      <c r="N18" s="557"/>
      <c r="O18" s="557"/>
      <c r="P18" s="557"/>
      <c r="Q18" s="557"/>
      <c r="R18" s="557"/>
      <c r="S18" s="558"/>
    </row>
    <row r="19" spans="1:19" x14ac:dyDescent="0.3">
      <c r="A19" s="310"/>
      <c r="B19" s="308"/>
      <c r="C19" s="559"/>
      <c r="D19" s="555"/>
      <c r="E19" s="555"/>
      <c r="F19" s="560"/>
      <c r="G19" s="308"/>
      <c r="H19" s="555" t="s">
        <v>1838</v>
      </c>
      <c r="I19" s="555"/>
      <c r="J19" s="555"/>
      <c r="K19" s="555"/>
      <c r="L19" s="308"/>
      <c r="M19" s="559"/>
      <c r="N19" s="555"/>
      <c r="O19" s="555"/>
      <c r="P19" s="555"/>
      <c r="Q19" s="555"/>
      <c r="R19" s="555"/>
      <c r="S19" s="560"/>
    </row>
    <row r="20" spans="1:19" x14ac:dyDescent="0.3">
      <c r="A20" s="310"/>
      <c r="B20" s="308"/>
      <c r="C20" s="559"/>
      <c r="D20" s="555"/>
      <c r="E20" s="555"/>
      <c r="F20" s="560"/>
      <c r="G20" s="308"/>
      <c r="H20" s="555"/>
      <c r="I20" s="555"/>
      <c r="J20" s="555"/>
      <c r="K20" s="555"/>
      <c r="L20" s="308"/>
      <c r="M20" s="559"/>
      <c r="N20" s="555"/>
      <c r="O20" s="555"/>
      <c r="P20" s="555"/>
      <c r="Q20" s="555"/>
      <c r="R20" s="555"/>
      <c r="S20" s="560"/>
    </row>
    <row r="21" spans="1:19" x14ac:dyDescent="0.3">
      <c r="A21" s="310"/>
      <c r="B21" s="308"/>
      <c r="C21" s="559"/>
      <c r="D21" s="555"/>
      <c r="E21" s="555"/>
      <c r="F21" s="560"/>
      <c r="G21" s="308"/>
      <c r="H21" s="555"/>
      <c r="I21" s="555"/>
      <c r="J21" s="555"/>
      <c r="K21" s="555"/>
      <c r="L21" s="308"/>
      <c r="M21" s="559"/>
      <c r="N21" s="555"/>
      <c r="O21" s="555"/>
      <c r="P21" s="555"/>
      <c r="Q21" s="555"/>
      <c r="R21" s="555"/>
      <c r="S21" s="560"/>
    </row>
    <row r="22" spans="1:19" x14ac:dyDescent="0.3">
      <c r="A22" s="310"/>
      <c r="B22" s="308"/>
      <c r="C22" s="559"/>
      <c r="D22" s="555"/>
      <c r="E22" s="555"/>
      <c r="F22" s="560"/>
      <c r="G22" s="308"/>
      <c r="H22" s="555"/>
      <c r="I22" s="555"/>
      <c r="J22" s="555"/>
      <c r="K22" s="555"/>
      <c r="L22" s="308"/>
      <c r="M22" s="559"/>
      <c r="N22" s="555"/>
      <c r="O22" s="555"/>
      <c r="P22" s="555"/>
      <c r="Q22" s="555"/>
      <c r="R22" s="555"/>
      <c r="S22" s="560"/>
    </row>
    <row r="23" spans="1:19" x14ac:dyDescent="0.3">
      <c r="A23" s="310"/>
      <c r="B23" s="308"/>
      <c r="C23" s="559"/>
      <c r="D23" s="555"/>
      <c r="E23" s="555"/>
      <c r="F23" s="560"/>
      <c r="G23" s="308"/>
      <c r="H23" s="555"/>
      <c r="I23" s="555"/>
      <c r="J23" s="555"/>
      <c r="K23" s="555"/>
      <c r="L23" s="308"/>
      <c r="M23" s="559"/>
      <c r="N23" s="555"/>
      <c r="O23" s="555"/>
      <c r="P23" s="555"/>
      <c r="Q23" s="555"/>
      <c r="R23" s="555"/>
      <c r="S23" s="560"/>
    </row>
    <row r="24" spans="1:19" x14ac:dyDescent="0.3">
      <c r="A24" s="310"/>
      <c r="B24" s="308"/>
      <c r="C24" s="559"/>
      <c r="D24" s="555"/>
      <c r="E24" s="555"/>
      <c r="F24" s="560"/>
      <c r="G24" s="308"/>
      <c r="H24" s="555"/>
      <c r="I24" s="555"/>
      <c r="J24" s="555"/>
      <c r="K24" s="555"/>
      <c r="L24" s="308"/>
      <c r="M24" s="559"/>
      <c r="N24" s="555"/>
      <c r="O24" s="555"/>
      <c r="P24" s="555"/>
      <c r="Q24" s="555"/>
      <c r="R24" s="555"/>
      <c r="S24" s="560"/>
    </row>
    <row r="25" spans="1:19" x14ac:dyDescent="0.3">
      <c r="A25" s="310"/>
      <c r="B25" s="308"/>
      <c r="C25" s="559"/>
      <c r="D25" s="555"/>
      <c r="E25" s="555"/>
      <c r="F25" s="560"/>
      <c r="G25" s="308"/>
      <c r="H25" s="555"/>
      <c r="I25" s="555"/>
      <c r="J25" s="555"/>
      <c r="K25" s="555"/>
      <c r="L25" s="308"/>
      <c r="M25" s="559"/>
      <c r="N25" s="555"/>
      <c r="O25" s="555"/>
      <c r="P25" s="555"/>
      <c r="Q25" s="555"/>
      <c r="R25" s="555"/>
      <c r="S25" s="560"/>
    </row>
    <row r="26" spans="1:19" x14ac:dyDescent="0.3">
      <c r="A26" s="310"/>
      <c r="B26" s="308"/>
      <c r="C26" s="559"/>
      <c r="D26" s="555"/>
      <c r="E26" s="555"/>
      <c r="F26" s="560"/>
      <c r="G26" s="308"/>
      <c r="H26" s="555"/>
      <c r="I26" s="555"/>
      <c r="J26" s="555"/>
      <c r="K26" s="555"/>
      <c r="L26" s="308"/>
      <c r="M26" s="559"/>
      <c r="N26" s="555"/>
      <c r="O26" s="555"/>
      <c r="P26" s="555"/>
      <c r="Q26" s="555"/>
      <c r="R26" s="555"/>
      <c r="S26" s="560"/>
    </row>
    <row r="27" spans="1:19" x14ac:dyDescent="0.3">
      <c r="A27" s="310"/>
      <c r="B27" s="308"/>
      <c r="C27" s="559"/>
      <c r="D27" s="555"/>
      <c r="E27" s="555"/>
      <c r="F27" s="560"/>
      <c r="G27" s="308"/>
      <c r="H27" s="308"/>
      <c r="I27" s="308"/>
      <c r="J27" s="308"/>
      <c r="K27" s="308"/>
      <c r="L27" s="308"/>
      <c r="M27" s="559"/>
      <c r="N27" s="555"/>
      <c r="O27" s="555"/>
      <c r="P27" s="555"/>
      <c r="Q27" s="555"/>
      <c r="R27" s="555"/>
      <c r="S27" s="560"/>
    </row>
    <row r="28" spans="1:19" x14ac:dyDescent="0.3">
      <c r="A28" s="310"/>
      <c r="B28" s="308"/>
      <c r="C28" s="559"/>
      <c r="D28" s="555"/>
      <c r="E28" s="555"/>
      <c r="F28" s="560"/>
      <c r="G28" s="308"/>
      <c r="H28" s="308"/>
      <c r="I28" s="308"/>
      <c r="J28" s="308"/>
      <c r="K28" s="308"/>
      <c r="L28" s="308"/>
      <c r="M28" s="559"/>
      <c r="N28" s="555"/>
      <c r="O28" s="555"/>
      <c r="P28" s="555"/>
      <c r="Q28" s="555"/>
      <c r="R28" s="555"/>
      <c r="S28" s="560"/>
    </row>
    <row r="29" spans="1:19" x14ac:dyDescent="0.3">
      <c r="A29" s="310"/>
      <c r="B29" s="308"/>
      <c r="C29" s="559"/>
      <c r="D29" s="555"/>
      <c r="E29" s="555"/>
      <c r="F29" s="560"/>
      <c r="G29" s="308"/>
      <c r="H29" s="308"/>
      <c r="I29" s="308"/>
      <c r="J29" s="308"/>
      <c r="K29" s="308"/>
      <c r="L29" s="308"/>
      <c r="M29" s="559"/>
      <c r="N29" s="555"/>
      <c r="O29" s="555"/>
      <c r="P29" s="555"/>
      <c r="Q29" s="555"/>
      <c r="R29" s="555"/>
      <c r="S29" s="560"/>
    </row>
    <row r="30" spans="1:19" x14ac:dyDescent="0.3">
      <c r="A30" s="310"/>
      <c r="B30" s="308"/>
      <c r="C30" s="559"/>
      <c r="D30" s="555"/>
      <c r="E30" s="555"/>
      <c r="F30" s="560"/>
      <c r="G30" s="308"/>
      <c r="H30" s="308"/>
      <c r="I30" s="308"/>
      <c r="J30" s="308"/>
      <c r="K30" s="308"/>
      <c r="L30" s="308"/>
      <c r="M30" s="559"/>
      <c r="N30" s="555"/>
      <c r="O30" s="555"/>
      <c r="P30" s="555"/>
      <c r="Q30" s="555"/>
      <c r="R30" s="555"/>
      <c r="S30" s="560"/>
    </row>
    <row r="31" spans="1:19" ht="15" thickBot="1" x14ac:dyDescent="0.35">
      <c r="A31" s="310"/>
      <c r="B31" s="308"/>
      <c r="C31" s="561"/>
      <c r="D31" s="562"/>
      <c r="E31" s="562"/>
      <c r="F31" s="563"/>
      <c r="G31" s="308"/>
      <c r="H31" s="308"/>
      <c r="I31" s="308"/>
      <c r="J31" s="308"/>
      <c r="K31" s="308"/>
      <c r="L31" s="308"/>
      <c r="M31" s="559"/>
      <c r="N31" s="555"/>
      <c r="O31" s="555"/>
      <c r="P31" s="555"/>
      <c r="Q31" s="555"/>
      <c r="R31" s="555"/>
      <c r="S31" s="560"/>
    </row>
    <row r="32" spans="1:19" x14ac:dyDescent="0.3">
      <c r="A32" s="310"/>
      <c r="B32" s="308"/>
      <c r="C32" s="308"/>
      <c r="D32" s="308"/>
      <c r="E32" s="308"/>
      <c r="F32" s="308"/>
      <c r="G32" s="308"/>
      <c r="H32" s="308"/>
      <c r="I32" s="308"/>
      <c r="J32" s="308"/>
      <c r="K32" s="308"/>
      <c r="L32" s="308"/>
      <c r="M32" s="559"/>
      <c r="N32" s="555"/>
      <c r="O32" s="555"/>
      <c r="P32" s="555"/>
      <c r="Q32" s="555"/>
      <c r="R32" s="555"/>
      <c r="S32" s="560"/>
    </row>
    <row r="33" spans="1:19" ht="15" thickBot="1" x14ac:dyDescent="0.35">
      <c r="A33" s="565" t="s">
        <v>1831</v>
      </c>
      <c r="B33" s="546"/>
      <c r="C33" s="546"/>
      <c r="D33" s="546"/>
      <c r="E33" s="546"/>
      <c r="F33" s="546"/>
      <c r="G33" s="308"/>
      <c r="H33" s="308"/>
      <c r="I33" s="308"/>
      <c r="J33" s="308"/>
      <c r="K33" s="308"/>
      <c r="L33" s="308"/>
      <c r="M33" s="559"/>
      <c r="N33" s="555"/>
      <c r="O33" s="555"/>
      <c r="P33" s="555"/>
      <c r="Q33" s="555"/>
      <c r="R33" s="555"/>
      <c r="S33" s="560"/>
    </row>
    <row r="34" spans="1:19" x14ac:dyDescent="0.3">
      <c r="A34" s="571" t="s">
        <v>1844</v>
      </c>
      <c r="B34" s="572"/>
      <c r="C34" s="556" t="s">
        <v>1838</v>
      </c>
      <c r="D34" s="557"/>
      <c r="E34" s="557"/>
      <c r="F34" s="558"/>
      <c r="G34" s="308"/>
      <c r="H34" s="308"/>
      <c r="I34" s="308"/>
      <c r="J34" s="308"/>
      <c r="K34" s="308"/>
      <c r="L34" s="308"/>
      <c r="M34" s="559"/>
      <c r="N34" s="555"/>
      <c r="O34" s="555"/>
      <c r="P34" s="555"/>
      <c r="Q34" s="555"/>
      <c r="R34" s="555"/>
      <c r="S34" s="560"/>
    </row>
    <row r="35" spans="1:19" ht="15" thickBot="1" x14ac:dyDescent="0.35">
      <c r="A35" s="571"/>
      <c r="B35" s="572"/>
      <c r="C35" s="559"/>
      <c r="D35" s="555"/>
      <c r="E35" s="555"/>
      <c r="F35" s="560"/>
      <c r="G35" s="308"/>
      <c r="H35" s="308"/>
      <c r="I35" s="308"/>
      <c r="J35" s="308"/>
      <c r="K35" s="308"/>
      <c r="L35" s="308"/>
      <c r="M35" s="561"/>
      <c r="N35" s="562"/>
      <c r="O35" s="562"/>
      <c r="P35" s="562"/>
      <c r="Q35" s="562"/>
      <c r="R35" s="562"/>
      <c r="S35" s="563"/>
    </row>
    <row r="36" spans="1:19" x14ac:dyDescent="0.3">
      <c r="A36" s="571"/>
      <c r="B36" s="572"/>
      <c r="C36" s="559"/>
      <c r="D36" s="555"/>
      <c r="E36" s="555"/>
      <c r="F36" s="560"/>
      <c r="G36" s="308"/>
      <c r="H36" s="308"/>
      <c r="I36" s="308"/>
      <c r="J36" s="308"/>
      <c r="K36" s="308"/>
      <c r="L36" s="308"/>
      <c r="M36" s="308"/>
      <c r="N36" s="308"/>
      <c r="O36" s="308"/>
      <c r="P36" s="308"/>
      <c r="Q36" s="308"/>
      <c r="R36" s="308"/>
      <c r="S36" s="309"/>
    </row>
    <row r="37" spans="1:19" x14ac:dyDescent="0.3">
      <c r="A37" s="310"/>
      <c r="B37" s="308"/>
      <c r="C37" s="559"/>
      <c r="D37" s="555"/>
      <c r="E37" s="555"/>
      <c r="F37" s="560"/>
      <c r="G37" s="308"/>
      <c r="H37" s="308"/>
      <c r="I37" s="308"/>
      <c r="J37" s="308"/>
      <c r="K37" s="308"/>
      <c r="L37" s="308"/>
      <c r="M37" s="308"/>
      <c r="N37" s="308"/>
      <c r="O37" s="308"/>
      <c r="P37" s="308"/>
      <c r="Q37" s="308"/>
      <c r="R37" s="308"/>
      <c r="S37" s="309"/>
    </row>
    <row r="38" spans="1:19" x14ac:dyDescent="0.3">
      <c r="A38" s="310"/>
      <c r="B38" s="308"/>
      <c r="C38" s="559"/>
      <c r="D38" s="555"/>
      <c r="E38" s="555"/>
      <c r="F38" s="560"/>
      <c r="G38" s="308"/>
      <c r="H38" s="546" t="s">
        <v>1839</v>
      </c>
      <c r="I38" s="546"/>
      <c r="J38" s="546"/>
      <c r="K38" s="546"/>
      <c r="L38" s="546"/>
      <c r="M38" s="546"/>
      <c r="N38" s="546"/>
      <c r="O38" s="546"/>
      <c r="P38" s="546"/>
      <c r="Q38" s="546"/>
      <c r="R38" s="546"/>
      <c r="S38" s="547"/>
    </row>
    <row r="39" spans="1:19" ht="15" thickBot="1" x14ac:dyDescent="0.35">
      <c r="A39" s="310"/>
      <c r="B39" s="308"/>
      <c r="C39" s="559"/>
      <c r="D39" s="555"/>
      <c r="E39" s="555"/>
      <c r="F39" s="560"/>
      <c r="G39" s="308"/>
      <c r="H39" s="308"/>
      <c r="I39" s="308"/>
      <c r="J39" s="308"/>
      <c r="K39" s="308"/>
      <c r="L39" s="308"/>
      <c r="M39" s="308"/>
      <c r="N39" s="308"/>
      <c r="O39" s="308"/>
      <c r="P39" s="308"/>
      <c r="Q39" s="308"/>
      <c r="R39" s="308"/>
      <c r="S39" s="309"/>
    </row>
    <row r="40" spans="1:19" x14ac:dyDescent="0.3">
      <c r="A40" s="310"/>
      <c r="B40" s="308"/>
      <c r="C40" s="559"/>
      <c r="D40" s="555"/>
      <c r="E40" s="555"/>
      <c r="F40" s="560"/>
      <c r="G40" s="308"/>
      <c r="H40" s="546" t="s">
        <v>1841</v>
      </c>
      <c r="I40" s="546"/>
      <c r="J40" s="546"/>
      <c r="K40" s="308"/>
      <c r="L40" s="546" t="s">
        <v>1840</v>
      </c>
      <c r="M40" s="546"/>
      <c r="N40" s="546"/>
      <c r="O40" s="556" t="s">
        <v>1838</v>
      </c>
      <c r="P40" s="557"/>
      <c r="Q40" s="557"/>
      <c r="R40" s="557"/>
      <c r="S40" s="558"/>
    </row>
    <row r="41" spans="1:19" x14ac:dyDescent="0.3">
      <c r="A41" s="310"/>
      <c r="B41" s="308"/>
      <c r="C41" s="559"/>
      <c r="D41" s="555"/>
      <c r="E41" s="555"/>
      <c r="F41" s="560"/>
      <c r="G41" s="308"/>
      <c r="H41" s="569">
        <f>'Amend#4 Overview'!C8</f>
        <v>0</v>
      </c>
      <c r="I41" s="569"/>
      <c r="J41" s="569"/>
      <c r="K41" s="308"/>
      <c r="L41" s="570"/>
      <c r="M41" s="570"/>
      <c r="N41" s="570"/>
      <c r="O41" s="559"/>
      <c r="P41" s="555"/>
      <c r="Q41" s="555"/>
      <c r="R41" s="555"/>
      <c r="S41" s="560"/>
    </row>
    <row r="42" spans="1:19" x14ac:dyDescent="0.3">
      <c r="A42" s="310"/>
      <c r="B42" s="308"/>
      <c r="C42" s="559"/>
      <c r="D42" s="555"/>
      <c r="E42" s="555"/>
      <c r="F42" s="560"/>
      <c r="G42" s="308"/>
      <c r="H42" s="308"/>
      <c r="I42" s="308"/>
      <c r="J42" s="308"/>
      <c r="K42" s="308"/>
      <c r="L42" s="308"/>
      <c r="M42" s="308"/>
      <c r="N42" s="308"/>
      <c r="O42" s="559"/>
      <c r="P42" s="555"/>
      <c r="Q42" s="555"/>
      <c r="R42" s="555"/>
      <c r="S42" s="560"/>
    </row>
    <row r="43" spans="1:19" x14ac:dyDescent="0.3">
      <c r="A43" s="310"/>
      <c r="B43" s="308"/>
      <c r="C43" s="559"/>
      <c r="D43" s="555"/>
      <c r="E43" s="555"/>
      <c r="F43" s="560"/>
      <c r="G43" s="308"/>
      <c r="H43" s="546" t="s">
        <v>1842</v>
      </c>
      <c r="I43" s="546"/>
      <c r="J43" s="546"/>
      <c r="K43" s="308"/>
      <c r="L43" s="546" t="s">
        <v>1843</v>
      </c>
      <c r="M43" s="546"/>
      <c r="N43" s="546"/>
      <c r="O43" s="559"/>
      <c r="P43" s="555"/>
      <c r="Q43" s="555"/>
      <c r="R43" s="555"/>
      <c r="S43" s="560"/>
    </row>
    <row r="44" spans="1:19" ht="15" thickBot="1" x14ac:dyDescent="0.35">
      <c r="A44" s="310"/>
      <c r="B44" s="308"/>
      <c r="C44" s="559"/>
      <c r="D44" s="555"/>
      <c r="E44" s="555"/>
      <c r="F44" s="560"/>
      <c r="G44" s="308"/>
      <c r="H44" s="545" t="s">
        <v>1845</v>
      </c>
      <c r="I44" s="545"/>
      <c r="J44" s="545"/>
      <c r="K44" s="308"/>
      <c r="L44" s="545"/>
      <c r="M44" s="545"/>
      <c r="N44" s="545"/>
      <c r="O44" s="561"/>
      <c r="P44" s="562"/>
      <c r="Q44" s="562"/>
      <c r="R44" s="562"/>
      <c r="S44" s="563"/>
    </row>
    <row r="45" spans="1:19" ht="15" thickBot="1" x14ac:dyDescent="0.35">
      <c r="A45" s="310"/>
      <c r="B45" s="308"/>
      <c r="C45" s="559"/>
      <c r="D45" s="555"/>
      <c r="E45" s="555"/>
      <c r="F45" s="560"/>
      <c r="G45" s="308"/>
      <c r="H45" s="308"/>
      <c r="I45" s="308"/>
      <c r="J45" s="308"/>
      <c r="K45" s="308"/>
      <c r="L45" s="308"/>
      <c r="M45" s="308"/>
      <c r="N45" s="308"/>
      <c r="O45" s="308"/>
      <c r="P45" s="308"/>
      <c r="Q45" s="308"/>
      <c r="R45" s="308"/>
      <c r="S45" s="309"/>
    </row>
    <row r="46" spans="1:19" x14ac:dyDescent="0.3">
      <c r="A46" s="310"/>
      <c r="B46" s="308"/>
      <c r="C46" s="559"/>
      <c r="D46" s="555"/>
      <c r="E46" s="555"/>
      <c r="F46" s="560"/>
      <c r="G46" s="308"/>
      <c r="H46" s="546" t="s">
        <v>1841</v>
      </c>
      <c r="I46" s="546"/>
      <c r="J46" s="546"/>
      <c r="K46" s="308"/>
      <c r="L46" s="546" t="s">
        <v>1840</v>
      </c>
      <c r="M46" s="546"/>
      <c r="N46" s="546"/>
      <c r="O46" s="556" t="s">
        <v>1838</v>
      </c>
      <c r="P46" s="557"/>
      <c r="Q46" s="557"/>
      <c r="R46" s="557"/>
      <c r="S46" s="558"/>
    </row>
    <row r="47" spans="1:19" x14ac:dyDescent="0.3">
      <c r="A47" s="310"/>
      <c r="B47" s="308"/>
      <c r="C47" s="559"/>
      <c r="D47" s="555"/>
      <c r="E47" s="555"/>
      <c r="F47" s="560"/>
      <c r="G47" s="308"/>
      <c r="H47" s="569">
        <f>'Amend#4 Overview'!C8</f>
        <v>0</v>
      </c>
      <c r="I47" s="569"/>
      <c r="J47" s="569"/>
      <c r="K47" s="308"/>
      <c r="L47" s="570"/>
      <c r="M47" s="570"/>
      <c r="N47" s="570"/>
      <c r="O47" s="559"/>
      <c r="P47" s="555"/>
      <c r="Q47" s="555"/>
      <c r="R47" s="555"/>
      <c r="S47" s="560"/>
    </row>
    <row r="48" spans="1:19" x14ac:dyDescent="0.3">
      <c r="A48" s="310"/>
      <c r="B48" s="308"/>
      <c r="C48" s="559"/>
      <c r="D48" s="555"/>
      <c r="E48" s="555"/>
      <c r="F48" s="560"/>
      <c r="G48" s="308"/>
      <c r="H48" s="308"/>
      <c r="I48" s="308"/>
      <c r="J48" s="308"/>
      <c r="K48" s="308"/>
      <c r="L48" s="308"/>
      <c r="M48" s="308"/>
      <c r="N48" s="308"/>
      <c r="O48" s="559"/>
      <c r="P48" s="555"/>
      <c r="Q48" s="555"/>
      <c r="R48" s="555"/>
      <c r="S48" s="560"/>
    </row>
    <row r="49" spans="1:19" x14ac:dyDescent="0.3">
      <c r="A49" s="310"/>
      <c r="B49" s="308"/>
      <c r="C49" s="559"/>
      <c r="D49" s="555"/>
      <c r="E49" s="555"/>
      <c r="F49" s="560"/>
      <c r="G49" s="308"/>
      <c r="H49" s="546" t="s">
        <v>1842</v>
      </c>
      <c r="I49" s="546"/>
      <c r="J49" s="546"/>
      <c r="K49" s="308"/>
      <c r="L49" s="546" t="s">
        <v>1843</v>
      </c>
      <c r="M49" s="546"/>
      <c r="N49" s="546"/>
      <c r="O49" s="559"/>
      <c r="P49" s="555"/>
      <c r="Q49" s="555"/>
      <c r="R49" s="555"/>
      <c r="S49" s="560"/>
    </row>
    <row r="50" spans="1:19" ht="15" thickBot="1" x14ac:dyDescent="0.35">
      <c r="A50" s="310"/>
      <c r="B50" s="308"/>
      <c r="C50" s="559"/>
      <c r="D50" s="555"/>
      <c r="E50" s="555"/>
      <c r="F50" s="560"/>
      <c r="G50" s="308"/>
      <c r="H50" s="545" t="s">
        <v>1845</v>
      </c>
      <c r="I50" s="545"/>
      <c r="J50" s="545"/>
      <c r="K50" s="308"/>
      <c r="L50" s="545"/>
      <c r="M50" s="545"/>
      <c r="N50" s="545"/>
      <c r="O50" s="561"/>
      <c r="P50" s="562"/>
      <c r="Q50" s="562"/>
      <c r="R50" s="562"/>
      <c r="S50" s="563"/>
    </row>
    <row r="51" spans="1:19" ht="15" thickBot="1" x14ac:dyDescent="0.35">
      <c r="A51" s="310"/>
      <c r="B51" s="308"/>
      <c r="C51" s="561"/>
      <c r="D51" s="562"/>
      <c r="E51" s="562"/>
      <c r="F51" s="563"/>
      <c r="G51" s="308"/>
      <c r="H51" s="308"/>
      <c r="I51" s="308"/>
      <c r="J51" s="308"/>
      <c r="K51" s="308"/>
      <c r="L51" s="308"/>
      <c r="M51" s="308"/>
      <c r="N51" s="308"/>
      <c r="O51" s="308"/>
      <c r="P51" s="308"/>
      <c r="Q51" s="308"/>
      <c r="R51" s="308"/>
      <c r="S51" s="309"/>
    </row>
    <row r="52" spans="1:19" x14ac:dyDescent="0.3">
      <c r="A52" s="310"/>
      <c r="B52" s="308"/>
      <c r="C52" s="308"/>
      <c r="D52" s="308"/>
      <c r="E52" s="308"/>
      <c r="F52" s="308"/>
      <c r="G52" s="308"/>
      <c r="H52" s="546" t="s">
        <v>1841</v>
      </c>
      <c r="I52" s="546"/>
      <c r="J52" s="546"/>
      <c r="K52" s="308"/>
      <c r="L52" s="546" t="s">
        <v>1840</v>
      </c>
      <c r="M52" s="546"/>
      <c r="N52" s="546"/>
      <c r="O52" s="556" t="s">
        <v>1838</v>
      </c>
      <c r="P52" s="557"/>
      <c r="Q52" s="557"/>
      <c r="R52" s="557"/>
      <c r="S52" s="558"/>
    </row>
    <row r="53" spans="1:19" ht="15" thickBot="1" x14ac:dyDescent="0.35">
      <c r="A53" s="565" t="s">
        <v>1832</v>
      </c>
      <c r="B53" s="546"/>
      <c r="C53" s="546"/>
      <c r="D53" s="546"/>
      <c r="E53" s="546"/>
      <c r="F53" s="546"/>
      <c r="G53" s="308"/>
      <c r="H53" s="569">
        <f>'Amend#4 Overview'!C8</f>
        <v>0</v>
      </c>
      <c r="I53" s="569"/>
      <c r="J53" s="569"/>
      <c r="K53" s="308"/>
      <c r="L53" s="570"/>
      <c r="M53" s="570"/>
      <c r="N53" s="570"/>
      <c r="O53" s="559"/>
      <c r="P53" s="555"/>
      <c r="Q53" s="555"/>
      <c r="R53" s="555"/>
      <c r="S53" s="560"/>
    </row>
    <row r="54" spans="1:19" x14ac:dyDescent="0.3">
      <c r="A54" s="571" t="s">
        <v>1844</v>
      </c>
      <c r="B54" s="572"/>
      <c r="C54" s="556" t="s">
        <v>1838</v>
      </c>
      <c r="D54" s="557"/>
      <c r="E54" s="557"/>
      <c r="F54" s="558"/>
      <c r="G54" s="308"/>
      <c r="H54" s="308"/>
      <c r="I54" s="308"/>
      <c r="J54" s="308"/>
      <c r="K54" s="308"/>
      <c r="L54" s="308"/>
      <c r="M54" s="308"/>
      <c r="N54" s="308"/>
      <c r="O54" s="559"/>
      <c r="P54" s="555"/>
      <c r="Q54" s="555"/>
      <c r="R54" s="555"/>
      <c r="S54" s="560"/>
    </row>
    <row r="55" spans="1:19" x14ac:dyDescent="0.3">
      <c r="A55" s="571"/>
      <c r="B55" s="572"/>
      <c r="C55" s="559"/>
      <c r="D55" s="555"/>
      <c r="E55" s="555"/>
      <c r="F55" s="560"/>
      <c r="G55" s="308"/>
      <c r="H55" s="546" t="s">
        <v>1842</v>
      </c>
      <c r="I55" s="546"/>
      <c r="J55" s="546"/>
      <c r="K55" s="308"/>
      <c r="L55" s="546" t="s">
        <v>1843</v>
      </c>
      <c r="M55" s="546"/>
      <c r="N55" s="546"/>
      <c r="O55" s="559"/>
      <c r="P55" s="555"/>
      <c r="Q55" s="555"/>
      <c r="R55" s="555"/>
      <c r="S55" s="560"/>
    </row>
    <row r="56" spans="1:19" ht="15" thickBot="1" x14ac:dyDescent="0.35">
      <c r="A56" s="571"/>
      <c r="B56" s="572"/>
      <c r="C56" s="559"/>
      <c r="D56" s="555"/>
      <c r="E56" s="555"/>
      <c r="F56" s="560"/>
      <c r="G56" s="308"/>
      <c r="H56" s="545" t="s">
        <v>1845</v>
      </c>
      <c r="I56" s="545"/>
      <c r="J56" s="545"/>
      <c r="K56" s="308"/>
      <c r="L56" s="545"/>
      <c r="M56" s="545"/>
      <c r="N56" s="545"/>
      <c r="O56" s="561"/>
      <c r="P56" s="562"/>
      <c r="Q56" s="562"/>
      <c r="R56" s="562"/>
      <c r="S56" s="563"/>
    </row>
    <row r="57" spans="1:19" ht="15" thickBot="1" x14ac:dyDescent="0.35">
      <c r="A57" s="310"/>
      <c r="B57" s="308"/>
      <c r="C57" s="559"/>
      <c r="D57" s="555"/>
      <c r="E57" s="555"/>
      <c r="F57" s="560"/>
      <c r="G57" s="308"/>
      <c r="H57" s="308"/>
      <c r="I57" s="308"/>
      <c r="J57" s="308"/>
      <c r="K57" s="308"/>
      <c r="L57" s="308"/>
      <c r="M57" s="308"/>
      <c r="N57" s="308"/>
      <c r="O57" s="308"/>
      <c r="P57" s="308"/>
      <c r="Q57" s="308"/>
      <c r="R57" s="308"/>
      <c r="S57" s="309"/>
    </row>
    <row r="58" spans="1:19" x14ac:dyDescent="0.3">
      <c r="A58" s="310"/>
      <c r="B58" s="308"/>
      <c r="C58" s="559"/>
      <c r="D58" s="555"/>
      <c r="E58" s="555"/>
      <c r="F58" s="560"/>
      <c r="G58" s="308"/>
      <c r="H58" s="546" t="s">
        <v>1841</v>
      </c>
      <c r="I58" s="546"/>
      <c r="J58" s="546"/>
      <c r="K58" s="308"/>
      <c r="L58" s="546" t="s">
        <v>1840</v>
      </c>
      <c r="M58" s="546"/>
      <c r="N58" s="546"/>
      <c r="O58" s="556" t="s">
        <v>1838</v>
      </c>
      <c r="P58" s="557"/>
      <c r="Q58" s="557"/>
      <c r="R58" s="557"/>
      <c r="S58" s="558"/>
    </row>
    <row r="59" spans="1:19" x14ac:dyDescent="0.3">
      <c r="A59" s="310"/>
      <c r="B59" s="308"/>
      <c r="C59" s="559"/>
      <c r="D59" s="555"/>
      <c r="E59" s="555"/>
      <c r="F59" s="560"/>
      <c r="G59" s="308"/>
      <c r="H59" s="569">
        <f>'Amend#4 Overview'!C8</f>
        <v>0</v>
      </c>
      <c r="I59" s="569"/>
      <c r="J59" s="569"/>
      <c r="K59" s="308"/>
      <c r="L59" s="570"/>
      <c r="M59" s="570"/>
      <c r="N59" s="570"/>
      <c r="O59" s="559"/>
      <c r="P59" s="555"/>
      <c r="Q59" s="555"/>
      <c r="R59" s="555"/>
      <c r="S59" s="560"/>
    </row>
    <row r="60" spans="1:19" x14ac:dyDescent="0.3">
      <c r="A60" s="310"/>
      <c r="B60" s="308"/>
      <c r="C60" s="559"/>
      <c r="D60" s="555"/>
      <c r="E60" s="555"/>
      <c r="F60" s="560"/>
      <c r="G60" s="308"/>
      <c r="H60" s="308"/>
      <c r="I60" s="308"/>
      <c r="J60" s="308"/>
      <c r="K60" s="308"/>
      <c r="L60" s="308"/>
      <c r="M60" s="308"/>
      <c r="N60" s="308"/>
      <c r="O60" s="559"/>
      <c r="P60" s="555"/>
      <c r="Q60" s="555"/>
      <c r="R60" s="555"/>
      <c r="S60" s="560"/>
    </row>
    <row r="61" spans="1:19" x14ac:dyDescent="0.3">
      <c r="A61" s="310"/>
      <c r="B61" s="308"/>
      <c r="C61" s="559"/>
      <c r="D61" s="555"/>
      <c r="E61" s="555"/>
      <c r="F61" s="560"/>
      <c r="G61" s="308"/>
      <c r="H61" s="546" t="s">
        <v>1842</v>
      </c>
      <c r="I61" s="546"/>
      <c r="J61" s="546"/>
      <c r="K61" s="308"/>
      <c r="L61" s="546" t="s">
        <v>1843</v>
      </c>
      <c r="M61" s="546"/>
      <c r="N61" s="546"/>
      <c r="O61" s="559"/>
      <c r="P61" s="555"/>
      <c r="Q61" s="555"/>
      <c r="R61" s="555"/>
      <c r="S61" s="560"/>
    </row>
    <row r="62" spans="1:19" ht="15" thickBot="1" x14ac:dyDescent="0.35">
      <c r="A62" s="310"/>
      <c r="B62" s="308"/>
      <c r="C62" s="559"/>
      <c r="D62" s="555"/>
      <c r="E62" s="555"/>
      <c r="F62" s="560"/>
      <c r="G62" s="308"/>
      <c r="H62" s="545" t="s">
        <v>1845</v>
      </c>
      <c r="I62" s="545"/>
      <c r="J62" s="545"/>
      <c r="K62" s="308"/>
      <c r="L62" s="545"/>
      <c r="M62" s="545"/>
      <c r="N62" s="545"/>
      <c r="O62" s="561"/>
      <c r="P62" s="562"/>
      <c r="Q62" s="562"/>
      <c r="R62" s="562"/>
      <c r="S62" s="563"/>
    </row>
    <row r="63" spans="1:19" x14ac:dyDescent="0.3">
      <c r="A63" s="310"/>
      <c r="B63" s="308"/>
      <c r="C63" s="559"/>
      <c r="D63" s="555"/>
      <c r="E63" s="555"/>
      <c r="F63" s="560"/>
      <c r="G63" s="308"/>
      <c r="H63" s="308"/>
      <c r="I63" s="308"/>
      <c r="J63" s="308"/>
      <c r="K63" s="308"/>
      <c r="L63" s="308"/>
      <c r="M63" s="308"/>
      <c r="N63" s="308"/>
      <c r="O63" s="308"/>
      <c r="P63" s="308"/>
      <c r="Q63" s="308"/>
      <c r="R63" s="308"/>
      <c r="S63" s="309"/>
    </row>
    <row r="64" spans="1:19" x14ac:dyDescent="0.3">
      <c r="A64" s="310"/>
      <c r="B64" s="308"/>
      <c r="C64" s="559"/>
      <c r="D64" s="555"/>
      <c r="E64" s="555"/>
      <c r="F64" s="560"/>
      <c r="G64" s="308"/>
      <c r="H64" s="308"/>
      <c r="I64" s="308"/>
      <c r="J64" s="308"/>
      <c r="K64" s="308"/>
      <c r="L64" s="308"/>
      <c r="M64" s="308"/>
      <c r="N64" s="308"/>
      <c r="O64" s="308"/>
      <c r="P64" s="308"/>
      <c r="Q64" s="308"/>
      <c r="R64" s="308"/>
      <c r="S64" s="309"/>
    </row>
    <row r="65" spans="1:19" x14ac:dyDescent="0.3">
      <c r="A65" s="310"/>
      <c r="B65" s="308"/>
      <c r="C65" s="559"/>
      <c r="D65" s="555"/>
      <c r="E65" s="555"/>
      <c r="F65" s="560"/>
      <c r="G65" s="308"/>
      <c r="H65" s="308"/>
      <c r="I65" s="308"/>
      <c r="J65" s="308"/>
      <c r="K65" s="308"/>
      <c r="L65" s="308"/>
      <c r="M65" s="308"/>
      <c r="N65" s="308"/>
      <c r="O65" s="308"/>
      <c r="P65" s="308"/>
      <c r="Q65" s="308"/>
      <c r="R65" s="308"/>
      <c r="S65" s="309"/>
    </row>
    <row r="66" spans="1:19" x14ac:dyDescent="0.3">
      <c r="A66" s="310"/>
      <c r="B66" s="308"/>
      <c r="C66" s="559"/>
      <c r="D66" s="555"/>
      <c r="E66" s="555"/>
      <c r="F66" s="560"/>
      <c r="G66" s="308"/>
      <c r="H66" s="308"/>
      <c r="I66" s="308"/>
      <c r="J66" s="308"/>
      <c r="K66" s="308"/>
      <c r="L66" s="308"/>
      <c r="M66" s="308"/>
      <c r="N66" s="308"/>
      <c r="O66" s="308"/>
      <c r="P66" s="308"/>
      <c r="Q66" s="308"/>
      <c r="R66" s="308"/>
      <c r="S66" s="309"/>
    </row>
    <row r="67" spans="1:19" x14ac:dyDescent="0.3">
      <c r="A67" s="310"/>
      <c r="B67" s="308"/>
      <c r="C67" s="559"/>
      <c r="D67" s="555"/>
      <c r="E67" s="555"/>
      <c r="F67" s="560"/>
      <c r="G67" s="308"/>
      <c r="H67" s="308"/>
      <c r="I67" s="308"/>
      <c r="J67" s="308"/>
      <c r="K67" s="308"/>
      <c r="L67" s="308"/>
      <c r="M67" s="308"/>
      <c r="N67" s="308"/>
      <c r="O67" s="308"/>
      <c r="P67" s="308"/>
      <c r="Q67" s="308"/>
      <c r="R67" s="308"/>
      <c r="S67" s="309"/>
    </row>
    <row r="68" spans="1:19" x14ac:dyDescent="0.3">
      <c r="A68" s="310"/>
      <c r="B68" s="308"/>
      <c r="C68" s="559"/>
      <c r="D68" s="555"/>
      <c r="E68" s="555"/>
      <c r="F68" s="560"/>
      <c r="G68" s="308"/>
      <c r="H68" s="308"/>
      <c r="I68" s="308"/>
      <c r="J68" s="308"/>
      <c r="K68" s="308"/>
      <c r="L68" s="308"/>
      <c r="M68" s="308"/>
      <c r="N68" s="308"/>
      <c r="O68" s="308"/>
      <c r="P68" s="308"/>
      <c r="Q68" s="308"/>
      <c r="R68" s="308"/>
      <c r="S68" s="309"/>
    </row>
    <row r="69" spans="1:19" x14ac:dyDescent="0.3">
      <c r="A69" s="310"/>
      <c r="B69" s="308"/>
      <c r="C69" s="559"/>
      <c r="D69" s="555"/>
      <c r="E69" s="555"/>
      <c r="F69" s="560"/>
      <c r="G69" s="308"/>
      <c r="H69" s="308"/>
      <c r="I69" s="308"/>
      <c r="J69" s="308"/>
      <c r="K69" s="308"/>
      <c r="L69" s="308"/>
      <c r="M69" s="308"/>
      <c r="N69" s="308"/>
      <c r="O69" s="308"/>
      <c r="P69" s="308"/>
      <c r="Q69" s="308"/>
      <c r="R69" s="308"/>
      <c r="S69" s="309"/>
    </row>
    <row r="70" spans="1:19" x14ac:dyDescent="0.3">
      <c r="A70" s="310"/>
      <c r="B70" s="308"/>
      <c r="C70" s="559"/>
      <c r="D70" s="555"/>
      <c r="E70" s="555"/>
      <c r="F70" s="560"/>
      <c r="G70" s="308"/>
      <c r="H70" s="308"/>
      <c r="I70" s="308"/>
      <c r="J70" s="308"/>
      <c r="K70" s="308"/>
      <c r="L70" s="308"/>
      <c r="M70" s="308"/>
      <c r="N70" s="308"/>
      <c r="O70" s="308"/>
      <c r="P70" s="308"/>
      <c r="Q70" s="308"/>
      <c r="R70" s="308"/>
      <c r="S70" s="309"/>
    </row>
    <row r="71" spans="1:19" ht="15" thickBot="1" x14ac:dyDescent="0.35">
      <c r="A71" s="312"/>
      <c r="B71" s="313"/>
      <c r="C71" s="561"/>
      <c r="D71" s="562"/>
      <c r="E71" s="562"/>
      <c r="F71" s="563"/>
      <c r="G71" s="313"/>
      <c r="H71" s="313"/>
      <c r="I71" s="313"/>
      <c r="J71" s="313"/>
      <c r="K71" s="313"/>
      <c r="L71" s="313"/>
      <c r="M71" s="313"/>
      <c r="N71" s="313"/>
      <c r="O71" s="313"/>
      <c r="P71" s="313"/>
      <c r="Q71" s="313"/>
      <c r="R71" s="313"/>
      <c r="S71" s="314"/>
    </row>
    <row r="72" spans="1:19" x14ac:dyDescent="0.3">
      <c r="G72" s="214"/>
    </row>
  </sheetData>
  <sheetProtection algorithmName="SHA-512" hashValue="YFisNxEswMaC1Ko8w/iRCamsUIdPArihUHlqNCUIO3EAIH6ThtqahVReaY2LabgU836/LHEjA1a90h5tzk7dlw==" saltValue="ouisDRGWEaU2YyF2oGEg6w==" spinCount="100000" sheet="1" selectLockedCells="1"/>
  <mergeCells count="78">
    <mergeCell ref="L62:N62"/>
    <mergeCell ref="H56:J56"/>
    <mergeCell ref="L56:N56"/>
    <mergeCell ref="H58:J58"/>
    <mergeCell ref="L58:N58"/>
    <mergeCell ref="H52:J52"/>
    <mergeCell ref="L52:N52"/>
    <mergeCell ref="O52:S56"/>
    <mergeCell ref="A53:F53"/>
    <mergeCell ref="H53:J53"/>
    <mergeCell ref="L53:N53"/>
    <mergeCell ref="A54:B56"/>
    <mergeCell ref="C54:F71"/>
    <mergeCell ref="H55:J55"/>
    <mergeCell ref="L55:N55"/>
    <mergeCell ref="O58:S62"/>
    <mergeCell ref="H59:J59"/>
    <mergeCell ref="L59:N59"/>
    <mergeCell ref="H61:J61"/>
    <mergeCell ref="L61:N61"/>
    <mergeCell ref="H62:J62"/>
    <mergeCell ref="L46:N46"/>
    <mergeCell ref="O46:S50"/>
    <mergeCell ref="H47:J47"/>
    <mergeCell ref="L47:N47"/>
    <mergeCell ref="H49:J49"/>
    <mergeCell ref="L49:N49"/>
    <mergeCell ref="H50:J50"/>
    <mergeCell ref="L50:N50"/>
    <mergeCell ref="A33:F33"/>
    <mergeCell ref="A34:B36"/>
    <mergeCell ref="C34:F51"/>
    <mergeCell ref="H38:S38"/>
    <mergeCell ref="H40:J40"/>
    <mergeCell ref="M18:S35"/>
    <mergeCell ref="H19:K26"/>
    <mergeCell ref="L40:N40"/>
    <mergeCell ref="O40:S44"/>
    <mergeCell ref="H41:J41"/>
    <mergeCell ref="L41:N41"/>
    <mergeCell ref="H43:J43"/>
    <mergeCell ref="L43:N43"/>
    <mergeCell ref="H44:J44"/>
    <mergeCell ref="L44:N44"/>
    <mergeCell ref="H46:J46"/>
    <mergeCell ref="A11:B11"/>
    <mergeCell ref="E11:F11"/>
    <mergeCell ref="A13:F13"/>
    <mergeCell ref="H13:S14"/>
    <mergeCell ref="A14:B16"/>
    <mergeCell ref="C14:F31"/>
    <mergeCell ref="H15:K15"/>
    <mergeCell ref="L15:O15"/>
    <mergeCell ref="P15:S15"/>
    <mergeCell ref="H16:K16"/>
    <mergeCell ref="L16:O16"/>
    <mergeCell ref="P16:S16"/>
    <mergeCell ref="H18:K18"/>
    <mergeCell ref="A8:B8"/>
    <mergeCell ref="E8:F8"/>
    <mergeCell ref="A9:B9"/>
    <mergeCell ref="E9:F9"/>
    <mergeCell ref="A10:B10"/>
    <mergeCell ref="E10:F10"/>
    <mergeCell ref="A5:B5"/>
    <mergeCell ref="C5:D5"/>
    <mergeCell ref="E5:F5"/>
    <mergeCell ref="A6:B6"/>
    <mergeCell ref="C6:D6"/>
    <mergeCell ref="E6:F6"/>
    <mergeCell ref="A4:B4"/>
    <mergeCell ref="C4:D4"/>
    <mergeCell ref="E4:F4"/>
    <mergeCell ref="A1:S1"/>
    <mergeCell ref="E2:F2"/>
    <mergeCell ref="A3:B3"/>
    <mergeCell ref="C3:D3"/>
    <mergeCell ref="E3:F3"/>
  </mergeCells>
  <dataValidations count="6">
    <dataValidation type="list" allowBlank="1" showInputMessage="1" showErrorMessage="1" sqref="B2" xr:uid="{E828B033-C4F3-4B06-B795-260AEB06A239}">
      <formula1>"Choose one:,Brittany Kronmiller, Dwayne Marshall, Frank Chiki, Laura Blaydes, Marina Fernandez, Meg Richert, Mitch Fortune, Sarah Benitez, Shawniece Hawkins"</formula1>
    </dataValidation>
    <dataValidation type="list" allowBlank="1" showInputMessage="1" showErrorMessage="1" sqref="D9" xr:uid="{43EB6A2F-9964-4C27-899B-C7C129770C96}">
      <formula1>"Yes, No, Not Applicable"</formula1>
    </dataValidation>
    <dataValidation type="list" allowBlank="1" showInputMessage="1" showErrorMessage="1" sqref="A54:B54 A34:B34 A14:B16" xr:uid="{AD2CA351-0435-4F20-B831-F7A2F895345C}">
      <formula1>"Choose One:,Not Applicable,Budget and descriptions are complete.,Revisions needed."</formula1>
    </dataValidation>
    <dataValidation type="list" allowBlank="1" showInputMessage="1" showErrorMessage="1" sqref="H44 H50 H56 H62" xr:uid="{93F8819F-25B4-4487-8EF9-33F66C870798}">
      <formula1>"Choose one:,Sent E-mail, Left Voice Mail, Application Revision in Process, Revision Complete"</formula1>
    </dataValidation>
    <dataValidation type="list" allowBlank="1" showInputMessage="1" showErrorMessage="1" sqref="A9:B9 E9:F9" xr:uid="{C231346E-4C3E-41C2-AF5A-5760FFBC7B74}">
      <formula1>"Choose One:,Yes, No, Not Applicable"</formula1>
    </dataValidation>
    <dataValidation type="list" allowBlank="1" showInputMessage="1" showErrorMessage="1" sqref="H16:S16" xr:uid="{019307E5-3BDA-4A69-B372-789E5854A2F7}">
      <formula1>"Choose One:,Yes, No, Not Applicable, 0 Participating"</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F335-BEAD-4A67-9D6B-ED0896C73D39}">
  <sheetPr codeName="Sheet3">
    <tabColor rgb="FF92D050"/>
  </sheetPr>
  <dimension ref="A1:Q26"/>
  <sheetViews>
    <sheetView zoomScaleNormal="100" workbookViewId="0">
      <selection activeCell="A13" sqref="A13:P26"/>
    </sheetView>
  </sheetViews>
  <sheetFormatPr defaultRowHeight="14.4" x14ac:dyDescent="0.3"/>
  <cols>
    <col min="1" max="16" width="12.5546875" customWidth="1"/>
  </cols>
  <sheetData>
    <row r="1" spans="1:17" ht="24" customHeight="1" x14ac:dyDescent="0.3">
      <c r="A1" s="436" t="s">
        <v>130</v>
      </c>
      <c r="B1" s="437"/>
      <c r="C1" s="437"/>
      <c r="D1" s="437"/>
      <c r="E1" s="437"/>
      <c r="F1" s="437"/>
      <c r="G1" s="437"/>
      <c r="H1" s="437"/>
      <c r="I1" s="437"/>
      <c r="J1" s="437"/>
      <c r="K1" s="437"/>
      <c r="L1" s="437"/>
      <c r="M1" s="437"/>
      <c r="N1" s="437"/>
      <c r="O1" s="437"/>
      <c r="P1" s="437"/>
    </row>
    <row r="2" spans="1:17" ht="30" customHeight="1" thickBot="1" x14ac:dyDescent="0.35">
      <c r="A2" s="438" t="s">
        <v>1771</v>
      </c>
      <c r="B2" s="439"/>
      <c r="C2" s="439"/>
      <c r="D2" s="439"/>
      <c r="E2" s="439"/>
      <c r="F2" s="439"/>
      <c r="G2" s="439"/>
      <c r="H2" s="439"/>
      <c r="I2" s="439"/>
      <c r="J2" s="439"/>
      <c r="K2" s="439"/>
      <c r="L2" s="439"/>
      <c r="M2" s="439"/>
      <c r="N2" s="439"/>
      <c r="O2" s="439"/>
      <c r="P2" s="439"/>
    </row>
    <row r="3" spans="1:17" x14ac:dyDescent="0.3">
      <c r="A3" s="464" t="s">
        <v>1772</v>
      </c>
      <c r="B3" s="465"/>
      <c r="C3" s="465"/>
      <c r="D3" s="465"/>
      <c r="E3" s="465"/>
      <c r="F3" s="465"/>
      <c r="G3" s="465"/>
      <c r="H3" s="466"/>
      <c r="I3" s="464" t="s">
        <v>1773</v>
      </c>
      <c r="J3" s="465"/>
      <c r="K3" s="465"/>
      <c r="L3" s="465"/>
      <c r="M3" s="465"/>
      <c r="N3" s="465"/>
      <c r="O3" s="465"/>
      <c r="P3" s="466"/>
      <c r="Q3" s="18"/>
    </row>
    <row r="4" spans="1:17" x14ac:dyDescent="0.3">
      <c r="A4" s="458" t="s">
        <v>1774</v>
      </c>
      <c r="B4" s="459"/>
      <c r="C4" s="459"/>
      <c r="D4" s="459"/>
      <c r="E4" s="459"/>
      <c r="F4" s="459"/>
      <c r="G4" s="459"/>
      <c r="H4" s="460"/>
      <c r="I4" s="458" t="s">
        <v>1775</v>
      </c>
      <c r="J4" s="459"/>
      <c r="K4" s="459"/>
      <c r="L4" s="459"/>
      <c r="M4" s="459"/>
      <c r="N4" s="459"/>
      <c r="O4" s="459"/>
      <c r="P4" s="460"/>
      <c r="Q4" s="18"/>
    </row>
    <row r="5" spans="1:17" x14ac:dyDescent="0.3">
      <c r="A5" s="461"/>
      <c r="B5" s="462"/>
      <c r="C5" s="462"/>
      <c r="D5" s="462"/>
      <c r="E5" s="462"/>
      <c r="F5" s="462"/>
      <c r="G5" s="462"/>
      <c r="H5" s="463"/>
      <c r="I5" s="461"/>
      <c r="J5" s="462"/>
      <c r="K5" s="462"/>
      <c r="L5" s="462"/>
      <c r="M5" s="462"/>
      <c r="N5" s="462"/>
      <c r="O5" s="462"/>
      <c r="P5" s="463"/>
      <c r="Q5" s="18"/>
    </row>
    <row r="6" spans="1:17" x14ac:dyDescent="0.3">
      <c r="A6" s="461"/>
      <c r="B6" s="462"/>
      <c r="C6" s="462"/>
      <c r="D6" s="462"/>
      <c r="E6" s="462"/>
      <c r="F6" s="462"/>
      <c r="G6" s="462"/>
      <c r="H6" s="463"/>
      <c r="I6" s="461"/>
      <c r="J6" s="462"/>
      <c r="K6" s="462"/>
      <c r="L6" s="462"/>
      <c r="M6" s="462"/>
      <c r="N6" s="462"/>
      <c r="O6" s="462"/>
      <c r="P6" s="463"/>
      <c r="Q6" s="18"/>
    </row>
    <row r="7" spans="1:17" x14ac:dyDescent="0.3">
      <c r="A7" s="461"/>
      <c r="B7" s="462"/>
      <c r="C7" s="462"/>
      <c r="D7" s="462"/>
      <c r="E7" s="462"/>
      <c r="F7" s="462"/>
      <c r="G7" s="462"/>
      <c r="H7" s="463"/>
      <c r="I7" s="461"/>
      <c r="J7" s="462"/>
      <c r="K7" s="462"/>
      <c r="L7" s="462"/>
      <c r="M7" s="462"/>
      <c r="N7" s="462"/>
      <c r="O7" s="462"/>
      <c r="P7" s="463"/>
      <c r="Q7" s="18"/>
    </row>
    <row r="8" spans="1:17" x14ac:dyDescent="0.3">
      <c r="A8" s="461"/>
      <c r="B8" s="462"/>
      <c r="C8" s="462"/>
      <c r="D8" s="462"/>
      <c r="E8" s="462"/>
      <c r="F8" s="462"/>
      <c r="G8" s="462"/>
      <c r="H8" s="463"/>
      <c r="I8" s="461"/>
      <c r="J8" s="462"/>
      <c r="K8" s="462"/>
      <c r="L8" s="462"/>
      <c r="M8" s="462"/>
      <c r="N8" s="462"/>
      <c r="O8" s="462"/>
      <c r="P8" s="463"/>
      <c r="Q8" s="18"/>
    </row>
    <row r="9" spans="1:17" x14ac:dyDescent="0.3">
      <c r="A9" s="461"/>
      <c r="B9" s="462"/>
      <c r="C9" s="462"/>
      <c r="D9" s="462"/>
      <c r="E9" s="462"/>
      <c r="F9" s="462"/>
      <c r="G9" s="462"/>
      <c r="H9" s="463"/>
      <c r="I9" s="461"/>
      <c r="J9" s="462"/>
      <c r="K9" s="462"/>
      <c r="L9" s="462"/>
      <c r="M9" s="462"/>
      <c r="N9" s="462"/>
      <c r="O9" s="462"/>
      <c r="P9" s="463"/>
      <c r="Q9" s="18"/>
    </row>
    <row r="10" spans="1:17" ht="7.2" customHeight="1" thickBot="1" x14ac:dyDescent="0.35">
      <c r="A10" s="461"/>
      <c r="B10" s="462"/>
      <c r="C10" s="462"/>
      <c r="D10" s="462"/>
      <c r="E10" s="462"/>
      <c r="F10" s="462"/>
      <c r="G10" s="462"/>
      <c r="H10" s="463"/>
      <c r="I10" s="461"/>
      <c r="J10" s="462"/>
      <c r="K10" s="462"/>
      <c r="L10" s="462"/>
      <c r="M10" s="462"/>
      <c r="N10" s="462"/>
      <c r="O10" s="462"/>
      <c r="P10" s="463"/>
      <c r="Q10" s="18"/>
    </row>
    <row r="11" spans="1:17" ht="7.2" customHeight="1" thickBot="1" x14ac:dyDescent="0.35">
      <c r="A11" s="455" t="s">
        <v>141</v>
      </c>
      <c r="B11" s="456"/>
      <c r="C11" s="456"/>
      <c r="D11" s="456"/>
      <c r="E11" s="456"/>
      <c r="F11" s="456"/>
      <c r="G11" s="456"/>
      <c r="H11" s="456"/>
      <c r="I11" s="456"/>
      <c r="J11" s="456"/>
      <c r="K11" s="456"/>
      <c r="L11" s="456"/>
      <c r="M11" s="456"/>
      <c r="N11" s="456"/>
      <c r="O11" s="456"/>
      <c r="P11" s="457"/>
      <c r="Q11" s="18"/>
    </row>
    <row r="12" spans="1:17" ht="19.2" customHeight="1" thickBot="1" x14ac:dyDescent="0.35">
      <c r="A12" s="438" t="s">
        <v>131</v>
      </c>
      <c r="B12" s="439"/>
      <c r="C12" s="439"/>
      <c r="D12" s="439"/>
      <c r="E12" s="439"/>
      <c r="F12" s="439"/>
      <c r="G12" s="439"/>
      <c r="H12" s="439"/>
      <c r="I12" s="439"/>
      <c r="J12" s="439"/>
      <c r="K12" s="439"/>
      <c r="L12" s="439"/>
      <c r="M12" s="439"/>
      <c r="N12" s="439"/>
      <c r="O12" s="439"/>
      <c r="P12" s="439"/>
      <c r="Q12" s="18"/>
    </row>
    <row r="13" spans="1:17" x14ac:dyDescent="0.3">
      <c r="A13" s="446"/>
      <c r="B13" s="447"/>
      <c r="C13" s="447"/>
      <c r="D13" s="447"/>
      <c r="E13" s="447"/>
      <c r="F13" s="447"/>
      <c r="G13" s="447"/>
      <c r="H13" s="447"/>
      <c r="I13" s="447"/>
      <c r="J13" s="447"/>
      <c r="K13" s="447"/>
      <c r="L13" s="447"/>
      <c r="M13" s="447"/>
      <c r="N13" s="447"/>
      <c r="O13" s="447"/>
      <c r="P13" s="448"/>
      <c r="Q13" s="18"/>
    </row>
    <row r="14" spans="1:17" x14ac:dyDescent="0.3">
      <c r="A14" s="449"/>
      <c r="B14" s="450"/>
      <c r="C14" s="450"/>
      <c r="D14" s="450"/>
      <c r="E14" s="450"/>
      <c r="F14" s="450"/>
      <c r="G14" s="450"/>
      <c r="H14" s="450"/>
      <c r="I14" s="450"/>
      <c r="J14" s="450"/>
      <c r="K14" s="450"/>
      <c r="L14" s="450"/>
      <c r="M14" s="450"/>
      <c r="N14" s="450"/>
      <c r="O14" s="450"/>
      <c r="P14" s="451"/>
    </row>
    <row r="15" spans="1:17" x14ac:dyDescent="0.3">
      <c r="A15" s="449"/>
      <c r="B15" s="450"/>
      <c r="C15" s="450"/>
      <c r="D15" s="450"/>
      <c r="E15" s="450"/>
      <c r="F15" s="450"/>
      <c r="G15" s="450"/>
      <c r="H15" s="450"/>
      <c r="I15" s="450"/>
      <c r="J15" s="450"/>
      <c r="K15" s="450"/>
      <c r="L15" s="450"/>
      <c r="M15" s="450"/>
      <c r="N15" s="450"/>
      <c r="O15" s="450"/>
      <c r="P15" s="451"/>
    </row>
    <row r="16" spans="1:17" x14ac:dyDescent="0.3">
      <c r="A16" s="449"/>
      <c r="B16" s="450"/>
      <c r="C16" s="450"/>
      <c r="D16" s="450"/>
      <c r="E16" s="450"/>
      <c r="F16" s="450"/>
      <c r="G16" s="450"/>
      <c r="H16" s="450"/>
      <c r="I16" s="450"/>
      <c r="J16" s="450"/>
      <c r="K16" s="450"/>
      <c r="L16" s="450"/>
      <c r="M16" s="450"/>
      <c r="N16" s="450"/>
      <c r="O16" s="450"/>
      <c r="P16" s="451"/>
    </row>
    <row r="17" spans="1:16" x14ac:dyDescent="0.3">
      <c r="A17" s="449"/>
      <c r="B17" s="450"/>
      <c r="C17" s="450"/>
      <c r="D17" s="450"/>
      <c r="E17" s="450"/>
      <c r="F17" s="450"/>
      <c r="G17" s="450"/>
      <c r="H17" s="450"/>
      <c r="I17" s="450"/>
      <c r="J17" s="450"/>
      <c r="K17" s="450"/>
      <c r="L17" s="450"/>
      <c r="M17" s="450"/>
      <c r="N17" s="450"/>
      <c r="O17" s="450"/>
      <c r="P17" s="451"/>
    </row>
    <row r="18" spans="1:16" x14ac:dyDescent="0.3">
      <c r="A18" s="449"/>
      <c r="B18" s="450"/>
      <c r="C18" s="450"/>
      <c r="D18" s="450"/>
      <c r="E18" s="450"/>
      <c r="F18" s="450"/>
      <c r="G18" s="450"/>
      <c r="H18" s="450"/>
      <c r="I18" s="450"/>
      <c r="J18" s="450"/>
      <c r="K18" s="450"/>
      <c r="L18" s="450"/>
      <c r="M18" s="450"/>
      <c r="N18" s="450"/>
      <c r="O18" s="450"/>
      <c r="P18" s="451"/>
    </row>
    <row r="19" spans="1:16" x14ac:dyDescent="0.3">
      <c r="A19" s="449"/>
      <c r="B19" s="450"/>
      <c r="C19" s="450"/>
      <c r="D19" s="450"/>
      <c r="E19" s="450"/>
      <c r="F19" s="450"/>
      <c r="G19" s="450"/>
      <c r="H19" s="450"/>
      <c r="I19" s="450"/>
      <c r="J19" s="450"/>
      <c r="K19" s="450"/>
      <c r="L19" s="450"/>
      <c r="M19" s="450"/>
      <c r="N19" s="450"/>
      <c r="O19" s="450"/>
      <c r="P19" s="451"/>
    </row>
    <row r="20" spans="1:16" x14ac:dyDescent="0.3">
      <c r="A20" s="449"/>
      <c r="B20" s="450"/>
      <c r="C20" s="450"/>
      <c r="D20" s="450"/>
      <c r="E20" s="450"/>
      <c r="F20" s="450"/>
      <c r="G20" s="450"/>
      <c r="H20" s="450"/>
      <c r="I20" s="450"/>
      <c r="J20" s="450"/>
      <c r="K20" s="450"/>
      <c r="L20" s="450"/>
      <c r="M20" s="450"/>
      <c r="N20" s="450"/>
      <c r="O20" s="450"/>
      <c r="P20" s="451"/>
    </row>
    <row r="21" spans="1:16" x14ac:dyDescent="0.3">
      <c r="A21" s="449"/>
      <c r="B21" s="450"/>
      <c r="C21" s="450"/>
      <c r="D21" s="450"/>
      <c r="E21" s="450"/>
      <c r="F21" s="450"/>
      <c r="G21" s="450"/>
      <c r="H21" s="450"/>
      <c r="I21" s="450"/>
      <c r="J21" s="450"/>
      <c r="K21" s="450"/>
      <c r="L21" s="450"/>
      <c r="M21" s="450"/>
      <c r="N21" s="450"/>
      <c r="O21" s="450"/>
      <c r="P21" s="451"/>
    </row>
    <row r="22" spans="1:16" x14ac:dyDescent="0.3">
      <c r="A22" s="449"/>
      <c r="B22" s="450"/>
      <c r="C22" s="450"/>
      <c r="D22" s="450"/>
      <c r="E22" s="450"/>
      <c r="F22" s="450"/>
      <c r="G22" s="450"/>
      <c r="H22" s="450"/>
      <c r="I22" s="450"/>
      <c r="J22" s="450"/>
      <c r="K22" s="450"/>
      <c r="L22" s="450"/>
      <c r="M22" s="450"/>
      <c r="N22" s="450"/>
      <c r="O22" s="450"/>
      <c r="P22" s="451"/>
    </row>
    <row r="23" spans="1:16" x14ac:dyDescent="0.3">
      <c r="A23" s="449"/>
      <c r="B23" s="450"/>
      <c r="C23" s="450"/>
      <c r="D23" s="450"/>
      <c r="E23" s="450"/>
      <c r="F23" s="450"/>
      <c r="G23" s="450"/>
      <c r="H23" s="450"/>
      <c r="I23" s="450"/>
      <c r="J23" s="450"/>
      <c r="K23" s="450"/>
      <c r="L23" s="450"/>
      <c r="M23" s="450"/>
      <c r="N23" s="450"/>
      <c r="O23" s="450"/>
      <c r="P23" s="451"/>
    </row>
    <row r="24" spans="1:16" x14ac:dyDescent="0.3">
      <c r="A24" s="449"/>
      <c r="B24" s="450"/>
      <c r="C24" s="450"/>
      <c r="D24" s="450"/>
      <c r="E24" s="450"/>
      <c r="F24" s="450"/>
      <c r="G24" s="450"/>
      <c r="H24" s="450"/>
      <c r="I24" s="450"/>
      <c r="J24" s="450"/>
      <c r="K24" s="450"/>
      <c r="L24" s="450"/>
      <c r="M24" s="450"/>
      <c r="N24" s="450"/>
      <c r="O24" s="450"/>
      <c r="P24" s="451"/>
    </row>
    <row r="25" spans="1:16" x14ac:dyDescent="0.3">
      <c r="A25" s="449"/>
      <c r="B25" s="450"/>
      <c r="C25" s="450"/>
      <c r="D25" s="450"/>
      <c r="E25" s="450"/>
      <c r="F25" s="450"/>
      <c r="G25" s="450"/>
      <c r="H25" s="450"/>
      <c r="I25" s="450"/>
      <c r="J25" s="450"/>
      <c r="K25" s="450"/>
      <c r="L25" s="450"/>
      <c r="M25" s="450"/>
      <c r="N25" s="450"/>
      <c r="O25" s="450"/>
      <c r="P25" s="451"/>
    </row>
    <row r="26" spans="1:16" ht="15" thickBot="1" x14ac:dyDescent="0.35">
      <c r="A26" s="452"/>
      <c r="B26" s="453"/>
      <c r="C26" s="453"/>
      <c r="D26" s="453"/>
      <c r="E26" s="453"/>
      <c r="F26" s="453"/>
      <c r="G26" s="453"/>
      <c r="H26" s="453"/>
      <c r="I26" s="453"/>
      <c r="J26" s="453"/>
      <c r="K26" s="453"/>
      <c r="L26" s="453"/>
      <c r="M26" s="453"/>
      <c r="N26" s="453"/>
      <c r="O26" s="453"/>
      <c r="P26" s="454"/>
    </row>
  </sheetData>
  <sheetProtection algorithmName="SHA-512" hashValue="YweL1eycl2BV6V+Erq5MQdAZyRMuxJc/RWDlENpiwxAL+jd1OuMU9iCxXK2mOpp1fxDcl2CAkYsZWoFK2PBKtQ==" saltValue="zsZKlZXjmuDXC9yR1+7aRA==" spinCount="100000" sheet="1" objects="1" scenarios="1"/>
  <mergeCells count="9">
    <mergeCell ref="A13:P26"/>
    <mergeCell ref="A11:P11"/>
    <mergeCell ref="A12:P12"/>
    <mergeCell ref="A1:P1"/>
    <mergeCell ref="A2:P2"/>
    <mergeCell ref="A4:H10"/>
    <mergeCell ref="I4:P10"/>
    <mergeCell ref="I3:P3"/>
    <mergeCell ref="A3:H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30387-48C3-4415-A2EA-F874E63F3AA8}">
  <sheetPr codeName="Sheet33">
    <tabColor theme="5" tint="0.39997558519241921"/>
  </sheetPr>
  <dimension ref="A1:M46"/>
  <sheetViews>
    <sheetView tabSelected="1" topLeftCell="A27"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5546875" style="14" customWidth="1"/>
    <col min="6" max="16384" width="9.109375" style="14"/>
  </cols>
  <sheetData>
    <row r="1" spans="1:13" x14ac:dyDescent="0.3">
      <c r="A1" s="737" t="s">
        <v>147</v>
      </c>
      <c r="B1" s="738"/>
      <c r="C1" s="738"/>
      <c r="D1" s="739"/>
    </row>
    <row r="2" spans="1:13" x14ac:dyDescent="0.3">
      <c r="A2" s="740" t="s">
        <v>1790</v>
      </c>
      <c r="B2" s="741"/>
      <c r="C2" s="741"/>
      <c r="D2" s="742"/>
    </row>
    <row r="3" spans="1:13" x14ac:dyDescent="0.3">
      <c r="A3" s="740" t="s">
        <v>1780</v>
      </c>
      <c r="B3" s="741"/>
      <c r="C3" s="741"/>
      <c r="D3" s="742"/>
    </row>
    <row r="4" spans="1:13" x14ac:dyDescent="0.3">
      <c r="A4" s="276" t="s">
        <v>148</v>
      </c>
      <c r="B4" s="277">
        <f>'Reimbursement Form'!B4</f>
        <v>0</v>
      </c>
      <c r="C4" s="278" t="s">
        <v>1858</v>
      </c>
      <c r="D4" s="279"/>
    </row>
    <row r="5" spans="1:13" x14ac:dyDescent="0.3">
      <c r="A5" s="147" t="s">
        <v>149</v>
      </c>
      <c r="B5" s="611">
        <f>Overview!C4</f>
        <v>0</v>
      </c>
      <c r="C5" s="611"/>
      <c r="D5" s="148"/>
    </row>
    <row r="6" spans="1:13" x14ac:dyDescent="0.3">
      <c r="A6" s="149" t="s">
        <v>150</v>
      </c>
      <c r="B6" s="612" t="s">
        <v>151</v>
      </c>
      <c r="C6" s="612"/>
      <c r="D6" s="613"/>
    </row>
    <row r="7" spans="1:13" x14ac:dyDescent="0.3">
      <c r="A7" s="149" t="s">
        <v>152</v>
      </c>
      <c r="B7" s="593" t="s">
        <v>153</v>
      </c>
      <c r="C7" s="593"/>
      <c r="D7" s="594"/>
    </row>
    <row r="8" spans="1:13" x14ac:dyDescent="0.3">
      <c r="A8" s="305" t="s">
        <v>1852</v>
      </c>
      <c r="B8" s="595" t="s">
        <v>1853</v>
      </c>
      <c r="C8" s="595"/>
      <c r="D8" s="596"/>
    </row>
    <row r="9" spans="1:13" ht="15" thickBot="1" x14ac:dyDescent="0.35">
      <c r="A9" s="597" t="s">
        <v>154</v>
      </c>
      <c r="B9" s="598"/>
      <c r="C9" s="598"/>
      <c r="D9" s="599"/>
    </row>
    <row r="10" spans="1:13" ht="27.6" x14ac:dyDescent="0.3">
      <c r="A10" s="600" t="s">
        <v>216</v>
      </c>
      <c r="B10" s="602" t="s">
        <v>155</v>
      </c>
      <c r="C10" s="196" t="s">
        <v>156</v>
      </c>
      <c r="D10" s="603" t="s">
        <v>157</v>
      </c>
      <c r="F10" s="353" t="s">
        <v>1803</v>
      </c>
      <c r="G10" s="354"/>
      <c r="H10" s="354"/>
      <c r="I10" s="354"/>
      <c r="J10" s="354"/>
      <c r="K10" s="354"/>
      <c r="L10" s="354"/>
      <c r="M10" s="355"/>
    </row>
    <row r="11" spans="1:13" ht="15" thickBot="1" x14ac:dyDescent="0.35">
      <c r="A11" s="601"/>
      <c r="B11" s="602"/>
      <c r="C11" s="202" t="s">
        <v>158</v>
      </c>
      <c r="D11" s="604"/>
      <c r="F11" s="356"/>
      <c r="G11" s="357"/>
      <c r="H11" s="357"/>
      <c r="I11" s="357"/>
      <c r="J11" s="357"/>
      <c r="K11" s="357"/>
      <c r="L11" s="357"/>
      <c r="M11" s="358"/>
    </row>
    <row r="12" spans="1:13" ht="27.6" customHeight="1" x14ac:dyDescent="0.3">
      <c r="A12" s="150" t="s">
        <v>159</v>
      </c>
      <c r="B12" s="151">
        <f>'Amend#4 Main Budget'!G27</f>
        <v>0</v>
      </c>
      <c r="C12" s="194"/>
      <c r="D12" s="197"/>
      <c r="F12" s="587" t="s">
        <v>1804</v>
      </c>
      <c r="G12" s="588"/>
      <c r="H12" s="588"/>
      <c r="I12" s="588"/>
      <c r="J12" s="588"/>
      <c r="K12" s="588"/>
      <c r="L12" s="588"/>
      <c r="M12" s="589"/>
    </row>
    <row r="13" spans="1:13" x14ac:dyDescent="0.3">
      <c r="A13" s="150" t="s">
        <v>160</v>
      </c>
      <c r="B13" s="152">
        <f>'Amend#4 Main Budget'!G28</f>
        <v>0</v>
      </c>
      <c r="C13" s="194"/>
      <c r="D13" s="197"/>
      <c r="F13" s="587"/>
      <c r="G13" s="588"/>
      <c r="H13" s="588"/>
      <c r="I13" s="588"/>
      <c r="J13" s="588"/>
      <c r="K13" s="588"/>
      <c r="L13" s="588"/>
      <c r="M13" s="589"/>
    </row>
    <row r="14" spans="1:13" x14ac:dyDescent="0.3">
      <c r="A14" s="150" t="s">
        <v>161</v>
      </c>
      <c r="B14" s="151">
        <f>'Amend#4 Main Budget'!G29</f>
        <v>0</v>
      </c>
      <c r="C14" s="194"/>
      <c r="D14" s="197"/>
      <c r="F14" s="587"/>
      <c r="G14" s="588"/>
      <c r="H14" s="588"/>
      <c r="I14" s="588"/>
      <c r="J14" s="588"/>
      <c r="K14" s="588"/>
      <c r="L14" s="588"/>
      <c r="M14" s="589"/>
    </row>
    <row r="15" spans="1:13" x14ac:dyDescent="0.3">
      <c r="A15" s="150" t="s">
        <v>162</v>
      </c>
      <c r="B15" s="153">
        <f>'Amend#4 Main Budget'!M23-B19</f>
        <v>0</v>
      </c>
      <c r="C15" s="194"/>
      <c r="D15" s="197"/>
      <c r="F15" s="587"/>
      <c r="G15" s="588"/>
      <c r="H15" s="588"/>
      <c r="I15" s="588"/>
      <c r="J15" s="588"/>
      <c r="K15" s="588"/>
      <c r="L15" s="588"/>
      <c r="M15" s="589"/>
    </row>
    <row r="16" spans="1:13" x14ac:dyDescent="0.3">
      <c r="A16" s="150" t="s">
        <v>163</v>
      </c>
      <c r="B16" s="151">
        <f>'Amend#4 Main Budget'!M22-B20</f>
        <v>0</v>
      </c>
      <c r="C16" s="194"/>
      <c r="D16" s="197"/>
      <c r="F16" s="587"/>
      <c r="G16" s="588"/>
      <c r="H16" s="588"/>
      <c r="I16" s="588"/>
      <c r="J16" s="588"/>
      <c r="K16" s="588"/>
      <c r="L16" s="588"/>
      <c r="M16" s="589"/>
    </row>
    <row r="17" spans="1:13" x14ac:dyDescent="0.3">
      <c r="A17" s="150" t="s">
        <v>1808</v>
      </c>
      <c r="B17" s="285"/>
      <c r="C17" s="195"/>
      <c r="D17" s="303"/>
      <c r="F17" s="587"/>
      <c r="G17" s="588"/>
      <c r="H17" s="588"/>
      <c r="I17" s="588"/>
      <c r="J17" s="588"/>
      <c r="K17" s="588"/>
      <c r="L17" s="588"/>
      <c r="M17" s="589"/>
    </row>
    <row r="18" spans="1:13" x14ac:dyDescent="0.3">
      <c r="A18" s="150" t="s">
        <v>1809</v>
      </c>
      <c r="B18" s="285">
        <f>SUM('Amend#4 NPS Activities'!D112-(B19+B20))</f>
        <v>0</v>
      </c>
      <c r="C18" s="195"/>
      <c r="D18" s="303"/>
      <c r="F18" s="587"/>
      <c r="G18" s="588"/>
      <c r="H18" s="588"/>
      <c r="I18" s="588"/>
      <c r="J18" s="588"/>
      <c r="K18" s="588"/>
      <c r="L18" s="588"/>
      <c r="M18" s="589"/>
    </row>
    <row r="19" spans="1:13" x14ac:dyDescent="0.3">
      <c r="A19" s="150" t="s">
        <v>1810</v>
      </c>
      <c r="B19" s="285">
        <f>SUM('Amend#4 NPS Activities'!H30:H36)</f>
        <v>0</v>
      </c>
      <c r="C19" s="195"/>
      <c r="D19" s="303"/>
      <c r="F19" s="587"/>
      <c r="G19" s="588"/>
      <c r="H19" s="588"/>
      <c r="I19" s="588"/>
      <c r="J19" s="588"/>
      <c r="K19" s="588"/>
      <c r="L19" s="588"/>
      <c r="M19" s="589"/>
    </row>
    <row r="20" spans="1:13" x14ac:dyDescent="0.3">
      <c r="A20" s="150" t="s">
        <v>1811</v>
      </c>
      <c r="B20" s="285">
        <f>'Amend#4 NPS Activities'!H62</f>
        <v>0</v>
      </c>
      <c r="C20" s="195"/>
      <c r="D20" s="303"/>
      <c r="F20" s="587"/>
      <c r="G20" s="588"/>
      <c r="H20" s="588"/>
      <c r="I20" s="588"/>
      <c r="J20" s="588"/>
      <c r="K20" s="588"/>
      <c r="L20" s="588"/>
      <c r="M20" s="589"/>
    </row>
    <row r="21" spans="1:13" x14ac:dyDescent="0.3">
      <c r="A21" s="154" t="s">
        <v>164</v>
      </c>
      <c r="B21" s="155"/>
      <c r="C21" s="155"/>
      <c r="D21" s="155"/>
      <c r="F21" s="587"/>
      <c r="G21" s="588"/>
      <c r="H21" s="588"/>
      <c r="I21" s="588"/>
      <c r="J21" s="588"/>
      <c r="K21" s="588"/>
      <c r="L21" s="588"/>
      <c r="M21" s="589"/>
    </row>
    <row r="22" spans="1:13" x14ac:dyDescent="0.3">
      <c r="A22" s="156" t="s">
        <v>1891</v>
      </c>
      <c r="B22" s="157">
        <f>'Amend#4 Overview'!E19</f>
        <v>0</v>
      </c>
      <c r="C22" s="195"/>
      <c r="D22" s="303"/>
      <c r="F22" s="587"/>
      <c r="G22" s="588"/>
      <c r="H22" s="588"/>
      <c r="I22" s="588"/>
      <c r="J22" s="588"/>
      <c r="K22" s="588"/>
      <c r="L22" s="588"/>
      <c r="M22" s="589"/>
    </row>
    <row r="23" spans="1:13" x14ac:dyDescent="0.3">
      <c r="A23" s="156" t="s">
        <v>1892</v>
      </c>
      <c r="B23" s="157">
        <f>'Amend#4 Overview'!E20</f>
        <v>0</v>
      </c>
      <c r="C23" s="195"/>
      <c r="D23" s="303"/>
      <c r="F23" s="587"/>
      <c r="G23" s="588"/>
      <c r="H23" s="588"/>
      <c r="I23" s="588"/>
      <c r="J23" s="588"/>
      <c r="K23" s="588"/>
      <c r="L23" s="588"/>
      <c r="M23" s="589"/>
    </row>
    <row r="24" spans="1:13" x14ac:dyDescent="0.3">
      <c r="A24" s="156" t="s">
        <v>1854</v>
      </c>
      <c r="B24" s="157">
        <f>'Amend#4 Overview'!E21</f>
        <v>0</v>
      </c>
      <c r="C24" s="195"/>
      <c r="D24" s="303"/>
      <c r="F24" s="590"/>
      <c r="G24" s="591"/>
      <c r="H24" s="591"/>
      <c r="I24" s="591"/>
      <c r="J24" s="591"/>
      <c r="K24" s="591"/>
      <c r="L24" s="591"/>
      <c r="M24" s="592"/>
    </row>
    <row r="25" spans="1:13" x14ac:dyDescent="0.3">
      <c r="A25" s="156" t="s">
        <v>1800</v>
      </c>
      <c r="B25" s="157">
        <f>'Amend#4 Overview'!E22</f>
        <v>0</v>
      </c>
      <c r="C25" s="195"/>
      <c r="D25" s="303"/>
    </row>
    <row r="26" spans="1:13" x14ac:dyDescent="0.3">
      <c r="A26" s="156" t="s">
        <v>1855</v>
      </c>
      <c r="B26" s="157">
        <f>'Amend#4 Overview'!E23</f>
        <v>0</v>
      </c>
      <c r="C26" s="195"/>
      <c r="D26" s="303"/>
    </row>
    <row r="27" spans="1:13" ht="14.4" customHeight="1" thickBot="1" x14ac:dyDescent="0.35">
      <c r="A27" s="288" t="s">
        <v>1801</v>
      </c>
      <c r="B27" s="289">
        <f>'Amend#4 Overview'!E24</f>
        <v>0</v>
      </c>
      <c r="C27" s="290"/>
      <c r="D27" s="304"/>
    </row>
    <row r="28" spans="1:13" ht="14.4" customHeight="1" x14ac:dyDescent="0.3">
      <c r="A28" s="286" t="s">
        <v>1812</v>
      </c>
      <c r="B28" s="287">
        <f>SUM(B12:B27)</f>
        <v>0</v>
      </c>
      <c r="C28" s="299"/>
      <c r="D28" s="300"/>
    </row>
    <row r="29" spans="1:13" ht="15" thickBot="1" x14ac:dyDescent="0.35">
      <c r="A29" s="288" t="s">
        <v>1856</v>
      </c>
      <c r="B29" s="289">
        <f>'Amend#4 Overview'!G11</f>
        <v>0</v>
      </c>
      <c r="C29" s="301"/>
      <c r="D29" s="302"/>
    </row>
    <row r="30" spans="1:13" ht="15" thickBot="1" x14ac:dyDescent="0.35">
      <c r="A30" s="294" t="s">
        <v>1813</v>
      </c>
      <c r="B30" s="295">
        <f>B28-B29</f>
        <v>0</v>
      </c>
      <c r="C30" s="296">
        <f>SUM(C12:C27)</f>
        <v>0</v>
      </c>
      <c r="D30" s="297">
        <f>SUM(D12:D27)</f>
        <v>0</v>
      </c>
    </row>
    <row r="31" spans="1:13" ht="40.799999999999997" x14ac:dyDescent="0.3">
      <c r="A31" s="614"/>
      <c r="B31" s="615"/>
      <c r="C31" s="292" t="s">
        <v>198</v>
      </c>
      <c r="D31" s="293"/>
    </row>
    <row r="32" spans="1:13" ht="64.2" customHeight="1" x14ac:dyDescent="0.3">
      <c r="A32" s="619" t="s">
        <v>165</v>
      </c>
      <c r="B32" s="619"/>
      <c r="C32" s="619"/>
      <c r="D32" s="619"/>
    </row>
    <row r="33" spans="1:4" x14ac:dyDescent="0.3">
      <c r="A33" s="158" t="s">
        <v>166</v>
      </c>
      <c r="B33" s="159" t="s">
        <v>167</v>
      </c>
      <c r="C33" s="620"/>
      <c r="D33" s="621"/>
    </row>
    <row r="34" spans="1:4" x14ac:dyDescent="0.3">
      <c r="A34" s="160" t="s">
        <v>168</v>
      </c>
      <c r="B34" s="622"/>
      <c r="C34" s="622"/>
      <c r="D34" s="623"/>
    </row>
    <row r="35" spans="1:4" x14ac:dyDescent="0.3">
      <c r="A35" s="160" t="s">
        <v>169</v>
      </c>
      <c r="B35" s="622"/>
      <c r="C35" s="622"/>
      <c r="D35" s="623"/>
    </row>
    <row r="36" spans="1:4" x14ac:dyDescent="0.3">
      <c r="A36" s="160" t="s">
        <v>170</v>
      </c>
      <c r="B36" s="622"/>
      <c r="C36" s="622"/>
      <c r="D36" s="623"/>
    </row>
    <row r="37" spans="1:4" ht="4.2" customHeight="1" x14ac:dyDescent="0.3">
      <c r="A37" s="161"/>
      <c r="B37" s="162"/>
      <c r="C37" s="162"/>
      <c r="D37" s="163"/>
    </row>
    <row r="38" spans="1:4" ht="3.6" customHeight="1" x14ac:dyDescent="0.3">
      <c r="A38" s="628"/>
      <c r="B38" s="628"/>
      <c r="C38" s="628"/>
      <c r="D38" s="628"/>
    </row>
    <row r="39" spans="1:4" x14ac:dyDescent="0.3">
      <c r="A39" s="164" t="s">
        <v>171</v>
      </c>
      <c r="B39" s="165" t="s">
        <v>167</v>
      </c>
      <c r="C39" s="624"/>
      <c r="D39" s="625"/>
    </row>
    <row r="40" spans="1:4" ht="14.4" customHeight="1" x14ac:dyDescent="0.3">
      <c r="A40" s="147" t="s">
        <v>168</v>
      </c>
      <c r="B40" s="626"/>
      <c r="C40" s="626"/>
      <c r="D40" s="627"/>
    </row>
    <row r="41" spans="1:4" ht="14.4" customHeight="1" x14ac:dyDescent="0.3">
      <c r="A41" s="147" t="s">
        <v>169</v>
      </c>
      <c r="B41" s="626"/>
      <c r="C41" s="626"/>
      <c r="D41" s="627"/>
    </row>
    <row r="42" spans="1:4" x14ac:dyDescent="0.3">
      <c r="A42" s="147" t="s">
        <v>170</v>
      </c>
      <c r="B42" s="626"/>
      <c r="C42" s="626"/>
      <c r="D42" s="627"/>
    </row>
    <row r="43" spans="1:4" ht="4.95" customHeight="1" x14ac:dyDescent="0.3">
      <c r="A43" s="166"/>
      <c r="B43" s="167"/>
      <c r="C43" s="167"/>
      <c r="D43" s="168"/>
    </row>
    <row r="44" spans="1:4" ht="3.6" customHeight="1" x14ac:dyDescent="0.3">
      <c r="A44" s="629"/>
      <c r="B44" s="629"/>
      <c r="C44" s="629"/>
      <c r="D44" s="629"/>
    </row>
    <row r="45" spans="1:4" x14ac:dyDescent="0.3">
      <c r="A45" s="616" t="s">
        <v>172</v>
      </c>
      <c r="B45" s="630" t="s">
        <v>173</v>
      </c>
      <c r="C45" s="617" t="s">
        <v>174</v>
      </c>
      <c r="D45" s="169" t="s">
        <v>175</v>
      </c>
    </row>
    <row r="46" spans="1:4" x14ac:dyDescent="0.3">
      <c r="A46" s="616"/>
      <c r="B46" s="630"/>
      <c r="C46" s="618"/>
      <c r="D46" s="326" t="s">
        <v>176</v>
      </c>
    </row>
  </sheetData>
  <sheetProtection algorithmName="SHA-512" hashValue="bjkZ2RQnVeYSHTnnqpgmq3G+NO4aUxh8YDKg5OLoQtm56xzXylJKkE+UwebkPWnCQWs3xWGu950JEorpTSvMhQ==" saltValue="mugEbAGTaJeD/HkF7RdwJQ==" spinCount="100000" sheet="1" selectLockedCells="1"/>
  <mergeCells count="28">
    <mergeCell ref="F12:M24"/>
    <mergeCell ref="B7:D7"/>
    <mergeCell ref="A1:D1"/>
    <mergeCell ref="A2:D2"/>
    <mergeCell ref="A3:D3"/>
    <mergeCell ref="B5:C5"/>
    <mergeCell ref="B6:D6"/>
    <mergeCell ref="F10:M11"/>
    <mergeCell ref="A38:D38"/>
    <mergeCell ref="C39:D39"/>
    <mergeCell ref="B8:D8"/>
    <mergeCell ref="A9:D9"/>
    <mergeCell ref="A10:A11"/>
    <mergeCell ref="B10:B11"/>
    <mergeCell ref="D10:D11"/>
    <mergeCell ref="B35:D35"/>
    <mergeCell ref="B36:D36"/>
    <mergeCell ref="A31:B31"/>
    <mergeCell ref="A32:D32"/>
    <mergeCell ref="C33:D33"/>
    <mergeCell ref="B34:D34"/>
    <mergeCell ref="B40:D40"/>
    <mergeCell ref="B41:D41"/>
    <mergeCell ref="B42:D42"/>
    <mergeCell ref="A44:D44"/>
    <mergeCell ref="A45:A46"/>
    <mergeCell ref="B45:B46"/>
    <mergeCell ref="C45:C46"/>
  </mergeCells>
  <hyperlinks>
    <hyperlink ref="D46" r:id="rId1" xr:uid="{AED9D52D-5C3B-4C4D-B0DB-AFD4B855A8F0}"/>
  </hyperlinks>
  <pageMargins left="0.5" right="0.5" top="0.5" bottom="0.5" header="0.3" footer="0.3"/>
  <pageSetup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48C0D328-9D42-4E0E-8026-A316DC45A7AA}">
            <xm:f>$B$15&gt;Overview!$I$15</xm:f>
            <x14:dxf>
              <font>
                <b/>
                <i val="0"/>
                <color rgb="FFFFFF00"/>
              </font>
              <fill>
                <patternFill>
                  <bgColor rgb="FFFF0000"/>
                </patternFill>
              </fill>
            </x14:dxf>
          </x14:cfRule>
          <xm:sqref>B15</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CFCA2-CA2B-4EAB-B6E2-80D7C3249151}">
  <sheetPr codeName="Sheet34">
    <tabColor rgb="FF00B0F0"/>
  </sheetPr>
  <dimension ref="B1"/>
  <sheetViews>
    <sheetView showGridLines="0" zoomScaleNormal="100" workbookViewId="0">
      <selection activeCell="R5" sqref="R5"/>
    </sheetView>
  </sheetViews>
  <sheetFormatPr defaultColWidth="8.88671875" defaultRowHeight="12" x14ac:dyDescent="0.3"/>
  <cols>
    <col min="1" max="1" width="8.88671875" style="261"/>
    <col min="2" max="2" width="8.88671875" style="260"/>
    <col min="3" max="16384" width="8.88671875" style="261"/>
  </cols>
  <sheetData/>
  <sheetProtection algorithmName="SHA-512" hashValue="ixoMfN8iUqgC8PO9EEF8qNS0XsZnyrxrvyDqtdENrnRN3ScyZNSWcPr3rxx+iZ1ykWbSSnEb4AvFuQ7V25d97w==" saltValue="Be2HgM8arWm6CcZbns1/IA==" spinCount="100000" sheet="1" objects="1" scenarios="1"/>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C39BB-66AD-4496-8C06-5B861646C6E0}">
  <sheetPr codeName="Sheet35"/>
  <dimension ref="A1:X25"/>
  <sheetViews>
    <sheetView workbookViewId="0">
      <selection activeCell="A18" sqref="A18:XFD18"/>
    </sheetView>
  </sheetViews>
  <sheetFormatPr defaultColWidth="8.88671875" defaultRowHeight="13.2" x14ac:dyDescent="0.25"/>
  <cols>
    <col min="1" max="1" width="14" style="31" customWidth="1"/>
    <col min="2" max="2" width="51.6640625" style="31" customWidth="1"/>
    <col min="3" max="3" width="17.44140625" style="54" customWidth="1"/>
    <col min="4" max="4" width="17.44140625" style="55" customWidth="1"/>
    <col min="5" max="10" width="17.44140625" style="31" customWidth="1"/>
    <col min="11" max="11" width="28.44140625" style="31" customWidth="1"/>
    <col min="12" max="12" width="17.44140625" style="31" hidden="1" customWidth="1"/>
    <col min="13" max="23" width="0" style="32" hidden="1" customWidth="1"/>
    <col min="24" max="24" width="4.44140625" style="32" hidden="1" customWidth="1"/>
    <col min="25" max="16384" width="8.88671875" style="32"/>
  </cols>
  <sheetData>
    <row r="1" spans="1:12" ht="15.6" x14ac:dyDescent="0.3">
      <c r="A1" s="323"/>
      <c r="B1" s="25">
        <f>'[1]Allocation Summary'!B6</f>
        <v>38008070.923</v>
      </c>
      <c r="C1" s="26"/>
      <c r="D1" s="26"/>
      <c r="E1" s="27">
        <v>0.8</v>
      </c>
      <c r="F1" s="27"/>
      <c r="G1" s="26"/>
      <c r="H1" s="28"/>
      <c r="I1" s="29">
        <v>0.2</v>
      </c>
      <c r="J1" s="30"/>
      <c r="K1" s="30" t="s">
        <v>178</v>
      </c>
    </row>
    <row r="2" spans="1:12" ht="15.6" x14ac:dyDescent="0.3">
      <c r="A2" s="39"/>
      <c r="B2" s="33" t="s">
        <v>179</v>
      </c>
      <c r="C2" s="34"/>
      <c r="D2" s="26"/>
      <c r="E2" s="35">
        <f>B1*E1</f>
        <v>30406456.738400001</v>
      </c>
      <c r="F2" s="35"/>
      <c r="G2" s="36"/>
      <c r="H2" s="26"/>
      <c r="I2" s="37">
        <f>B1*I1</f>
        <v>7601614.1846000003</v>
      </c>
      <c r="J2" s="30"/>
      <c r="K2" s="38" t="e">
        <f>E6+F6+I6+J6</f>
        <v>#REF!</v>
      </c>
    </row>
    <row r="3" spans="1:12" ht="15.6" x14ac:dyDescent="0.3">
      <c r="A3" s="39"/>
      <c r="B3" s="39"/>
      <c r="C3" s="26"/>
      <c r="D3" s="26"/>
      <c r="E3" s="26"/>
      <c r="F3" s="26"/>
      <c r="G3" s="40"/>
      <c r="H3" s="30"/>
      <c r="I3" s="30"/>
      <c r="J3" s="30"/>
      <c r="K3" s="30"/>
      <c r="L3" s="41"/>
    </row>
    <row r="4" spans="1:12" s="44" customFormat="1" ht="52.8" x14ac:dyDescent="0.25">
      <c r="A4" s="324" t="s">
        <v>197</v>
      </c>
      <c r="B4" s="59" t="s">
        <v>180</v>
      </c>
      <c r="C4" s="60" t="s">
        <v>181</v>
      </c>
      <c r="D4" s="61" t="s">
        <v>182</v>
      </c>
      <c r="E4" s="62" t="s">
        <v>183</v>
      </c>
      <c r="F4" s="62" t="s">
        <v>184</v>
      </c>
      <c r="G4" s="62" t="s">
        <v>185</v>
      </c>
      <c r="H4" s="62" t="s">
        <v>186</v>
      </c>
      <c r="I4" s="62" t="s">
        <v>187</v>
      </c>
      <c r="J4" s="62" t="s">
        <v>196</v>
      </c>
      <c r="K4" s="63" t="s">
        <v>188</v>
      </c>
      <c r="L4" s="43"/>
    </row>
    <row r="5" spans="1:12" s="44" customFormat="1" x14ac:dyDescent="0.25">
      <c r="A5" s="64" t="s">
        <v>141</v>
      </c>
      <c r="B5" s="42"/>
      <c r="C5" s="45" t="e">
        <f t="shared" ref="C5:K5" si="0">SUM(C6:C392)</f>
        <v>#REF!</v>
      </c>
      <c r="D5" s="46" t="e">
        <f t="shared" si="0"/>
        <v>#REF!</v>
      </c>
      <c r="E5" s="47" t="e">
        <f t="shared" si="0"/>
        <v>#REF!</v>
      </c>
      <c r="F5" s="48" t="e">
        <f t="shared" si="0"/>
        <v>#REF!</v>
      </c>
      <c r="G5" s="49" t="e">
        <f t="shared" si="0"/>
        <v>#REF!</v>
      </c>
      <c r="H5" s="46" t="e">
        <f t="shared" si="0"/>
        <v>#REF!</v>
      </c>
      <c r="I5" s="47" t="e">
        <f t="shared" si="0"/>
        <v>#REF!</v>
      </c>
      <c r="J5" s="48" t="e">
        <f t="shared" si="0"/>
        <v>#REF!</v>
      </c>
      <c r="K5" s="58">
        <f t="shared" si="0"/>
        <v>181835.23517432064</v>
      </c>
      <c r="L5" s="50"/>
    </row>
    <row r="6" spans="1:12" s="44" customFormat="1" ht="15.6" customHeight="1" x14ac:dyDescent="0.25">
      <c r="A6" s="325" t="s">
        <v>1877</v>
      </c>
      <c r="B6" s="321" t="s">
        <v>1865</v>
      </c>
      <c r="C6" s="45" t="e">
        <f>SUM(#REF!)</f>
        <v>#REF!</v>
      </c>
      <c r="D6" s="46" t="e">
        <f>SUM(#REF!)</f>
        <v>#REF!</v>
      </c>
      <c r="E6" s="47" t="e">
        <f>SUM(#REF!)</f>
        <v>#REF!</v>
      </c>
      <c r="F6" s="48" t="e">
        <f>SUM(#REF!)</f>
        <v>#REF!</v>
      </c>
      <c r="G6" s="49" t="e">
        <f>SUM(#REF!)</f>
        <v>#REF!</v>
      </c>
      <c r="H6" s="46" t="e">
        <f>SUM(#REF!)</f>
        <v>#REF!</v>
      </c>
      <c r="I6" s="47" t="e">
        <f>SUM(#REF!)</f>
        <v>#REF!</v>
      </c>
      <c r="J6" s="48" t="e">
        <f>SUM(#REF!)</f>
        <v>#REF!</v>
      </c>
      <c r="K6" s="322">
        <v>25318.858244293155</v>
      </c>
      <c r="L6" s="50"/>
    </row>
    <row r="7" spans="1:12" s="44" customFormat="1" ht="15.6" x14ac:dyDescent="0.3">
      <c r="A7" s="325" t="s">
        <v>1878</v>
      </c>
      <c r="B7" s="321" t="s">
        <v>1866</v>
      </c>
      <c r="C7" s="51"/>
      <c r="D7" s="52" t="e">
        <f t="shared" ref="D7:D12" si="1">C7/$C$6</f>
        <v>#REF!</v>
      </c>
      <c r="E7" s="53" t="e">
        <f t="shared" ref="E7:E12" si="2">D7*$E$2</f>
        <v>#REF!</v>
      </c>
      <c r="F7" s="319"/>
      <c r="G7" s="320"/>
      <c r="H7" s="52" t="e">
        <f t="shared" ref="H7:H12" si="3">G7/$G$6</f>
        <v>#REF!</v>
      </c>
      <c r="I7" s="53" t="e">
        <f t="shared" ref="I7:I12" si="4">H7*$I$2</f>
        <v>#REF!</v>
      </c>
      <c r="J7" s="319"/>
      <c r="K7" s="322">
        <v>39677.413138767377</v>
      </c>
      <c r="L7" s="50"/>
    </row>
    <row r="8" spans="1:12" s="44" customFormat="1" ht="15.6" x14ac:dyDescent="0.3">
      <c r="A8" s="325" t="s">
        <v>1879</v>
      </c>
      <c r="B8" s="321" t="s">
        <v>1867</v>
      </c>
      <c r="C8" s="51"/>
      <c r="D8" s="52" t="e">
        <f t="shared" si="1"/>
        <v>#REF!</v>
      </c>
      <c r="E8" s="53" t="e">
        <f t="shared" si="2"/>
        <v>#REF!</v>
      </c>
      <c r="F8" s="319"/>
      <c r="G8" s="320"/>
      <c r="H8" s="52" t="e">
        <f t="shared" si="3"/>
        <v>#REF!</v>
      </c>
      <c r="I8" s="53" t="e">
        <f t="shared" si="4"/>
        <v>#REF!</v>
      </c>
      <c r="J8" s="319"/>
      <c r="K8" s="322">
        <v>983.47815997571615</v>
      </c>
      <c r="L8" s="50"/>
    </row>
    <row r="9" spans="1:12" s="44" customFormat="1" ht="15.6" x14ac:dyDescent="0.3">
      <c r="A9" s="325" t="s">
        <v>1880</v>
      </c>
      <c r="B9" s="321" t="s">
        <v>1868</v>
      </c>
      <c r="C9" s="51"/>
      <c r="D9" s="52" t="e">
        <f t="shared" si="1"/>
        <v>#REF!</v>
      </c>
      <c r="E9" s="53" t="e">
        <f t="shared" si="2"/>
        <v>#REF!</v>
      </c>
      <c r="F9" s="319"/>
      <c r="G9" s="320"/>
      <c r="H9" s="52" t="e">
        <f t="shared" si="3"/>
        <v>#REF!</v>
      </c>
      <c r="I9" s="53" t="e">
        <f t="shared" si="4"/>
        <v>#REF!</v>
      </c>
      <c r="J9" s="319"/>
      <c r="K9" s="322">
        <v>6235.0511525135844</v>
      </c>
      <c r="L9" s="50"/>
    </row>
    <row r="10" spans="1:12" s="44" customFormat="1" ht="15.6" x14ac:dyDescent="0.3">
      <c r="A10" s="325" t="s">
        <v>1881</v>
      </c>
      <c r="B10" s="321" t="s">
        <v>1869</v>
      </c>
      <c r="C10" s="51"/>
      <c r="D10" s="52" t="e">
        <f t="shared" si="1"/>
        <v>#REF!</v>
      </c>
      <c r="E10" s="53" t="e">
        <f t="shared" si="2"/>
        <v>#REF!</v>
      </c>
      <c r="F10" s="319"/>
      <c r="G10" s="320"/>
      <c r="H10" s="52" t="e">
        <f t="shared" si="3"/>
        <v>#REF!</v>
      </c>
      <c r="I10" s="53" t="e">
        <f t="shared" si="4"/>
        <v>#REF!</v>
      </c>
      <c r="J10" s="319"/>
      <c r="K10" s="322">
        <v>43139.010634018327</v>
      </c>
      <c r="L10" s="50"/>
    </row>
    <row r="11" spans="1:12" s="44" customFormat="1" ht="15.6" x14ac:dyDescent="0.3">
      <c r="A11" s="325" t="s">
        <v>1882</v>
      </c>
      <c r="B11" s="321" t="s">
        <v>1870</v>
      </c>
      <c r="C11" s="51"/>
      <c r="D11" s="52" t="e">
        <f t="shared" si="1"/>
        <v>#REF!</v>
      </c>
      <c r="E11" s="53" t="e">
        <f t="shared" si="2"/>
        <v>#REF!</v>
      </c>
      <c r="F11" s="319"/>
      <c r="G11" s="320"/>
      <c r="H11" s="52" t="e">
        <f t="shared" si="3"/>
        <v>#REF!</v>
      </c>
      <c r="I11" s="53" t="e">
        <f t="shared" si="4"/>
        <v>#REF!</v>
      </c>
      <c r="J11" s="319"/>
      <c r="K11" s="322">
        <v>4923.1113252792238</v>
      </c>
      <c r="L11" s="50"/>
    </row>
    <row r="12" spans="1:12" s="44" customFormat="1" ht="15.6" x14ac:dyDescent="0.3">
      <c r="A12" s="325" t="s">
        <v>1883</v>
      </c>
      <c r="B12" s="321" t="s">
        <v>1871</v>
      </c>
      <c r="C12" s="51"/>
      <c r="D12" s="52" t="e">
        <f t="shared" si="1"/>
        <v>#REF!</v>
      </c>
      <c r="E12" s="53" t="e">
        <f t="shared" si="2"/>
        <v>#REF!</v>
      </c>
      <c r="F12" s="319"/>
      <c r="G12" s="320"/>
      <c r="H12" s="52" t="e">
        <f t="shared" si="3"/>
        <v>#REF!</v>
      </c>
      <c r="I12" s="53" t="e">
        <f t="shared" si="4"/>
        <v>#REF!</v>
      </c>
      <c r="J12" s="319"/>
      <c r="K12" s="322">
        <v>1184.1490734034091</v>
      </c>
      <c r="L12" s="50"/>
    </row>
    <row r="13" spans="1:12" s="44" customFormat="1" ht="15.6" x14ac:dyDescent="0.3">
      <c r="A13" s="325" t="s">
        <v>1884</v>
      </c>
      <c r="B13" s="321" t="s">
        <v>1872</v>
      </c>
      <c r="C13" s="51"/>
      <c r="D13" s="52" t="e">
        <f t="shared" ref="D13:D17" si="5">C13/$C$6</f>
        <v>#REF!</v>
      </c>
      <c r="E13" s="53" t="e">
        <f t="shared" ref="E13:E17" si="6">D13*$E$2</f>
        <v>#REF!</v>
      </c>
      <c r="F13" s="319"/>
      <c r="G13" s="320"/>
      <c r="H13" s="52" t="e">
        <f t="shared" ref="H13:H17" si="7">G13/$G$6</f>
        <v>#REF!</v>
      </c>
      <c r="I13" s="53" t="e">
        <f t="shared" ref="I13:I17" si="8">H13*$I$2</f>
        <v>#REF!</v>
      </c>
      <c r="J13" s="319"/>
      <c r="K13" s="322">
        <v>31221.67954134116</v>
      </c>
      <c r="L13" s="50"/>
    </row>
    <row r="14" spans="1:12" s="44" customFormat="1" ht="15.6" x14ac:dyDescent="0.3">
      <c r="A14" s="325" t="s">
        <v>1885</v>
      </c>
      <c r="B14" s="321" t="s">
        <v>1873</v>
      </c>
      <c r="C14" s="51"/>
      <c r="D14" s="52" t="e">
        <f t="shared" si="5"/>
        <v>#REF!</v>
      </c>
      <c r="E14" s="53" t="e">
        <f t="shared" si="6"/>
        <v>#REF!</v>
      </c>
      <c r="F14" s="319"/>
      <c r="G14" s="320"/>
      <c r="H14" s="52" t="e">
        <f t="shared" si="7"/>
        <v>#REF!</v>
      </c>
      <c r="I14" s="53" t="e">
        <f t="shared" si="8"/>
        <v>#REF!</v>
      </c>
      <c r="J14" s="319"/>
      <c r="K14" s="322">
        <v>4863.4821037909805</v>
      </c>
      <c r="L14" s="50"/>
    </row>
    <row r="15" spans="1:12" s="44" customFormat="1" ht="15.6" x14ac:dyDescent="0.3">
      <c r="A15" s="325" t="s">
        <v>1886</v>
      </c>
      <c r="B15" s="321" t="s">
        <v>1874</v>
      </c>
      <c r="C15" s="51"/>
      <c r="D15" s="52" t="e">
        <f t="shared" si="5"/>
        <v>#REF!</v>
      </c>
      <c r="E15" s="53" t="e">
        <f t="shared" si="6"/>
        <v>#REF!</v>
      </c>
      <c r="F15" s="319"/>
      <c r="G15" s="320"/>
      <c r="H15" s="52" t="e">
        <f t="shared" si="7"/>
        <v>#REF!</v>
      </c>
      <c r="I15" s="53" t="e">
        <f t="shared" si="8"/>
        <v>#REF!</v>
      </c>
      <c r="J15" s="319"/>
      <c r="K15" s="322">
        <v>4407.229682701387</v>
      </c>
      <c r="L15" s="50"/>
    </row>
    <row r="16" spans="1:12" s="44" customFormat="1" ht="15.6" x14ac:dyDescent="0.3">
      <c r="A16" s="325" t="s">
        <v>1887</v>
      </c>
      <c r="B16" s="321" t="s">
        <v>1875</v>
      </c>
      <c r="C16" s="51"/>
      <c r="D16" s="52" t="e">
        <f t="shared" si="5"/>
        <v>#REF!</v>
      </c>
      <c r="E16" s="53" t="e">
        <f t="shared" si="6"/>
        <v>#REF!</v>
      </c>
      <c r="F16" s="319"/>
      <c r="G16" s="320"/>
      <c r="H16" s="52" t="e">
        <f t="shared" si="7"/>
        <v>#REF!</v>
      </c>
      <c r="I16" s="53" t="e">
        <f t="shared" si="8"/>
        <v>#REF!</v>
      </c>
      <c r="J16" s="319"/>
      <c r="K16" s="322">
        <v>286.80201113293333</v>
      </c>
      <c r="L16" s="50"/>
    </row>
    <row r="17" spans="1:12" s="44" customFormat="1" ht="15.6" x14ac:dyDescent="0.3">
      <c r="A17" s="325" t="s">
        <v>1888</v>
      </c>
      <c r="B17" s="321" t="s">
        <v>1876</v>
      </c>
      <c r="C17" s="51"/>
      <c r="D17" s="52" t="e">
        <f t="shared" si="5"/>
        <v>#REF!</v>
      </c>
      <c r="E17" s="53" t="e">
        <f t="shared" si="6"/>
        <v>#REF!</v>
      </c>
      <c r="F17" s="319"/>
      <c r="G17" s="320"/>
      <c r="H17" s="52" t="e">
        <f t="shared" si="7"/>
        <v>#REF!</v>
      </c>
      <c r="I17" s="53" t="e">
        <f t="shared" si="8"/>
        <v>#REF!</v>
      </c>
      <c r="J17" s="319"/>
      <c r="K17" s="322">
        <v>19594.970107103374</v>
      </c>
      <c r="L17" s="50"/>
    </row>
    <row r="18" spans="1:12" ht="15.6" customHeight="1" x14ac:dyDescent="0.25">
      <c r="B18" s="31" t="s">
        <v>189</v>
      </c>
    </row>
    <row r="19" spans="1:12" ht="15.6" customHeight="1" x14ac:dyDescent="0.25">
      <c r="B19" s="31" t="s">
        <v>190</v>
      </c>
    </row>
    <row r="20" spans="1:12" ht="15.6" customHeight="1" x14ac:dyDescent="0.25">
      <c r="B20" s="31" t="s">
        <v>191</v>
      </c>
    </row>
    <row r="21" spans="1:12" ht="15.6" customHeight="1" x14ac:dyDescent="0.25">
      <c r="B21" s="31" t="s">
        <v>192</v>
      </c>
    </row>
    <row r="22" spans="1:12" ht="15.6" customHeight="1" x14ac:dyDescent="0.25">
      <c r="B22" s="31" t="s">
        <v>193</v>
      </c>
    </row>
    <row r="24" spans="1:12" ht="15.6" customHeight="1" x14ac:dyDescent="0.25">
      <c r="C24" s="56" t="s">
        <v>194</v>
      </c>
    </row>
    <row r="25" spans="1:12" ht="15.6" customHeight="1" x14ac:dyDescent="0.25">
      <c r="C25" s="57" t="s">
        <v>195</v>
      </c>
    </row>
  </sheetData>
  <sheetProtection algorithmName="SHA-512" hashValue="HRnrqC+k3OCq0WZBSE+a9KpO5jdvs3NurEIN8fAnlrPtdR+zI1DW8M9CtQm4q1hNdPDdOkmVefSCdGs/8jhgGA==" saltValue="61TyiyoIz27iSa7RsgO/NQ==" spinCount="100000" sheet="1" objects="1" scenarios="1"/>
  <pageMargins left="0.7" right="0.7" top="0.75" bottom="0.75" header="0.3" footer="0.3"/>
  <pageSetup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6812C-4E4C-466C-8267-7FE8924E07ED}">
  <sheetPr codeName="Sheet36"/>
  <dimension ref="A1:B803"/>
  <sheetViews>
    <sheetView topLeftCell="A793" workbookViewId="0">
      <selection activeCell="B32" sqref="B32:D34"/>
    </sheetView>
  </sheetViews>
  <sheetFormatPr defaultRowHeight="14.4" x14ac:dyDescent="0.3"/>
  <cols>
    <col min="1" max="1" width="10.88671875" style="68" customWidth="1"/>
    <col min="2" max="2" width="34.5546875" style="68" customWidth="1"/>
  </cols>
  <sheetData>
    <row r="1" spans="1:2" ht="43.2" x14ac:dyDescent="0.3">
      <c r="A1" s="67" t="s">
        <v>230</v>
      </c>
      <c r="B1" s="67" t="s">
        <v>231</v>
      </c>
    </row>
    <row r="2" spans="1:2" x14ac:dyDescent="0.3">
      <c r="A2" s="68" t="s">
        <v>232</v>
      </c>
      <c r="B2" s="68" t="s">
        <v>233</v>
      </c>
    </row>
    <row r="3" spans="1:2" x14ac:dyDescent="0.3">
      <c r="A3" s="68" t="s">
        <v>234</v>
      </c>
      <c r="B3" s="68" t="s">
        <v>235</v>
      </c>
    </row>
    <row r="4" spans="1:2" x14ac:dyDescent="0.3">
      <c r="A4" s="68" t="s">
        <v>236</v>
      </c>
      <c r="B4" s="68" t="s">
        <v>237</v>
      </c>
    </row>
    <row r="5" spans="1:2" x14ac:dyDescent="0.3">
      <c r="A5" s="68" t="s">
        <v>238</v>
      </c>
      <c r="B5" s="68" t="s">
        <v>239</v>
      </c>
    </row>
    <row r="6" spans="1:2" x14ac:dyDescent="0.3">
      <c r="A6" s="68" t="s">
        <v>240</v>
      </c>
      <c r="B6" s="68" t="s">
        <v>241</v>
      </c>
    </row>
    <row r="7" spans="1:2" x14ac:dyDescent="0.3">
      <c r="A7" s="68" t="s">
        <v>242</v>
      </c>
      <c r="B7" s="68" t="s">
        <v>243</v>
      </c>
    </row>
    <row r="8" spans="1:2" x14ac:dyDescent="0.3">
      <c r="A8" s="68" t="s">
        <v>244</v>
      </c>
      <c r="B8" s="68" t="s">
        <v>245</v>
      </c>
    </row>
    <row r="9" spans="1:2" x14ac:dyDescent="0.3">
      <c r="A9" s="68" t="s">
        <v>246</v>
      </c>
      <c r="B9" s="68" t="s">
        <v>247</v>
      </c>
    </row>
    <row r="10" spans="1:2" x14ac:dyDescent="0.3">
      <c r="A10" s="68" t="s">
        <v>248</v>
      </c>
      <c r="B10" s="68" t="s">
        <v>249</v>
      </c>
    </row>
    <row r="11" spans="1:2" x14ac:dyDescent="0.3">
      <c r="A11" s="68" t="s">
        <v>250</v>
      </c>
      <c r="B11" s="68" t="s">
        <v>251</v>
      </c>
    </row>
    <row r="12" spans="1:2" x14ac:dyDescent="0.3">
      <c r="A12" s="68" t="s">
        <v>252</v>
      </c>
      <c r="B12" s="68" t="s">
        <v>253</v>
      </c>
    </row>
    <row r="13" spans="1:2" x14ac:dyDescent="0.3">
      <c r="A13" s="68" t="s">
        <v>254</v>
      </c>
      <c r="B13" s="68" t="s">
        <v>255</v>
      </c>
    </row>
    <row r="14" spans="1:2" x14ac:dyDescent="0.3">
      <c r="A14" s="68" t="s">
        <v>256</v>
      </c>
      <c r="B14" s="68" t="s">
        <v>257</v>
      </c>
    </row>
    <row r="15" spans="1:2" x14ac:dyDescent="0.3">
      <c r="A15" s="68" t="s">
        <v>258</v>
      </c>
      <c r="B15" s="68" t="s">
        <v>259</v>
      </c>
    </row>
    <row r="16" spans="1:2" x14ac:dyDescent="0.3">
      <c r="A16" s="68" t="s">
        <v>260</v>
      </c>
      <c r="B16" s="68" t="s">
        <v>261</v>
      </c>
    </row>
    <row r="17" spans="1:2" x14ac:dyDescent="0.3">
      <c r="A17" s="68" t="s">
        <v>262</v>
      </c>
      <c r="B17" s="68" t="s">
        <v>263</v>
      </c>
    </row>
    <row r="18" spans="1:2" x14ac:dyDescent="0.3">
      <c r="A18" s="68" t="s">
        <v>264</v>
      </c>
      <c r="B18" s="68" t="s">
        <v>265</v>
      </c>
    </row>
    <row r="19" spans="1:2" x14ac:dyDescent="0.3">
      <c r="A19" s="68" t="s">
        <v>266</v>
      </c>
      <c r="B19" s="68" t="s">
        <v>267</v>
      </c>
    </row>
    <row r="20" spans="1:2" x14ac:dyDescent="0.3">
      <c r="A20" s="68" t="s">
        <v>268</v>
      </c>
      <c r="B20" s="68" t="s">
        <v>269</v>
      </c>
    </row>
    <row r="21" spans="1:2" x14ac:dyDescent="0.3">
      <c r="A21" s="68" t="s">
        <v>270</v>
      </c>
      <c r="B21" s="68" t="s">
        <v>271</v>
      </c>
    </row>
    <row r="22" spans="1:2" x14ac:dyDescent="0.3">
      <c r="A22" s="68" t="s">
        <v>272</v>
      </c>
      <c r="B22" s="68" t="s">
        <v>273</v>
      </c>
    </row>
    <row r="23" spans="1:2" x14ac:dyDescent="0.3">
      <c r="A23" s="68" t="s">
        <v>274</v>
      </c>
      <c r="B23" s="68" t="s">
        <v>275</v>
      </c>
    </row>
    <row r="24" spans="1:2" x14ac:dyDescent="0.3">
      <c r="A24" s="68" t="s">
        <v>276</v>
      </c>
      <c r="B24" s="68" t="s">
        <v>277</v>
      </c>
    </row>
    <row r="25" spans="1:2" x14ac:dyDescent="0.3">
      <c r="A25" s="68" t="s">
        <v>278</v>
      </c>
      <c r="B25" s="68" t="s">
        <v>279</v>
      </c>
    </row>
    <row r="26" spans="1:2" x14ac:dyDescent="0.3">
      <c r="A26" s="68" t="s">
        <v>280</v>
      </c>
      <c r="B26" s="68" t="s">
        <v>281</v>
      </c>
    </row>
    <row r="27" spans="1:2" x14ac:dyDescent="0.3">
      <c r="A27" s="68" t="s">
        <v>282</v>
      </c>
      <c r="B27" s="68" t="s">
        <v>283</v>
      </c>
    </row>
    <row r="28" spans="1:2" x14ac:dyDescent="0.3">
      <c r="A28" s="68" t="s">
        <v>284</v>
      </c>
      <c r="B28" s="68" t="s">
        <v>285</v>
      </c>
    </row>
    <row r="29" spans="1:2" x14ac:dyDescent="0.3">
      <c r="A29" s="68" t="s">
        <v>286</v>
      </c>
      <c r="B29" s="68" t="s">
        <v>287</v>
      </c>
    </row>
    <row r="30" spans="1:2" x14ac:dyDescent="0.3">
      <c r="A30" s="68" t="s">
        <v>288</v>
      </c>
      <c r="B30" s="68" t="s">
        <v>289</v>
      </c>
    </row>
    <row r="31" spans="1:2" x14ac:dyDescent="0.3">
      <c r="A31" s="68" t="s">
        <v>290</v>
      </c>
      <c r="B31" s="68" t="s">
        <v>291</v>
      </c>
    </row>
    <row r="32" spans="1:2" x14ac:dyDescent="0.3">
      <c r="A32" s="68" t="s">
        <v>292</v>
      </c>
      <c r="B32" s="68" t="s">
        <v>293</v>
      </c>
    </row>
    <row r="33" spans="1:2" x14ac:dyDescent="0.3">
      <c r="A33" s="68" t="s">
        <v>294</v>
      </c>
      <c r="B33" s="68" t="s">
        <v>295</v>
      </c>
    </row>
    <row r="34" spans="1:2" x14ac:dyDescent="0.3">
      <c r="A34" s="68" t="s">
        <v>296</v>
      </c>
      <c r="B34" s="68" t="s">
        <v>297</v>
      </c>
    </row>
    <row r="35" spans="1:2" x14ac:dyDescent="0.3">
      <c r="A35" s="68" t="s">
        <v>298</v>
      </c>
      <c r="B35" s="68" t="s">
        <v>299</v>
      </c>
    </row>
    <row r="36" spans="1:2" x14ac:dyDescent="0.3">
      <c r="A36" s="68" t="s">
        <v>300</v>
      </c>
      <c r="B36" s="68" t="s">
        <v>301</v>
      </c>
    </row>
    <row r="37" spans="1:2" x14ac:dyDescent="0.3">
      <c r="A37" s="68" t="s">
        <v>302</v>
      </c>
      <c r="B37" s="68" t="s">
        <v>303</v>
      </c>
    </row>
    <row r="38" spans="1:2" x14ac:dyDescent="0.3">
      <c r="A38" s="68" t="s">
        <v>304</v>
      </c>
      <c r="B38" s="68" t="s">
        <v>305</v>
      </c>
    </row>
    <row r="39" spans="1:2" x14ac:dyDescent="0.3">
      <c r="A39" s="68" t="s">
        <v>306</v>
      </c>
      <c r="B39" s="68" t="s">
        <v>307</v>
      </c>
    </row>
    <row r="40" spans="1:2" x14ac:dyDescent="0.3">
      <c r="A40" s="68" t="s">
        <v>308</v>
      </c>
      <c r="B40" s="68" t="s">
        <v>309</v>
      </c>
    </row>
    <row r="41" spans="1:2" x14ac:dyDescent="0.3">
      <c r="A41" s="68" t="s">
        <v>310</v>
      </c>
      <c r="B41" s="68" t="s">
        <v>311</v>
      </c>
    </row>
    <row r="42" spans="1:2" x14ac:dyDescent="0.3">
      <c r="A42" s="68" t="s">
        <v>312</v>
      </c>
      <c r="B42" s="68" t="s">
        <v>313</v>
      </c>
    </row>
    <row r="43" spans="1:2" x14ac:dyDescent="0.3">
      <c r="A43" s="68" t="s">
        <v>314</v>
      </c>
      <c r="B43" s="68" t="s">
        <v>315</v>
      </c>
    </row>
    <row r="44" spans="1:2" x14ac:dyDescent="0.3">
      <c r="A44" s="68" t="s">
        <v>316</v>
      </c>
      <c r="B44" s="68" t="s">
        <v>317</v>
      </c>
    </row>
    <row r="45" spans="1:2" x14ac:dyDescent="0.3">
      <c r="A45" s="68" t="s">
        <v>318</v>
      </c>
      <c r="B45" s="68" t="s">
        <v>319</v>
      </c>
    </row>
    <row r="46" spans="1:2" x14ac:dyDescent="0.3">
      <c r="A46" s="68" t="s">
        <v>320</v>
      </c>
      <c r="B46" s="68" t="s">
        <v>321</v>
      </c>
    </row>
    <row r="47" spans="1:2" x14ac:dyDescent="0.3">
      <c r="A47" s="68" t="s">
        <v>322</v>
      </c>
      <c r="B47" s="68" t="s">
        <v>323</v>
      </c>
    </row>
    <row r="48" spans="1:2" x14ac:dyDescent="0.3">
      <c r="A48" s="68" t="s">
        <v>324</v>
      </c>
      <c r="B48" s="68" t="s">
        <v>325</v>
      </c>
    </row>
    <row r="49" spans="1:2" x14ac:dyDescent="0.3">
      <c r="A49" s="68" t="s">
        <v>326</v>
      </c>
      <c r="B49" s="68" t="s">
        <v>327</v>
      </c>
    </row>
    <row r="50" spans="1:2" x14ac:dyDescent="0.3">
      <c r="A50" s="68" t="s">
        <v>328</v>
      </c>
      <c r="B50" s="68" t="s">
        <v>329</v>
      </c>
    </row>
    <row r="51" spans="1:2" x14ac:dyDescent="0.3">
      <c r="A51" s="68" t="s">
        <v>330</v>
      </c>
      <c r="B51" s="68" t="s">
        <v>331</v>
      </c>
    </row>
    <row r="52" spans="1:2" x14ac:dyDescent="0.3">
      <c r="A52" s="68" t="s">
        <v>332</v>
      </c>
      <c r="B52" s="68" t="s">
        <v>333</v>
      </c>
    </row>
    <row r="53" spans="1:2" x14ac:dyDescent="0.3">
      <c r="A53" s="68" t="s">
        <v>334</v>
      </c>
      <c r="B53" s="68" t="s">
        <v>335</v>
      </c>
    </row>
    <row r="54" spans="1:2" x14ac:dyDescent="0.3">
      <c r="A54" s="68" t="s">
        <v>336</v>
      </c>
      <c r="B54" s="68" t="s">
        <v>337</v>
      </c>
    </row>
    <row r="55" spans="1:2" x14ac:dyDescent="0.3">
      <c r="A55" s="68" t="s">
        <v>338</v>
      </c>
      <c r="B55" s="68" t="s">
        <v>339</v>
      </c>
    </row>
    <row r="56" spans="1:2" x14ac:dyDescent="0.3">
      <c r="A56" s="68" t="s">
        <v>340</v>
      </c>
      <c r="B56" s="68" t="s">
        <v>341</v>
      </c>
    </row>
    <row r="57" spans="1:2" x14ac:dyDescent="0.3">
      <c r="A57" s="68" t="s">
        <v>342</v>
      </c>
      <c r="B57" s="68" t="s">
        <v>343</v>
      </c>
    </row>
    <row r="58" spans="1:2" x14ac:dyDescent="0.3">
      <c r="A58" s="68" t="s">
        <v>344</v>
      </c>
      <c r="B58" s="68" t="s">
        <v>345</v>
      </c>
    </row>
    <row r="59" spans="1:2" x14ac:dyDescent="0.3">
      <c r="A59" s="68" t="s">
        <v>346</v>
      </c>
      <c r="B59" s="68" t="s">
        <v>347</v>
      </c>
    </row>
    <row r="60" spans="1:2" x14ac:dyDescent="0.3">
      <c r="A60" s="68" t="s">
        <v>348</v>
      </c>
      <c r="B60" s="68" t="s">
        <v>349</v>
      </c>
    </row>
    <row r="61" spans="1:2" x14ac:dyDescent="0.3">
      <c r="A61" s="68" t="s">
        <v>350</v>
      </c>
      <c r="B61" s="68" t="s">
        <v>351</v>
      </c>
    </row>
    <row r="62" spans="1:2" x14ac:dyDescent="0.3">
      <c r="A62" s="68" t="s">
        <v>352</v>
      </c>
      <c r="B62" s="68" t="s">
        <v>353</v>
      </c>
    </row>
    <row r="63" spans="1:2" x14ac:dyDescent="0.3">
      <c r="A63" s="68" t="s">
        <v>354</v>
      </c>
      <c r="B63" s="68" t="s">
        <v>355</v>
      </c>
    </row>
    <row r="64" spans="1:2" x14ac:dyDescent="0.3">
      <c r="A64" s="68" t="s">
        <v>356</v>
      </c>
      <c r="B64" s="68" t="s">
        <v>357</v>
      </c>
    </row>
    <row r="65" spans="1:2" x14ac:dyDescent="0.3">
      <c r="A65" s="68" t="s">
        <v>358</v>
      </c>
      <c r="B65" s="68" t="s">
        <v>359</v>
      </c>
    </row>
    <row r="66" spans="1:2" x14ac:dyDescent="0.3">
      <c r="A66" s="68" t="s">
        <v>360</v>
      </c>
      <c r="B66" s="68" t="s">
        <v>361</v>
      </c>
    </row>
    <row r="67" spans="1:2" x14ac:dyDescent="0.3">
      <c r="A67" s="68" t="s">
        <v>362</v>
      </c>
      <c r="B67" s="68" t="s">
        <v>363</v>
      </c>
    </row>
    <row r="68" spans="1:2" x14ac:dyDescent="0.3">
      <c r="A68" s="68" t="s">
        <v>364</v>
      </c>
      <c r="B68" s="68" t="s">
        <v>365</v>
      </c>
    </row>
    <row r="69" spans="1:2" x14ac:dyDescent="0.3">
      <c r="A69" s="68" t="s">
        <v>366</v>
      </c>
      <c r="B69" s="68" t="s">
        <v>367</v>
      </c>
    </row>
    <row r="70" spans="1:2" x14ac:dyDescent="0.3">
      <c r="A70" s="68" t="s">
        <v>368</v>
      </c>
      <c r="B70" s="68" t="s">
        <v>369</v>
      </c>
    </row>
    <row r="71" spans="1:2" x14ac:dyDescent="0.3">
      <c r="A71" s="68" t="s">
        <v>370</v>
      </c>
      <c r="B71" s="68" t="s">
        <v>371</v>
      </c>
    </row>
    <row r="72" spans="1:2" x14ac:dyDescent="0.3">
      <c r="A72" s="68" t="s">
        <v>372</v>
      </c>
      <c r="B72" s="68" t="s">
        <v>373</v>
      </c>
    </row>
    <row r="73" spans="1:2" x14ac:dyDescent="0.3">
      <c r="A73" s="68" t="s">
        <v>374</v>
      </c>
      <c r="B73" s="68" t="s">
        <v>375</v>
      </c>
    </row>
    <row r="74" spans="1:2" x14ac:dyDescent="0.3">
      <c r="A74" s="68" t="s">
        <v>376</v>
      </c>
      <c r="B74" s="68" t="s">
        <v>377</v>
      </c>
    </row>
    <row r="75" spans="1:2" x14ac:dyDescent="0.3">
      <c r="A75" s="68" t="s">
        <v>378</v>
      </c>
      <c r="B75" s="68" t="s">
        <v>379</v>
      </c>
    </row>
    <row r="76" spans="1:2" x14ac:dyDescent="0.3">
      <c r="A76" s="68" t="s">
        <v>380</v>
      </c>
      <c r="B76" s="68" t="s">
        <v>381</v>
      </c>
    </row>
    <row r="77" spans="1:2" x14ac:dyDescent="0.3">
      <c r="A77" s="68" t="s">
        <v>382</v>
      </c>
      <c r="B77" s="68" t="s">
        <v>383</v>
      </c>
    </row>
    <row r="78" spans="1:2" x14ac:dyDescent="0.3">
      <c r="A78" s="68" t="s">
        <v>384</v>
      </c>
      <c r="B78" s="68" t="s">
        <v>385</v>
      </c>
    </row>
    <row r="79" spans="1:2" x14ac:dyDescent="0.3">
      <c r="A79" s="68" t="s">
        <v>386</v>
      </c>
      <c r="B79" s="68" t="s">
        <v>387</v>
      </c>
    </row>
    <row r="80" spans="1:2" x14ac:dyDescent="0.3">
      <c r="A80" s="68" t="s">
        <v>388</v>
      </c>
      <c r="B80" s="68" t="s">
        <v>389</v>
      </c>
    </row>
    <row r="81" spans="1:2" x14ac:dyDescent="0.3">
      <c r="A81" s="68" t="s">
        <v>390</v>
      </c>
      <c r="B81" s="68" t="s">
        <v>391</v>
      </c>
    </row>
    <row r="82" spans="1:2" x14ac:dyDescent="0.3">
      <c r="A82" s="68" t="s">
        <v>392</v>
      </c>
      <c r="B82" s="68" t="s">
        <v>393</v>
      </c>
    </row>
    <row r="83" spans="1:2" x14ac:dyDescent="0.3">
      <c r="A83" s="68" t="s">
        <v>394</v>
      </c>
      <c r="B83" s="68" t="s">
        <v>395</v>
      </c>
    </row>
    <row r="84" spans="1:2" x14ac:dyDescent="0.3">
      <c r="A84" s="68" t="s">
        <v>396</v>
      </c>
      <c r="B84" s="68" t="s">
        <v>397</v>
      </c>
    </row>
    <row r="85" spans="1:2" x14ac:dyDescent="0.3">
      <c r="A85" s="68" t="s">
        <v>398</v>
      </c>
      <c r="B85" s="68" t="s">
        <v>399</v>
      </c>
    </row>
    <row r="86" spans="1:2" x14ac:dyDescent="0.3">
      <c r="A86" s="68" t="s">
        <v>400</v>
      </c>
      <c r="B86" s="68" t="s">
        <v>401</v>
      </c>
    </row>
    <row r="87" spans="1:2" x14ac:dyDescent="0.3">
      <c r="A87" s="68" t="s">
        <v>402</v>
      </c>
      <c r="B87" s="68" t="s">
        <v>403</v>
      </c>
    </row>
    <row r="88" spans="1:2" x14ac:dyDescent="0.3">
      <c r="A88" s="68" t="s">
        <v>404</v>
      </c>
      <c r="B88" s="68" t="s">
        <v>405</v>
      </c>
    </row>
    <row r="89" spans="1:2" x14ac:dyDescent="0.3">
      <c r="A89" s="68" t="s">
        <v>406</v>
      </c>
      <c r="B89" s="68" t="s">
        <v>407</v>
      </c>
    </row>
    <row r="90" spans="1:2" x14ac:dyDescent="0.3">
      <c r="A90" s="68" t="s">
        <v>408</v>
      </c>
      <c r="B90" s="68" t="s">
        <v>409</v>
      </c>
    </row>
    <row r="91" spans="1:2" x14ac:dyDescent="0.3">
      <c r="A91" s="68" t="s">
        <v>410</v>
      </c>
      <c r="B91" s="68" t="s">
        <v>411</v>
      </c>
    </row>
    <row r="92" spans="1:2" x14ac:dyDescent="0.3">
      <c r="A92" s="68" t="s">
        <v>412</v>
      </c>
      <c r="B92" s="68" t="s">
        <v>413</v>
      </c>
    </row>
    <row r="93" spans="1:2" x14ac:dyDescent="0.3">
      <c r="A93" s="68" t="s">
        <v>414</v>
      </c>
      <c r="B93" s="68" t="s">
        <v>415</v>
      </c>
    </row>
    <row r="94" spans="1:2" x14ac:dyDescent="0.3">
      <c r="A94" s="68" t="s">
        <v>416</v>
      </c>
      <c r="B94" s="68" t="s">
        <v>417</v>
      </c>
    </row>
    <row r="95" spans="1:2" x14ac:dyDescent="0.3">
      <c r="A95" s="68" t="s">
        <v>418</v>
      </c>
      <c r="B95" s="68" t="s">
        <v>419</v>
      </c>
    </row>
    <row r="96" spans="1:2" x14ac:dyDescent="0.3">
      <c r="A96" s="68" t="s">
        <v>420</v>
      </c>
      <c r="B96" s="68" t="s">
        <v>421</v>
      </c>
    </row>
    <row r="97" spans="1:2" x14ac:dyDescent="0.3">
      <c r="A97" s="68" t="s">
        <v>422</v>
      </c>
      <c r="B97" s="68" t="s">
        <v>423</v>
      </c>
    </row>
    <row r="98" spans="1:2" x14ac:dyDescent="0.3">
      <c r="A98" s="68" t="s">
        <v>424</v>
      </c>
      <c r="B98" s="68" t="s">
        <v>425</v>
      </c>
    </row>
    <row r="99" spans="1:2" x14ac:dyDescent="0.3">
      <c r="A99" s="68" t="s">
        <v>426</v>
      </c>
      <c r="B99" s="68" t="s">
        <v>427</v>
      </c>
    </row>
    <row r="100" spans="1:2" x14ac:dyDescent="0.3">
      <c r="A100" s="68" t="s">
        <v>428</v>
      </c>
      <c r="B100" s="68" t="s">
        <v>429</v>
      </c>
    </row>
    <row r="101" spans="1:2" x14ac:dyDescent="0.3">
      <c r="A101" s="68" t="s">
        <v>430</v>
      </c>
      <c r="B101" s="68" t="s">
        <v>431</v>
      </c>
    </row>
    <row r="102" spans="1:2" x14ac:dyDescent="0.3">
      <c r="A102" s="68" t="s">
        <v>432</v>
      </c>
      <c r="B102" s="68" t="s">
        <v>433</v>
      </c>
    </row>
    <row r="103" spans="1:2" x14ac:dyDescent="0.3">
      <c r="A103" s="68" t="s">
        <v>434</v>
      </c>
      <c r="B103" s="68" t="s">
        <v>435</v>
      </c>
    </row>
    <row r="104" spans="1:2" x14ac:dyDescent="0.3">
      <c r="A104" s="68" t="s">
        <v>436</v>
      </c>
      <c r="B104" s="68" t="s">
        <v>437</v>
      </c>
    </row>
    <row r="105" spans="1:2" x14ac:dyDescent="0.3">
      <c r="A105" s="68" t="s">
        <v>438</v>
      </c>
      <c r="B105" s="68" t="s">
        <v>439</v>
      </c>
    </row>
    <row r="106" spans="1:2" x14ac:dyDescent="0.3">
      <c r="A106" s="68" t="s">
        <v>440</v>
      </c>
      <c r="B106" s="68" t="s">
        <v>441</v>
      </c>
    </row>
    <row r="107" spans="1:2" x14ac:dyDescent="0.3">
      <c r="A107" s="68" t="s">
        <v>442</v>
      </c>
      <c r="B107" s="68" t="s">
        <v>443</v>
      </c>
    </row>
    <row r="108" spans="1:2" x14ac:dyDescent="0.3">
      <c r="A108" s="68" t="s">
        <v>444</v>
      </c>
      <c r="B108" s="68" t="s">
        <v>445</v>
      </c>
    </row>
    <row r="109" spans="1:2" x14ac:dyDescent="0.3">
      <c r="A109" s="68" t="s">
        <v>446</v>
      </c>
      <c r="B109" s="68" t="s">
        <v>447</v>
      </c>
    </row>
    <row r="110" spans="1:2" x14ac:dyDescent="0.3">
      <c r="A110" s="68" t="s">
        <v>448</v>
      </c>
      <c r="B110" s="68" t="s">
        <v>449</v>
      </c>
    </row>
    <row r="111" spans="1:2" x14ac:dyDescent="0.3">
      <c r="A111" s="68" t="s">
        <v>450</v>
      </c>
      <c r="B111" s="68" t="s">
        <v>451</v>
      </c>
    </row>
    <row r="112" spans="1:2" x14ac:dyDescent="0.3">
      <c r="A112" s="68" t="s">
        <v>452</v>
      </c>
      <c r="B112" s="68" t="s">
        <v>453</v>
      </c>
    </row>
    <row r="113" spans="1:2" x14ac:dyDescent="0.3">
      <c r="A113" s="68" t="s">
        <v>454</v>
      </c>
      <c r="B113" s="68" t="s">
        <v>455</v>
      </c>
    </row>
    <row r="114" spans="1:2" x14ac:dyDescent="0.3">
      <c r="A114" s="68" t="s">
        <v>456</v>
      </c>
      <c r="B114" s="68" t="s">
        <v>457</v>
      </c>
    </row>
    <row r="115" spans="1:2" x14ac:dyDescent="0.3">
      <c r="A115" s="68" t="s">
        <v>458</v>
      </c>
      <c r="B115" s="68" t="s">
        <v>459</v>
      </c>
    </row>
    <row r="116" spans="1:2" x14ac:dyDescent="0.3">
      <c r="A116" s="68" t="s">
        <v>460</v>
      </c>
      <c r="B116" s="68" t="s">
        <v>461</v>
      </c>
    </row>
    <row r="117" spans="1:2" x14ac:dyDescent="0.3">
      <c r="A117" s="68" t="s">
        <v>462</v>
      </c>
      <c r="B117" s="68" t="s">
        <v>463</v>
      </c>
    </row>
    <row r="118" spans="1:2" x14ac:dyDescent="0.3">
      <c r="A118" s="68" t="s">
        <v>464</v>
      </c>
      <c r="B118" s="68" t="s">
        <v>465</v>
      </c>
    </row>
    <row r="119" spans="1:2" x14ac:dyDescent="0.3">
      <c r="A119" s="68" t="s">
        <v>466</v>
      </c>
      <c r="B119" s="68" t="s">
        <v>467</v>
      </c>
    </row>
    <row r="120" spans="1:2" x14ac:dyDescent="0.3">
      <c r="A120" s="68" t="s">
        <v>468</v>
      </c>
      <c r="B120" s="68" t="s">
        <v>469</v>
      </c>
    </row>
    <row r="121" spans="1:2" x14ac:dyDescent="0.3">
      <c r="A121" s="68" t="s">
        <v>470</v>
      </c>
      <c r="B121" s="68" t="s">
        <v>471</v>
      </c>
    </row>
    <row r="122" spans="1:2" x14ac:dyDescent="0.3">
      <c r="A122" s="68" t="s">
        <v>472</v>
      </c>
      <c r="B122" s="68" t="s">
        <v>473</v>
      </c>
    </row>
    <row r="123" spans="1:2" x14ac:dyDescent="0.3">
      <c r="A123" s="68" t="s">
        <v>474</v>
      </c>
      <c r="B123" s="68" t="s">
        <v>475</v>
      </c>
    </row>
    <row r="124" spans="1:2" x14ac:dyDescent="0.3">
      <c r="A124" s="68" t="s">
        <v>476</v>
      </c>
      <c r="B124" s="68" t="s">
        <v>477</v>
      </c>
    </row>
    <row r="125" spans="1:2" x14ac:dyDescent="0.3">
      <c r="A125" s="68" t="s">
        <v>478</v>
      </c>
      <c r="B125" s="68" t="s">
        <v>479</v>
      </c>
    </row>
    <row r="126" spans="1:2" x14ac:dyDescent="0.3">
      <c r="A126" s="68" t="s">
        <v>480</v>
      </c>
      <c r="B126" s="68" t="s">
        <v>481</v>
      </c>
    </row>
    <row r="127" spans="1:2" x14ac:dyDescent="0.3">
      <c r="A127" s="68" t="s">
        <v>482</v>
      </c>
      <c r="B127" s="68" t="s">
        <v>483</v>
      </c>
    </row>
    <row r="128" spans="1:2" x14ac:dyDescent="0.3">
      <c r="A128" s="68" t="s">
        <v>484</v>
      </c>
      <c r="B128" s="68" t="s">
        <v>485</v>
      </c>
    </row>
    <row r="129" spans="1:2" x14ac:dyDescent="0.3">
      <c r="A129" s="68" t="s">
        <v>486</v>
      </c>
      <c r="B129" s="68" t="s">
        <v>487</v>
      </c>
    </row>
    <row r="130" spans="1:2" x14ac:dyDescent="0.3">
      <c r="A130" s="68" t="s">
        <v>488</v>
      </c>
      <c r="B130" s="68" t="s">
        <v>489</v>
      </c>
    </row>
    <row r="131" spans="1:2" x14ac:dyDescent="0.3">
      <c r="A131" s="68" t="s">
        <v>490</v>
      </c>
      <c r="B131" s="68" t="s">
        <v>491</v>
      </c>
    </row>
    <row r="132" spans="1:2" x14ac:dyDescent="0.3">
      <c r="A132" s="68" t="s">
        <v>492</v>
      </c>
      <c r="B132" s="68" t="s">
        <v>469</v>
      </c>
    </row>
    <row r="133" spans="1:2" x14ac:dyDescent="0.3">
      <c r="A133" s="68" t="s">
        <v>493</v>
      </c>
      <c r="B133" s="68" t="s">
        <v>494</v>
      </c>
    </row>
    <row r="134" spans="1:2" x14ac:dyDescent="0.3">
      <c r="A134" s="68" t="s">
        <v>495</v>
      </c>
      <c r="B134" s="68" t="s">
        <v>496</v>
      </c>
    </row>
    <row r="135" spans="1:2" x14ac:dyDescent="0.3">
      <c r="A135" s="68" t="s">
        <v>497</v>
      </c>
      <c r="B135" s="68" t="s">
        <v>498</v>
      </c>
    </row>
    <row r="136" spans="1:2" x14ac:dyDescent="0.3">
      <c r="A136" s="68" t="s">
        <v>499</v>
      </c>
      <c r="B136" s="68" t="s">
        <v>500</v>
      </c>
    </row>
    <row r="137" spans="1:2" x14ac:dyDescent="0.3">
      <c r="A137" s="68" t="s">
        <v>501</v>
      </c>
      <c r="B137" s="68" t="s">
        <v>502</v>
      </c>
    </row>
    <row r="138" spans="1:2" x14ac:dyDescent="0.3">
      <c r="A138" s="68" t="s">
        <v>503</v>
      </c>
      <c r="B138" s="68" t="s">
        <v>504</v>
      </c>
    </row>
    <row r="139" spans="1:2" x14ac:dyDescent="0.3">
      <c r="A139" s="68" t="s">
        <v>505</v>
      </c>
      <c r="B139" s="68" t="s">
        <v>506</v>
      </c>
    </row>
    <row r="140" spans="1:2" x14ac:dyDescent="0.3">
      <c r="A140" s="68" t="s">
        <v>507</v>
      </c>
      <c r="B140" s="68" t="s">
        <v>508</v>
      </c>
    </row>
    <row r="141" spans="1:2" x14ac:dyDescent="0.3">
      <c r="A141" s="68" t="s">
        <v>509</v>
      </c>
      <c r="B141" s="68" t="s">
        <v>510</v>
      </c>
    </row>
    <row r="142" spans="1:2" x14ac:dyDescent="0.3">
      <c r="A142" s="68" t="s">
        <v>511</v>
      </c>
      <c r="B142" s="68" t="s">
        <v>512</v>
      </c>
    </row>
    <row r="143" spans="1:2" x14ac:dyDescent="0.3">
      <c r="A143" s="68" t="s">
        <v>513</v>
      </c>
      <c r="B143" s="68" t="s">
        <v>514</v>
      </c>
    </row>
    <row r="144" spans="1:2" x14ac:dyDescent="0.3">
      <c r="A144" s="68" t="s">
        <v>515</v>
      </c>
      <c r="B144" s="68" t="s">
        <v>516</v>
      </c>
    </row>
    <row r="145" spans="1:2" x14ac:dyDescent="0.3">
      <c r="A145" s="68" t="s">
        <v>517</v>
      </c>
      <c r="B145" s="68" t="s">
        <v>518</v>
      </c>
    </row>
    <row r="146" spans="1:2" x14ac:dyDescent="0.3">
      <c r="A146" s="68" t="s">
        <v>519</v>
      </c>
      <c r="B146" s="68" t="s">
        <v>520</v>
      </c>
    </row>
    <row r="147" spans="1:2" x14ac:dyDescent="0.3">
      <c r="A147" s="68" t="s">
        <v>521</v>
      </c>
      <c r="B147" s="68" t="s">
        <v>251</v>
      </c>
    </row>
    <row r="148" spans="1:2" x14ac:dyDescent="0.3">
      <c r="A148" s="68" t="s">
        <v>522</v>
      </c>
      <c r="B148" s="68" t="s">
        <v>523</v>
      </c>
    </row>
    <row r="149" spans="1:2" x14ac:dyDescent="0.3">
      <c r="A149" s="68" t="s">
        <v>524</v>
      </c>
      <c r="B149" s="68" t="s">
        <v>525</v>
      </c>
    </row>
    <row r="150" spans="1:2" x14ac:dyDescent="0.3">
      <c r="A150" s="68" t="s">
        <v>526</v>
      </c>
      <c r="B150" s="68" t="s">
        <v>527</v>
      </c>
    </row>
    <row r="151" spans="1:2" x14ac:dyDescent="0.3">
      <c r="A151" s="68" t="s">
        <v>528</v>
      </c>
      <c r="B151" s="68" t="s">
        <v>529</v>
      </c>
    </row>
    <row r="152" spans="1:2" x14ac:dyDescent="0.3">
      <c r="A152" s="68" t="s">
        <v>530</v>
      </c>
      <c r="B152" s="68" t="s">
        <v>531</v>
      </c>
    </row>
    <row r="153" spans="1:2" x14ac:dyDescent="0.3">
      <c r="A153" s="68" t="s">
        <v>532</v>
      </c>
      <c r="B153" s="68" t="s">
        <v>533</v>
      </c>
    </row>
    <row r="154" spans="1:2" x14ac:dyDescent="0.3">
      <c r="A154" s="68" t="s">
        <v>534</v>
      </c>
      <c r="B154" s="68" t="s">
        <v>535</v>
      </c>
    </row>
    <row r="155" spans="1:2" x14ac:dyDescent="0.3">
      <c r="A155" s="68" t="s">
        <v>536</v>
      </c>
      <c r="B155" s="68" t="s">
        <v>537</v>
      </c>
    </row>
    <row r="156" spans="1:2" x14ac:dyDescent="0.3">
      <c r="A156" s="68" t="s">
        <v>538</v>
      </c>
      <c r="B156" s="68" t="s">
        <v>539</v>
      </c>
    </row>
    <row r="157" spans="1:2" x14ac:dyDescent="0.3">
      <c r="A157" s="68" t="s">
        <v>540</v>
      </c>
      <c r="B157" s="68" t="s">
        <v>541</v>
      </c>
    </row>
    <row r="158" spans="1:2" x14ac:dyDescent="0.3">
      <c r="A158" s="68" t="s">
        <v>542</v>
      </c>
      <c r="B158" s="68" t="s">
        <v>543</v>
      </c>
    </row>
    <row r="159" spans="1:2" x14ac:dyDescent="0.3">
      <c r="A159" s="68" t="s">
        <v>544</v>
      </c>
      <c r="B159" s="68" t="s">
        <v>545</v>
      </c>
    </row>
    <row r="160" spans="1:2" x14ac:dyDescent="0.3">
      <c r="A160" s="68" t="s">
        <v>546</v>
      </c>
      <c r="B160" s="68" t="s">
        <v>547</v>
      </c>
    </row>
    <row r="161" spans="1:2" x14ac:dyDescent="0.3">
      <c r="A161" s="68" t="s">
        <v>548</v>
      </c>
      <c r="B161" s="68" t="s">
        <v>549</v>
      </c>
    </row>
    <row r="162" spans="1:2" x14ac:dyDescent="0.3">
      <c r="A162" s="68" t="s">
        <v>550</v>
      </c>
      <c r="B162" s="68" t="s">
        <v>551</v>
      </c>
    </row>
    <row r="163" spans="1:2" x14ac:dyDescent="0.3">
      <c r="A163" s="68" t="s">
        <v>552</v>
      </c>
      <c r="B163" s="68" t="s">
        <v>553</v>
      </c>
    </row>
    <row r="164" spans="1:2" x14ac:dyDescent="0.3">
      <c r="A164" s="68" t="s">
        <v>554</v>
      </c>
      <c r="B164" s="68" t="s">
        <v>555</v>
      </c>
    </row>
    <row r="165" spans="1:2" x14ac:dyDescent="0.3">
      <c r="A165" s="68" t="s">
        <v>556</v>
      </c>
      <c r="B165" s="68" t="s">
        <v>557</v>
      </c>
    </row>
    <row r="166" spans="1:2" x14ac:dyDescent="0.3">
      <c r="A166" s="68" t="s">
        <v>558</v>
      </c>
      <c r="B166" s="68" t="s">
        <v>281</v>
      </c>
    </row>
    <row r="167" spans="1:2" x14ac:dyDescent="0.3">
      <c r="A167" s="68" t="s">
        <v>559</v>
      </c>
      <c r="B167" s="68" t="s">
        <v>560</v>
      </c>
    </row>
    <row r="168" spans="1:2" x14ac:dyDescent="0.3">
      <c r="A168" s="68" t="s">
        <v>561</v>
      </c>
      <c r="B168" s="68" t="s">
        <v>562</v>
      </c>
    </row>
    <row r="169" spans="1:2" x14ac:dyDescent="0.3">
      <c r="A169" s="68" t="s">
        <v>563</v>
      </c>
      <c r="B169" s="68" t="s">
        <v>564</v>
      </c>
    </row>
    <row r="170" spans="1:2" x14ac:dyDescent="0.3">
      <c r="A170" s="68" t="s">
        <v>565</v>
      </c>
      <c r="B170" s="68" t="s">
        <v>551</v>
      </c>
    </row>
    <row r="171" spans="1:2" x14ac:dyDescent="0.3">
      <c r="A171" s="68" t="s">
        <v>566</v>
      </c>
      <c r="B171" s="68" t="s">
        <v>549</v>
      </c>
    </row>
    <row r="172" spans="1:2" x14ac:dyDescent="0.3">
      <c r="A172" s="68" t="s">
        <v>567</v>
      </c>
      <c r="B172" s="68" t="s">
        <v>568</v>
      </c>
    </row>
    <row r="173" spans="1:2" x14ac:dyDescent="0.3">
      <c r="A173" s="68" t="s">
        <v>569</v>
      </c>
      <c r="B173" s="68" t="s">
        <v>570</v>
      </c>
    </row>
    <row r="174" spans="1:2" x14ac:dyDescent="0.3">
      <c r="A174" s="68" t="s">
        <v>571</v>
      </c>
      <c r="B174" s="68" t="s">
        <v>572</v>
      </c>
    </row>
    <row r="175" spans="1:2" x14ac:dyDescent="0.3">
      <c r="A175" s="68" t="s">
        <v>573</v>
      </c>
      <c r="B175" s="68" t="s">
        <v>574</v>
      </c>
    </row>
    <row r="176" spans="1:2" x14ac:dyDescent="0.3">
      <c r="A176" s="68" t="s">
        <v>575</v>
      </c>
      <c r="B176" s="68" t="s">
        <v>576</v>
      </c>
    </row>
    <row r="177" spans="1:2" x14ac:dyDescent="0.3">
      <c r="A177" s="68" t="s">
        <v>577</v>
      </c>
      <c r="B177" s="68" t="s">
        <v>578</v>
      </c>
    </row>
    <row r="178" spans="1:2" x14ac:dyDescent="0.3">
      <c r="A178" s="68" t="s">
        <v>579</v>
      </c>
      <c r="B178" s="68" t="s">
        <v>293</v>
      </c>
    </row>
    <row r="179" spans="1:2" x14ac:dyDescent="0.3">
      <c r="A179" s="68" t="s">
        <v>580</v>
      </c>
      <c r="B179" s="68" t="s">
        <v>581</v>
      </c>
    </row>
    <row r="180" spans="1:2" x14ac:dyDescent="0.3">
      <c r="A180" s="68" t="s">
        <v>582</v>
      </c>
      <c r="B180" s="68" t="s">
        <v>583</v>
      </c>
    </row>
    <row r="181" spans="1:2" x14ac:dyDescent="0.3">
      <c r="A181" s="68" t="s">
        <v>584</v>
      </c>
      <c r="B181" s="68" t="s">
        <v>585</v>
      </c>
    </row>
    <row r="182" spans="1:2" x14ac:dyDescent="0.3">
      <c r="A182" s="68" t="s">
        <v>586</v>
      </c>
      <c r="B182" s="68" t="s">
        <v>587</v>
      </c>
    </row>
    <row r="183" spans="1:2" x14ac:dyDescent="0.3">
      <c r="A183" s="68" t="s">
        <v>588</v>
      </c>
      <c r="B183" s="68" t="s">
        <v>589</v>
      </c>
    </row>
    <row r="184" spans="1:2" x14ac:dyDescent="0.3">
      <c r="A184" s="68" t="s">
        <v>590</v>
      </c>
      <c r="B184" s="68" t="s">
        <v>591</v>
      </c>
    </row>
    <row r="185" spans="1:2" x14ac:dyDescent="0.3">
      <c r="A185" s="68" t="s">
        <v>592</v>
      </c>
      <c r="B185" s="68" t="s">
        <v>593</v>
      </c>
    </row>
    <row r="186" spans="1:2" x14ac:dyDescent="0.3">
      <c r="A186" s="68" t="s">
        <v>594</v>
      </c>
      <c r="B186" s="68" t="s">
        <v>595</v>
      </c>
    </row>
    <row r="187" spans="1:2" x14ac:dyDescent="0.3">
      <c r="A187" s="68" t="s">
        <v>596</v>
      </c>
      <c r="B187" s="68" t="s">
        <v>597</v>
      </c>
    </row>
    <row r="188" spans="1:2" x14ac:dyDescent="0.3">
      <c r="A188" s="68" t="s">
        <v>598</v>
      </c>
      <c r="B188" s="68" t="s">
        <v>599</v>
      </c>
    </row>
    <row r="189" spans="1:2" x14ac:dyDescent="0.3">
      <c r="A189" s="68" t="s">
        <v>600</v>
      </c>
      <c r="B189" s="68" t="s">
        <v>601</v>
      </c>
    </row>
    <row r="190" spans="1:2" x14ac:dyDescent="0.3">
      <c r="A190" s="68" t="s">
        <v>602</v>
      </c>
      <c r="B190" s="68" t="s">
        <v>603</v>
      </c>
    </row>
    <row r="191" spans="1:2" x14ac:dyDescent="0.3">
      <c r="A191" s="68" t="s">
        <v>604</v>
      </c>
      <c r="B191" s="68" t="s">
        <v>605</v>
      </c>
    </row>
    <row r="192" spans="1:2" x14ac:dyDescent="0.3">
      <c r="A192" s="68" t="s">
        <v>606</v>
      </c>
      <c r="B192" s="68" t="s">
        <v>607</v>
      </c>
    </row>
    <row r="193" spans="1:2" x14ac:dyDescent="0.3">
      <c r="A193" s="68" t="s">
        <v>608</v>
      </c>
      <c r="B193" s="68" t="s">
        <v>609</v>
      </c>
    </row>
    <row r="194" spans="1:2" x14ac:dyDescent="0.3">
      <c r="A194" s="68" t="s">
        <v>610</v>
      </c>
      <c r="B194" s="68" t="s">
        <v>611</v>
      </c>
    </row>
    <row r="195" spans="1:2" x14ac:dyDescent="0.3">
      <c r="A195" s="68" t="s">
        <v>612</v>
      </c>
      <c r="B195" s="68" t="s">
        <v>613</v>
      </c>
    </row>
    <row r="196" spans="1:2" x14ac:dyDescent="0.3">
      <c r="A196" s="68" t="s">
        <v>614</v>
      </c>
      <c r="B196" s="68" t="s">
        <v>615</v>
      </c>
    </row>
    <row r="197" spans="1:2" x14ac:dyDescent="0.3">
      <c r="A197" s="68" t="s">
        <v>616</v>
      </c>
      <c r="B197" s="68" t="s">
        <v>617</v>
      </c>
    </row>
    <row r="198" spans="1:2" x14ac:dyDescent="0.3">
      <c r="A198" s="68" t="s">
        <v>618</v>
      </c>
      <c r="B198" s="68" t="s">
        <v>619</v>
      </c>
    </row>
    <row r="199" spans="1:2" x14ac:dyDescent="0.3">
      <c r="A199" s="68" t="s">
        <v>620</v>
      </c>
      <c r="B199" s="68" t="s">
        <v>621</v>
      </c>
    </row>
    <row r="200" spans="1:2" x14ac:dyDescent="0.3">
      <c r="A200" s="68" t="s">
        <v>622</v>
      </c>
      <c r="B200" s="68" t="s">
        <v>623</v>
      </c>
    </row>
    <row r="201" spans="1:2" x14ac:dyDescent="0.3">
      <c r="A201" s="68" t="s">
        <v>624</v>
      </c>
      <c r="B201" s="68" t="s">
        <v>625</v>
      </c>
    </row>
    <row r="202" spans="1:2" x14ac:dyDescent="0.3">
      <c r="A202" s="68" t="s">
        <v>626</v>
      </c>
      <c r="B202" s="68" t="s">
        <v>627</v>
      </c>
    </row>
    <row r="203" spans="1:2" x14ac:dyDescent="0.3">
      <c r="A203" s="68" t="s">
        <v>628</v>
      </c>
      <c r="B203" s="68" t="s">
        <v>629</v>
      </c>
    </row>
    <row r="204" spans="1:2" x14ac:dyDescent="0.3">
      <c r="A204" s="68" t="s">
        <v>630</v>
      </c>
      <c r="B204" s="68" t="s">
        <v>631</v>
      </c>
    </row>
    <row r="205" spans="1:2" x14ac:dyDescent="0.3">
      <c r="A205" s="68" t="s">
        <v>632</v>
      </c>
      <c r="B205" s="68" t="s">
        <v>633</v>
      </c>
    </row>
    <row r="206" spans="1:2" x14ac:dyDescent="0.3">
      <c r="A206" s="68" t="s">
        <v>634</v>
      </c>
      <c r="B206" s="68" t="s">
        <v>635</v>
      </c>
    </row>
    <row r="207" spans="1:2" x14ac:dyDescent="0.3">
      <c r="A207" s="68" t="s">
        <v>636</v>
      </c>
      <c r="B207" s="68" t="s">
        <v>637</v>
      </c>
    </row>
    <row r="208" spans="1:2" x14ac:dyDescent="0.3">
      <c r="A208" s="68" t="s">
        <v>638</v>
      </c>
      <c r="B208" s="68" t="s">
        <v>639</v>
      </c>
    </row>
    <row r="209" spans="1:2" x14ac:dyDescent="0.3">
      <c r="A209" s="68" t="s">
        <v>640</v>
      </c>
      <c r="B209" s="68" t="s">
        <v>641</v>
      </c>
    </row>
    <row r="210" spans="1:2" x14ac:dyDescent="0.3">
      <c r="A210" s="68" t="s">
        <v>642</v>
      </c>
      <c r="B210" s="68" t="s">
        <v>643</v>
      </c>
    </row>
    <row r="211" spans="1:2" x14ac:dyDescent="0.3">
      <c r="A211" s="68" t="s">
        <v>644</v>
      </c>
      <c r="B211" s="68" t="s">
        <v>645</v>
      </c>
    </row>
    <row r="212" spans="1:2" x14ac:dyDescent="0.3">
      <c r="A212" s="68" t="s">
        <v>646</v>
      </c>
      <c r="B212" s="68" t="s">
        <v>647</v>
      </c>
    </row>
    <row r="213" spans="1:2" x14ac:dyDescent="0.3">
      <c r="A213" s="68" t="s">
        <v>648</v>
      </c>
      <c r="B213" s="68" t="s">
        <v>649</v>
      </c>
    </row>
    <row r="214" spans="1:2" x14ac:dyDescent="0.3">
      <c r="A214" s="68" t="s">
        <v>650</v>
      </c>
      <c r="B214" s="68" t="s">
        <v>651</v>
      </c>
    </row>
    <row r="215" spans="1:2" x14ac:dyDescent="0.3">
      <c r="A215" s="68" t="s">
        <v>652</v>
      </c>
      <c r="B215" s="68" t="s">
        <v>653</v>
      </c>
    </row>
    <row r="216" spans="1:2" x14ac:dyDescent="0.3">
      <c r="A216" s="68" t="s">
        <v>654</v>
      </c>
      <c r="B216" s="68" t="s">
        <v>655</v>
      </c>
    </row>
    <row r="217" spans="1:2" x14ac:dyDescent="0.3">
      <c r="A217" s="68" t="s">
        <v>656</v>
      </c>
      <c r="B217" s="68" t="s">
        <v>657</v>
      </c>
    </row>
    <row r="218" spans="1:2" x14ac:dyDescent="0.3">
      <c r="A218" s="68" t="s">
        <v>658</v>
      </c>
      <c r="B218" s="68" t="s">
        <v>659</v>
      </c>
    </row>
    <row r="219" spans="1:2" x14ac:dyDescent="0.3">
      <c r="A219" s="68" t="s">
        <v>660</v>
      </c>
      <c r="B219" s="68" t="s">
        <v>661</v>
      </c>
    </row>
    <row r="220" spans="1:2" x14ac:dyDescent="0.3">
      <c r="A220" s="68" t="s">
        <v>662</v>
      </c>
      <c r="B220" s="68" t="s">
        <v>663</v>
      </c>
    </row>
    <row r="221" spans="1:2" x14ac:dyDescent="0.3">
      <c r="A221" s="68" t="s">
        <v>664</v>
      </c>
      <c r="B221" s="68" t="s">
        <v>665</v>
      </c>
    </row>
    <row r="222" spans="1:2" x14ac:dyDescent="0.3">
      <c r="A222" s="68" t="s">
        <v>666</v>
      </c>
      <c r="B222" s="68" t="s">
        <v>667</v>
      </c>
    </row>
    <row r="223" spans="1:2" x14ac:dyDescent="0.3">
      <c r="A223" s="68" t="s">
        <v>668</v>
      </c>
      <c r="B223" s="68" t="s">
        <v>669</v>
      </c>
    </row>
    <row r="224" spans="1:2" x14ac:dyDescent="0.3">
      <c r="A224" s="68" t="s">
        <v>670</v>
      </c>
      <c r="B224" s="68" t="s">
        <v>671</v>
      </c>
    </row>
    <row r="225" spans="1:2" x14ac:dyDescent="0.3">
      <c r="A225" s="68" t="s">
        <v>672</v>
      </c>
      <c r="B225" s="68" t="s">
        <v>673</v>
      </c>
    </row>
    <row r="226" spans="1:2" x14ac:dyDescent="0.3">
      <c r="A226" s="68" t="s">
        <v>674</v>
      </c>
      <c r="B226" s="68" t="s">
        <v>675</v>
      </c>
    </row>
    <row r="227" spans="1:2" x14ac:dyDescent="0.3">
      <c r="A227" s="68" t="s">
        <v>676</v>
      </c>
      <c r="B227" s="68" t="s">
        <v>677</v>
      </c>
    </row>
    <row r="228" spans="1:2" x14ac:dyDescent="0.3">
      <c r="A228" s="68" t="s">
        <v>678</v>
      </c>
      <c r="B228" s="68" t="s">
        <v>679</v>
      </c>
    </row>
    <row r="229" spans="1:2" x14ac:dyDescent="0.3">
      <c r="A229" s="68" t="s">
        <v>680</v>
      </c>
      <c r="B229" s="68" t="s">
        <v>681</v>
      </c>
    </row>
    <row r="230" spans="1:2" x14ac:dyDescent="0.3">
      <c r="A230" s="68" t="s">
        <v>682</v>
      </c>
      <c r="B230" s="68" t="s">
        <v>683</v>
      </c>
    </row>
    <row r="231" spans="1:2" x14ac:dyDescent="0.3">
      <c r="A231" s="68" t="s">
        <v>684</v>
      </c>
      <c r="B231" s="68" t="s">
        <v>685</v>
      </c>
    </row>
    <row r="232" spans="1:2" x14ac:dyDescent="0.3">
      <c r="A232" s="68" t="s">
        <v>686</v>
      </c>
      <c r="B232" s="68" t="s">
        <v>687</v>
      </c>
    </row>
    <row r="233" spans="1:2" x14ac:dyDescent="0.3">
      <c r="A233" s="68" t="s">
        <v>688</v>
      </c>
      <c r="B233" s="68" t="s">
        <v>689</v>
      </c>
    </row>
    <row r="234" spans="1:2" x14ac:dyDescent="0.3">
      <c r="A234" s="68" t="s">
        <v>690</v>
      </c>
      <c r="B234" s="68" t="s">
        <v>691</v>
      </c>
    </row>
    <row r="235" spans="1:2" x14ac:dyDescent="0.3">
      <c r="A235" s="68" t="s">
        <v>692</v>
      </c>
      <c r="B235" s="68" t="s">
        <v>693</v>
      </c>
    </row>
    <row r="236" spans="1:2" x14ac:dyDescent="0.3">
      <c r="A236" s="68" t="s">
        <v>694</v>
      </c>
      <c r="B236" s="68" t="s">
        <v>695</v>
      </c>
    </row>
    <row r="237" spans="1:2" x14ac:dyDescent="0.3">
      <c r="A237" s="68" t="s">
        <v>696</v>
      </c>
      <c r="B237" s="68" t="s">
        <v>697</v>
      </c>
    </row>
    <row r="238" spans="1:2" x14ac:dyDescent="0.3">
      <c r="A238" s="68" t="s">
        <v>698</v>
      </c>
      <c r="B238" s="68" t="s">
        <v>699</v>
      </c>
    </row>
    <row r="239" spans="1:2" x14ac:dyDescent="0.3">
      <c r="A239" s="68" t="s">
        <v>700</v>
      </c>
      <c r="B239" s="68" t="s">
        <v>701</v>
      </c>
    </row>
    <row r="240" spans="1:2" x14ac:dyDescent="0.3">
      <c r="A240" s="68" t="s">
        <v>702</v>
      </c>
      <c r="B240" s="68" t="s">
        <v>703</v>
      </c>
    </row>
    <row r="241" spans="1:2" x14ac:dyDescent="0.3">
      <c r="A241" s="68" t="s">
        <v>704</v>
      </c>
      <c r="B241" s="68" t="s">
        <v>705</v>
      </c>
    </row>
    <row r="242" spans="1:2" x14ac:dyDescent="0.3">
      <c r="A242" s="68" t="s">
        <v>706</v>
      </c>
      <c r="B242" s="68" t="s">
        <v>707</v>
      </c>
    </row>
    <row r="243" spans="1:2" x14ac:dyDescent="0.3">
      <c r="A243" s="68" t="s">
        <v>708</v>
      </c>
      <c r="B243" s="68" t="s">
        <v>709</v>
      </c>
    </row>
    <row r="244" spans="1:2" x14ac:dyDescent="0.3">
      <c r="A244" s="68" t="s">
        <v>710</v>
      </c>
      <c r="B244" s="68" t="s">
        <v>711</v>
      </c>
    </row>
    <row r="245" spans="1:2" x14ac:dyDescent="0.3">
      <c r="A245" s="68" t="s">
        <v>712</v>
      </c>
      <c r="B245" s="68" t="s">
        <v>713</v>
      </c>
    </row>
    <row r="246" spans="1:2" x14ac:dyDescent="0.3">
      <c r="A246" s="68" t="s">
        <v>714</v>
      </c>
      <c r="B246" s="68" t="s">
        <v>715</v>
      </c>
    </row>
    <row r="247" spans="1:2" x14ac:dyDescent="0.3">
      <c r="A247" s="68" t="s">
        <v>716</v>
      </c>
      <c r="B247" s="68" t="s">
        <v>717</v>
      </c>
    </row>
    <row r="248" spans="1:2" x14ac:dyDescent="0.3">
      <c r="A248" s="68" t="s">
        <v>718</v>
      </c>
      <c r="B248" s="68" t="s">
        <v>719</v>
      </c>
    </row>
    <row r="249" spans="1:2" x14ac:dyDescent="0.3">
      <c r="A249" s="68" t="s">
        <v>720</v>
      </c>
      <c r="B249" s="68" t="s">
        <v>721</v>
      </c>
    </row>
    <row r="250" spans="1:2" x14ac:dyDescent="0.3">
      <c r="A250" s="68" t="s">
        <v>722</v>
      </c>
      <c r="B250" s="68" t="s">
        <v>723</v>
      </c>
    </row>
    <row r="251" spans="1:2" x14ac:dyDescent="0.3">
      <c r="A251" s="68" t="s">
        <v>724</v>
      </c>
      <c r="B251" s="68" t="s">
        <v>725</v>
      </c>
    </row>
    <row r="252" spans="1:2" x14ac:dyDescent="0.3">
      <c r="A252" s="68" t="s">
        <v>726</v>
      </c>
      <c r="B252" s="68" t="s">
        <v>727</v>
      </c>
    </row>
    <row r="253" spans="1:2" x14ac:dyDescent="0.3">
      <c r="A253" s="68" t="s">
        <v>728</v>
      </c>
      <c r="B253" s="68" t="s">
        <v>729</v>
      </c>
    </row>
    <row r="254" spans="1:2" x14ac:dyDescent="0.3">
      <c r="A254" s="68" t="s">
        <v>730</v>
      </c>
      <c r="B254" s="68" t="s">
        <v>731</v>
      </c>
    </row>
    <row r="255" spans="1:2" x14ac:dyDescent="0.3">
      <c r="A255" s="68" t="s">
        <v>732</v>
      </c>
      <c r="B255" s="68" t="s">
        <v>733</v>
      </c>
    </row>
    <row r="256" spans="1:2" x14ac:dyDescent="0.3">
      <c r="A256" s="68" t="s">
        <v>734</v>
      </c>
      <c r="B256" s="68" t="s">
        <v>735</v>
      </c>
    </row>
    <row r="257" spans="1:2" x14ac:dyDescent="0.3">
      <c r="A257" s="68" t="s">
        <v>736</v>
      </c>
      <c r="B257" s="68" t="s">
        <v>737</v>
      </c>
    </row>
    <row r="258" spans="1:2" x14ac:dyDescent="0.3">
      <c r="A258" s="68" t="s">
        <v>738</v>
      </c>
      <c r="B258" s="68" t="s">
        <v>739</v>
      </c>
    </row>
    <row r="259" spans="1:2" x14ac:dyDescent="0.3">
      <c r="A259" s="68" t="s">
        <v>740</v>
      </c>
      <c r="B259" s="68" t="s">
        <v>741</v>
      </c>
    </row>
    <row r="260" spans="1:2" x14ac:dyDescent="0.3">
      <c r="A260" s="68" t="s">
        <v>742</v>
      </c>
      <c r="B260" s="68" t="s">
        <v>743</v>
      </c>
    </row>
    <row r="261" spans="1:2" x14ac:dyDescent="0.3">
      <c r="A261" s="68" t="s">
        <v>744</v>
      </c>
      <c r="B261" s="68" t="s">
        <v>745</v>
      </c>
    </row>
    <row r="262" spans="1:2" x14ac:dyDescent="0.3">
      <c r="A262" s="68" t="s">
        <v>746</v>
      </c>
      <c r="B262" s="68" t="s">
        <v>747</v>
      </c>
    </row>
    <row r="263" spans="1:2" x14ac:dyDescent="0.3">
      <c r="A263" s="68" t="s">
        <v>748</v>
      </c>
      <c r="B263" s="68" t="s">
        <v>749</v>
      </c>
    </row>
    <row r="264" spans="1:2" x14ac:dyDescent="0.3">
      <c r="A264" s="68" t="s">
        <v>750</v>
      </c>
      <c r="B264" s="68" t="s">
        <v>751</v>
      </c>
    </row>
    <row r="265" spans="1:2" x14ac:dyDescent="0.3">
      <c r="A265" s="68" t="s">
        <v>752</v>
      </c>
      <c r="B265" s="68" t="s">
        <v>753</v>
      </c>
    </row>
    <row r="266" spans="1:2" x14ac:dyDescent="0.3">
      <c r="A266" s="68" t="s">
        <v>754</v>
      </c>
      <c r="B266" s="68" t="s">
        <v>755</v>
      </c>
    </row>
    <row r="267" spans="1:2" x14ac:dyDescent="0.3">
      <c r="A267" s="68" t="s">
        <v>756</v>
      </c>
      <c r="B267" s="68" t="s">
        <v>757</v>
      </c>
    </row>
    <row r="268" spans="1:2" x14ac:dyDescent="0.3">
      <c r="A268" s="68" t="s">
        <v>758</v>
      </c>
      <c r="B268" s="68" t="s">
        <v>759</v>
      </c>
    </row>
    <row r="269" spans="1:2" x14ac:dyDescent="0.3">
      <c r="A269" s="68" t="s">
        <v>760</v>
      </c>
      <c r="B269" s="68" t="s">
        <v>761</v>
      </c>
    </row>
    <row r="270" spans="1:2" x14ac:dyDescent="0.3">
      <c r="A270" s="68" t="s">
        <v>762</v>
      </c>
      <c r="B270" s="68" t="s">
        <v>763</v>
      </c>
    </row>
    <row r="271" spans="1:2" x14ac:dyDescent="0.3">
      <c r="A271" s="68" t="s">
        <v>764</v>
      </c>
      <c r="B271" s="68" t="s">
        <v>765</v>
      </c>
    </row>
    <row r="272" spans="1:2" x14ac:dyDescent="0.3">
      <c r="A272" s="68" t="s">
        <v>766</v>
      </c>
      <c r="B272" s="68" t="s">
        <v>767</v>
      </c>
    </row>
    <row r="273" spans="1:2" x14ac:dyDescent="0.3">
      <c r="A273" s="68" t="s">
        <v>768</v>
      </c>
      <c r="B273" s="68" t="s">
        <v>769</v>
      </c>
    </row>
    <row r="274" spans="1:2" x14ac:dyDescent="0.3">
      <c r="A274" s="68" t="s">
        <v>770</v>
      </c>
      <c r="B274" s="68" t="s">
        <v>771</v>
      </c>
    </row>
    <row r="275" spans="1:2" x14ac:dyDescent="0.3">
      <c r="A275" s="68" t="s">
        <v>772</v>
      </c>
      <c r="B275" s="68" t="s">
        <v>773</v>
      </c>
    </row>
    <row r="276" spans="1:2" x14ac:dyDescent="0.3">
      <c r="A276" s="68" t="s">
        <v>774</v>
      </c>
      <c r="B276" s="68" t="s">
        <v>775</v>
      </c>
    </row>
    <row r="277" spans="1:2" x14ac:dyDescent="0.3">
      <c r="A277" s="68" t="s">
        <v>776</v>
      </c>
      <c r="B277" s="68" t="s">
        <v>777</v>
      </c>
    </row>
    <row r="278" spans="1:2" x14ac:dyDescent="0.3">
      <c r="A278" s="68" t="s">
        <v>778</v>
      </c>
      <c r="B278" s="68" t="s">
        <v>779</v>
      </c>
    </row>
    <row r="279" spans="1:2" x14ac:dyDescent="0.3">
      <c r="A279" s="68" t="s">
        <v>780</v>
      </c>
      <c r="B279" s="68" t="s">
        <v>781</v>
      </c>
    </row>
    <row r="280" spans="1:2" x14ac:dyDescent="0.3">
      <c r="A280" s="68" t="s">
        <v>782</v>
      </c>
      <c r="B280" s="68" t="s">
        <v>783</v>
      </c>
    </row>
    <row r="281" spans="1:2" x14ac:dyDescent="0.3">
      <c r="A281" s="68" t="s">
        <v>784</v>
      </c>
      <c r="B281" s="68" t="s">
        <v>785</v>
      </c>
    </row>
    <row r="282" spans="1:2" x14ac:dyDescent="0.3">
      <c r="A282" s="68" t="s">
        <v>786</v>
      </c>
      <c r="B282" s="68" t="s">
        <v>287</v>
      </c>
    </row>
    <row r="283" spans="1:2" x14ac:dyDescent="0.3">
      <c r="A283" s="68" t="s">
        <v>787</v>
      </c>
      <c r="B283" s="68" t="s">
        <v>701</v>
      </c>
    </row>
    <row r="284" spans="1:2" x14ac:dyDescent="0.3">
      <c r="A284" s="68" t="s">
        <v>788</v>
      </c>
      <c r="B284" s="68" t="s">
        <v>789</v>
      </c>
    </row>
    <row r="285" spans="1:2" x14ac:dyDescent="0.3">
      <c r="A285" s="68" t="s">
        <v>790</v>
      </c>
      <c r="B285" s="68" t="s">
        <v>281</v>
      </c>
    </row>
    <row r="286" spans="1:2" x14ac:dyDescent="0.3">
      <c r="A286" s="68" t="s">
        <v>791</v>
      </c>
      <c r="B286" s="68" t="s">
        <v>792</v>
      </c>
    </row>
    <row r="287" spans="1:2" x14ac:dyDescent="0.3">
      <c r="A287" s="68" t="s">
        <v>793</v>
      </c>
      <c r="B287" s="68" t="s">
        <v>794</v>
      </c>
    </row>
    <row r="288" spans="1:2" x14ac:dyDescent="0.3">
      <c r="A288" s="68" t="s">
        <v>795</v>
      </c>
      <c r="B288" s="68" t="s">
        <v>796</v>
      </c>
    </row>
    <row r="289" spans="1:2" x14ac:dyDescent="0.3">
      <c r="A289" s="68" t="s">
        <v>797</v>
      </c>
      <c r="B289" s="68" t="s">
        <v>798</v>
      </c>
    </row>
    <row r="290" spans="1:2" x14ac:dyDescent="0.3">
      <c r="A290" s="68" t="s">
        <v>799</v>
      </c>
      <c r="B290" s="68" t="s">
        <v>800</v>
      </c>
    </row>
    <row r="291" spans="1:2" x14ac:dyDescent="0.3">
      <c r="A291" s="68" t="s">
        <v>801</v>
      </c>
      <c r="B291" s="68" t="s">
        <v>802</v>
      </c>
    </row>
    <row r="292" spans="1:2" x14ac:dyDescent="0.3">
      <c r="A292" s="68" t="s">
        <v>803</v>
      </c>
      <c r="B292" s="68" t="s">
        <v>804</v>
      </c>
    </row>
    <row r="293" spans="1:2" x14ac:dyDescent="0.3">
      <c r="A293" s="68" t="s">
        <v>805</v>
      </c>
      <c r="B293" s="68" t="s">
        <v>806</v>
      </c>
    </row>
    <row r="294" spans="1:2" x14ac:dyDescent="0.3">
      <c r="A294" s="68" t="s">
        <v>807</v>
      </c>
      <c r="B294" s="68" t="s">
        <v>808</v>
      </c>
    </row>
    <row r="295" spans="1:2" x14ac:dyDescent="0.3">
      <c r="A295" s="68" t="s">
        <v>809</v>
      </c>
      <c r="B295" s="68" t="s">
        <v>810</v>
      </c>
    </row>
    <row r="296" spans="1:2" x14ac:dyDescent="0.3">
      <c r="A296" s="68" t="s">
        <v>811</v>
      </c>
      <c r="B296" s="68" t="s">
        <v>812</v>
      </c>
    </row>
    <row r="297" spans="1:2" x14ac:dyDescent="0.3">
      <c r="A297" s="68" t="s">
        <v>813</v>
      </c>
      <c r="B297" s="68" t="s">
        <v>814</v>
      </c>
    </row>
    <row r="298" spans="1:2" x14ac:dyDescent="0.3">
      <c r="A298" s="68" t="s">
        <v>815</v>
      </c>
      <c r="B298" s="68" t="s">
        <v>816</v>
      </c>
    </row>
    <row r="299" spans="1:2" x14ac:dyDescent="0.3">
      <c r="A299" s="68" t="s">
        <v>817</v>
      </c>
      <c r="B299" s="68" t="s">
        <v>818</v>
      </c>
    </row>
    <row r="300" spans="1:2" x14ac:dyDescent="0.3">
      <c r="A300" s="68" t="s">
        <v>819</v>
      </c>
      <c r="B300" s="68" t="s">
        <v>820</v>
      </c>
    </row>
    <row r="301" spans="1:2" x14ac:dyDescent="0.3">
      <c r="A301" s="68" t="s">
        <v>821</v>
      </c>
      <c r="B301" s="68" t="s">
        <v>822</v>
      </c>
    </row>
    <row r="302" spans="1:2" x14ac:dyDescent="0.3">
      <c r="A302" s="68" t="s">
        <v>823</v>
      </c>
      <c r="B302" s="68" t="s">
        <v>824</v>
      </c>
    </row>
    <row r="303" spans="1:2" x14ac:dyDescent="0.3">
      <c r="A303" s="68" t="s">
        <v>825</v>
      </c>
      <c r="B303" s="68" t="s">
        <v>826</v>
      </c>
    </row>
    <row r="304" spans="1:2" x14ac:dyDescent="0.3">
      <c r="A304" s="68" t="s">
        <v>827</v>
      </c>
      <c r="B304" s="68" t="s">
        <v>828</v>
      </c>
    </row>
    <row r="305" spans="1:2" x14ac:dyDescent="0.3">
      <c r="A305" s="68" t="s">
        <v>829</v>
      </c>
      <c r="B305" s="68" t="s">
        <v>830</v>
      </c>
    </row>
    <row r="306" spans="1:2" x14ac:dyDescent="0.3">
      <c r="A306" s="68" t="s">
        <v>831</v>
      </c>
      <c r="B306" s="68" t="s">
        <v>832</v>
      </c>
    </row>
    <row r="307" spans="1:2" x14ac:dyDescent="0.3">
      <c r="A307" s="68" t="s">
        <v>833</v>
      </c>
      <c r="B307" s="68" t="s">
        <v>834</v>
      </c>
    </row>
    <row r="308" spans="1:2" x14ac:dyDescent="0.3">
      <c r="A308" s="68" t="s">
        <v>835</v>
      </c>
      <c r="B308" s="68" t="s">
        <v>836</v>
      </c>
    </row>
    <row r="309" spans="1:2" x14ac:dyDescent="0.3">
      <c r="A309" s="68" t="s">
        <v>837</v>
      </c>
      <c r="B309" s="68" t="s">
        <v>838</v>
      </c>
    </row>
    <row r="310" spans="1:2" x14ac:dyDescent="0.3">
      <c r="A310" s="68" t="s">
        <v>839</v>
      </c>
      <c r="B310" s="68" t="s">
        <v>840</v>
      </c>
    </row>
    <row r="311" spans="1:2" x14ac:dyDescent="0.3">
      <c r="A311" s="68" t="s">
        <v>841</v>
      </c>
      <c r="B311" s="68" t="s">
        <v>789</v>
      </c>
    </row>
    <row r="312" spans="1:2" x14ac:dyDescent="0.3">
      <c r="A312" s="68" t="s">
        <v>842</v>
      </c>
      <c r="B312" s="68" t="s">
        <v>843</v>
      </c>
    </row>
    <row r="313" spans="1:2" x14ac:dyDescent="0.3">
      <c r="A313" s="68" t="s">
        <v>844</v>
      </c>
      <c r="B313" s="68" t="s">
        <v>845</v>
      </c>
    </row>
    <row r="314" spans="1:2" x14ac:dyDescent="0.3">
      <c r="A314" s="68" t="s">
        <v>846</v>
      </c>
      <c r="B314" s="68" t="s">
        <v>287</v>
      </c>
    </row>
    <row r="315" spans="1:2" x14ac:dyDescent="0.3">
      <c r="A315" s="68" t="s">
        <v>847</v>
      </c>
      <c r="B315" s="68" t="s">
        <v>848</v>
      </c>
    </row>
    <row r="316" spans="1:2" x14ac:dyDescent="0.3">
      <c r="A316" s="68" t="s">
        <v>849</v>
      </c>
      <c r="B316" s="68" t="s">
        <v>850</v>
      </c>
    </row>
    <row r="317" spans="1:2" x14ac:dyDescent="0.3">
      <c r="A317" s="68" t="s">
        <v>851</v>
      </c>
      <c r="B317" s="68" t="s">
        <v>852</v>
      </c>
    </row>
    <row r="318" spans="1:2" x14ac:dyDescent="0.3">
      <c r="A318" s="68" t="s">
        <v>853</v>
      </c>
      <c r="B318" s="68" t="s">
        <v>854</v>
      </c>
    </row>
    <row r="319" spans="1:2" x14ac:dyDescent="0.3">
      <c r="A319" s="68" t="s">
        <v>855</v>
      </c>
      <c r="B319" s="68" t="s">
        <v>856</v>
      </c>
    </row>
    <row r="320" spans="1:2" x14ac:dyDescent="0.3">
      <c r="A320" s="68" t="s">
        <v>857</v>
      </c>
      <c r="B320" s="68" t="s">
        <v>858</v>
      </c>
    </row>
    <row r="321" spans="1:2" x14ac:dyDescent="0.3">
      <c r="A321" s="68" t="s">
        <v>859</v>
      </c>
      <c r="B321" s="68" t="s">
        <v>860</v>
      </c>
    </row>
    <row r="322" spans="1:2" x14ac:dyDescent="0.3">
      <c r="A322" s="68" t="s">
        <v>861</v>
      </c>
      <c r="B322" s="68" t="s">
        <v>862</v>
      </c>
    </row>
    <row r="323" spans="1:2" x14ac:dyDescent="0.3">
      <c r="A323" s="68" t="s">
        <v>863</v>
      </c>
      <c r="B323" s="68" t="s">
        <v>864</v>
      </c>
    </row>
    <row r="324" spans="1:2" x14ac:dyDescent="0.3">
      <c r="A324" s="68" t="s">
        <v>865</v>
      </c>
      <c r="B324" s="68" t="s">
        <v>866</v>
      </c>
    </row>
    <row r="325" spans="1:2" x14ac:dyDescent="0.3">
      <c r="A325" s="68" t="s">
        <v>867</v>
      </c>
      <c r="B325" s="68" t="s">
        <v>868</v>
      </c>
    </row>
    <row r="326" spans="1:2" x14ac:dyDescent="0.3">
      <c r="A326" s="68" t="s">
        <v>869</v>
      </c>
      <c r="B326" s="68" t="s">
        <v>253</v>
      </c>
    </row>
    <row r="327" spans="1:2" x14ac:dyDescent="0.3">
      <c r="A327" s="68" t="s">
        <v>870</v>
      </c>
      <c r="B327" s="68" t="s">
        <v>871</v>
      </c>
    </row>
    <row r="328" spans="1:2" x14ac:dyDescent="0.3">
      <c r="A328" s="68" t="s">
        <v>872</v>
      </c>
      <c r="B328" s="68" t="s">
        <v>873</v>
      </c>
    </row>
    <row r="329" spans="1:2" x14ac:dyDescent="0.3">
      <c r="A329" s="68" t="s">
        <v>874</v>
      </c>
      <c r="B329" s="68" t="s">
        <v>875</v>
      </c>
    </row>
    <row r="330" spans="1:2" x14ac:dyDescent="0.3">
      <c r="A330" s="68" t="s">
        <v>876</v>
      </c>
      <c r="B330" s="68" t="s">
        <v>877</v>
      </c>
    </row>
    <row r="331" spans="1:2" x14ac:dyDescent="0.3">
      <c r="A331" s="68" t="s">
        <v>878</v>
      </c>
      <c r="B331" s="68" t="s">
        <v>879</v>
      </c>
    </row>
    <row r="332" spans="1:2" x14ac:dyDescent="0.3">
      <c r="A332" s="68" t="s">
        <v>880</v>
      </c>
      <c r="B332" s="68" t="s">
        <v>549</v>
      </c>
    </row>
    <row r="333" spans="1:2" x14ac:dyDescent="0.3">
      <c r="A333" s="68" t="s">
        <v>881</v>
      </c>
      <c r="B333" s="68" t="s">
        <v>882</v>
      </c>
    </row>
    <row r="334" spans="1:2" x14ac:dyDescent="0.3">
      <c r="A334" s="68" t="s">
        <v>883</v>
      </c>
      <c r="B334" s="68" t="s">
        <v>884</v>
      </c>
    </row>
    <row r="335" spans="1:2" x14ac:dyDescent="0.3">
      <c r="A335" s="68" t="s">
        <v>885</v>
      </c>
      <c r="B335" s="68" t="s">
        <v>886</v>
      </c>
    </row>
    <row r="336" spans="1:2" x14ac:dyDescent="0.3">
      <c r="A336" s="68" t="s">
        <v>887</v>
      </c>
      <c r="B336" s="68" t="s">
        <v>888</v>
      </c>
    </row>
    <row r="337" spans="1:2" x14ac:dyDescent="0.3">
      <c r="A337" s="68" t="s">
        <v>889</v>
      </c>
      <c r="B337" s="68" t="s">
        <v>890</v>
      </c>
    </row>
    <row r="338" spans="1:2" x14ac:dyDescent="0.3">
      <c r="A338" s="68" t="s">
        <v>891</v>
      </c>
      <c r="B338" s="68" t="s">
        <v>892</v>
      </c>
    </row>
    <row r="339" spans="1:2" x14ac:dyDescent="0.3">
      <c r="A339" s="68" t="s">
        <v>893</v>
      </c>
      <c r="B339" s="68" t="s">
        <v>894</v>
      </c>
    </row>
    <row r="340" spans="1:2" x14ac:dyDescent="0.3">
      <c r="A340" s="68" t="s">
        <v>895</v>
      </c>
      <c r="B340" s="68" t="s">
        <v>896</v>
      </c>
    </row>
    <row r="341" spans="1:2" x14ac:dyDescent="0.3">
      <c r="A341" s="68" t="s">
        <v>897</v>
      </c>
      <c r="B341" s="68" t="s">
        <v>898</v>
      </c>
    </row>
    <row r="342" spans="1:2" x14ac:dyDescent="0.3">
      <c r="A342" s="68" t="s">
        <v>899</v>
      </c>
      <c r="B342" s="68" t="s">
        <v>900</v>
      </c>
    </row>
    <row r="343" spans="1:2" x14ac:dyDescent="0.3">
      <c r="A343" s="68" t="s">
        <v>901</v>
      </c>
      <c r="B343" s="68" t="s">
        <v>902</v>
      </c>
    </row>
    <row r="344" spans="1:2" x14ac:dyDescent="0.3">
      <c r="A344" s="68" t="s">
        <v>903</v>
      </c>
      <c r="B344" s="68" t="s">
        <v>904</v>
      </c>
    </row>
    <row r="345" spans="1:2" x14ac:dyDescent="0.3">
      <c r="A345" s="68" t="s">
        <v>905</v>
      </c>
      <c r="B345" s="68" t="s">
        <v>906</v>
      </c>
    </row>
    <row r="346" spans="1:2" x14ac:dyDescent="0.3">
      <c r="A346" s="68" t="s">
        <v>907</v>
      </c>
      <c r="B346" s="68" t="s">
        <v>908</v>
      </c>
    </row>
    <row r="347" spans="1:2" x14ac:dyDescent="0.3">
      <c r="A347" s="68" t="s">
        <v>909</v>
      </c>
      <c r="B347" s="68" t="s">
        <v>910</v>
      </c>
    </row>
    <row r="348" spans="1:2" x14ac:dyDescent="0.3">
      <c r="A348" s="68" t="s">
        <v>911</v>
      </c>
      <c r="B348" s="68" t="s">
        <v>912</v>
      </c>
    </row>
    <row r="349" spans="1:2" x14ac:dyDescent="0.3">
      <c r="A349" s="68" t="s">
        <v>913</v>
      </c>
      <c r="B349" s="68" t="s">
        <v>469</v>
      </c>
    </row>
    <row r="350" spans="1:2" x14ac:dyDescent="0.3">
      <c r="A350" s="68" t="s">
        <v>914</v>
      </c>
      <c r="B350" s="68" t="s">
        <v>915</v>
      </c>
    </row>
    <row r="351" spans="1:2" x14ac:dyDescent="0.3">
      <c r="A351" s="68" t="s">
        <v>916</v>
      </c>
      <c r="B351" s="68" t="s">
        <v>917</v>
      </c>
    </row>
    <row r="352" spans="1:2" x14ac:dyDescent="0.3">
      <c r="A352" s="68" t="s">
        <v>918</v>
      </c>
      <c r="B352" s="68" t="s">
        <v>581</v>
      </c>
    </row>
    <row r="353" spans="1:2" x14ac:dyDescent="0.3">
      <c r="A353" s="68" t="s">
        <v>919</v>
      </c>
      <c r="B353" s="68" t="s">
        <v>920</v>
      </c>
    </row>
    <row r="354" spans="1:2" x14ac:dyDescent="0.3">
      <c r="A354" s="68" t="s">
        <v>921</v>
      </c>
      <c r="B354" s="68" t="s">
        <v>922</v>
      </c>
    </row>
    <row r="355" spans="1:2" x14ac:dyDescent="0.3">
      <c r="A355" s="68" t="s">
        <v>923</v>
      </c>
      <c r="B355" s="68" t="s">
        <v>924</v>
      </c>
    </row>
    <row r="356" spans="1:2" x14ac:dyDescent="0.3">
      <c r="A356" s="68" t="s">
        <v>925</v>
      </c>
      <c r="B356" s="68" t="s">
        <v>926</v>
      </c>
    </row>
    <row r="357" spans="1:2" x14ac:dyDescent="0.3">
      <c r="A357" s="68" t="s">
        <v>927</v>
      </c>
      <c r="B357" s="68" t="s">
        <v>928</v>
      </c>
    </row>
    <row r="358" spans="1:2" x14ac:dyDescent="0.3">
      <c r="A358" s="68" t="s">
        <v>929</v>
      </c>
      <c r="B358" s="68" t="s">
        <v>930</v>
      </c>
    </row>
    <row r="359" spans="1:2" x14ac:dyDescent="0.3">
      <c r="A359" s="68" t="s">
        <v>931</v>
      </c>
      <c r="B359" s="68" t="s">
        <v>932</v>
      </c>
    </row>
    <row r="360" spans="1:2" x14ac:dyDescent="0.3">
      <c r="A360" s="68" t="s">
        <v>933</v>
      </c>
      <c r="B360" s="68" t="s">
        <v>934</v>
      </c>
    </row>
    <row r="361" spans="1:2" x14ac:dyDescent="0.3">
      <c r="A361" s="68" t="s">
        <v>935</v>
      </c>
      <c r="B361" s="68" t="s">
        <v>936</v>
      </c>
    </row>
    <row r="362" spans="1:2" x14ac:dyDescent="0.3">
      <c r="A362" s="68" t="s">
        <v>937</v>
      </c>
      <c r="B362" s="68" t="s">
        <v>938</v>
      </c>
    </row>
    <row r="363" spans="1:2" x14ac:dyDescent="0.3">
      <c r="A363" s="68" t="s">
        <v>939</v>
      </c>
      <c r="B363" s="68" t="s">
        <v>940</v>
      </c>
    </row>
    <row r="364" spans="1:2" x14ac:dyDescent="0.3">
      <c r="A364" s="68" t="s">
        <v>941</v>
      </c>
      <c r="B364" s="68" t="s">
        <v>245</v>
      </c>
    </row>
    <row r="365" spans="1:2" x14ac:dyDescent="0.3">
      <c r="A365" s="68" t="s">
        <v>942</v>
      </c>
      <c r="B365" s="68" t="s">
        <v>247</v>
      </c>
    </row>
    <row r="366" spans="1:2" x14ac:dyDescent="0.3">
      <c r="A366" s="68" t="s">
        <v>943</v>
      </c>
      <c r="B366" s="68" t="s">
        <v>944</v>
      </c>
    </row>
    <row r="367" spans="1:2" x14ac:dyDescent="0.3">
      <c r="A367" s="68" t="s">
        <v>945</v>
      </c>
      <c r="B367" s="68" t="s">
        <v>946</v>
      </c>
    </row>
    <row r="368" spans="1:2" x14ac:dyDescent="0.3">
      <c r="A368" s="68" t="s">
        <v>947</v>
      </c>
      <c r="B368" s="68" t="s">
        <v>948</v>
      </c>
    </row>
    <row r="369" spans="1:2" x14ac:dyDescent="0.3">
      <c r="A369" s="68" t="s">
        <v>949</v>
      </c>
      <c r="B369" s="68" t="s">
        <v>950</v>
      </c>
    </row>
    <row r="370" spans="1:2" x14ac:dyDescent="0.3">
      <c r="A370" s="68" t="s">
        <v>951</v>
      </c>
      <c r="B370" s="68" t="s">
        <v>952</v>
      </c>
    </row>
    <row r="371" spans="1:2" x14ac:dyDescent="0.3">
      <c r="A371" s="68" t="s">
        <v>953</v>
      </c>
      <c r="B371" s="68" t="s">
        <v>954</v>
      </c>
    </row>
    <row r="372" spans="1:2" x14ac:dyDescent="0.3">
      <c r="A372" s="68" t="s">
        <v>955</v>
      </c>
      <c r="B372" s="68" t="s">
        <v>956</v>
      </c>
    </row>
    <row r="373" spans="1:2" x14ac:dyDescent="0.3">
      <c r="A373" s="68" t="s">
        <v>957</v>
      </c>
      <c r="B373" s="68" t="s">
        <v>958</v>
      </c>
    </row>
    <row r="374" spans="1:2" x14ac:dyDescent="0.3">
      <c r="A374" s="68" t="s">
        <v>959</v>
      </c>
      <c r="B374" s="68" t="s">
        <v>960</v>
      </c>
    </row>
    <row r="375" spans="1:2" x14ac:dyDescent="0.3">
      <c r="A375" s="68" t="s">
        <v>961</v>
      </c>
      <c r="B375" s="68" t="s">
        <v>962</v>
      </c>
    </row>
    <row r="376" spans="1:2" x14ac:dyDescent="0.3">
      <c r="A376" s="68" t="s">
        <v>963</v>
      </c>
      <c r="B376" s="68" t="s">
        <v>964</v>
      </c>
    </row>
    <row r="377" spans="1:2" x14ac:dyDescent="0.3">
      <c r="A377" s="68" t="s">
        <v>965</v>
      </c>
      <c r="B377" s="68" t="s">
        <v>966</v>
      </c>
    </row>
    <row r="378" spans="1:2" x14ac:dyDescent="0.3">
      <c r="A378" s="68" t="s">
        <v>967</v>
      </c>
      <c r="B378" s="68" t="s">
        <v>968</v>
      </c>
    </row>
    <row r="379" spans="1:2" x14ac:dyDescent="0.3">
      <c r="A379" s="68" t="s">
        <v>969</v>
      </c>
      <c r="B379" s="68" t="s">
        <v>970</v>
      </c>
    </row>
    <row r="380" spans="1:2" x14ac:dyDescent="0.3">
      <c r="A380" s="68" t="s">
        <v>971</v>
      </c>
      <c r="B380" s="68" t="s">
        <v>972</v>
      </c>
    </row>
    <row r="381" spans="1:2" x14ac:dyDescent="0.3">
      <c r="A381" s="68" t="s">
        <v>973</v>
      </c>
      <c r="B381" s="68" t="s">
        <v>974</v>
      </c>
    </row>
    <row r="382" spans="1:2" x14ac:dyDescent="0.3">
      <c r="A382" s="68" t="s">
        <v>975</v>
      </c>
      <c r="B382" s="68" t="s">
        <v>976</v>
      </c>
    </row>
    <row r="383" spans="1:2" x14ac:dyDescent="0.3">
      <c r="A383" s="68" t="s">
        <v>977</v>
      </c>
      <c r="B383" s="68" t="s">
        <v>978</v>
      </c>
    </row>
    <row r="384" spans="1:2" x14ac:dyDescent="0.3">
      <c r="A384" s="68" t="s">
        <v>979</v>
      </c>
      <c r="B384" s="68" t="s">
        <v>980</v>
      </c>
    </row>
    <row r="385" spans="1:2" x14ac:dyDescent="0.3">
      <c r="A385" s="68" t="s">
        <v>981</v>
      </c>
      <c r="B385" s="68" t="s">
        <v>982</v>
      </c>
    </row>
    <row r="386" spans="1:2" x14ac:dyDescent="0.3">
      <c r="A386" s="68" t="s">
        <v>983</v>
      </c>
      <c r="B386" s="68" t="s">
        <v>984</v>
      </c>
    </row>
    <row r="387" spans="1:2" x14ac:dyDescent="0.3">
      <c r="A387" s="68" t="s">
        <v>985</v>
      </c>
      <c r="B387" s="68" t="s">
        <v>986</v>
      </c>
    </row>
    <row r="388" spans="1:2" x14ac:dyDescent="0.3">
      <c r="A388" s="68" t="s">
        <v>987</v>
      </c>
      <c r="B388" s="68" t="s">
        <v>988</v>
      </c>
    </row>
    <row r="389" spans="1:2" x14ac:dyDescent="0.3">
      <c r="A389" s="68" t="s">
        <v>989</v>
      </c>
      <c r="B389" s="68" t="s">
        <v>645</v>
      </c>
    </row>
    <row r="390" spans="1:2" x14ac:dyDescent="0.3">
      <c r="A390" s="68" t="s">
        <v>990</v>
      </c>
      <c r="B390" s="68" t="s">
        <v>991</v>
      </c>
    </row>
    <row r="391" spans="1:2" x14ac:dyDescent="0.3">
      <c r="A391" s="68" t="s">
        <v>992</v>
      </c>
      <c r="B391" s="68" t="s">
        <v>993</v>
      </c>
    </row>
    <row r="392" spans="1:2" x14ac:dyDescent="0.3">
      <c r="A392" s="68" t="s">
        <v>994</v>
      </c>
      <c r="B392" s="68" t="s">
        <v>995</v>
      </c>
    </row>
    <row r="393" spans="1:2" x14ac:dyDescent="0.3">
      <c r="A393" s="68" t="s">
        <v>996</v>
      </c>
      <c r="B393" s="68" t="s">
        <v>997</v>
      </c>
    </row>
    <row r="394" spans="1:2" x14ac:dyDescent="0.3">
      <c r="A394" s="68" t="s">
        <v>998</v>
      </c>
      <c r="B394" s="68" t="s">
        <v>999</v>
      </c>
    </row>
    <row r="395" spans="1:2" x14ac:dyDescent="0.3">
      <c r="A395" s="68" t="s">
        <v>1000</v>
      </c>
      <c r="B395" s="68" t="s">
        <v>1001</v>
      </c>
    </row>
    <row r="396" spans="1:2" x14ac:dyDescent="0.3">
      <c r="A396" s="68" t="s">
        <v>1002</v>
      </c>
      <c r="B396" s="68" t="s">
        <v>1003</v>
      </c>
    </row>
    <row r="397" spans="1:2" x14ac:dyDescent="0.3">
      <c r="A397" s="68" t="s">
        <v>1004</v>
      </c>
      <c r="B397" s="68" t="s">
        <v>1005</v>
      </c>
    </row>
    <row r="398" spans="1:2" x14ac:dyDescent="0.3">
      <c r="A398" s="68" t="s">
        <v>1006</v>
      </c>
      <c r="B398" s="68" t="s">
        <v>1007</v>
      </c>
    </row>
    <row r="399" spans="1:2" x14ac:dyDescent="0.3">
      <c r="A399" s="68" t="s">
        <v>1008</v>
      </c>
      <c r="B399" s="68" t="s">
        <v>1009</v>
      </c>
    </row>
    <row r="400" spans="1:2" x14ac:dyDescent="0.3">
      <c r="A400" s="68" t="s">
        <v>1010</v>
      </c>
      <c r="B400" s="68" t="s">
        <v>1011</v>
      </c>
    </row>
    <row r="401" spans="1:2" x14ac:dyDescent="0.3">
      <c r="A401" s="68" t="s">
        <v>1012</v>
      </c>
      <c r="B401" s="68" t="s">
        <v>1013</v>
      </c>
    </row>
    <row r="402" spans="1:2" x14ac:dyDescent="0.3">
      <c r="A402" s="68" t="s">
        <v>1014</v>
      </c>
      <c r="B402" s="68" t="s">
        <v>1015</v>
      </c>
    </row>
    <row r="403" spans="1:2" x14ac:dyDescent="0.3">
      <c r="A403" s="68" t="s">
        <v>1016</v>
      </c>
      <c r="B403" s="68" t="s">
        <v>1017</v>
      </c>
    </row>
    <row r="404" spans="1:2" x14ac:dyDescent="0.3">
      <c r="A404" s="68" t="s">
        <v>1018</v>
      </c>
      <c r="B404" s="68" t="s">
        <v>1019</v>
      </c>
    </row>
    <row r="405" spans="1:2" x14ac:dyDescent="0.3">
      <c r="A405" s="68" t="s">
        <v>1020</v>
      </c>
      <c r="B405" s="68" t="s">
        <v>1021</v>
      </c>
    </row>
    <row r="406" spans="1:2" x14ac:dyDescent="0.3">
      <c r="A406" s="68" t="s">
        <v>1022</v>
      </c>
      <c r="B406" s="68" t="s">
        <v>1023</v>
      </c>
    </row>
    <row r="407" spans="1:2" x14ac:dyDescent="0.3">
      <c r="A407" s="68" t="s">
        <v>1024</v>
      </c>
      <c r="B407" s="68" t="s">
        <v>1025</v>
      </c>
    </row>
    <row r="408" spans="1:2" x14ac:dyDescent="0.3">
      <c r="A408" s="68" t="s">
        <v>1026</v>
      </c>
      <c r="B408" s="68" t="s">
        <v>1027</v>
      </c>
    </row>
    <row r="409" spans="1:2" x14ac:dyDescent="0.3">
      <c r="A409" s="68" t="s">
        <v>1028</v>
      </c>
      <c r="B409" s="68" t="s">
        <v>1029</v>
      </c>
    </row>
    <row r="410" spans="1:2" x14ac:dyDescent="0.3">
      <c r="A410" s="68" t="s">
        <v>1030</v>
      </c>
      <c r="B410" s="68" t="s">
        <v>1031</v>
      </c>
    </row>
    <row r="411" spans="1:2" x14ac:dyDescent="0.3">
      <c r="A411" s="68" t="s">
        <v>1032</v>
      </c>
      <c r="B411" s="68" t="s">
        <v>1033</v>
      </c>
    </row>
    <row r="412" spans="1:2" x14ac:dyDescent="0.3">
      <c r="A412" s="68" t="s">
        <v>1034</v>
      </c>
      <c r="B412" s="68" t="s">
        <v>1035</v>
      </c>
    </row>
    <row r="413" spans="1:2" x14ac:dyDescent="0.3">
      <c r="A413" s="68" t="s">
        <v>1036</v>
      </c>
      <c r="B413" s="68" t="s">
        <v>1037</v>
      </c>
    </row>
    <row r="414" spans="1:2" x14ac:dyDescent="0.3">
      <c r="A414" s="68" t="s">
        <v>1038</v>
      </c>
      <c r="B414" s="68" t="s">
        <v>1039</v>
      </c>
    </row>
    <row r="415" spans="1:2" x14ac:dyDescent="0.3">
      <c r="A415" s="68" t="s">
        <v>1040</v>
      </c>
      <c r="B415" s="68" t="s">
        <v>1041</v>
      </c>
    </row>
    <row r="416" spans="1:2" x14ac:dyDescent="0.3">
      <c r="A416" s="68" t="s">
        <v>1042</v>
      </c>
      <c r="B416" s="68" t="s">
        <v>1043</v>
      </c>
    </row>
    <row r="417" spans="1:2" x14ac:dyDescent="0.3">
      <c r="A417" s="68" t="s">
        <v>1044</v>
      </c>
      <c r="B417" s="68" t="s">
        <v>1045</v>
      </c>
    </row>
    <row r="418" spans="1:2" x14ac:dyDescent="0.3">
      <c r="A418" s="68" t="s">
        <v>1046</v>
      </c>
      <c r="B418" s="68" t="s">
        <v>1047</v>
      </c>
    </row>
    <row r="419" spans="1:2" x14ac:dyDescent="0.3">
      <c r="A419" s="68" t="s">
        <v>1048</v>
      </c>
      <c r="B419" s="68" t="s">
        <v>1049</v>
      </c>
    </row>
    <row r="420" spans="1:2" x14ac:dyDescent="0.3">
      <c r="A420" s="68" t="s">
        <v>1050</v>
      </c>
      <c r="B420" s="68" t="s">
        <v>1051</v>
      </c>
    </row>
    <row r="421" spans="1:2" x14ac:dyDescent="0.3">
      <c r="A421" s="68" t="s">
        <v>1052</v>
      </c>
      <c r="B421" s="68" t="s">
        <v>1053</v>
      </c>
    </row>
    <row r="422" spans="1:2" x14ac:dyDescent="0.3">
      <c r="A422" s="68" t="s">
        <v>1054</v>
      </c>
      <c r="B422" s="68" t="s">
        <v>1055</v>
      </c>
    </row>
    <row r="423" spans="1:2" x14ac:dyDescent="0.3">
      <c r="A423" s="68" t="s">
        <v>1056</v>
      </c>
      <c r="B423" s="68" t="s">
        <v>1057</v>
      </c>
    </row>
    <row r="424" spans="1:2" x14ac:dyDescent="0.3">
      <c r="A424" s="68" t="s">
        <v>1058</v>
      </c>
      <c r="B424" s="68" t="s">
        <v>1059</v>
      </c>
    </row>
    <row r="425" spans="1:2" x14ac:dyDescent="0.3">
      <c r="A425" s="68" t="s">
        <v>1060</v>
      </c>
      <c r="B425" s="68" t="s">
        <v>1061</v>
      </c>
    </row>
    <row r="426" spans="1:2" x14ac:dyDescent="0.3">
      <c r="A426" s="68" t="s">
        <v>1062</v>
      </c>
      <c r="B426" s="68" t="s">
        <v>1063</v>
      </c>
    </row>
    <row r="427" spans="1:2" x14ac:dyDescent="0.3">
      <c r="A427" s="68" t="s">
        <v>1064</v>
      </c>
      <c r="B427" s="68" t="s">
        <v>1065</v>
      </c>
    </row>
    <row r="428" spans="1:2" x14ac:dyDescent="0.3">
      <c r="A428" s="68" t="s">
        <v>1066</v>
      </c>
      <c r="B428" s="68" t="s">
        <v>1067</v>
      </c>
    </row>
    <row r="429" spans="1:2" x14ac:dyDescent="0.3">
      <c r="A429" s="68" t="s">
        <v>1068</v>
      </c>
      <c r="B429" s="68" t="s">
        <v>1069</v>
      </c>
    </row>
    <row r="430" spans="1:2" x14ac:dyDescent="0.3">
      <c r="A430" s="68" t="s">
        <v>1070</v>
      </c>
      <c r="B430" s="68" t="s">
        <v>1071</v>
      </c>
    </row>
    <row r="431" spans="1:2" x14ac:dyDescent="0.3">
      <c r="A431" s="68" t="s">
        <v>1072</v>
      </c>
      <c r="B431" s="68" t="s">
        <v>1073</v>
      </c>
    </row>
    <row r="432" spans="1:2" x14ac:dyDescent="0.3">
      <c r="A432" s="68" t="s">
        <v>1074</v>
      </c>
      <c r="B432" s="68" t="s">
        <v>1075</v>
      </c>
    </row>
    <row r="433" spans="1:2" x14ac:dyDescent="0.3">
      <c r="A433" s="68" t="s">
        <v>1076</v>
      </c>
      <c r="B433" s="68" t="s">
        <v>1077</v>
      </c>
    </row>
    <row r="434" spans="1:2" x14ac:dyDescent="0.3">
      <c r="A434" s="68" t="s">
        <v>1078</v>
      </c>
      <c r="B434" s="68" t="s">
        <v>1079</v>
      </c>
    </row>
    <row r="435" spans="1:2" x14ac:dyDescent="0.3">
      <c r="A435" s="68" t="s">
        <v>1080</v>
      </c>
      <c r="B435" s="68" t="s">
        <v>1081</v>
      </c>
    </row>
    <row r="436" spans="1:2" x14ac:dyDescent="0.3">
      <c r="A436" s="68" t="s">
        <v>1082</v>
      </c>
      <c r="B436" s="68" t="s">
        <v>1083</v>
      </c>
    </row>
    <row r="437" spans="1:2" x14ac:dyDescent="0.3">
      <c r="A437" s="68" t="s">
        <v>1084</v>
      </c>
      <c r="B437" s="68" t="s">
        <v>1085</v>
      </c>
    </row>
    <row r="438" spans="1:2" x14ac:dyDescent="0.3">
      <c r="A438" s="68" t="s">
        <v>1086</v>
      </c>
      <c r="B438" s="68" t="s">
        <v>1087</v>
      </c>
    </row>
    <row r="439" spans="1:2" x14ac:dyDescent="0.3">
      <c r="A439" s="68" t="s">
        <v>1088</v>
      </c>
      <c r="B439" s="68" t="s">
        <v>1089</v>
      </c>
    </row>
    <row r="440" spans="1:2" x14ac:dyDescent="0.3">
      <c r="A440" s="68" t="s">
        <v>1090</v>
      </c>
      <c r="B440" s="68" t="s">
        <v>1091</v>
      </c>
    </row>
    <row r="441" spans="1:2" x14ac:dyDescent="0.3">
      <c r="A441" s="68" t="s">
        <v>1092</v>
      </c>
      <c r="B441" s="68" t="s">
        <v>1093</v>
      </c>
    </row>
    <row r="442" spans="1:2" x14ac:dyDescent="0.3">
      <c r="A442" s="68" t="s">
        <v>1094</v>
      </c>
      <c r="B442" s="68" t="s">
        <v>1095</v>
      </c>
    </row>
    <row r="443" spans="1:2" x14ac:dyDescent="0.3">
      <c r="A443" s="68" t="s">
        <v>1096</v>
      </c>
      <c r="B443" s="68" t="s">
        <v>701</v>
      </c>
    </row>
    <row r="444" spans="1:2" x14ac:dyDescent="0.3">
      <c r="A444" s="68" t="s">
        <v>1097</v>
      </c>
      <c r="B444" s="68" t="s">
        <v>1098</v>
      </c>
    </row>
    <row r="445" spans="1:2" x14ac:dyDescent="0.3">
      <c r="A445" s="68" t="s">
        <v>1099</v>
      </c>
      <c r="B445" s="68" t="s">
        <v>1100</v>
      </c>
    </row>
    <row r="446" spans="1:2" x14ac:dyDescent="0.3">
      <c r="A446" s="68" t="s">
        <v>1101</v>
      </c>
      <c r="B446" s="68" t="s">
        <v>1102</v>
      </c>
    </row>
    <row r="447" spans="1:2" x14ac:dyDescent="0.3">
      <c r="A447" s="68" t="s">
        <v>1103</v>
      </c>
      <c r="B447" s="68" t="s">
        <v>1104</v>
      </c>
    </row>
    <row r="448" spans="1:2" x14ac:dyDescent="0.3">
      <c r="A448" s="68" t="s">
        <v>1105</v>
      </c>
      <c r="B448" s="68" t="s">
        <v>1106</v>
      </c>
    </row>
    <row r="449" spans="1:2" x14ac:dyDescent="0.3">
      <c r="A449" s="68" t="s">
        <v>1107</v>
      </c>
      <c r="B449" s="68" t="s">
        <v>675</v>
      </c>
    </row>
    <row r="450" spans="1:2" x14ac:dyDescent="0.3">
      <c r="A450" s="68" t="s">
        <v>1108</v>
      </c>
      <c r="B450" s="68" t="s">
        <v>1109</v>
      </c>
    </row>
    <row r="451" spans="1:2" x14ac:dyDescent="0.3">
      <c r="A451" s="68" t="s">
        <v>1110</v>
      </c>
      <c r="B451" s="68" t="s">
        <v>1111</v>
      </c>
    </row>
    <row r="452" spans="1:2" x14ac:dyDescent="0.3">
      <c r="A452" s="68" t="s">
        <v>1112</v>
      </c>
      <c r="B452" s="68" t="s">
        <v>1113</v>
      </c>
    </row>
    <row r="453" spans="1:2" x14ac:dyDescent="0.3">
      <c r="A453" s="68" t="s">
        <v>1114</v>
      </c>
      <c r="B453" s="68" t="s">
        <v>1115</v>
      </c>
    </row>
    <row r="454" spans="1:2" x14ac:dyDescent="0.3">
      <c r="A454" s="68" t="s">
        <v>1116</v>
      </c>
      <c r="B454" s="68" t="s">
        <v>1117</v>
      </c>
    </row>
    <row r="455" spans="1:2" x14ac:dyDescent="0.3">
      <c r="A455" s="68" t="s">
        <v>1118</v>
      </c>
      <c r="B455" s="68" t="s">
        <v>1119</v>
      </c>
    </row>
    <row r="456" spans="1:2" x14ac:dyDescent="0.3">
      <c r="A456" s="68" t="s">
        <v>1120</v>
      </c>
      <c r="B456" s="68" t="s">
        <v>1121</v>
      </c>
    </row>
    <row r="457" spans="1:2" x14ac:dyDescent="0.3">
      <c r="A457" s="68" t="s">
        <v>1122</v>
      </c>
      <c r="B457" s="68" t="s">
        <v>877</v>
      </c>
    </row>
    <row r="458" spans="1:2" x14ac:dyDescent="0.3">
      <c r="A458" s="68" t="s">
        <v>1123</v>
      </c>
      <c r="B458" s="68" t="s">
        <v>1124</v>
      </c>
    </row>
    <row r="459" spans="1:2" x14ac:dyDescent="0.3">
      <c r="A459" s="68" t="s">
        <v>1125</v>
      </c>
      <c r="B459" s="68" t="s">
        <v>549</v>
      </c>
    </row>
    <row r="460" spans="1:2" x14ac:dyDescent="0.3">
      <c r="A460" s="68" t="s">
        <v>1126</v>
      </c>
      <c r="B460" s="68" t="s">
        <v>1127</v>
      </c>
    </row>
    <row r="461" spans="1:2" x14ac:dyDescent="0.3">
      <c r="A461" s="68" t="s">
        <v>1128</v>
      </c>
      <c r="B461" s="68" t="s">
        <v>1129</v>
      </c>
    </row>
    <row r="462" spans="1:2" x14ac:dyDescent="0.3">
      <c r="A462" s="68" t="s">
        <v>1130</v>
      </c>
      <c r="B462" s="68" t="s">
        <v>1131</v>
      </c>
    </row>
    <row r="463" spans="1:2" x14ac:dyDescent="0.3">
      <c r="A463" s="68" t="s">
        <v>1132</v>
      </c>
      <c r="B463" s="68" t="s">
        <v>1133</v>
      </c>
    </row>
    <row r="464" spans="1:2" x14ac:dyDescent="0.3">
      <c r="A464" s="68" t="s">
        <v>1134</v>
      </c>
      <c r="B464" s="68" t="s">
        <v>1135</v>
      </c>
    </row>
    <row r="465" spans="1:2" x14ac:dyDescent="0.3">
      <c r="A465" s="68" t="s">
        <v>1136</v>
      </c>
      <c r="B465" s="68" t="s">
        <v>1137</v>
      </c>
    </row>
    <row r="466" spans="1:2" x14ac:dyDescent="0.3">
      <c r="A466" s="68" t="s">
        <v>1138</v>
      </c>
      <c r="B466" s="68" t="s">
        <v>1139</v>
      </c>
    </row>
    <row r="467" spans="1:2" x14ac:dyDescent="0.3">
      <c r="A467" s="68" t="s">
        <v>1140</v>
      </c>
      <c r="B467" s="68" t="s">
        <v>1141</v>
      </c>
    </row>
    <row r="468" spans="1:2" x14ac:dyDescent="0.3">
      <c r="A468" s="68" t="s">
        <v>1142</v>
      </c>
      <c r="B468" s="68" t="s">
        <v>389</v>
      </c>
    </row>
    <row r="469" spans="1:2" x14ac:dyDescent="0.3">
      <c r="A469" s="68" t="s">
        <v>1143</v>
      </c>
      <c r="B469" s="68" t="s">
        <v>1144</v>
      </c>
    </row>
    <row r="470" spans="1:2" x14ac:dyDescent="0.3">
      <c r="A470" s="68" t="s">
        <v>1145</v>
      </c>
      <c r="B470" s="68" t="s">
        <v>1146</v>
      </c>
    </row>
    <row r="471" spans="1:2" x14ac:dyDescent="0.3">
      <c r="A471" s="68" t="s">
        <v>1147</v>
      </c>
      <c r="B471" s="68" t="s">
        <v>1148</v>
      </c>
    </row>
    <row r="472" spans="1:2" x14ac:dyDescent="0.3">
      <c r="A472" s="68" t="s">
        <v>1149</v>
      </c>
      <c r="B472" s="68" t="s">
        <v>1150</v>
      </c>
    </row>
    <row r="473" spans="1:2" x14ac:dyDescent="0.3">
      <c r="A473" s="68" t="s">
        <v>1151</v>
      </c>
      <c r="B473" s="68" t="s">
        <v>1152</v>
      </c>
    </row>
    <row r="474" spans="1:2" x14ac:dyDescent="0.3">
      <c r="A474" s="68" t="s">
        <v>1153</v>
      </c>
      <c r="B474" s="68" t="s">
        <v>1154</v>
      </c>
    </row>
    <row r="475" spans="1:2" x14ac:dyDescent="0.3">
      <c r="A475" s="68" t="s">
        <v>1155</v>
      </c>
      <c r="B475" s="68" t="s">
        <v>675</v>
      </c>
    </row>
    <row r="476" spans="1:2" x14ac:dyDescent="0.3">
      <c r="A476" s="68" t="s">
        <v>1156</v>
      </c>
      <c r="B476" s="68" t="s">
        <v>1157</v>
      </c>
    </row>
    <row r="477" spans="1:2" x14ac:dyDescent="0.3">
      <c r="A477" s="68" t="s">
        <v>1158</v>
      </c>
      <c r="B477" s="68" t="s">
        <v>1159</v>
      </c>
    </row>
    <row r="478" spans="1:2" x14ac:dyDescent="0.3">
      <c r="A478" s="68" t="s">
        <v>1160</v>
      </c>
      <c r="B478" s="68" t="s">
        <v>1161</v>
      </c>
    </row>
    <row r="479" spans="1:2" x14ac:dyDescent="0.3">
      <c r="A479" s="68" t="s">
        <v>1162</v>
      </c>
      <c r="B479" s="68" t="s">
        <v>1163</v>
      </c>
    </row>
    <row r="480" spans="1:2" x14ac:dyDescent="0.3">
      <c r="A480" s="68" t="s">
        <v>1164</v>
      </c>
      <c r="B480" s="68" t="s">
        <v>1165</v>
      </c>
    </row>
    <row r="481" spans="1:2" x14ac:dyDescent="0.3">
      <c r="A481" s="68" t="s">
        <v>1166</v>
      </c>
      <c r="B481" s="68" t="s">
        <v>1167</v>
      </c>
    </row>
    <row r="482" spans="1:2" x14ac:dyDescent="0.3">
      <c r="A482" s="68" t="s">
        <v>1168</v>
      </c>
      <c r="B482" s="68" t="s">
        <v>1169</v>
      </c>
    </row>
    <row r="483" spans="1:2" x14ac:dyDescent="0.3">
      <c r="A483" s="68" t="s">
        <v>1170</v>
      </c>
      <c r="B483" s="68" t="s">
        <v>395</v>
      </c>
    </row>
    <row r="484" spans="1:2" x14ac:dyDescent="0.3">
      <c r="A484" s="68" t="s">
        <v>1171</v>
      </c>
      <c r="B484" s="68" t="s">
        <v>1172</v>
      </c>
    </row>
    <row r="485" spans="1:2" x14ac:dyDescent="0.3">
      <c r="A485" s="68" t="s">
        <v>1173</v>
      </c>
      <c r="B485" s="68" t="s">
        <v>789</v>
      </c>
    </row>
    <row r="486" spans="1:2" x14ac:dyDescent="0.3">
      <c r="A486" s="68" t="s">
        <v>1174</v>
      </c>
      <c r="B486" s="68" t="s">
        <v>401</v>
      </c>
    </row>
    <row r="487" spans="1:2" x14ac:dyDescent="0.3">
      <c r="A487" s="68" t="s">
        <v>1175</v>
      </c>
      <c r="B487" s="68" t="s">
        <v>1176</v>
      </c>
    </row>
    <row r="488" spans="1:2" x14ac:dyDescent="0.3">
      <c r="A488" s="68" t="s">
        <v>1177</v>
      </c>
      <c r="B488" s="68" t="s">
        <v>1178</v>
      </c>
    </row>
    <row r="489" spans="1:2" x14ac:dyDescent="0.3">
      <c r="A489" s="68" t="s">
        <v>1179</v>
      </c>
      <c r="B489" s="68" t="s">
        <v>1180</v>
      </c>
    </row>
    <row r="490" spans="1:2" x14ac:dyDescent="0.3">
      <c r="A490" s="68" t="s">
        <v>1181</v>
      </c>
      <c r="B490" s="68" t="s">
        <v>1182</v>
      </c>
    </row>
    <row r="491" spans="1:2" x14ac:dyDescent="0.3">
      <c r="A491" s="68" t="s">
        <v>1183</v>
      </c>
      <c r="B491" s="68" t="s">
        <v>1184</v>
      </c>
    </row>
    <row r="492" spans="1:2" x14ac:dyDescent="0.3">
      <c r="A492" s="68" t="s">
        <v>1185</v>
      </c>
      <c r="B492" s="68" t="s">
        <v>549</v>
      </c>
    </row>
    <row r="493" spans="1:2" x14ac:dyDescent="0.3">
      <c r="A493" s="68" t="s">
        <v>1186</v>
      </c>
      <c r="B493" s="68" t="s">
        <v>1187</v>
      </c>
    </row>
    <row r="494" spans="1:2" x14ac:dyDescent="0.3">
      <c r="A494" s="68" t="s">
        <v>1188</v>
      </c>
      <c r="B494" s="68" t="s">
        <v>1189</v>
      </c>
    </row>
    <row r="495" spans="1:2" x14ac:dyDescent="0.3">
      <c r="A495" s="68" t="s">
        <v>1190</v>
      </c>
      <c r="B495" s="68" t="s">
        <v>711</v>
      </c>
    </row>
    <row r="496" spans="1:2" x14ac:dyDescent="0.3">
      <c r="A496" s="68" t="s">
        <v>1191</v>
      </c>
      <c r="B496" s="68" t="s">
        <v>1192</v>
      </c>
    </row>
    <row r="497" spans="1:2" x14ac:dyDescent="0.3">
      <c r="A497" s="68" t="s">
        <v>1193</v>
      </c>
      <c r="B497" s="68" t="s">
        <v>1194</v>
      </c>
    </row>
    <row r="498" spans="1:2" x14ac:dyDescent="0.3">
      <c r="A498" s="68" t="s">
        <v>1195</v>
      </c>
      <c r="B498" s="68" t="s">
        <v>1196</v>
      </c>
    </row>
    <row r="499" spans="1:2" x14ac:dyDescent="0.3">
      <c r="A499" s="68" t="s">
        <v>1197</v>
      </c>
      <c r="B499" s="68" t="s">
        <v>1198</v>
      </c>
    </row>
    <row r="500" spans="1:2" x14ac:dyDescent="0.3">
      <c r="A500" s="68" t="s">
        <v>1199</v>
      </c>
      <c r="B500" s="68" t="s">
        <v>1200</v>
      </c>
    </row>
    <row r="501" spans="1:2" x14ac:dyDescent="0.3">
      <c r="A501" s="68" t="s">
        <v>1201</v>
      </c>
      <c r="B501" s="68" t="s">
        <v>1202</v>
      </c>
    </row>
    <row r="502" spans="1:2" x14ac:dyDescent="0.3">
      <c r="A502" s="68" t="s">
        <v>1203</v>
      </c>
      <c r="B502" s="68" t="s">
        <v>1204</v>
      </c>
    </row>
    <row r="503" spans="1:2" x14ac:dyDescent="0.3">
      <c r="A503" s="68" t="s">
        <v>1205</v>
      </c>
      <c r="B503" s="68" t="s">
        <v>1206</v>
      </c>
    </row>
    <row r="504" spans="1:2" x14ac:dyDescent="0.3">
      <c r="A504" s="68" t="s">
        <v>1207</v>
      </c>
      <c r="B504" s="68" t="s">
        <v>1208</v>
      </c>
    </row>
    <row r="505" spans="1:2" x14ac:dyDescent="0.3">
      <c r="A505" s="68" t="s">
        <v>1209</v>
      </c>
      <c r="B505" s="68" t="s">
        <v>1210</v>
      </c>
    </row>
    <row r="506" spans="1:2" x14ac:dyDescent="0.3">
      <c r="A506" s="68" t="s">
        <v>1211</v>
      </c>
      <c r="B506" s="68" t="s">
        <v>1212</v>
      </c>
    </row>
    <row r="507" spans="1:2" x14ac:dyDescent="0.3">
      <c r="A507" s="68" t="s">
        <v>1213</v>
      </c>
      <c r="B507" s="68" t="s">
        <v>369</v>
      </c>
    </row>
    <row r="508" spans="1:2" x14ac:dyDescent="0.3">
      <c r="A508" s="68" t="s">
        <v>1214</v>
      </c>
      <c r="B508" s="68" t="s">
        <v>1215</v>
      </c>
    </row>
    <row r="509" spans="1:2" x14ac:dyDescent="0.3">
      <c r="A509" s="68" t="s">
        <v>1216</v>
      </c>
      <c r="B509" s="68" t="s">
        <v>551</v>
      </c>
    </row>
    <row r="510" spans="1:2" x14ac:dyDescent="0.3">
      <c r="A510" s="68" t="s">
        <v>1217</v>
      </c>
      <c r="B510" s="68" t="s">
        <v>1218</v>
      </c>
    </row>
    <row r="511" spans="1:2" x14ac:dyDescent="0.3">
      <c r="A511" s="68" t="s">
        <v>1219</v>
      </c>
      <c r="B511" s="68" t="s">
        <v>1220</v>
      </c>
    </row>
    <row r="512" spans="1:2" x14ac:dyDescent="0.3">
      <c r="A512" s="68" t="s">
        <v>1221</v>
      </c>
      <c r="B512" s="68" t="s">
        <v>1222</v>
      </c>
    </row>
    <row r="513" spans="1:2" x14ac:dyDescent="0.3">
      <c r="A513" s="68" t="s">
        <v>1223</v>
      </c>
      <c r="B513" s="68" t="s">
        <v>1224</v>
      </c>
    </row>
    <row r="514" spans="1:2" x14ac:dyDescent="0.3">
      <c r="A514" s="68" t="s">
        <v>1225</v>
      </c>
      <c r="B514" s="68" t="s">
        <v>1226</v>
      </c>
    </row>
    <row r="515" spans="1:2" x14ac:dyDescent="0.3">
      <c r="A515" s="68" t="s">
        <v>1227</v>
      </c>
      <c r="B515" s="68" t="s">
        <v>1228</v>
      </c>
    </row>
    <row r="516" spans="1:2" x14ac:dyDescent="0.3">
      <c r="A516" s="68" t="s">
        <v>1229</v>
      </c>
      <c r="B516" s="68" t="s">
        <v>1230</v>
      </c>
    </row>
    <row r="517" spans="1:2" x14ac:dyDescent="0.3">
      <c r="A517" s="68" t="s">
        <v>1231</v>
      </c>
      <c r="B517" s="68" t="s">
        <v>1232</v>
      </c>
    </row>
    <row r="518" spans="1:2" x14ac:dyDescent="0.3">
      <c r="A518" s="68" t="s">
        <v>1233</v>
      </c>
      <c r="B518" s="68" t="s">
        <v>1234</v>
      </c>
    </row>
    <row r="519" spans="1:2" x14ac:dyDescent="0.3">
      <c r="A519" s="68" t="s">
        <v>1235</v>
      </c>
      <c r="B519" s="68" t="s">
        <v>1236</v>
      </c>
    </row>
    <row r="520" spans="1:2" x14ac:dyDescent="0.3">
      <c r="A520" s="68" t="s">
        <v>1237</v>
      </c>
      <c r="B520" s="68" t="s">
        <v>1238</v>
      </c>
    </row>
    <row r="521" spans="1:2" x14ac:dyDescent="0.3">
      <c r="A521" s="68" t="s">
        <v>1239</v>
      </c>
      <c r="B521" s="68" t="s">
        <v>1240</v>
      </c>
    </row>
    <row r="522" spans="1:2" x14ac:dyDescent="0.3">
      <c r="A522" s="68" t="s">
        <v>1241</v>
      </c>
      <c r="B522" s="68" t="s">
        <v>393</v>
      </c>
    </row>
    <row r="523" spans="1:2" x14ac:dyDescent="0.3">
      <c r="A523" s="68" t="s">
        <v>1242</v>
      </c>
      <c r="B523" s="68" t="s">
        <v>1243</v>
      </c>
    </row>
    <row r="524" spans="1:2" x14ac:dyDescent="0.3">
      <c r="A524" s="68" t="s">
        <v>1244</v>
      </c>
      <c r="B524" s="68" t="s">
        <v>1245</v>
      </c>
    </row>
    <row r="525" spans="1:2" x14ac:dyDescent="0.3">
      <c r="A525" s="68" t="s">
        <v>1246</v>
      </c>
      <c r="B525" s="68" t="s">
        <v>1247</v>
      </c>
    </row>
    <row r="526" spans="1:2" x14ac:dyDescent="0.3">
      <c r="A526" s="68" t="s">
        <v>1248</v>
      </c>
      <c r="B526" s="68" t="s">
        <v>1249</v>
      </c>
    </row>
    <row r="527" spans="1:2" x14ac:dyDescent="0.3">
      <c r="A527" s="68" t="s">
        <v>1250</v>
      </c>
      <c r="B527" s="68" t="s">
        <v>1251</v>
      </c>
    </row>
    <row r="528" spans="1:2" x14ac:dyDescent="0.3">
      <c r="A528" s="68" t="s">
        <v>1252</v>
      </c>
      <c r="B528" s="68" t="s">
        <v>1253</v>
      </c>
    </row>
    <row r="529" spans="1:2" x14ac:dyDescent="0.3">
      <c r="A529" s="68" t="s">
        <v>1254</v>
      </c>
      <c r="B529" s="68" t="s">
        <v>1255</v>
      </c>
    </row>
    <row r="530" spans="1:2" x14ac:dyDescent="0.3">
      <c r="A530" s="68" t="s">
        <v>1256</v>
      </c>
      <c r="B530" s="68" t="s">
        <v>1257</v>
      </c>
    </row>
    <row r="531" spans="1:2" x14ac:dyDescent="0.3">
      <c r="A531" s="68" t="s">
        <v>1258</v>
      </c>
      <c r="B531" s="68" t="s">
        <v>1259</v>
      </c>
    </row>
    <row r="532" spans="1:2" x14ac:dyDescent="0.3">
      <c r="A532" s="68" t="s">
        <v>1260</v>
      </c>
      <c r="B532" s="68" t="s">
        <v>1261</v>
      </c>
    </row>
    <row r="533" spans="1:2" x14ac:dyDescent="0.3">
      <c r="A533" s="68" t="s">
        <v>1262</v>
      </c>
      <c r="B533" s="68" t="s">
        <v>1263</v>
      </c>
    </row>
    <row r="534" spans="1:2" x14ac:dyDescent="0.3">
      <c r="A534" s="68" t="s">
        <v>1264</v>
      </c>
      <c r="B534" s="68" t="s">
        <v>1265</v>
      </c>
    </row>
    <row r="535" spans="1:2" x14ac:dyDescent="0.3">
      <c r="A535" s="68" t="s">
        <v>1266</v>
      </c>
      <c r="B535" s="68" t="s">
        <v>547</v>
      </c>
    </row>
    <row r="536" spans="1:2" x14ac:dyDescent="0.3">
      <c r="A536" s="68" t="s">
        <v>1267</v>
      </c>
      <c r="B536" s="68" t="s">
        <v>675</v>
      </c>
    </row>
    <row r="537" spans="1:2" x14ac:dyDescent="0.3">
      <c r="A537" s="68" t="s">
        <v>1268</v>
      </c>
      <c r="B537" s="68" t="s">
        <v>1269</v>
      </c>
    </row>
    <row r="538" spans="1:2" x14ac:dyDescent="0.3">
      <c r="A538" s="68" t="s">
        <v>1270</v>
      </c>
      <c r="B538" s="68" t="s">
        <v>1271</v>
      </c>
    </row>
    <row r="539" spans="1:2" x14ac:dyDescent="0.3">
      <c r="A539" s="68" t="s">
        <v>1272</v>
      </c>
      <c r="B539" s="68" t="s">
        <v>1273</v>
      </c>
    </row>
    <row r="540" spans="1:2" x14ac:dyDescent="0.3">
      <c r="A540" s="68" t="s">
        <v>1274</v>
      </c>
      <c r="B540" s="68" t="s">
        <v>1275</v>
      </c>
    </row>
    <row r="541" spans="1:2" x14ac:dyDescent="0.3">
      <c r="A541" s="68" t="s">
        <v>1276</v>
      </c>
      <c r="B541" s="68" t="s">
        <v>1277</v>
      </c>
    </row>
    <row r="542" spans="1:2" x14ac:dyDescent="0.3">
      <c r="A542" s="68" t="s">
        <v>1278</v>
      </c>
      <c r="B542" s="68" t="s">
        <v>1279</v>
      </c>
    </row>
    <row r="543" spans="1:2" x14ac:dyDescent="0.3">
      <c r="A543" s="68" t="s">
        <v>1280</v>
      </c>
      <c r="B543" s="68" t="s">
        <v>1281</v>
      </c>
    </row>
    <row r="544" spans="1:2" x14ac:dyDescent="0.3">
      <c r="A544" s="68" t="s">
        <v>1282</v>
      </c>
      <c r="B544" s="68" t="s">
        <v>1283</v>
      </c>
    </row>
    <row r="545" spans="1:2" x14ac:dyDescent="0.3">
      <c r="A545" s="68" t="s">
        <v>1284</v>
      </c>
      <c r="B545" s="68" t="s">
        <v>1285</v>
      </c>
    </row>
    <row r="546" spans="1:2" x14ac:dyDescent="0.3">
      <c r="A546" s="68" t="s">
        <v>1286</v>
      </c>
      <c r="B546" s="68" t="s">
        <v>1287</v>
      </c>
    </row>
    <row r="547" spans="1:2" x14ac:dyDescent="0.3">
      <c r="A547" s="68" t="s">
        <v>1288</v>
      </c>
      <c r="B547" s="68" t="s">
        <v>1289</v>
      </c>
    </row>
    <row r="548" spans="1:2" x14ac:dyDescent="0.3">
      <c r="A548" s="68" t="s">
        <v>1290</v>
      </c>
      <c r="B548" s="68" t="s">
        <v>1291</v>
      </c>
    </row>
    <row r="549" spans="1:2" x14ac:dyDescent="0.3">
      <c r="A549" s="68" t="s">
        <v>1292</v>
      </c>
      <c r="B549" s="68" t="s">
        <v>1293</v>
      </c>
    </row>
    <row r="550" spans="1:2" x14ac:dyDescent="0.3">
      <c r="A550" s="68" t="s">
        <v>1294</v>
      </c>
      <c r="B550" s="68" t="s">
        <v>1295</v>
      </c>
    </row>
    <row r="551" spans="1:2" x14ac:dyDescent="0.3">
      <c r="A551" s="68" t="s">
        <v>1296</v>
      </c>
      <c r="B551" s="68" t="s">
        <v>1297</v>
      </c>
    </row>
    <row r="552" spans="1:2" x14ac:dyDescent="0.3">
      <c r="A552" s="68" t="s">
        <v>1298</v>
      </c>
      <c r="B552" s="68" t="s">
        <v>1299</v>
      </c>
    </row>
    <row r="553" spans="1:2" x14ac:dyDescent="0.3">
      <c r="A553" s="68" t="s">
        <v>1300</v>
      </c>
      <c r="B553" s="68" t="s">
        <v>1301</v>
      </c>
    </row>
    <row r="554" spans="1:2" x14ac:dyDescent="0.3">
      <c r="A554" s="68" t="s">
        <v>1302</v>
      </c>
      <c r="B554" s="68" t="s">
        <v>1303</v>
      </c>
    </row>
    <row r="555" spans="1:2" x14ac:dyDescent="0.3">
      <c r="A555" s="68" t="s">
        <v>1304</v>
      </c>
      <c r="B555" s="68" t="s">
        <v>1305</v>
      </c>
    </row>
    <row r="556" spans="1:2" x14ac:dyDescent="0.3">
      <c r="A556" s="68" t="s">
        <v>1306</v>
      </c>
      <c r="B556" s="68" t="s">
        <v>1307</v>
      </c>
    </row>
    <row r="557" spans="1:2" x14ac:dyDescent="0.3">
      <c r="A557" s="68" t="s">
        <v>1308</v>
      </c>
      <c r="B557" s="68" t="s">
        <v>1309</v>
      </c>
    </row>
    <row r="558" spans="1:2" x14ac:dyDescent="0.3">
      <c r="A558" s="68" t="s">
        <v>1310</v>
      </c>
      <c r="B558" s="68" t="s">
        <v>850</v>
      </c>
    </row>
    <row r="559" spans="1:2" x14ac:dyDescent="0.3">
      <c r="A559" s="68" t="s">
        <v>1311</v>
      </c>
      <c r="B559" s="68" t="s">
        <v>1312</v>
      </c>
    </row>
    <row r="560" spans="1:2" x14ac:dyDescent="0.3">
      <c r="A560" s="68" t="s">
        <v>1313</v>
      </c>
      <c r="B560" s="68" t="s">
        <v>1314</v>
      </c>
    </row>
    <row r="561" spans="1:2" x14ac:dyDescent="0.3">
      <c r="A561" s="68" t="s">
        <v>1315</v>
      </c>
      <c r="B561" s="68" t="s">
        <v>1316</v>
      </c>
    </row>
    <row r="562" spans="1:2" x14ac:dyDescent="0.3">
      <c r="A562" s="68" t="s">
        <v>1317</v>
      </c>
      <c r="B562" s="68" t="s">
        <v>1318</v>
      </c>
    </row>
    <row r="563" spans="1:2" x14ac:dyDescent="0.3">
      <c r="A563" s="68" t="s">
        <v>1319</v>
      </c>
      <c r="B563" s="68" t="s">
        <v>1320</v>
      </c>
    </row>
    <row r="564" spans="1:2" x14ac:dyDescent="0.3">
      <c r="A564" s="68" t="s">
        <v>1321</v>
      </c>
      <c r="B564" s="68" t="s">
        <v>1322</v>
      </c>
    </row>
    <row r="565" spans="1:2" x14ac:dyDescent="0.3">
      <c r="A565" s="68" t="s">
        <v>1323</v>
      </c>
      <c r="B565" s="68" t="s">
        <v>1324</v>
      </c>
    </row>
    <row r="566" spans="1:2" x14ac:dyDescent="0.3">
      <c r="A566" s="68" t="s">
        <v>1325</v>
      </c>
      <c r="B566" s="68" t="s">
        <v>1326</v>
      </c>
    </row>
    <row r="567" spans="1:2" x14ac:dyDescent="0.3">
      <c r="A567" s="68" t="s">
        <v>1327</v>
      </c>
      <c r="B567" s="68" t="s">
        <v>1328</v>
      </c>
    </row>
    <row r="568" spans="1:2" x14ac:dyDescent="0.3">
      <c r="A568" s="68" t="s">
        <v>1329</v>
      </c>
      <c r="B568" s="68" t="s">
        <v>1330</v>
      </c>
    </row>
    <row r="569" spans="1:2" x14ac:dyDescent="0.3">
      <c r="A569" s="68" t="s">
        <v>1331</v>
      </c>
      <c r="B569" s="68" t="s">
        <v>1332</v>
      </c>
    </row>
    <row r="570" spans="1:2" x14ac:dyDescent="0.3">
      <c r="A570" s="68" t="s">
        <v>1333</v>
      </c>
      <c r="B570" s="68" t="s">
        <v>1334</v>
      </c>
    </row>
    <row r="571" spans="1:2" x14ac:dyDescent="0.3">
      <c r="A571" s="68" t="s">
        <v>1335</v>
      </c>
      <c r="B571" s="68" t="s">
        <v>1336</v>
      </c>
    </row>
    <row r="572" spans="1:2" x14ac:dyDescent="0.3">
      <c r="A572" s="68" t="s">
        <v>1337</v>
      </c>
      <c r="B572" s="68" t="s">
        <v>1338</v>
      </c>
    </row>
    <row r="573" spans="1:2" x14ac:dyDescent="0.3">
      <c r="A573" s="68" t="s">
        <v>1339</v>
      </c>
      <c r="B573" s="68" t="s">
        <v>1340</v>
      </c>
    </row>
    <row r="574" spans="1:2" x14ac:dyDescent="0.3">
      <c r="A574" s="68" t="s">
        <v>1341</v>
      </c>
      <c r="B574" s="68" t="s">
        <v>331</v>
      </c>
    </row>
    <row r="575" spans="1:2" x14ac:dyDescent="0.3">
      <c r="A575" s="68" t="s">
        <v>1342</v>
      </c>
      <c r="B575" s="68" t="s">
        <v>1343</v>
      </c>
    </row>
    <row r="576" spans="1:2" x14ac:dyDescent="0.3">
      <c r="A576" s="68" t="s">
        <v>1344</v>
      </c>
      <c r="B576" s="68" t="s">
        <v>1345</v>
      </c>
    </row>
    <row r="577" spans="1:2" x14ac:dyDescent="0.3">
      <c r="A577" s="68" t="s">
        <v>1346</v>
      </c>
      <c r="B577" s="68" t="s">
        <v>1347</v>
      </c>
    </row>
    <row r="578" spans="1:2" x14ac:dyDescent="0.3">
      <c r="A578" s="68" t="s">
        <v>1348</v>
      </c>
      <c r="B578" s="68" t="s">
        <v>1349</v>
      </c>
    </row>
    <row r="579" spans="1:2" x14ac:dyDescent="0.3">
      <c r="A579" s="68" t="s">
        <v>1350</v>
      </c>
      <c r="B579" s="68" t="s">
        <v>1351</v>
      </c>
    </row>
    <row r="580" spans="1:2" x14ac:dyDescent="0.3">
      <c r="A580" s="68" t="s">
        <v>1352</v>
      </c>
      <c r="B580" s="68" t="s">
        <v>1353</v>
      </c>
    </row>
    <row r="581" spans="1:2" x14ac:dyDescent="0.3">
      <c r="A581" s="68" t="s">
        <v>1354</v>
      </c>
      <c r="B581" s="68" t="s">
        <v>1355</v>
      </c>
    </row>
    <row r="582" spans="1:2" x14ac:dyDescent="0.3">
      <c r="A582" s="68" t="s">
        <v>1356</v>
      </c>
      <c r="B582" s="68" t="s">
        <v>1357</v>
      </c>
    </row>
    <row r="583" spans="1:2" x14ac:dyDescent="0.3">
      <c r="A583" s="68" t="s">
        <v>1358</v>
      </c>
      <c r="B583" s="68" t="s">
        <v>1359</v>
      </c>
    </row>
    <row r="584" spans="1:2" x14ac:dyDescent="0.3">
      <c r="A584" s="68" t="s">
        <v>1360</v>
      </c>
      <c r="B584" s="68" t="s">
        <v>1361</v>
      </c>
    </row>
    <row r="585" spans="1:2" x14ac:dyDescent="0.3">
      <c r="A585" s="68" t="s">
        <v>1362</v>
      </c>
      <c r="B585" s="68" t="s">
        <v>1363</v>
      </c>
    </row>
    <row r="586" spans="1:2" x14ac:dyDescent="0.3">
      <c r="A586" s="68" t="s">
        <v>1364</v>
      </c>
      <c r="B586" s="68" t="s">
        <v>1365</v>
      </c>
    </row>
    <row r="587" spans="1:2" x14ac:dyDescent="0.3">
      <c r="A587" s="68" t="s">
        <v>1366</v>
      </c>
      <c r="B587" s="68" t="s">
        <v>1367</v>
      </c>
    </row>
    <row r="588" spans="1:2" x14ac:dyDescent="0.3">
      <c r="A588" s="68" t="s">
        <v>1368</v>
      </c>
      <c r="B588" s="68" t="s">
        <v>1369</v>
      </c>
    </row>
    <row r="589" spans="1:2" x14ac:dyDescent="0.3">
      <c r="A589" s="68" t="s">
        <v>1370</v>
      </c>
      <c r="B589" s="68" t="s">
        <v>1371</v>
      </c>
    </row>
    <row r="590" spans="1:2" x14ac:dyDescent="0.3">
      <c r="A590" s="68" t="s">
        <v>1372</v>
      </c>
      <c r="B590" s="68" t="s">
        <v>1373</v>
      </c>
    </row>
    <row r="591" spans="1:2" x14ac:dyDescent="0.3">
      <c r="A591" s="68" t="s">
        <v>1374</v>
      </c>
      <c r="B591" s="68" t="s">
        <v>1375</v>
      </c>
    </row>
    <row r="592" spans="1:2" x14ac:dyDescent="0.3">
      <c r="A592" s="68" t="s">
        <v>1376</v>
      </c>
      <c r="B592" s="68" t="s">
        <v>1377</v>
      </c>
    </row>
    <row r="593" spans="1:2" x14ac:dyDescent="0.3">
      <c r="A593" s="68" t="s">
        <v>1378</v>
      </c>
      <c r="B593" s="68" t="s">
        <v>1379</v>
      </c>
    </row>
    <row r="594" spans="1:2" x14ac:dyDescent="0.3">
      <c r="A594" s="68" t="s">
        <v>1380</v>
      </c>
      <c r="B594" s="68" t="s">
        <v>1381</v>
      </c>
    </row>
    <row r="595" spans="1:2" x14ac:dyDescent="0.3">
      <c r="A595" s="68" t="s">
        <v>1382</v>
      </c>
      <c r="B595" s="68" t="s">
        <v>1383</v>
      </c>
    </row>
    <row r="596" spans="1:2" x14ac:dyDescent="0.3">
      <c r="A596" s="68" t="s">
        <v>1384</v>
      </c>
      <c r="B596" s="68" t="s">
        <v>1385</v>
      </c>
    </row>
    <row r="597" spans="1:2" x14ac:dyDescent="0.3">
      <c r="A597" s="68" t="s">
        <v>1386</v>
      </c>
      <c r="B597" s="68" t="s">
        <v>1387</v>
      </c>
    </row>
    <row r="598" spans="1:2" x14ac:dyDescent="0.3">
      <c r="A598" s="68" t="s">
        <v>1388</v>
      </c>
      <c r="B598" s="68" t="s">
        <v>1389</v>
      </c>
    </row>
    <row r="599" spans="1:2" x14ac:dyDescent="0.3">
      <c r="A599" s="68" t="s">
        <v>1390</v>
      </c>
      <c r="B599" s="68" t="s">
        <v>1391</v>
      </c>
    </row>
    <row r="600" spans="1:2" x14ac:dyDescent="0.3">
      <c r="A600" s="68" t="s">
        <v>1392</v>
      </c>
      <c r="B600" s="68" t="s">
        <v>1393</v>
      </c>
    </row>
    <row r="601" spans="1:2" x14ac:dyDescent="0.3">
      <c r="A601" s="68" t="s">
        <v>1394</v>
      </c>
      <c r="B601" s="68" t="s">
        <v>1395</v>
      </c>
    </row>
    <row r="602" spans="1:2" x14ac:dyDescent="0.3">
      <c r="A602" s="68" t="s">
        <v>1396</v>
      </c>
      <c r="B602" s="68" t="s">
        <v>1397</v>
      </c>
    </row>
    <row r="603" spans="1:2" x14ac:dyDescent="0.3">
      <c r="A603" s="68" t="s">
        <v>1398</v>
      </c>
      <c r="B603" s="68" t="s">
        <v>1399</v>
      </c>
    </row>
    <row r="604" spans="1:2" x14ac:dyDescent="0.3">
      <c r="A604" s="68" t="s">
        <v>1400</v>
      </c>
      <c r="B604" s="68" t="s">
        <v>1401</v>
      </c>
    </row>
    <row r="605" spans="1:2" x14ac:dyDescent="0.3">
      <c r="A605" s="68" t="s">
        <v>1402</v>
      </c>
      <c r="B605" s="68" t="s">
        <v>473</v>
      </c>
    </row>
    <row r="606" spans="1:2" x14ac:dyDescent="0.3">
      <c r="A606" s="68" t="s">
        <v>1403</v>
      </c>
      <c r="B606" s="68" t="s">
        <v>1404</v>
      </c>
    </row>
    <row r="607" spans="1:2" x14ac:dyDescent="0.3">
      <c r="A607" s="68" t="s">
        <v>1405</v>
      </c>
      <c r="B607" s="68" t="s">
        <v>1406</v>
      </c>
    </row>
    <row r="608" spans="1:2" x14ac:dyDescent="0.3">
      <c r="A608" s="68" t="s">
        <v>1407</v>
      </c>
      <c r="B608" s="68" t="s">
        <v>1408</v>
      </c>
    </row>
    <row r="609" spans="1:2" x14ac:dyDescent="0.3">
      <c r="A609" s="68" t="s">
        <v>1409</v>
      </c>
      <c r="B609" s="68" t="s">
        <v>1410</v>
      </c>
    </row>
    <row r="610" spans="1:2" x14ac:dyDescent="0.3">
      <c r="A610" s="68" t="s">
        <v>1411</v>
      </c>
      <c r="B610" s="68" t="s">
        <v>1412</v>
      </c>
    </row>
    <row r="611" spans="1:2" x14ac:dyDescent="0.3">
      <c r="A611" s="68" t="s">
        <v>1413</v>
      </c>
      <c r="B611" s="68" t="s">
        <v>1414</v>
      </c>
    </row>
    <row r="612" spans="1:2" x14ac:dyDescent="0.3">
      <c r="A612" s="68" t="s">
        <v>1415</v>
      </c>
      <c r="B612" s="68" t="s">
        <v>1416</v>
      </c>
    </row>
    <row r="613" spans="1:2" x14ac:dyDescent="0.3">
      <c r="A613" s="68" t="s">
        <v>1417</v>
      </c>
      <c r="B613" s="68" t="s">
        <v>1418</v>
      </c>
    </row>
    <row r="614" spans="1:2" x14ac:dyDescent="0.3">
      <c r="A614" s="68" t="s">
        <v>1419</v>
      </c>
      <c r="B614" s="68" t="s">
        <v>1420</v>
      </c>
    </row>
    <row r="615" spans="1:2" x14ac:dyDescent="0.3">
      <c r="A615" s="68" t="s">
        <v>1421</v>
      </c>
      <c r="B615" s="68" t="s">
        <v>395</v>
      </c>
    </row>
    <row r="616" spans="1:2" x14ac:dyDescent="0.3">
      <c r="A616" s="68" t="s">
        <v>1422</v>
      </c>
      <c r="B616" s="68" t="s">
        <v>1423</v>
      </c>
    </row>
    <row r="617" spans="1:2" x14ac:dyDescent="0.3">
      <c r="A617" s="68" t="s">
        <v>1424</v>
      </c>
      <c r="B617" s="68" t="s">
        <v>1425</v>
      </c>
    </row>
    <row r="618" spans="1:2" x14ac:dyDescent="0.3">
      <c r="A618" s="68" t="s">
        <v>1426</v>
      </c>
      <c r="B618" s="68" t="s">
        <v>1427</v>
      </c>
    </row>
    <row r="619" spans="1:2" x14ac:dyDescent="0.3">
      <c r="A619" s="68" t="s">
        <v>1428</v>
      </c>
      <c r="B619" s="68" t="s">
        <v>1429</v>
      </c>
    </row>
    <row r="620" spans="1:2" x14ac:dyDescent="0.3">
      <c r="A620" s="68" t="s">
        <v>1430</v>
      </c>
      <c r="B620" s="68" t="s">
        <v>701</v>
      </c>
    </row>
    <row r="621" spans="1:2" x14ac:dyDescent="0.3">
      <c r="A621" s="68" t="s">
        <v>1431</v>
      </c>
      <c r="B621" s="68" t="s">
        <v>1432</v>
      </c>
    </row>
    <row r="622" spans="1:2" x14ac:dyDescent="0.3">
      <c r="A622" s="68" t="s">
        <v>1433</v>
      </c>
      <c r="B622" s="68" t="s">
        <v>1434</v>
      </c>
    </row>
    <row r="623" spans="1:2" x14ac:dyDescent="0.3">
      <c r="A623" s="68" t="s">
        <v>1435</v>
      </c>
      <c r="B623" s="68" t="s">
        <v>1436</v>
      </c>
    </row>
    <row r="624" spans="1:2" x14ac:dyDescent="0.3">
      <c r="A624" s="68" t="s">
        <v>1437</v>
      </c>
      <c r="B624" s="68" t="s">
        <v>1438</v>
      </c>
    </row>
    <row r="625" spans="1:2" x14ac:dyDescent="0.3">
      <c r="A625" s="68" t="s">
        <v>1439</v>
      </c>
      <c r="B625" s="68" t="s">
        <v>1440</v>
      </c>
    </row>
    <row r="626" spans="1:2" x14ac:dyDescent="0.3">
      <c r="A626" s="68" t="s">
        <v>1441</v>
      </c>
      <c r="B626" s="68" t="s">
        <v>1442</v>
      </c>
    </row>
    <row r="627" spans="1:2" x14ac:dyDescent="0.3">
      <c r="A627" s="68" t="s">
        <v>1443</v>
      </c>
      <c r="B627" s="68" t="s">
        <v>1444</v>
      </c>
    </row>
    <row r="628" spans="1:2" x14ac:dyDescent="0.3">
      <c r="A628" s="68" t="s">
        <v>1445</v>
      </c>
      <c r="B628" s="68" t="s">
        <v>1446</v>
      </c>
    </row>
    <row r="629" spans="1:2" x14ac:dyDescent="0.3">
      <c r="A629" s="68" t="s">
        <v>1447</v>
      </c>
      <c r="B629" s="68" t="s">
        <v>1448</v>
      </c>
    </row>
    <row r="630" spans="1:2" x14ac:dyDescent="0.3">
      <c r="A630" s="68" t="s">
        <v>1449</v>
      </c>
      <c r="B630" s="68" t="s">
        <v>1450</v>
      </c>
    </row>
    <row r="631" spans="1:2" x14ac:dyDescent="0.3">
      <c r="A631" s="68" t="s">
        <v>1451</v>
      </c>
      <c r="B631" s="68" t="s">
        <v>1452</v>
      </c>
    </row>
    <row r="632" spans="1:2" x14ac:dyDescent="0.3">
      <c r="A632" s="68" t="s">
        <v>1453</v>
      </c>
      <c r="B632" s="68" t="s">
        <v>1454</v>
      </c>
    </row>
    <row r="633" spans="1:2" x14ac:dyDescent="0.3">
      <c r="A633" s="68" t="s">
        <v>1455</v>
      </c>
      <c r="B633" s="68" t="s">
        <v>1456</v>
      </c>
    </row>
    <row r="634" spans="1:2" x14ac:dyDescent="0.3">
      <c r="A634" s="68" t="s">
        <v>1457</v>
      </c>
      <c r="B634" s="68" t="s">
        <v>387</v>
      </c>
    </row>
    <row r="635" spans="1:2" x14ac:dyDescent="0.3">
      <c r="A635" s="68" t="s">
        <v>1458</v>
      </c>
      <c r="B635" s="68" t="s">
        <v>1459</v>
      </c>
    </row>
    <row r="636" spans="1:2" x14ac:dyDescent="0.3">
      <c r="A636" s="68" t="s">
        <v>1460</v>
      </c>
      <c r="B636" s="68" t="s">
        <v>1461</v>
      </c>
    </row>
    <row r="637" spans="1:2" x14ac:dyDescent="0.3">
      <c r="A637" s="68" t="s">
        <v>1462</v>
      </c>
      <c r="B637" s="68" t="s">
        <v>1463</v>
      </c>
    </row>
    <row r="638" spans="1:2" x14ac:dyDescent="0.3">
      <c r="A638" s="68" t="s">
        <v>1464</v>
      </c>
      <c r="B638" s="68" t="s">
        <v>1465</v>
      </c>
    </row>
    <row r="639" spans="1:2" x14ac:dyDescent="0.3">
      <c r="A639" s="68" t="s">
        <v>1466</v>
      </c>
      <c r="B639" s="68" t="s">
        <v>1467</v>
      </c>
    </row>
    <row r="640" spans="1:2" x14ac:dyDescent="0.3">
      <c r="A640" s="68" t="s">
        <v>1468</v>
      </c>
      <c r="B640" s="68" t="s">
        <v>539</v>
      </c>
    </row>
    <row r="641" spans="1:2" x14ac:dyDescent="0.3">
      <c r="A641" s="68" t="s">
        <v>1469</v>
      </c>
      <c r="B641" s="68" t="s">
        <v>1470</v>
      </c>
    </row>
    <row r="642" spans="1:2" x14ac:dyDescent="0.3">
      <c r="A642" s="68" t="s">
        <v>1471</v>
      </c>
      <c r="B642" s="68" t="s">
        <v>1472</v>
      </c>
    </row>
    <row r="643" spans="1:2" x14ac:dyDescent="0.3">
      <c r="A643" s="68" t="s">
        <v>1473</v>
      </c>
      <c r="B643" s="68" t="s">
        <v>1474</v>
      </c>
    </row>
    <row r="644" spans="1:2" x14ac:dyDescent="0.3">
      <c r="A644" s="68" t="s">
        <v>1475</v>
      </c>
      <c r="B644" s="68" t="s">
        <v>1476</v>
      </c>
    </row>
    <row r="645" spans="1:2" x14ac:dyDescent="0.3">
      <c r="A645" s="68" t="s">
        <v>1477</v>
      </c>
      <c r="B645" s="68" t="s">
        <v>1478</v>
      </c>
    </row>
    <row r="646" spans="1:2" x14ac:dyDescent="0.3">
      <c r="A646" s="68" t="s">
        <v>1479</v>
      </c>
      <c r="B646" s="68" t="s">
        <v>1480</v>
      </c>
    </row>
    <row r="647" spans="1:2" x14ac:dyDescent="0.3">
      <c r="A647" s="68" t="s">
        <v>1481</v>
      </c>
      <c r="B647" s="68" t="s">
        <v>1482</v>
      </c>
    </row>
    <row r="648" spans="1:2" x14ac:dyDescent="0.3">
      <c r="A648" s="68" t="s">
        <v>1483</v>
      </c>
      <c r="B648" s="68" t="s">
        <v>1484</v>
      </c>
    </row>
    <row r="649" spans="1:2" x14ac:dyDescent="0.3">
      <c r="A649" s="68" t="s">
        <v>1485</v>
      </c>
      <c r="B649" s="68" t="s">
        <v>1486</v>
      </c>
    </row>
    <row r="650" spans="1:2" x14ac:dyDescent="0.3">
      <c r="A650" s="68" t="s">
        <v>1487</v>
      </c>
      <c r="B650" s="68" t="s">
        <v>520</v>
      </c>
    </row>
    <row r="651" spans="1:2" x14ac:dyDescent="0.3">
      <c r="A651" s="68" t="s">
        <v>1488</v>
      </c>
      <c r="B651" s="68" t="s">
        <v>1489</v>
      </c>
    </row>
    <row r="652" spans="1:2" x14ac:dyDescent="0.3">
      <c r="A652" s="68" t="s">
        <v>1490</v>
      </c>
      <c r="B652" s="68" t="s">
        <v>1491</v>
      </c>
    </row>
    <row r="653" spans="1:2" x14ac:dyDescent="0.3">
      <c r="A653" s="68" t="s">
        <v>1492</v>
      </c>
      <c r="B653" s="68" t="s">
        <v>539</v>
      </c>
    </row>
    <row r="654" spans="1:2" x14ac:dyDescent="0.3">
      <c r="A654" s="68" t="s">
        <v>1493</v>
      </c>
      <c r="B654" s="68" t="s">
        <v>1494</v>
      </c>
    </row>
    <row r="655" spans="1:2" x14ac:dyDescent="0.3">
      <c r="A655" s="68" t="s">
        <v>1495</v>
      </c>
      <c r="B655" s="68" t="s">
        <v>1496</v>
      </c>
    </row>
    <row r="656" spans="1:2" x14ac:dyDescent="0.3">
      <c r="A656" s="68" t="s">
        <v>1497</v>
      </c>
      <c r="B656" s="68" t="s">
        <v>1498</v>
      </c>
    </row>
    <row r="657" spans="1:2" x14ac:dyDescent="0.3">
      <c r="A657" s="68" t="s">
        <v>1499</v>
      </c>
      <c r="B657" s="68" t="s">
        <v>1500</v>
      </c>
    </row>
    <row r="658" spans="1:2" x14ac:dyDescent="0.3">
      <c r="A658" s="68" t="s">
        <v>1501</v>
      </c>
      <c r="B658" s="68" t="s">
        <v>1502</v>
      </c>
    </row>
    <row r="659" spans="1:2" x14ac:dyDescent="0.3">
      <c r="A659" s="68" t="s">
        <v>1503</v>
      </c>
      <c r="B659" s="68" t="s">
        <v>1504</v>
      </c>
    </row>
    <row r="660" spans="1:2" x14ac:dyDescent="0.3">
      <c r="A660" s="68" t="s">
        <v>1505</v>
      </c>
      <c r="B660" s="68" t="s">
        <v>1506</v>
      </c>
    </row>
    <row r="661" spans="1:2" x14ac:dyDescent="0.3">
      <c r="A661" s="68" t="s">
        <v>1507</v>
      </c>
      <c r="B661" s="68" t="s">
        <v>1508</v>
      </c>
    </row>
    <row r="662" spans="1:2" x14ac:dyDescent="0.3">
      <c r="A662" s="68" t="s">
        <v>1509</v>
      </c>
      <c r="B662" s="68" t="s">
        <v>1510</v>
      </c>
    </row>
    <row r="663" spans="1:2" x14ac:dyDescent="0.3">
      <c r="A663" s="68" t="s">
        <v>1511</v>
      </c>
      <c r="B663" s="68" t="s">
        <v>1512</v>
      </c>
    </row>
    <row r="664" spans="1:2" x14ac:dyDescent="0.3">
      <c r="A664" s="68" t="s">
        <v>1513</v>
      </c>
      <c r="B664" s="68" t="s">
        <v>1514</v>
      </c>
    </row>
    <row r="665" spans="1:2" x14ac:dyDescent="0.3">
      <c r="A665" s="68" t="s">
        <v>1515</v>
      </c>
      <c r="B665" s="68" t="s">
        <v>1516</v>
      </c>
    </row>
    <row r="666" spans="1:2" x14ac:dyDescent="0.3">
      <c r="A666" s="68" t="s">
        <v>1517</v>
      </c>
      <c r="B666" s="68" t="s">
        <v>1518</v>
      </c>
    </row>
    <row r="667" spans="1:2" x14ac:dyDescent="0.3">
      <c r="A667" s="68" t="s">
        <v>1519</v>
      </c>
      <c r="B667" s="68" t="s">
        <v>1520</v>
      </c>
    </row>
    <row r="668" spans="1:2" x14ac:dyDescent="0.3">
      <c r="A668" s="68" t="s">
        <v>1521</v>
      </c>
      <c r="B668" s="68" t="s">
        <v>1522</v>
      </c>
    </row>
    <row r="669" spans="1:2" x14ac:dyDescent="0.3">
      <c r="A669" s="68" t="s">
        <v>1523</v>
      </c>
      <c r="B669" s="68" t="s">
        <v>1524</v>
      </c>
    </row>
    <row r="670" spans="1:2" x14ac:dyDescent="0.3">
      <c r="A670" s="68" t="s">
        <v>1525</v>
      </c>
      <c r="B670" s="68" t="s">
        <v>1526</v>
      </c>
    </row>
    <row r="671" spans="1:2" x14ac:dyDescent="0.3">
      <c r="A671" s="68" t="s">
        <v>1527</v>
      </c>
      <c r="B671" s="68" t="s">
        <v>816</v>
      </c>
    </row>
    <row r="672" spans="1:2" x14ac:dyDescent="0.3">
      <c r="A672" s="68" t="s">
        <v>1528</v>
      </c>
      <c r="B672" s="68" t="s">
        <v>1529</v>
      </c>
    </row>
    <row r="673" spans="1:2" x14ac:dyDescent="0.3">
      <c r="A673" s="68" t="s">
        <v>1530</v>
      </c>
      <c r="B673" s="68" t="s">
        <v>1531</v>
      </c>
    </row>
    <row r="674" spans="1:2" x14ac:dyDescent="0.3">
      <c r="A674" s="68" t="s">
        <v>1532</v>
      </c>
      <c r="B674" s="68" t="s">
        <v>1533</v>
      </c>
    </row>
    <row r="675" spans="1:2" x14ac:dyDescent="0.3">
      <c r="A675" s="68" t="s">
        <v>1534</v>
      </c>
      <c r="B675" s="68" t="s">
        <v>836</v>
      </c>
    </row>
    <row r="676" spans="1:2" x14ac:dyDescent="0.3">
      <c r="A676" s="68" t="s">
        <v>1535</v>
      </c>
      <c r="B676" s="68" t="s">
        <v>1536</v>
      </c>
    </row>
    <row r="677" spans="1:2" x14ac:dyDescent="0.3">
      <c r="A677" s="68" t="s">
        <v>1537</v>
      </c>
      <c r="B677" s="68" t="s">
        <v>1538</v>
      </c>
    </row>
    <row r="678" spans="1:2" x14ac:dyDescent="0.3">
      <c r="A678" s="68" t="s">
        <v>1539</v>
      </c>
      <c r="B678" s="68" t="s">
        <v>1540</v>
      </c>
    </row>
    <row r="679" spans="1:2" x14ac:dyDescent="0.3">
      <c r="A679" s="68" t="s">
        <v>1541</v>
      </c>
      <c r="B679" s="68" t="s">
        <v>1542</v>
      </c>
    </row>
    <row r="680" spans="1:2" x14ac:dyDescent="0.3">
      <c r="A680" s="68" t="s">
        <v>1543</v>
      </c>
      <c r="B680" s="68" t="s">
        <v>1544</v>
      </c>
    </row>
    <row r="681" spans="1:2" x14ac:dyDescent="0.3">
      <c r="A681" s="68" t="s">
        <v>1545</v>
      </c>
      <c r="B681" s="68" t="s">
        <v>1546</v>
      </c>
    </row>
    <row r="682" spans="1:2" x14ac:dyDescent="0.3">
      <c r="A682" s="68" t="s">
        <v>1547</v>
      </c>
      <c r="B682" s="68" t="s">
        <v>1548</v>
      </c>
    </row>
    <row r="683" spans="1:2" x14ac:dyDescent="0.3">
      <c r="A683" s="68" t="s">
        <v>1549</v>
      </c>
      <c r="B683" s="68" t="s">
        <v>1550</v>
      </c>
    </row>
    <row r="684" spans="1:2" x14ac:dyDescent="0.3">
      <c r="A684" s="68" t="s">
        <v>1551</v>
      </c>
      <c r="B684" s="68" t="s">
        <v>1552</v>
      </c>
    </row>
    <row r="685" spans="1:2" x14ac:dyDescent="0.3">
      <c r="A685" s="68" t="s">
        <v>1553</v>
      </c>
      <c r="B685" s="68" t="s">
        <v>1554</v>
      </c>
    </row>
    <row r="686" spans="1:2" x14ac:dyDescent="0.3">
      <c r="A686" s="68" t="s">
        <v>1555</v>
      </c>
      <c r="B686" s="68" t="s">
        <v>1556</v>
      </c>
    </row>
    <row r="687" spans="1:2" x14ac:dyDescent="0.3">
      <c r="A687" s="68" t="s">
        <v>1557</v>
      </c>
      <c r="B687" s="68" t="s">
        <v>1472</v>
      </c>
    </row>
    <row r="688" spans="1:2" x14ac:dyDescent="0.3">
      <c r="A688" s="68" t="s">
        <v>1558</v>
      </c>
      <c r="B688" s="68" t="s">
        <v>1559</v>
      </c>
    </row>
    <row r="689" spans="1:2" x14ac:dyDescent="0.3">
      <c r="A689" s="68" t="s">
        <v>1560</v>
      </c>
      <c r="B689" s="68" t="s">
        <v>1450</v>
      </c>
    </row>
    <row r="690" spans="1:2" x14ac:dyDescent="0.3">
      <c r="A690" s="68" t="s">
        <v>1561</v>
      </c>
      <c r="B690" s="68" t="s">
        <v>1562</v>
      </c>
    </row>
    <row r="691" spans="1:2" x14ac:dyDescent="0.3">
      <c r="A691" s="68" t="s">
        <v>1563</v>
      </c>
      <c r="B691" s="68" t="s">
        <v>1564</v>
      </c>
    </row>
    <row r="692" spans="1:2" x14ac:dyDescent="0.3">
      <c r="A692" s="68" t="s">
        <v>1565</v>
      </c>
      <c r="B692" s="68" t="s">
        <v>1566</v>
      </c>
    </row>
    <row r="693" spans="1:2" x14ac:dyDescent="0.3">
      <c r="A693" s="68" t="s">
        <v>1567</v>
      </c>
      <c r="B693" s="68" t="s">
        <v>1568</v>
      </c>
    </row>
    <row r="694" spans="1:2" x14ac:dyDescent="0.3">
      <c r="A694" s="68" t="s">
        <v>1569</v>
      </c>
      <c r="B694" s="68" t="s">
        <v>1570</v>
      </c>
    </row>
    <row r="695" spans="1:2" x14ac:dyDescent="0.3">
      <c r="A695" s="68" t="s">
        <v>1571</v>
      </c>
      <c r="B695" s="68" t="s">
        <v>1572</v>
      </c>
    </row>
    <row r="696" spans="1:2" x14ac:dyDescent="0.3">
      <c r="A696" s="68" t="s">
        <v>1573</v>
      </c>
      <c r="B696" s="68" t="s">
        <v>1574</v>
      </c>
    </row>
    <row r="697" spans="1:2" x14ac:dyDescent="0.3">
      <c r="A697" s="68" t="s">
        <v>1575</v>
      </c>
      <c r="B697" s="68" t="s">
        <v>1576</v>
      </c>
    </row>
    <row r="698" spans="1:2" x14ac:dyDescent="0.3">
      <c r="A698" s="68" t="s">
        <v>1577</v>
      </c>
      <c r="B698" s="68" t="s">
        <v>1578</v>
      </c>
    </row>
    <row r="699" spans="1:2" x14ac:dyDescent="0.3">
      <c r="A699" s="68" t="s">
        <v>1579</v>
      </c>
      <c r="B699" s="68" t="s">
        <v>1338</v>
      </c>
    </row>
    <row r="700" spans="1:2" x14ac:dyDescent="0.3">
      <c r="A700" s="68" t="s">
        <v>1580</v>
      </c>
      <c r="B700" s="68" t="s">
        <v>1581</v>
      </c>
    </row>
    <row r="701" spans="1:2" x14ac:dyDescent="0.3">
      <c r="A701" s="68" t="s">
        <v>1582</v>
      </c>
      <c r="B701" s="68" t="s">
        <v>213</v>
      </c>
    </row>
    <row r="702" spans="1:2" x14ac:dyDescent="0.3">
      <c r="A702" s="68" t="s">
        <v>1583</v>
      </c>
      <c r="B702" s="68" t="s">
        <v>1584</v>
      </c>
    </row>
    <row r="703" spans="1:2" x14ac:dyDescent="0.3">
      <c r="A703" s="68" t="s">
        <v>1585</v>
      </c>
      <c r="B703" s="68" t="s">
        <v>1586</v>
      </c>
    </row>
    <row r="704" spans="1:2" x14ac:dyDescent="0.3">
      <c r="A704" s="68" t="s">
        <v>1587</v>
      </c>
      <c r="B704" s="68" t="s">
        <v>1588</v>
      </c>
    </row>
    <row r="705" spans="1:2" x14ac:dyDescent="0.3">
      <c r="A705" s="68" t="s">
        <v>1589</v>
      </c>
      <c r="B705" s="68" t="s">
        <v>711</v>
      </c>
    </row>
    <row r="706" spans="1:2" x14ac:dyDescent="0.3">
      <c r="A706" s="68" t="s">
        <v>1590</v>
      </c>
      <c r="B706" s="68" t="s">
        <v>693</v>
      </c>
    </row>
    <row r="707" spans="1:2" x14ac:dyDescent="0.3">
      <c r="A707" s="68" t="s">
        <v>1591</v>
      </c>
      <c r="B707" s="68" t="s">
        <v>1592</v>
      </c>
    </row>
    <row r="708" spans="1:2" x14ac:dyDescent="0.3">
      <c r="A708" s="68" t="s">
        <v>1593</v>
      </c>
      <c r="B708" s="68" t="s">
        <v>1594</v>
      </c>
    </row>
    <row r="709" spans="1:2" x14ac:dyDescent="0.3">
      <c r="A709" s="68" t="s">
        <v>1595</v>
      </c>
      <c r="B709" s="68" t="s">
        <v>1596</v>
      </c>
    </row>
    <row r="710" spans="1:2" x14ac:dyDescent="0.3">
      <c r="A710" s="68" t="s">
        <v>1597</v>
      </c>
      <c r="B710" s="68" t="s">
        <v>1598</v>
      </c>
    </row>
    <row r="711" spans="1:2" x14ac:dyDescent="0.3">
      <c r="A711" s="68" t="s">
        <v>1599</v>
      </c>
      <c r="B711" s="68" t="s">
        <v>1600</v>
      </c>
    </row>
    <row r="712" spans="1:2" x14ac:dyDescent="0.3">
      <c r="A712" s="68" t="s">
        <v>1601</v>
      </c>
      <c r="B712" s="68" t="s">
        <v>1602</v>
      </c>
    </row>
    <row r="713" spans="1:2" x14ac:dyDescent="0.3">
      <c r="A713" s="68" t="s">
        <v>1603</v>
      </c>
      <c r="B713" s="68" t="s">
        <v>1604</v>
      </c>
    </row>
    <row r="714" spans="1:2" x14ac:dyDescent="0.3">
      <c r="A714" s="68" t="s">
        <v>1605</v>
      </c>
      <c r="B714" s="68" t="s">
        <v>389</v>
      </c>
    </row>
    <row r="715" spans="1:2" x14ac:dyDescent="0.3">
      <c r="A715" s="68" t="s">
        <v>1606</v>
      </c>
      <c r="B715" s="68" t="s">
        <v>1607</v>
      </c>
    </row>
    <row r="716" spans="1:2" x14ac:dyDescent="0.3">
      <c r="A716" s="68" t="s">
        <v>1608</v>
      </c>
      <c r="B716" s="68" t="s">
        <v>281</v>
      </c>
    </row>
    <row r="717" spans="1:2" x14ac:dyDescent="0.3">
      <c r="A717" s="68" t="s">
        <v>1609</v>
      </c>
      <c r="B717" s="68" t="s">
        <v>1610</v>
      </c>
    </row>
    <row r="718" spans="1:2" x14ac:dyDescent="0.3">
      <c r="A718" s="68" t="s">
        <v>1611</v>
      </c>
      <c r="B718" s="68" t="s">
        <v>1612</v>
      </c>
    </row>
    <row r="719" spans="1:2" x14ac:dyDescent="0.3">
      <c r="A719" s="68" t="s">
        <v>1613</v>
      </c>
      <c r="B719" s="68" t="s">
        <v>1614</v>
      </c>
    </row>
    <row r="720" spans="1:2" x14ac:dyDescent="0.3">
      <c r="A720" s="68" t="s">
        <v>1615</v>
      </c>
      <c r="B720" s="68" t="s">
        <v>1616</v>
      </c>
    </row>
    <row r="721" spans="1:2" x14ac:dyDescent="0.3">
      <c r="A721" s="68" t="s">
        <v>1617</v>
      </c>
      <c r="B721" s="68" t="s">
        <v>1618</v>
      </c>
    </row>
    <row r="722" spans="1:2" x14ac:dyDescent="0.3">
      <c r="A722" s="68" t="s">
        <v>1619</v>
      </c>
      <c r="B722" s="68" t="s">
        <v>1620</v>
      </c>
    </row>
    <row r="723" spans="1:2" x14ac:dyDescent="0.3">
      <c r="A723" s="68" t="s">
        <v>1621</v>
      </c>
      <c r="B723" s="68" t="s">
        <v>1622</v>
      </c>
    </row>
    <row r="724" spans="1:2" x14ac:dyDescent="0.3">
      <c r="A724" s="68" t="s">
        <v>1623</v>
      </c>
      <c r="B724" s="68" t="s">
        <v>1624</v>
      </c>
    </row>
    <row r="725" spans="1:2" x14ac:dyDescent="0.3">
      <c r="A725" s="68" t="s">
        <v>1625</v>
      </c>
      <c r="B725" s="68" t="s">
        <v>1626</v>
      </c>
    </row>
    <row r="726" spans="1:2" x14ac:dyDescent="0.3">
      <c r="A726" s="68" t="s">
        <v>1627</v>
      </c>
      <c r="B726" s="68" t="s">
        <v>281</v>
      </c>
    </row>
    <row r="727" spans="1:2" x14ac:dyDescent="0.3">
      <c r="A727" s="68" t="s">
        <v>1628</v>
      </c>
      <c r="B727" s="68" t="s">
        <v>1629</v>
      </c>
    </row>
    <row r="728" spans="1:2" x14ac:dyDescent="0.3">
      <c r="A728" s="68" t="s">
        <v>1630</v>
      </c>
      <c r="B728" s="68" t="s">
        <v>461</v>
      </c>
    </row>
    <row r="729" spans="1:2" x14ac:dyDescent="0.3">
      <c r="A729" s="68" t="s">
        <v>1631</v>
      </c>
      <c r="B729" s="68" t="s">
        <v>1632</v>
      </c>
    </row>
    <row r="730" spans="1:2" x14ac:dyDescent="0.3">
      <c r="A730" s="68" t="s">
        <v>1633</v>
      </c>
      <c r="B730" s="68" t="s">
        <v>1634</v>
      </c>
    </row>
    <row r="731" spans="1:2" x14ac:dyDescent="0.3">
      <c r="A731" s="68" t="s">
        <v>1635</v>
      </c>
      <c r="B731" s="68" t="s">
        <v>1636</v>
      </c>
    </row>
    <row r="732" spans="1:2" x14ac:dyDescent="0.3">
      <c r="A732" s="68" t="s">
        <v>1637</v>
      </c>
      <c r="B732" s="68" t="s">
        <v>1638</v>
      </c>
    </row>
    <row r="733" spans="1:2" x14ac:dyDescent="0.3">
      <c r="A733" s="68" t="s">
        <v>1639</v>
      </c>
      <c r="B733" s="68" t="s">
        <v>1640</v>
      </c>
    </row>
    <row r="734" spans="1:2" x14ac:dyDescent="0.3">
      <c r="A734" s="68" t="s">
        <v>1641</v>
      </c>
      <c r="B734" s="68" t="s">
        <v>1642</v>
      </c>
    </row>
    <row r="735" spans="1:2" x14ac:dyDescent="0.3">
      <c r="A735" s="68" t="s">
        <v>1643</v>
      </c>
      <c r="B735" s="68" t="s">
        <v>1644</v>
      </c>
    </row>
    <row r="736" spans="1:2" x14ac:dyDescent="0.3">
      <c r="A736" s="68" t="s">
        <v>1645</v>
      </c>
      <c r="B736" s="68" t="s">
        <v>1646</v>
      </c>
    </row>
    <row r="737" spans="1:2" x14ac:dyDescent="0.3">
      <c r="A737" s="68" t="s">
        <v>1647</v>
      </c>
      <c r="B737" s="68" t="s">
        <v>1648</v>
      </c>
    </row>
    <row r="738" spans="1:2" x14ac:dyDescent="0.3">
      <c r="A738" s="68" t="s">
        <v>1649</v>
      </c>
      <c r="B738" s="68" t="s">
        <v>1650</v>
      </c>
    </row>
    <row r="739" spans="1:2" x14ac:dyDescent="0.3">
      <c r="A739" s="68" t="s">
        <v>1651</v>
      </c>
      <c r="B739" s="68" t="s">
        <v>1652</v>
      </c>
    </row>
    <row r="740" spans="1:2" x14ac:dyDescent="0.3">
      <c r="A740" s="68" t="s">
        <v>1653</v>
      </c>
      <c r="B740" s="68" t="s">
        <v>685</v>
      </c>
    </row>
    <row r="741" spans="1:2" x14ac:dyDescent="0.3">
      <c r="A741" s="68" t="s">
        <v>1654</v>
      </c>
      <c r="B741" s="68" t="s">
        <v>1655</v>
      </c>
    </row>
    <row r="742" spans="1:2" x14ac:dyDescent="0.3">
      <c r="A742" s="68" t="s">
        <v>1656</v>
      </c>
      <c r="B742" s="68" t="s">
        <v>1657</v>
      </c>
    </row>
    <row r="743" spans="1:2" x14ac:dyDescent="0.3">
      <c r="A743" s="68" t="s">
        <v>208</v>
      </c>
      <c r="B743" s="68" t="s">
        <v>209</v>
      </c>
    </row>
    <row r="744" spans="1:2" x14ac:dyDescent="0.3">
      <c r="A744" s="68" t="s">
        <v>210</v>
      </c>
      <c r="B744" s="68" t="s">
        <v>211</v>
      </c>
    </row>
    <row r="745" spans="1:2" x14ac:dyDescent="0.3">
      <c r="A745" s="68" t="s">
        <v>212</v>
      </c>
      <c r="B745" s="68" t="s">
        <v>213</v>
      </c>
    </row>
    <row r="746" spans="1:2" x14ac:dyDescent="0.3">
      <c r="A746" s="68" t="s">
        <v>214</v>
      </c>
      <c r="B746" s="68" t="s">
        <v>215</v>
      </c>
    </row>
    <row r="747" spans="1:2" x14ac:dyDescent="0.3">
      <c r="A747" s="68" t="s">
        <v>1658</v>
      </c>
      <c r="B747" s="68" t="s">
        <v>1659</v>
      </c>
    </row>
    <row r="748" spans="1:2" x14ac:dyDescent="0.3">
      <c r="A748" s="68" t="s">
        <v>1660</v>
      </c>
      <c r="B748" s="68" t="s">
        <v>1661</v>
      </c>
    </row>
    <row r="749" spans="1:2" x14ac:dyDescent="0.3">
      <c r="A749" s="68" t="s">
        <v>1662</v>
      </c>
      <c r="B749" s="68" t="s">
        <v>1663</v>
      </c>
    </row>
    <row r="750" spans="1:2" x14ac:dyDescent="0.3">
      <c r="A750" s="68" t="s">
        <v>1664</v>
      </c>
      <c r="B750" s="68" t="s">
        <v>1665</v>
      </c>
    </row>
    <row r="751" spans="1:2" x14ac:dyDescent="0.3">
      <c r="A751" s="68" t="s">
        <v>1666</v>
      </c>
      <c r="B751" s="68" t="s">
        <v>1667</v>
      </c>
    </row>
    <row r="752" spans="1:2" x14ac:dyDescent="0.3">
      <c r="A752" s="68" t="s">
        <v>1668</v>
      </c>
      <c r="B752" s="68" t="s">
        <v>1669</v>
      </c>
    </row>
    <row r="753" spans="1:2" x14ac:dyDescent="0.3">
      <c r="A753" s="68" t="s">
        <v>1670</v>
      </c>
      <c r="B753" s="68" t="s">
        <v>1671</v>
      </c>
    </row>
    <row r="754" spans="1:2" x14ac:dyDescent="0.3">
      <c r="A754" s="68" t="s">
        <v>1672</v>
      </c>
      <c r="B754" s="68" t="s">
        <v>1673</v>
      </c>
    </row>
    <row r="755" spans="1:2" x14ac:dyDescent="0.3">
      <c r="A755" s="68" t="s">
        <v>1674</v>
      </c>
      <c r="B755" s="68" t="s">
        <v>1675</v>
      </c>
    </row>
    <row r="756" spans="1:2" x14ac:dyDescent="0.3">
      <c r="A756" s="68" t="s">
        <v>1676</v>
      </c>
      <c r="B756" s="68" t="s">
        <v>1677</v>
      </c>
    </row>
    <row r="757" spans="1:2" x14ac:dyDescent="0.3">
      <c r="A757" s="68" t="s">
        <v>1678</v>
      </c>
      <c r="B757" s="68" t="s">
        <v>281</v>
      </c>
    </row>
    <row r="758" spans="1:2" x14ac:dyDescent="0.3">
      <c r="A758" s="68" t="s">
        <v>1679</v>
      </c>
      <c r="B758" s="68" t="s">
        <v>1680</v>
      </c>
    </row>
    <row r="759" spans="1:2" x14ac:dyDescent="0.3">
      <c r="A759" s="68" t="s">
        <v>1681</v>
      </c>
      <c r="B759" s="68" t="s">
        <v>1682</v>
      </c>
    </row>
    <row r="760" spans="1:2" x14ac:dyDescent="0.3">
      <c r="A760" s="68" t="s">
        <v>1683</v>
      </c>
      <c r="B760" s="68" t="s">
        <v>1684</v>
      </c>
    </row>
    <row r="761" spans="1:2" x14ac:dyDescent="0.3">
      <c r="A761" s="68" t="s">
        <v>1685</v>
      </c>
      <c r="B761" s="68" t="s">
        <v>1686</v>
      </c>
    </row>
    <row r="762" spans="1:2" x14ac:dyDescent="0.3">
      <c r="A762" s="68" t="s">
        <v>1687</v>
      </c>
      <c r="B762" s="68" t="s">
        <v>1688</v>
      </c>
    </row>
    <row r="763" spans="1:2" x14ac:dyDescent="0.3">
      <c r="A763" s="68" t="s">
        <v>1689</v>
      </c>
      <c r="B763" s="68" t="s">
        <v>1440</v>
      </c>
    </row>
    <row r="764" spans="1:2" x14ac:dyDescent="0.3">
      <c r="A764" s="68" t="s">
        <v>1690</v>
      </c>
      <c r="B764" s="68" t="s">
        <v>711</v>
      </c>
    </row>
    <row r="765" spans="1:2" x14ac:dyDescent="0.3">
      <c r="A765" s="68" t="s">
        <v>1691</v>
      </c>
      <c r="B765" s="68" t="s">
        <v>1522</v>
      </c>
    </row>
    <row r="766" spans="1:2" x14ac:dyDescent="0.3">
      <c r="A766" s="68" t="s">
        <v>1692</v>
      </c>
      <c r="B766" s="68" t="s">
        <v>1693</v>
      </c>
    </row>
    <row r="767" spans="1:2" x14ac:dyDescent="0.3">
      <c r="A767" s="68" t="s">
        <v>1694</v>
      </c>
      <c r="B767" s="68" t="s">
        <v>1695</v>
      </c>
    </row>
    <row r="768" spans="1:2" x14ac:dyDescent="0.3">
      <c r="A768" s="68" t="s">
        <v>1696</v>
      </c>
      <c r="B768" s="68" t="s">
        <v>1697</v>
      </c>
    </row>
    <row r="769" spans="1:2" x14ac:dyDescent="0.3">
      <c r="A769" s="68" t="s">
        <v>1698</v>
      </c>
      <c r="B769" s="68" t="s">
        <v>1699</v>
      </c>
    </row>
    <row r="770" spans="1:2" x14ac:dyDescent="0.3">
      <c r="A770" s="68" t="s">
        <v>1700</v>
      </c>
      <c r="B770" s="68" t="s">
        <v>1701</v>
      </c>
    </row>
    <row r="771" spans="1:2" x14ac:dyDescent="0.3">
      <c r="A771" s="68" t="s">
        <v>1702</v>
      </c>
      <c r="B771" s="68" t="s">
        <v>1703</v>
      </c>
    </row>
    <row r="772" spans="1:2" x14ac:dyDescent="0.3">
      <c r="A772" s="68" t="s">
        <v>1704</v>
      </c>
      <c r="B772" s="68" t="s">
        <v>1705</v>
      </c>
    </row>
    <row r="773" spans="1:2" x14ac:dyDescent="0.3">
      <c r="A773" s="68" t="s">
        <v>1706</v>
      </c>
      <c r="B773" s="68" t="s">
        <v>389</v>
      </c>
    </row>
    <row r="774" spans="1:2" x14ac:dyDescent="0.3">
      <c r="A774" s="68" t="s">
        <v>1707</v>
      </c>
      <c r="B774" s="68" t="s">
        <v>1708</v>
      </c>
    </row>
    <row r="775" spans="1:2" x14ac:dyDescent="0.3">
      <c r="A775" s="68" t="s">
        <v>1709</v>
      </c>
      <c r="B775" s="68" t="s">
        <v>1710</v>
      </c>
    </row>
    <row r="776" spans="1:2" x14ac:dyDescent="0.3">
      <c r="A776" s="68" t="s">
        <v>1711</v>
      </c>
      <c r="B776" s="68" t="s">
        <v>1712</v>
      </c>
    </row>
    <row r="777" spans="1:2" x14ac:dyDescent="0.3">
      <c r="A777" s="68" t="s">
        <v>1713</v>
      </c>
      <c r="B777" s="68" t="s">
        <v>1714</v>
      </c>
    </row>
    <row r="778" spans="1:2" x14ac:dyDescent="0.3">
      <c r="A778" s="68" t="s">
        <v>1715</v>
      </c>
      <c r="B778" s="68" t="s">
        <v>1716</v>
      </c>
    </row>
    <row r="779" spans="1:2" x14ac:dyDescent="0.3">
      <c r="A779" s="68" t="s">
        <v>1717</v>
      </c>
      <c r="B779" s="68" t="s">
        <v>1718</v>
      </c>
    </row>
    <row r="780" spans="1:2" x14ac:dyDescent="0.3">
      <c r="A780" s="68" t="s">
        <v>1719</v>
      </c>
      <c r="B780" s="68" t="s">
        <v>1720</v>
      </c>
    </row>
    <row r="781" spans="1:2" x14ac:dyDescent="0.3">
      <c r="A781" s="68" t="s">
        <v>1721</v>
      </c>
      <c r="B781" s="68" t="s">
        <v>1722</v>
      </c>
    </row>
    <row r="782" spans="1:2" x14ac:dyDescent="0.3">
      <c r="A782" s="68" t="s">
        <v>1723</v>
      </c>
      <c r="B782" s="68" t="s">
        <v>1724</v>
      </c>
    </row>
    <row r="783" spans="1:2" x14ac:dyDescent="0.3">
      <c r="A783" s="68" t="s">
        <v>1725</v>
      </c>
      <c r="B783" s="68" t="s">
        <v>1726</v>
      </c>
    </row>
    <row r="784" spans="1:2" x14ac:dyDescent="0.3">
      <c r="A784" s="68" t="s">
        <v>1727</v>
      </c>
      <c r="B784" s="68" t="s">
        <v>1728</v>
      </c>
    </row>
    <row r="785" spans="1:2" x14ac:dyDescent="0.3">
      <c r="A785" s="68" t="s">
        <v>1729</v>
      </c>
      <c r="B785" s="68" t="s">
        <v>1730</v>
      </c>
    </row>
    <row r="786" spans="1:2" x14ac:dyDescent="0.3">
      <c r="A786" s="68" t="s">
        <v>1731</v>
      </c>
      <c r="B786" s="68" t="s">
        <v>1732</v>
      </c>
    </row>
    <row r="787" spans="1:2" x14ac:dyDescent="0.3">
      <c r="A787" s="68" t="s">
        <v>1733</v>
      </c>
      <c r="B787" s="68" t="s">
        <v>1734</v>
      </c>
    </row>
    <row r="788" spans="1:2" x14ac:dyDescent="0.3">
      <c r="A788" s="68" t="s">
        <v>1735</v>
      </c>
      <c r="B788" s="68" t="s">
        <v>1736</v>
      </c>
    </row>
    <row r="789" spans="1:2" x14ac:dyDescent="0.3">
      <c r="A789" s="68" t="s">
        <v>1737</v>
      </c>
      <c r="B789" s="68" t="s">
        <v>1738</v>
      </c>
    </row>
    <row r="790" spans="1:2" x14ac:dyDescent="0.3">
      <c r="A790" s="68" t="s">
        <v>1739</v>
      </c>
      <c r="B790" s="68" t="s">
        <v>1740</v>
      </c>
    </row>
    <row r="791" spans="1:2" x14ac:dyDescent="0.3">
      <c r="A791" s="68" t="s">
        <v>1741</v>
      </c>
      <c r="B791" s="68" t="s">
        <v>1742</v>
      </c>
    </row>
    <row r="792" spans="1:2" x14ac:dyDescent="0.3">
      <c r="A792" s="68" t="s">
        <v>1743</v>
      </c>
      <c r="B792" s="68" t="s">
        <v>1744</v>
      </c>
    </row>
    <row r="793" spans="1:2" x14ac:dyDescent="0.3">
      <c r="A793" s="68" t="s">
        <v>1745</v>
      </c>
      <c r="B793" s="68" t="s">
        <v>1746</v>
      </c>
    </row>
    <row r="794" spans="1:2" x14ac:dyDescent="0.3">
      <c r="A794" s="68" t="s">
        <v>1747</v>
      </c>
      <c r="B794" s="68" t="s">
        <v>1748</v>
      </c>
    </row>
    <row r="795" spans="1:2" x14ac:dyDescent="0.3">
      <c r="A795" s="68" t="s">
        <v>1749</v>
      </c>
      <c r="B795" s="68" t="s">
        <v>1750</v>
      </c>
    </row>
    <row r="796" spans="1:2" x14ac:dyDescent="0.3">
      <c r="A796" s="68" t="s">
        <v>1751</v>
      </c>
      <c r="B796" s="68" t="s">
        <v>1752</v>
      </c>
    </row>
    <row r="797" spans="1:2" x14ac:dyDescent="0.3">
      <c r="A797" s="68" t="s">
        <v>1753</v>
      </c>
      <c r="B797" s="68" t="s">
        <v>1754</v>
      </c>
    </row>
    <row r="798" spans="1:2" x14ac:dyDescent="0.3">
      <c r="A798" s="68" t="s">
        <v>1755</v>
      </c>
      <c r="B798" s="68" t="s">
        <v>1756</v>
      </c>
    </row>
    <row r="799" spans="1:2" x14ac:dyDescent="0.3">
      <c r="A799" s="68" t="s">
        <v>1757</v>
      </c>
      <c r="B799" s="68" t="s">
        <v>1758</v>
      </c>
    </row>
    <row r="800" spans="1:2" x14ac:dyDescent="0.3">
      <c r="A800" s="68" t="s">
        <v>1759</v>
      </c>
      <c r="B800" s="68" t="s">
        <v>1760</v>
      </c>
    </row>
    <row r="801" spans="1:2" x14ac:dyDescent="0.3">
      <c r="A801" s="68" t="s">
        <v>1761</v>
      </c>
      <c r="B801" s="68" t="s">
        <v>1762</v>
      </c>
    </row>
    <row r="802" spans="1:2" x14ac:dyDescent="0.3">
      <c r="A802" s="68" t="s">
        <v>1763</v>
      </c>
      <c r="B802" s="68" t="s">
        <v>1764</v>
      </c>
    </row>
    <row r="803" spans="1:2" x14ac:dyDescent="0.3">
      <c r="A803" s="68" t="s">
        <v>1765</v>
      </c>
      <c r="B803" s="68" t="s">
        <v>1766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72E84-521E-416A-8AA0-90937DBA95C1}">
  <sheetPr codeName="Sheet4">
    <tabColor rgb="FF92D050"/>
  </sheetPr>
  <dimension ref="A1:H41"/>
  <sheetViews>
    <sheetView showGridLines="0" zoomScaleNormal="100" workbookViewId="0">
      <selection activeCell="A13" sqref="A13:P26"/>
    </sheetView>
  </sheetViews>
  <sheetFormatPr defaultColWidth="8.88671875" defaultRowHeight="14.4" x14ac:dyDescent="0.3"/>
  <cols>
    <col min="1" max="1" width="55.6640625" style="14" customWidth="1"/>
    <col min="2" max="2" width="12.5546875" style="93" bestFit="1" customWidth="1"/>
    <col min="3" max="3" width="32.33203125" style="14" customWidth="1"/>
    <col min="4" max="4" width="15.33203125" style="93" customWidth="1"/>
    <col min="5" max="5" width="20.44140625" style="14" bestFit="1" customWidth="1"/>
    <col min="6" max="7" width="3.33203125" style="14" customWidth="1"/>
    <col min="8" max="8" width="46.5546875" style="14" customWidth="1"/>
    <col min="9" max="16384" width="8.88671875" style="14"/>
  </cols>
  <sheetData>
    <row r="1" spans="1:8" ht="43.2" customHeight="1" x14ac:dyDescent="0.3">
      <c r="A1" s="481" t="s">
        <v>1781</v>
      </c>
      <c r="B1" s="482"/>
      <c r="C1" s="482"/>
      <c r="D1" s="482"/>
      <c r="E1" s="482"/>
      <c r="F1" s="482"/>
      <c r="G1" s="482"/>
      <c r="H1" s="482"/>
    </row>
    <row r="2" spans="1:8" ht="14.4" customHeight="1" x14ac:dyDescent="0.3">
      <c r="A2" s="483" t="s">
        <v>137</v>
      </c>
      <c r="B2" s="484"/>
      <c r="C2" s="484"/>
      <c r="D2" s="484"/>
      <c r="E2" s="484"/>
      <c r="F2" s="484"/>
      <c r="G2" s="484"/>
      <c r="H2" s="484"/>
    </row>
    <row r="3" spans="1:8" x14ac:dyDescent="0.3">
      <c r="A3" s="483"/>
      <c r="B3" s="484"/>
      <c r="C3" s="484"/>
      <c r="D3" s="484"/>
      <c r="E3" s="484"/>
      <c r="F3" s="484"/>
      <c r="G3" s="484"/>
      <c r="H3" s="484"/>
    </row>
    <row r="4" spans="1:8" x14ac:dyDescent="0.3">
      <c r="A4" s="483"/>
      <c r="B4" s="484"/>
      <c r="C4" s="484"/>
      <c r="D4" s="484"/>
      <c r="E4" s="484"/>
      <c r="F4" s="484"/>
      <c r="G4" s="484"/>
      <c r="H4" s="484"/>
    </row>
    <row r="5" spans="1:8" x14ac:dyDescent="0.3">
      <c r="A5" s="483"/>
      <c r="B5" s="484"/>
      <c r="C5" s="484"/>
      <c r="D5" s="484"/>
      <c r="E5" s="484"/>
      <c r="F5" s="484"/>
      <c r="G5" s="484"/>
      <c r="H5" s="484"/>
    </row>
    <row r="6" spans="1:8" x14ac:dyDescent="0.3">
      <c r="A6" s="467" t="s">
        <v>138</v>
      </c>
      <c r="B6" s="468"/>
      <c r="C6" s="468"/>
      <c r="D6" s="468"/>
      <c r="E6" s="468"/>
      <c r="F6" s="468"/>
      <c r="G6" s="468"/>
      <c r="H6" s="469"/>
    </row>
    <row r="7" spans="1:8" x14ac:dyDescent="0.3">
      <c r="A7" s="470"/>
      <c r="B7" s="471"/>
      <c r="C7" s="471"/>
      <c r="D7" s="471"/>
      <c r="E7" s="471"/>
      <c r="F7" s="471"/>
      <c r="G7" s="471"/>
      <c r="H7" s="472"/>
    </row>
    <row r="8" spans="1:8" x14ac:dyDescent="0.3">
      <c r="A8" s="473"/>
      <c r="B8" s="450"/>
      <c r="C8" s="450"/>
      <c r="D8" s="450"/>
      <c r="E8" s="450"/>
      <c r="F8" s="450"/>
      <c r="G8" s="450"/>
      <c r="H8" s="474"/>
    </row>
    <row r="9" spans="1:8" x14ac:dyDescent="0.3">
      <c r="A9" s="473"/>
      <c r="B9" s="450"/>
      <c r="C9" s="450"/>
      <c r="D9" s="450"/>
      <c r="E9" s="450"/>
      <c r="F9" s="450"/>
      <c r="G9" s="450"/>
      <c r="H9" s="474"/>
    </row>
    <row r="10" spans="1:8" x14ac:dyDescent="0.3">
      <c r="A10" s="473"/>
      <c r="B10" s="450"/>
      <c r="C10" s="450"/>
      <c r="D10" s="450"/>
      <c r="E10" s="450"/>
      <c r="F10" s="450"/>
      <c r="G10" s="450"/>
      <c r="H10" s="474"/>
    </row>
    <row r="11" spans="1:8" x14ac:dyDescent="0.3">
      <c r="A11" s="473"/>
      <c r="B11" s="450"/>
      <c r="C11" s="450"/>
      <c r="D11" s="450"/>
      <c r="E11" s="450"/>
      <c r="F11" s="450"/>
      <c r="G11" s="450"/>
      <c r="H11" s="474"/>
    </row>
    <row r="12" spans="1:8" x14ac:dyDescent="0.3">
      <c r="A12" s="473"/>
      <c r="B12" s="450"/>
      <c r="C12" s="450"/>
      <c r="D12" s="450"/>
      <c r="E12" s="450"/>
      <c r="F12" s="450"/>
      <c r="G12" s="450"/>
      <c r="H12" s="474"/>
    </row>
    <row r="13" spans="1:8" x14ac:dyDescent="0.3">
      <c r="A13" s="473"/>
      <c r="B13" s="450"/>
      <c r="C13" s="450"/>
      <c r="D13" s="450"/>
      <c r="E13" s="450"/>
      <c r="F13" s="450"/>
      <c r="G13" s="450"/>
      <c r="H13" s="474"/>
    </row>
    <row r="14" spans="1:8" x14ac:dyDescent="0.3">
      <c r="A14" s="475"/>
      <c r="B14" s="476"/>
      <c r="C14" s="476"/>
      <c r="D14" s="476"/>
      <c r="E14" s="476"/>
      <c r="F14" s="476"/>
      <c r="G14" s="476"/>
      <c r="H14" s="477"/>
    </row>
    <row r="15" spans="1:8" x14ac:dyDescent="0.3">
      <c r="A15" s="467" t="s">
        <v>139</v>
      </c>
      <c r="B15" s="468"/>
      <c r="C15" s="468"/>
      <c r="D15" s="468"/>
      <c r="E15" s="468"/>
      <c r="F15" s="468"/>
      <c r="G15" s="468"/>
      <c r="H15" s="469"/>
    </row>
    <row r="16" spans="1:8" x14ac:dyDescent="0.3">
      <c r="A16" s="470"/>
      <c r="B16" s="471"/>
      <c r="C16" s="471"/>
      <c r="D16" s="471"/>
      <c r="E16" s="471"/>
      <c r="F16" s="471"/>
      <c r="G16" s="471"/>
      <c r="H16" s="472"/>
    </row>
    <row r="17" spans="1:8" x14ac:dyDescent="0.3">
      <c r="A17" s="473"/>
      <c r="B17" s="450"/>
      <c r="C17" s="450"/>
      <c r="D17" s="450"/>
      <c r="E17" s="450"/>
      <c r="F17" s="450"/>
      <c r="G17" s="450"/>
      <c r="H17" s="474"/>
    </row>
    <row r="18" spans="1:8" x14ac:dyDescent="0.3">
      <c r="A18" s="473"/>
      <c r="B18" s="450"/>
      <c r="C18" s="450"/>
      <c r="D18" s="450"/>
      <c r="E18" s="450"/>
      <c r="F18" s="450"/>
      <c r="G18" s="450"/>
      <c r="H18" s="474"/>
    </row>
    <row r="19" spans="1:8" x14ac:dyDescent="0.3">
      <c r="A19" s="473"/>
      <c r="B19" s="450"/>
      <c r="C19" s="450"/>
      <c r="D19" s="450"/>
      <c r="E19" s="450"/>
      <c r="F19" s="450"/>
      <c r="G19" s="450"/>
      <c r="H19" s="474"/>
    </row>
    <row r="20" spans="1:8" x14ac:dyDescent="0.3">
      <c r="A20" s="473"/>
      <c r="B20" s="450"/>
      <c r="C20" s="450"/>
      <c r="D20" s="450"/>
      <c r="E20" s="450"/>
      <c r="F20" s="450"/>
      <c r="G20" s="450"/>
      <c r="H20" s="474"/>
    </row>
    <row r="21" spans="1:8" x14ac:dyDescent="0.3">
      <c r="A21" s="473"/>
      <c r="B21" s="450"/>
      <c r="C21" s="450"/>
      <c r="D21" s="450"/>
      <c r="E21" s="450"/>
      <c r="F21" s="450"/>
      <c r="G21" s="450"/>
      <c r="H21" s="474"/>
    </row>
    <row r="22" spans="1:8" x14ac:dyDescent="0.3">
      <c r="A22" s="473"/>
      <c r="B22" s="450"/>
      <c r="C22" s="450"/>
      <c r="D22" s="450"/>
      <c r="E22" s="450"/>
      <c r="F22" s="450"/>
      <c r="G22" s="450"/>
      <c r="H22" s="474"/>
    </row>
    <row r="23" spans="1:8" x14ac:dyDescent="0.3">
      <c r="A23" s="475"/>
      <c r="B23" s="476"/>
      <c r="C23" s="476"/>
      <c r="D23" s="476"/>
      <c r="E23" s="476"/>
      <c r="F23" s="476"/>
      <c r="G23" s="476"/>
      <c r="H23" s="477"/>
    </row>
    <row r="24" spans="1:8" x14ac:dyDescent="0.3">
      <c r="A24" s="467" t="s">
        <v>140</v>
      </c>
      <c r="B24" s="468"/>
      <c r="C24" s="468"/>
      <c r="D24" s="468"/>
      <c r="E24" s="468"/>
      <c r="F24" s="468"/>
      <c r="G24" s="468"/>
      <c r="H24" s="469"/>
    </row>
    <row r="25" spans="1:8" x14ac:dyDescent="0.3">
      <c r="A25" s="470"/>
      <c r="B25" s="471"/>
      <c r="C25" s="471"/>
      <c r="D25" s="471"/>
      <c r="E25" s="471"/>
      <c r="F25" s="471"/>
      <c r="G25" s="471"/>
      <c r="H25" s="472"/>
    </row>
    <row r="26" spans="1:8" x14ac:dyDescent="0.3">
      <c r="A26" s="473"/>
      <c r="B26" s="450"/>
      <c r="C26" s="450"/>
      <c r="D26" s="450"/>
      <c r="E26" s="450"/>
      <c r="F26" s="450"/>
      <c r="G26" s="450"/>
      <c r="H26" s="474"/>
    </row>
    <row r="27" spans="1:8" x14ac:dyDescent="0.3">
      <c r="A27" s="473"/>
      <c r="B27" s="450"/>
      <c r="C27" s="450"/>
      <c r="D27" s="450"/>
      <c r="E27" s="450"/>
      <c r="F27" s="450"/>
      <c r="G27" s="450"/>
      <c r="H27" s="474"/>
    </row>
    <row r="28" spans="1:8" x14ac:dyDescent="0.3">
      <c r="A28" s="473"/>
      <c r="B28" s="450"/>
      <c r="C28" s="450"/>
      <c r="D28" s="450"/>
      <c r="E28" s="450"/>
      <c r="F28" s="450"/>
      <c r="G28" s="450"/>
      <c r="H28" s="474"/>
    </row>
    <row r="29" spans="1:8" x14ac:dyDescent="0.3">
      <c r="A29" s="473"/>
      <c r="B29" s="450"/>
      <c r="C29" s="450"/>
      <c r="D29" s="450"/>
      <c r="E29" s="450"/>
      <c r="F29" s="450"/>
      <c r="G29" s="450"/>
      <c r="H29" s="474"/>
    </row>
    <row r="30" spans="1:8" x14ac:dyDescent="0.3">
      <c r="A30" s="473"/>
      <c r="B30" s="450"/>
      <c r="C30" s="450"/>
      <c r="D30" s="450"/>
      <c r="E30" s="450"/>
      <c r="F30" s="450"/>
      <c r="G30" s="450"/>
      <c r="H30" s="474"/>
    </row>
    <row r="31" spans="1:8" x14ac:dyDescent="0.3">
      <c r="A31" s="473"/>
      <c r="B31" s="450"/>
      <c r="C31" s="450"/>
      <c r="D31" s="450"/>
      <c r="E31" s="450"/>
      <c r="F31" s="450"/>
      <c r="G31" s="450"/>
      <c r="H31" s="474"/>
    </row>
    <row r="32" spans="1:8" x14ac:dyDescent="0.3">
      <c r="A32" s="475"/>
      <c r="B32" s="476"/>
      <c r="C32" s="476"/>
      <c r="D32" s="476"/>
      <c r="E32" s="476"/>
      <c r="F32" s="476"/>
      <c r="G32" s="476"/>
      <c r="H32" s="477"/>
    </row>
    <row r="33" spans="1:8" x14ac:dyDescent="0.3">
      <c r="A33" s="478" t="s">
        <v>1779</v>
      </c>
      <c r="B33" s="479"/>
      <c r="C33" s="479"/>
      <c r="D33" s="479"/>
      <c r="E33" s="479"/>
      <c r="F33" s="479"/>
      <c r="G33" s="479"/>
      <c r="H33" s="480"/>
    </row>
    <row r="34" spans="1:8" ht="14.4" customHeight="1" x14ac:dyDescent="0.3">
      <c r="A34" s="470"/>
      <c r="B34" s="471"/>
      <c r="C34" s="471"/>
      <c r="D34" s="471"/>
      <c r="E34" s="471"/>
      <c r="F34" s="471"/>
      <c r="G34" s="471"/>
      <c r="H34" s="472"/>
    </row>
    <row r="35" spans="1:8" x14ac:dyDescent="0.3">
      <c r="A35" s="473"/>
      <c r="B35" s="450"/>
      <c r="C35" s="450"/>
      <c r="D35" s="450"/>
      <c r="E35" s="450"/>
      <c r="F35" s="450"/>
      <c r="G35" s="450"/>
      <c r="H35" s="474"/>
    </row>
    <row r="36" spans="1:8" x14ac:dyDescent="0.3">
      <c r="A36" s="473"/>
      <c r="B36" s="450"/>
      <c r="C36" s="450"/>
      <c r="D36" s="450"/>
      <c r="E36" s="450"/>
      <c r="F36" s="450"/>
      <c r="G36" s="450"/>
      <c r="H36" s="474"/>
    </row>
    <row r="37" spans="1:8" x14ac:dyDescent="0.3">
      <c r="A37" s="473"/>
      <c r="B37" s="450"/>
      <c r="C37" s="450"/>
      <c r="D37" s="450"/>
      <c r="E37" s="450"/>
      <c r="F37" s="450"/>
      <c r="G37" s="450"/>
      <c r="H37" s="474"/>
    </row>
    <row r="38" spans="1:8" x14ac:dyDescent="0.3">
      <c r="A38" s="473"/>
      <c r="B38" s="450"/>
      <c r="C38" s="450"/>
      <c r="D38" s="450"/>
      <c r="E38" s="450"/>
      <c r="F38" s="450"/>
      <c r="G38" s="450"/>
      <c r="H38" s="474"/>
    </row>
    <row r="39" spans="1:8" x14ac:dyDescent="0.3">
      <c r="A39" s="473"/>
      <c r="B39" s="450"/>
      <c r="C39" s="450"/>
      <c r="D39" s="450"/>
      <c r="E39" s="450"/>
      <c r="F39" s="450"/>
      <c r="G39" s="450"/>
      <c r="H39" s="474"/>
    </row>
    <row r="40" spans="1:8" x14ac:dyDescent="0.3">
      <c r="A40" s="473"/>
      <c r="B40" s="450"/>
      <c r="C40" s="450"/>
      <c r="D40" s="450"/>
      <c r="E40" s="450"/>
      <c r="F40" s="450"/>
      <c r="G40" s="450"/>
      <c r="H40" s="474"/>
    </row>
    <row r="41" spans="1:8" x14ac:dyDescent="0.3">
      <c r="A41" s="475"/>
      <c r="B41" s="476"/>
      <c r="C41" s="476"/>
      <c r="D41" s="476"/>
      <c r="E41" s="476"/>
      <c r="F41" s="476"/>
      <c r="G41" s="476"/>
      <c r="H41" s="477"/>
    </row>
  </sheetData>
  <sheetProtection algorithmName="SHA-512" hashValue="K2lWiapPQKbBlugaj7rve8Um1XojLR6r60cul175CZ1hFLTpgRGeJZ4lOf9vEM5bci5CPiWRLCtD8l3slXWavQ==" saltValue="ZPEGeXaYmfYrMhwrklN9hw==" spinCount="100000" sheet="1" objects="1" scenarios="1" selectLockedCells="1"/>
  <mergeCells count="10">
    <mergeCell ref="A24:H24"/>
    <mergeCell ref="A25:H32"/>
    <mergeCell ref="A33:H33"/>
    <mergeCell ref="A34:H41"/>
    <mergeCell ref="A1:H1"/>
    <mergeCell ref="A2:H5"/>
    <mergeCell ref="A6:H6"/>
    <mergeCell ref="A7:H14"/>
    <mergeCell ref="A15:H15"/>
    <mergeCell ref="A16:H2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E4283-5D58-4DDD-81E9-FBA4909EE16B}">
  <sheetPr codeName="Sheet5">
    <tabColor rgb="FF92D050"/>
  </sheetPr>
  <dimension ref="A1"/>
  <sheetViews>
    <sheetView workbookViewId="0">
      <selection activeCell="A13" sqref="A13:P26"/>
    </sheetView>
  </sheetViews>
  <sheetFormatPr defaultRowHeight="14.4" x14ac:dyDescent="0.3"/>
  <sheetData/>
  <sheetProtection algorithmName="SHA-512" hashValue="S/JUVXq9NSSokf3eC++BcddZwqV237rqelrCvyrrcTWiZqL2Ru4vh/HVfF87z9A8pFM4f/72LPQpdJViCjsbMw==" saltValue="yivY1xPZBVc+ihlKrqRSbQ=="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A3F87-0F41-46AE-AE90-835FA1079DB8}">
  <sheetPr codeName="Sheet7"/>
  <dimension ref="A1:E32"/>
  <sheetViews>
    <sheetView workbookViewId="0"/>
  </sheetViews>
  <sheetFormatPr defaultRowHeight="14.4" x14ac:dyDescent="0.3"/>
  <cols>
    <col min="1" max="1" width="32.33203125" bestFit="1" customWidth="1"/>
    <col min="2" max="2" width="4.33203125" bestFit="1" customWidth="1"/>
    <col min="3" max="3" width="33.6640625" bestFit="1" customWidth="1"/>
    <col min="4" max="4" width="16.6640625" bestFit="1" customWidth="1"/>
    <col min="5" max="5" width="12.33203125" bestFit="1" customWidth="1"/>
  </cols>
  <sheetData>
    <row r="1" spans="1:5" x14ac:dyDescent="0.3">
      <c r="A1" t="s">
        <v>135</v>
      </c>
      <c r="B1" t="s">
        <v>136</v>
      </c>
      <c r="C1" t="s">
        <v>81</v>
      </c>
      <c r="D1" t="s">
        <v>75</v>
      </c>
      <c r="E1" t="s">
        <v>76</v>
      </c>
    </row>
    <row r="2" spans="1:5" x14ac:dyDescent="0.3">
      <c r="A2" s="23" t="s">
        <v>95</v>
      </c>
      <c r="B2" s="23" t="s">
        <v>94</v>
      </c>
      <c r="C2" s="23" t="s">
        <v>65</v>
      </c>
      <c r="D2" s="23" t="s">
        <v>94</v>
      </c>
    </row>
    <row r="3" spans="1:5" x14ac:dyDescent="0.3">
      <c r="A3" s="23" t="s">
        <v>141</v>
      </c>
      <c r="B3" s="23"/>
      <c r="C3" s="23"/>
      <c r="D3" s="23"/>
    </row>
    <row r="4" spans="1:5" x14ac:dyDescent="0.3">
      <c r="A4" s="23"/>
      <c r="B4" s="23"/>
      <c r="C4" s="23"/>
      <c r="D4" s="23"/>
    </row>
    <row r="5" spans="1:5" x14ac:dyDescent="0.3">
      <c r="A5" s="23"/>
      <c r="B5" s="23"/>
      <c r="C5" s="23"/>
      <c r="D5" s="23"/>
    </row>
    <row r="6" spans="1:5" x14ac:dyDescent="0.3">
      <c r="A6" s="23"/>
      <c r="B6" s="23"/>
      <c r="C6" s="23"/>
      <c r="D6" s="23"/>
    </row>
    <row r="7" spans="1:5" x14ac:dyDescent="0.3">
      <c r="A7" s="23"/>
      <c r="B7" s="23"/>
      <c r="C7" s="23"/>
      <c r="D7" s="23"/>
    </row>
    <row r="8" spans="1:5" x14ac:dyDescent="0.3">
      <c r="A8" s="23"/>
      <c r="B8" s="23"/>
      <c r="C8" s="23"/>
      <c r="D8" s="23"/>
    </row>
    <row r="9" spans="1:5" x14ac:dyDescent="0.3">
      <c r="A9" s="23"/>
      <c r="B9" s="23"/>
      <c r="C9" s="23"/>
      <c r="D9" s="23"/>
    </row>
    <row r="10" spans="1:5" x14ac:dyDescent="0.3">
      <c r="A10" s="23"/>
      <c r="B10" s="23"/>
      <c r="C10" s="23"/>
      <c r="D10" s="23"/>
    </row>
    <row r="11" spans="1:5" x14ac:dyDescent="0.3">
      <c r="A11" s="23"/>
      <c r="B11" s="23"/>
      <c r="C11" s="23"/>
      <c r="D11" s="23"/>
    </row>
    <row r="12" spans="1:5" x14ac:dyDescent="0.3">
      <c r="A12" s="23"/>
      <c r="B12" s="23"/>
      <c r="C12" s="23"/>
      <c r="D12" s="23"/>
    </row>
    <row r="13" spans="1:5" x14ac:dyDescent="0.3">
      <c r="A13" s="23"/>
      <c r="B13" s="23"/>
      <c r="C13" s="23"/>
      <c r="D13" s="23"/>
    </row>
    <row r="14" spans="1:5" x14ac:dyDescent="0.3">
      <c r="A14" s="23"/>
      <c r="B14" s="23"/>
      <c r="C14" s="23"/>
      <c r="D14" s="23"/>
    </row>
    <row r="15" spans="1:5" x14ac:dyDescent="0.3">
      <c r="A15" s="23"/>
      <c r="B15" s="23"/>
      <c r="C15" s="23"/>
      <c r="D15" s="23"/>
    </row>
    <row r="16" spans="1:5" x14ac:dyDescent="0.3">
      <c r="A16" s="23"/>
      <c r="B16" s="23"/>
      <c r="C16" s="23"/>
      <c r="D16" s="23"/>
    </row>
    <row r="17" spans="1:5" x14ac:dyDescent="0.3">
      <c r="A17" s="23"/>
      <c r="B17" s="23"/>
      <c r="C17" s="23"/>
      <c r="D17" s="23"/>
    </row>
    <row r="18" spans="1:5" x14ac:dyDescent="0.3">
      <c r="A18" s="23"/>
      <c r="B18" s="23"/>
      <c r="C18" s="23"/>
      <c r="D18" s="23"/>
    </row>
    <row r="19" spans="1:5" x14ac:dyDescent="0.3">
      <c r="A19" s="23"/>
      <c r="B19" s="23"/>
      <c r="C19" s="23"/>
      <c r="D19" s="23"/>
    </row>
    <row r="20" spans="1:5" x14ac:dyDescent="0.3">
      <c r="A20" s="23"/>
      <c r="B20" s="23"/>
      <c r="C20" s="23"/>
      <c r="D20" s="23"/>
    </row>
    <row r="21" spans="1:5" x14ac:dyDescent="0.3">
      <c r="A21" s="23"/>
      <c r="B21" s="23"/>
      <c r="C21" s="23"/>
      <c r="D21" s="23"/>
    </row>
    <row r="22" spans="1:5" x14ac:dyDescent="0.3">
      <c r="A22" s="23"/>
      <c r="B22" s="23"/>
      <c r="C22" s="23"/>
      <c r="D22" s="23"/>
    </row>
    <row r="23" spans="1:5" x14ac:dyDescent="0.3">
      <c r="A23" s="23"/>
      <c r="B23" s="23"/>
      <c r="C23" s="23"/>
      <c r="D23" s="23"/>
    </row>
    <row r="24" spans="1:5" x14ac:dyDescent="0.3">
      <c r="A24" s="23"/>
      <c r="B24" s="23"/>
      <c r="C24" s="23"/>
      <c r="D24" s="23"/>
    </row>
    <row r="25" spans="1:5" x14ac:dyDescent="0.3">
      <c r="A25" s="23"/>
      <c r="B25" s="23"/>
      <c r="C25" s="23"/>
      <c r="D25" s="23"/>
    </row>
    <row r="26" spans="1:5" x14ac:dyDescent="0.3">
      <c r="A26" s="23"/>
      <c r="B26" s="23"/>
      <c r="C26" s="23"/>
      <c r="D26" s="23"/>
    </row>
    <row r="27" spans="1:5" x14ac:dyDescent="0.3">
      <c r="A27" s="23"/>
      <c r="B27" s="23"/>
      <c r="C27" s="23"/>
      <c r="D27" s="23"/>
    </row>
    <row r="28" spans="1:5" x14ac:dyDescent="0.3">
      <c r="A28" s="23"/>
      <c r="B28" s="23"/>
      <c r="C28" s="23"/>
      <c r="D28" s="23"/>
    </row>
    <row r="29" spans="1:5" x14ac:dyDescent="0.3">
      <c r="A29" s="23"/>
      <c r="B29" s="23"/>
      <c r="C29" s="23"/>
      <c r="D29" s="23"/>
    </row>
    <row r="30" spans="1:5" x14ac:dyDescent="0.3">
      <c r="A30" s="23"/>
      <c r="B30" s="23"/>
      <c r="C30" s="23"/>
      <c r="D30" s="23"/>
    </row>
    <row r="31" spans="1:5" x14ac:dyDescent="0.3">
      <c r="A31" s="23"/>
      <c r="B31" s="23"/>
      <c r="C31" s="23"/>
      <c r="D31" s="23"/>
    </row>
    <row r="32" spans="1:5" x14ac:dyDescent="0.3">
      <c r="A32" s="23"/>
      <c r="B32" s="23"/>
      <c r="C32" s="23"/>
      <c r="D32" s="23" t="s">
        <v>77</v>
      </c>
      <c r="E32">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tabColor rgb="FF92D050"/>
  </sheetPr>
  <dimension ref="A1:L119"/>
  <sheetViews>
    <sheetView showGridLines="0" zoomScaleNormal="100" workbookViewId="0">
      <selection activeCell="C6" sqref="C6"/>
    </sheetView>
  </sheetViews>
  <sheetFormatPr defaultColWidth="8.88671875" defaultRowHeight="14.4" x14ac:dyDescent="0.3"/>
  <cols>
    <col min="1" max="1" width="42.6640625" style="14" customWidth="1"/>
    <col min="2" max="2" width="52.6640625" style="14" customWidth="1"/>
    <col min="3" max="3" width="29.5546875" style="14" customWidth="1"/>
    <col min="4" max="4" width="16.109375" style="14" customWidth="1"/>
    <col min="5" max="6" width="2.109375" style="14" customWidth="1"/>
    <col min="7" max="7" width="46.5546875" style="14" customWidth="1"/>
    <col min="8" max="8" width="15.33203125" style="14" customWidth="1"/>
    <col min="9" max="16384" width="8.88671875" style="14"/>
  </cols>
  <sheetData>
    <row r="1" spans="1:12" ht="43.2" customHeight="1" x14ac:dyDescent="0.3">
      <c r="A1" s="485" t="s">
        <v>1769</v>
      </c>
      <c r="B1" s="486"/>
      <c r="C1" s="486"/>
      <c r="D1" s="486"/>
      <c r="E1" s="486"/>
      <c r="F1" s="486"/>
      <c r="G1" s="486"/>
      <c r="H1" s="487"/>
    </row>
    <row r="2" spans="1:12" ht="14.4" customHeight="1" x14ac:dyDescent="0.3">
      <c r="A2" s="488" t="s">
        <v>1770</v>
      </c>
      <c r="B2" s="488"/>
      <c r="C2" s="488"/>
      <c r="D2" s="488"/>
      <c r="E2" s="488"/>
      <c r="F2" s="488"/>
      <c r="G2" s="488"/>
      <c r="H2" s="488"/>
    </row>
    <row r="3" spans="1:12" s="81" customFormat="1" ht="26.4" customHeight="1" thickBot="1" x14ac:dyDescent="0.35">
      <c r="A3" s="489"/>
      <c r="B3" s="489"/>
      <c r="C3" s="489"/>
      <c r="D3" s="489"/>
      <c r="E3" s="489"/>
      <c r="F3" s="489"/>
      <c r="G3" s="489"/>
      <c r="H3" s="489"/>
    </row>
    <row r="4" spans="1:12" s="81" customFormat="1" ht="14.4" customHeight="1" thickBot="1" x14ac:dyDescent="0.4">
      <c r="A4" s="109" t="s">
        <v>1767</v>
      </c>
      <c r="B4" s="109" t="s">
        <v>32</v>
      </c>
      <c r="C4" s="262" t="s">
        <v>33</v>
      </c>
      <c r="D4" s="109" t="s">
        <v>34</v>
      </c>
      <c r="E4" s="85"/>
      <c r="F4" s="85"/>
      <c r="G4" s="85"/>
      <c r="H4" s="85"/>
      <c r="I4" s="85"/>
      <c r="J4" s="85"/>
      <c r="K4" s="85"/>
      <c r="L4" s="85"/>
    </row>
    <row r="5" spans="1:12" ht="14.4" customHeight="1" x14ac:dyDescent="0.35">
      <c r="A5" s="110" t="s">
        <v>1814</v>
      </c>
      <c r="B5" s="110" t="s">
        <v>1791</v>
      </c>
      <c r="C5" s="110" t="s">
        <v>48</v>
      </c>
      <c r="D5" s="111" t="s">
        <v>76</v>
      </c>
      <c r="G5" s="6" t="s">
        <v>66</v>
      </c>
      <c r="H5" s="7" t="s">
        <v>1783</v>
      </c>
    </row>
    <row r="6" spans="1:12" ht="15" customHeight="1" x14ac:dyDescent="0.3">
      <c r="A6" s="4"/>
      <c r="B6" s="4"/>
      <c r="C6" s="4"/>
      <c r="D6" s="5"/>
      <c r="G6" s="8" t="s">
        <v>81</v>
      </c>
      <c r="H6" s="9">
        <f>SUMIF($C$6:$C$111,"Instruction: Salary (Cert./Non Cert.)", $D$6:$D$111)</f>
        <v>0</v>
      </c>
    </row>
    <row r="7" spans="1:12" ht="15" customHeight="1" x14ac:dyDescent="0.3">
      <c r="A7" s="4"/>
      <c r="B7" s="4"/>
      <c r="C7" s="4"/>
      <c r="D7" s="5"/>
      <c r="G7" s="8" t="s">
        <v>82</v>
      </c>
      <c r="H7" s="9">
        <f>SUMIF($C$6:$C$111,"Instruction: Benefits (Cert./Non Cert.)", $D$6:$D$111)</f>
        <v>0</v>
      </c>
    </row>
    <row r="8" spans="1:12" ht="15" customHeight="1" x14ac:dyDescent="0.3">
      <c r="A8" s="4"/>
      <c r="B8" s="4"/>
      <c r="C8" s="4"/>
      <c r="D8" s="5"/>
      <c r="G8" s="10" t="s">
        <v>35</v>
      </c>
      <c r="H8" s="9">
        <f>SUMIF($C$6:$C$111,"Instruction: Professional Services", $D$6:$D$111)</f>
        <v>0</v>
      </c>
    </row>
    <row r="9" spans="1:12" ht="15" customHeight="1" x14ac:dyDescent="0.3">
      <c r="A9" s="4"/>
      <c r="B9" s="4"/>
      <c r="C9" s="4"/>
      <c r="D9" s="5"/>
      <c r="G9" s="10" t="s">
        <v>36</v>
      </c>
      <c r="H9" s="9">
        <f>SUMIF($C$6:$C$111,"Instruction: Rentals", $D$6:$D$111)</f>
        <v>0</v>
      </c>
    </row>
    <row r="10" spans="1:12" ht="15" customHeight="1" x14ac:dyDescent="0.3">
      <c r="A10" s="4"/>
      <c r="B10" s="4"/>
      <c r="C10" s="4"/>
      <c r="D10" s="5"/>
      <c r="G10" s="10" t="s">
        <v>37</v>
      </c>
      <c r="H10" s="9">
        <f>SUMIF($C$6:$C$111,"Instruction: Other Purchased Services", $D$6:$D$111)</f>
        <v>0</v>
      </c>
    </row>
    <row r="11" spans="1:12" ht="15" customHeight="1" x14ac:dyDescent="0.3">
      <c r="A11" s="4"/>
      <c r="B11" s="4"/>
      <c r="C11" s="4"/>
      <c r="D11" s="5"/>
      <c r="G11" s="10" t="s">
        <v>38</v>
      </c>
      <c r="H11" s="9">
        <f>SUMIF($C$6:$C$111,"Instruction: General Supplies", $D$6:$D$111)</f>
        <v>0</v>
      </c>
    </row>
    <row r="12" spans="1:12" ht="15" customHeight="1" x14ac:dyDescent="0.3">
      <c r="A12" s="4"/>
      <c r="B12" s="4"/>
      <c r="C12" s="4"/>
      <c r="D12" s="5"/>
      <c r="G12" s="10" t="s">
        <v>39</v>
      </c>
      <c r="H12" s="9">
        <f>SUMIF($C$6:$C$111,"Instruction: Property", $D$6:$D$111)</f>
        <v>0</v>
      </c>
    </row>
    <row r="13" spans="1:12" ht="15" customHeight="1" x14ac:dyDescent="0.3">
      <c r="A13" s="4"/>
      <c r="B13" s="4"/>
      <c r="C13" s="4"/>
      <c r="D13" s="5"/>
      <c r="G13" s="10"/>
      <c r="H13" s="9"/>
    </row>
    <row r="14" spans="1:12" ht="15" customHeight="1" x14ac:dyDescent="0.3">
      <c r="A14" s="4"/>
      <c r="B14" s="4"/>
      <c r="C14" s="4"/>
      <c r="D14" s="5"/>
      <c r="G14" s="8" t="s">
        <v>83</v>
      </c>
      <c r="H14" s="9">
        <f>SUMIF($C$6:$C$111,"Support Services (Student): Salary (Cert./Non Cert.)", $D$6:$D$111)</f>
        <v>0</v>
      </c>
    </row>
    <row r="15" spans="1:12" ht="15" customHeight="1" x14ac:dyDescent="0.3">
      <c r="A15" s="4"/>
      <c r="B15" s="4"/>
      <c r="C15" s="4"/>
      <c r="D15" s="5"/>
      <c r="G15" s="8" t="s">
        <v>84</v>
      </c>
      <c r="H15" s="9">
        <f>SUMIF($C$6:$C$111,"Support Services (Student): Benefits (Cert./Non Cert.)", $D$6:$D$111)</f>
        <v>0</v>
      </c>
    </row>
    <row r="16" spans="1:12" ht="15" customHeight="1" x14ac:dyDescent="0.3">
      <c r="A16" s="4"/>
      <c r="B16" s="4"/>
      <c r="C16" s="4"/>
      <c r="D16" s="5"/>
      <c r="G16" s="10" t="s">
        <v>40</v>
      </c>
      <c r="H16" s="9">
        <f>SUMIF($C$6:$C$111,"Support Services (Student): Professional Services", $D$6:$D$111)</f>
        <v>0</v>
      </c>
    </row>
    <row r="17" spans="1:8" ht="15" customHeight="1" x14ac:dyDescent="0.3">
      <c r="A17" s="4"/>
      <c r="B17" s="4"/>
      <c r="C17" s="4"/>
      <c r="D17" s="5"/>
      <c r="G17" s="10" t="s">
        <v>41</v>
      </c>
      <c r="H17" s="9">
        <f>SUMIF($C$6:$C$111,"Support Services (Student): Rentals", $D$6:$D$111)</f>
        <v>0</v>
      </c>
    </row>
    <row r="18" spans="1:8" ht="15" customHeight="1" x14ac:dyDescent="0.3">
      <c r="A18" s="4"/>
      <c r="B18" s="4"/>
      <c r="C18" s="4"/>
      <c r="D18" s="5"/>
      <c r="G18" s="10" t="s">
        <v>42</v>
      </c>
      <c r="H18" s="9">
        <f>SUMIF($C$6:$C$111,"Support Services (Student): Other Purchased Services", $D$6:$D$111)</f>
        <v>0</v>
      </c>
    </row>
    <row r="19" spans="1:8" ht="15" customHeight="1" x14ac:dyDescent="0.3">
      <c r="A19" s="4"/>
      <c r="B19" s="4"/>
      <c r="C19" s="4"/>
      <c r="D19" s="5"/>
      <c r="G19" s="10" t="s">
        <v>43</v>
      </c>
      <c r="H19" s="9">
        <f>SUMIF($C$6:$C$111,"Support Services (Student): General Supplies", $D$6:$D$111)</f>
        <v>0</v>
      </c>
    </row>
    <row r="20" spans="1:8" ht="15" customHeight="1" x14ac:dyDescent="0.3">
      <c r="A20" s="4"/>
      <c r="B20" s="4"/>
      <c r="C20" s="4"/>
      <c r="D20" s="5"/>
      <c r="G20" s="10" t="s">
        <v>44</v>
      </c>
      <c r="H20" s="9">
        <f>SUMIF($C$6:$C$111,"Support Services (Student): Property", $D$6:$D$111)</f>
        <v>0</v>
      </c>
    </row>
    <row r="21" spans="1:8" ht="15" customHeight="1" x14ac:dyDescent="0.3">
      <c r="A21" s="4"/>
      <c r="B21" s="4"/>
      <c r="C21" s="4"/>
      <c r="D21" s="5"/>
      <c r="G21" s="10"/>
      <c r="H21" s="9"/>
    </row>
    <row r="22" spans="1:8" ht="15" customHeight="1" x14ac:dyDescent="0.3">
      <c r="A22" s="4"/>
      <c r="B22" s="4"/>
      <c r="C22" s="4"/>
      <c r="D22" s="5"/>
      <c r="G22" s="8" t="s">
        <v>85</v>
      </c>
      <c r="H22" s="9">
        <f>SUMIF($C$6:$C$111,"Improvement of Instruction: Salary (Cert./Non Cert.)", $D$6:$D$111)</f>
        <v>0</v>
      </c>
    </row>
    <row r="23" spans="1:8" ht="15" customHeight="1" x14ac:dyDescent="0.3">
      <c r="A23" s="4"/>
      <c r="B23" s="4"/>
      <c r="C23" s="4"/>
      <c r="D23" s="5"/>
      <c r="G23" s="8" t="s">
        <v>86</v>
      </c>
      <c r="H23" s="9">
        <f>SUMIF($C$6:$C$111,"Improvement of Instruction: Benefits (Cert./Non Cert.)", $D$6:$D$111)</f>
        <v>0</v>
      </c>
    </row>
    <row r="24" spans="1:8" ht="15" customHeight="1" x14ac:dyDescent="0.3">
      <c r="A24" s="4"/>
      <c r="B24" s="4"/>
      <c r="C24" s="4"/>
      <c r="D24" s="5"/>
      <c r="G24" s="10" t="s">
        <v>45</v>
      </c>
      <c r="H24" s="9">
        <f>SUMIF($C$6:$C$111,"Improvement of Instruction: Professional Services", $D$6:$D$111)</f>
        <v>0</v>
      </c>
    </row>
    <row r="25" spans="1:8" ht="15" customHeight="1" x14ac:dyDescent="0.3">
      <c r="A25" s="4"/>
      <c r="B25" s="4"/>
      <c r="C25" s="4"/>
      <c r="D25" s="5"/>
      <c r="G25" s="10" t="s">
        <v>46</v>
      </c>
      <c r="H25" s="9">
        <f>SUMIF($C$6:$C$111,"Improvement of Instruction: Rentals", $D$6:$D$111)</f>
        <v>0</v>
      </c>
    </row>
    <row r="26" spans="1:8" ht="15" customHeight="1" x14ac:dyDescent="0.3">
      <c r="A26" s="4"/>
      <c r="B26" s="4"/>
      <c r="C26" s="4"/>
      <c r="D26" s="5"/>
      <c r="G26" s="10" t="s">
        <v>47</v>
      </c>
      <c r="H26" s="9">
        <f>SUMIF($C$6:$C$111,"Improvement of Instruction: Other Purchased Services", $D$6:$D$111)</f>
        <v>0</v>
      </c>
    </row>
    <row r="27" spans="1:8" ht="15" customHeight="1" x14ac:dyDescent="0.3">
      <c r="A27" s="4"/>
      <c r="B27" s="4"/>
      <c r="C27" s="4"/>
      <c r="D27" s="5"/>
      <c r="G27" s="10" t="s">
        <v>48</v>
      </c>
      <c r="H27" s="9">
        <f>SUMIF($C$6:$C$111,"Improvement of Instruction: General Supplies", $D$6:$D$111)</f>
        <v>0</v>
      </c>
    </row>
    <row r="28" spans="1:8" ht="15" customHeight="1" x14ac:dyDescent="0.3">
      <c r="A28" s="4"/>
      <c r="B28" s="4"/>
      <c r="C28" s="4"/>
      <c r="D28" s="5"/>
      <c r="G28" s="10" t="s">
        <v>49</v>
      </c>
      <c r="H28" s="9">
        <f>SUMIF($C$6:$C$111,"Improvement of Instruction: Property", $D$6:$D$111)</f>
        <v>0</v>
      </c>
    </row>
    <row r="29" spans="1:8" ht="15" customHeight="1" x14ac:dyDescent="0.3">
      <c r="A29" s="4"/>
      <c r="B29" s="4"/>
      <c r="C29" s="4"/>
      <c r="D29" s="5"/>
      <c r="G29" s="10"/>
      <c r="H29" s="9"/>
    </row>
    <row r="30" spans="1:8" ht="15" customHeight="1" x14ac:dyDescent="0.3">
      <c r="A30" s="4"/>
      <c r="B30" s="4"/>
      <c r="C30" s="4"/>
      <c r="D30" s="5"/>
      <c r="G30" s="8" t="s">
        <v>201</v>
      </c>
      <c r="H30" s="9">
        <f>SUMIF($C$6:$C$111,"Other Support Services-Admin: Salary (Cert./Non Cert.)", $D$6:$D$111)</f>
        <v>0</v>
      </c>
    </row>
    <row r="31" spans="1:8" ht="15" customHeight="1" x14ac:dyDescent="0.3">
      <c r="A31" s="4"/>
      <c r="B31" s="4"/>
      <c r="C31" s="4"/>
      <c r="D31" s="5"/>
      <c r="G31" s="8" t="s">
        <v>202</v>
      </c>
      <c r="H31" s="9">
        <f>SUMIF($C$6:$C$111,"Other Support Services-Admin: Benefits (Cert./Non Cert.)", $D$6:$D$111)</f>
        <v>0</v>
      </c>
    </row>
    <row r="32" spans="1:8" ht="15" customHeight="1" x14ac:dyDescent="0.3">
      <c r="A32" s="4"/>
      <c r="B32" s="4"/>
      <c r="C32" s="4"/>
      <c r="D32" s="5"/>
      <c r="G32" s="10" t="s">
        <v>203</v>
      </c>
      <c r="H32" s="9">
        <f>SUMIF($C$6:$C$111,"Other Support Services-Admin: Professional Services", $D$6:$D$111)</f>
        <v>0</v>
      </c>
    </row>
    <row r="33" spans="1:8" ht="15" customHeight="1" x14ac:dyDescent="0.3">
      <c r="A33" s="4"/>
      <c r="B33" s="4"/>
      <c r="C33" s="4"/>
      <c r="D33" s="5"/>
      <c r="G33" s="10" t="s">
        <v>204</v>
      </c>
      <c r="H33" s="9">
        <f>SUMIF($C$6:$C$111,"Other Support Services-Admin: Rentals", $D$6:$D$111)</f>
        <v>0</v>
      </c>
    </row>
    <row r="34" spans="1:8" ht="15" customHeight="1" x14ac:dyDescent="0.3">
      <c r="A34" s="4"/>
      <c r="B34" s="4"/>
      <c r="C34" s="4"/>
      <c r="D34" s="5"/>
      <c r="G34" s="10" t="s">
        <v>205</v>
      </c>
      <c r="H34" s="9">
        <f>SUMIF($C$6:$C$111,"Other Support Services-Admin: Other Purchased Services", $D$6:$D$111)</f>
        <v>0</v>
      </c>
    </row>
    <row r="35" spans="1:8" ht="15" customHeight="1" x14ac:dyDescent="0.3">
      <c r="A35" s="4"/>
      <c r="B35" s="4"/>
      <c r="C35" s="4"/>
      <c r="D35" s="5"/>
      <c r="G35" s="10" t="s">
        <v>206</v>
      </c>
      <c r="H35" s="9">
        <f>SUMIF($C$6:$C$111,"Other Support Services-Admin: General Supplies", $D$6:$D$111)</f>
        <v>0</v>
      </c>
    </row>
    <row r="36" spans="1:8" ht="15" customHeight="1" x14ac:dyDescent="0.3">
      <c r="A36" s="4"/>
      <c r="B36" s="4"/>
      <c r="C36" s="4"/>
      <c r="D36" s="5"/>
      <c r="G36" s="10" t="s">
        <v>207</v>
      </c>
      <c r="H36" s="9">
        <f>SUMIF($C$6:$C$111,"Other Support Services-Admin: Property", $D$6:$D$111)</f>
        <v>0</v>
      </c>
    </row>
    <row r="37" spans="1:8" ht="15" customHeight="1" x14ac:dyDescent="0.3">
      <c r="A37" s="4"/>
      <c r="B37" s="4"/>
      <c r="C37" s="4"/>
      <c r="D37" s="5"/>
      <c r="G37" s="10"/>
      <c r="H37" s="9"/>
    </row>
    <row r="38" spans="1:8" ht="15" customHeight="1" x14ac:dyDescent="0.3">
      <c r="A38" s="4"/>
      <c r="B38" s="4"/>
      <c r="C38" s="4"/>
      <c r="D38" s="5"/>
      <c r="G38" s="8" t="s">
        <v>87</v>
      </c>
      <c r="H38" s="9">
        <f>SUMIF($C$6:$C$111,"Operations and Maintenance: Salary (Cert./Non Cert.)", $D$6:$D$111)</f>
        <v>0</v>
      </c>
    </row>
    <row r="39" spans="1:8" ht="15" customHeight="1" x14ac:dyDescent="0.3">
      <c r="A39" s="4"/>
      <c r="B39" s="4"/>
      <c r="C39" s="4"/>
      <c r="D39" s="5"/>
      <c r="G39" s="8" t="s">
        <v>88</v>
      </c>
      <c r="H39" s="9">
        <f>SUMIF($C$6:$C$111,"Operations and Maintenance: Benefits (Cert./Non Cert.)", $D$6:$D$111)</f>
        <v>0</v>
      </c>
    </row>
    <row r="40" spans="1:8" ht="15" customHeight="1" x14ac:dyDescent="0.3">
      <c r="A40" s="4"/>
      <c r="B40" s="4"/>
      <c r="C40" s="4"/>
      <c r="D40" s="5"/>
      <c r="G40" s="10" t="s">
        <v>50</v>
      </c>
      <c r="H40" s="9">
        <f>SUMIF($C$6:$C$111,"Operations and Maintenance: Professional Services", $D$6:$D$111)</f>
        <v>0</v>
      </c>
    </row>
    <row r="41" spans="1:8" ht="15" customHeight="1" x14ac:dyDescent="0.3">
      <c r="A41" s="4"/>
      <c r="B41" s="4"/>
      <c r="C41" s="4"/>
      <c r="D41" s="5"/>
      <c r="G41" s="10" t="s">
        <v>51</v>
      </c>
      <c r="H41" s="9">
        <f>SUMIF($C$6:$C$111,"Operations and Maintenance: Rentals", $D$6:$D$111)</f>
        <v>0</v>
      </c>
    </row>
    <row r="42" spans="1:8" ht="15" customHeight="1" x14ac:dyDescent="0.3">
      <c r="A42" s="4"/>
      <c r="B42" s="4"/>
      <c r="C42" s="4"/>
      <c r="D42" s="5"/>
      <c r="G42" s="10" t="s">
        <v>52</v>
      </c>
      <c r="H42" s="9">
        <f>SUMIF($C$6:$C$111,"Operations and Maintenance: Other Purchased Services", $D$6:$D$111)</f>
        <v>0</v>
      </c>
    </row>
    <row r="43" spans="1:8" ht="15" customHeight="1" x14ac:dyDescent="0.3">
      <c r="A43" s="4"/>
      <c r="B43" s="4"/>
      <c r="C43" s="4"/>
      <c r="D43" s="5"/>
      <c r="G43" s="10" t="s">
        <v>53</v>
      </c>
      <c r="H43" s="9">
        <f>SUMIF($C$6:$C$111,"Operations and Maintenance: General Supplies", $D$6:$D$111)</f>
        <v>0</v>
      </c>
    </row>
    <row r="44" spans="1:8" ht="15" customHeight="1" x14ac:dyDescent="0.3">
      <c r="A44" s="4"/>
      <c r="B44" s="4"/>
      <c r="C44" s="4"/>
      <c r="D44" s="5"/>
      <c r="G44" s="10" t="s">
        <v>54</v>
      </c>
      <c r="H44" s="9">
        <f>SUMIF($C$6:$C$111,"Operations and Maintenance: Property", $D$6:$D$111)</f>
        <v>0</v>
      </c>
    </row>
    <row r="45" spans="1:8" ht="15" customHeight="1" x14ac:dyDescent="0.3">
      <c r="A45" s="4"/>
      <c r="B45" s="4"/>
      <c r="C45" s="4"/>
      <c r="D45" s="5"/>
      <c r="G45" s="10"/>
      <c r="H45" s="9"/>
    </row>
    <row r="46" spans="1:8" ht="15" customHeight="1" x14ac:dyDescent="0.3">
      <c r="A46" s="4"/>
      <c r="B46" s="4"/>
      <c r="C46" s="4"/>
      <c r="D46" s="5"/>
      <c r="G46" s="8" t="s">
        <v>89</v>
      </c>
      <c r="H46" s="9">
        <f>SUMIF($C$6:$C$111,"Transportation: Salary (Cert./Non Cert.)", $D$6:$D$111)</f>
        <v>0</v>
      </c>
    </row>
    <row r="47" spans="1:8" ht="15" customHeight="1" x14ac:dyDescent="0.3">
      <c r="A47" s="4"/>
      <c r="B47" s="4"/>
      <c r="C47" s="4"/>
      <c r="D47" s="5"/>
      <c r="G47" s="8" t="s">
        <v>90</v>
      </c>
      <c r="H47" s="9">
        <f>SUMIF($C$6:$C$111,"Transportation: Benefits (Cert./Non Cert.)", $D$6:$D$111)</f>
        <v>0</v>
      </c>
    </row>
    <row r="48" spans="1:8" ht="15" customHeight="1" x14ac:dyDescent="0.3">
      <c r="A48" s="4"/>
      <c r="B48" s="4"/>
      <c r="C48" s="4"/>
      <c r="D48" s="5"/>
      <c r="G48" s="10" t="s">
        <v>55</v>
      </c>
      <c r="H48" s="9">
        <f>SUMIF($C$6:$C$111,"Transportation: Professional Services", $D$6:$D$111)</f>
        <v>0</v>
      </c>
    </row>
    <row r="49" spans="1:9" ht="15" customHeight="1" x14ac:dyDescent="0.3">
      <c r="A49" s="4"/>
      <c r="B49" s="4"/>
      <c r="C49" s="4"/>
      <c r="D49" s="5"/>
      <c r="G49" s="10" t="s">
        <v>56</v>
      </c>
      <c r="H49" s="9">
        <f>SUMIF($C$6:$C$111,"Transportation: Rentals", $D$6:$D$111)</f>
        <v>0</v>
      </c>
    </row>
    <row r="50" spans="1:9" ht="15" customHeight="1" x14ac:dyDescent="0.3">
      <c r="A50" s="4"/>
      <c r="B50" s="4"/>
      <c r="C50" s="4"/>
      <c r="D50" s="5"/>
      <c r="G50" s="10" t="s">
        <v>57</v>
      </c>
      <c r="H50" s="9">
        <f>SUMIF($C$6:$C$111,"Transportation: Other Purchased Services", $D$6:$D$111)</f>
        <v>0</v>
      </c>
    </row>
    <row r="51" spans="1:9" ht="15" customHeight="1" x14ac:dyDescent="0.3">
      <c r="A51" s="4"/>
      <c r="B51" s="4"/>
      <c r="C51" s="4"/>
      <c r="D51" s="5"/>
      <c r="G51" s="10" t="s">
        <v>58</v>
      </c>
      <c r="H51" s="9">
        <f>SUMIF($C$6:$C$111,"Transportation: General Supplies", $D$6:$D$111)</f>
        <v>0</v>
      </c>
    </row>
    <row r="52" spans="1:9" ht="15" customHeight="1" x14ac:dyDescent="0.3">
      <c r="A52" s="4"/>
      <c r="B52" s="4"/>
      <c r="C52" s="4"/>
      <c r="D52" s="5"/>
      <c r="G52" s="10" t="s">
        <v>59</v>
      </c>
      <c r="H52" s="9">
        <f>SUMIF($C$6:$C$111,"Transportation: Property", $D$6:$D$111)</f>
        <v>0</v>
      </c>
    </row>
    <row r="53" spans="1:9" ht="15" customHeight="1" x14ac:dyDescent="0.3">
      <c r="A53" s="4"/>
      <c r="B53" s="4"/>
      <c r="C53" s="4"/>
      <c r="D53" s="5"/>
      <c r="G53" s="10"/>
      <c r="H53" s="9"/>
    </row>
    <row r="54" spans="1:9" ht="15" customHeight="1" x14ac:dyDescent="0.3">
      <c r="A54" s="4"/>
      <c r="B54" s="4"/>
      <c r="C54" s="4"/>
      <c r="D54" s="5"/>
      <c r="G54" s="8" t="s">
        <v>91</v>
      </c>
      <c r="H54" s="9">
        <f>SUMIF($C$6:$C$111,"Community Services Operations: Salary (Cert./Non Cert.)", $D$6:$D$111)</f>
        <v>0</v>
      </c>
    </row>
    <row r="55" spans="1:9" ht="15" customHeight="1" x14ac:dyDescent="0.3">
      <c r="A55" s="4"/>
      <c r="B55" s="4"/>
      <c r="C55" s="4"/>
      <c r="D55" s="5"/>
      <c r="G55" s="8" t="s">
        <v>92</v>
      </c>
      <c r="H55" s="9">
        <f>SUMIF($C$6:$C$111,"Community Services Operations: Benefits (Cert./Non Cert.)", $D$6:$D$111)</f>
        <v>0</v>
      </c>
    </row>
    <row r="56" spans="1:9" ht="15" customHeight="1" x14ac:dyDescent="0.3">
      <c r="A56" s="4"/>
      <c r="B56" s="4"/>
      <c r="C56" s="4"/>
      <c r="D56" s="5"/>
      <c r="G56" s="10" t="s">
        <v>60</v>
      </c>
      <c r="H56" s="9">
        <f>SUMIF($C$6:$C$111,"Community Services Operations: Professional Services", $D$6:$D$111)</f>
        <v>0</v>
      </c>
    </row>
    <row r="57" spans="1:9" ht="15" customHeight="1" x14ac:dyDescent="0.3">
      <c r="A57" s="4"/>
      <c r="B57" s="4"/>
      <c r="C57" s="4"/>
      <c r="D57" s="5"/>
      <c r="G57" s="10" t="s">
        <v>61</v>
      </c>
      <c r="H57" s="9">
        <f>SUMIF($C$6:$C$111,"Community Services Operations: Rentals", $D$6:$D$111)</f>
        <v>0</v>
      </c>
    </row>
    <row r="58" spans="1:9" ht="15" customHeight="1" x14ac:dyDescent="0.3">
      <c r="A58" s="4"/>
      <c r="B58" s="4"/>
      <c r="C58" s="4"/>
      <c r="D58" s="5"/>
      <c r="G58" s="10" t="s">
        <v>62</v>
      </c>
      <c r="H58" s="9">
        <f>SUMIF($C$6:$C$111,"Community Services Operations: Other Purchased Services", $D$6:$D$111)</f>
        <v>0</v>
      </c>
    </row>
    <row r="59" spans="1:9" ht="15" customHeight="1" x14ac:dyDescent="0.3">
      <c r="A59" s="4"/>
      <c r="B59" s="4"/>
      <c r="C59" s="4"/>
      <c r="D59" s="5"/>
      <c r="G59" s="10" t="s">
        <v>63</v>
      </c>
      <c r="H59" s="9">
        <f>SUMIF($C$6:$C$111,"Community Services Operations: General Supplies", $D$6:$D$111)</f>
        <v>0</v>
      </c>
    </row>
    <row r="60" spans="1:9" ht="15" customHeight="1" x14ac:dyDescent="0.3">
      <c r="A60" s="4"/>
      <c r="B60" s="4"/>
      <c r="C60" s="4"/>
      <c r="D60" s="5"/>
      <c r="G60" s="10" t="s">
        <v>64</v>
      </c>
      <c r="H60" s="9">
        <f>SUMIF($C$6:$C$111,"Community Services Operations: Property", $D$6:$D$111)</f>
        <v>0</v>
      </c>
    </row>
    <row r="61" spans="1:9" ht="15" customHeight="1" x14ac:dyDescent="0.3">
      <c r="A61" s="4"/>
      <c r="B61" s="4"/>
      <c r="C61" s="4"/>
      <c r="D61" s="5"/>
      <c r="G61" s="10"/>
      <c r="H61" s="9"/>
    </row>
    <row r="62" spans="1:9" ht="15" customHeight="1" x14ac:dyDescent="0.3">
      <c r="A62" s="4"/>
      <c r="B62" s="4"/>
      <c r="C62" s="4"/>
      <c r="D62" s="5"/>
      <c r="G62" s="11" t="s">
        <v>65</v>
      </c>
      <c r="H62" s="9">
        <f>SUMIF($C$6:$C$111,"Indirect Cost Used", $D$6:$D$111)</f>
        <v>0</v>
      </c>
    </row>
    <row r="63" spans="1:9" ht="15" customHeight="1" x14ac:dyDescent="0.3">
      <c r="A63" s="4"/>
      <c r="B63" s="4"/>
      <c r="C63" s="4"/>
      <c r="D63" s="5"/>
      <c r="G63" s="226"/>
      <c r="H63" s="225"/>
    </row>
    <row r="64" spans="1:9" ht="15" customHeight="1" x14ac:dyDescent="0.3">
      <c r="A64" s="4"/>
      <c r="B64" s="4"/>
      <c r="C64" s="4"/>
      <c r="D64" s="5"/>
      <c r="G64" s="205" t="s">
        <v>69</v>
      </c>
      <c r="H64" s="94">
        <f>SUM(H6:H62)</f>
        <v>0</v>
      </c>
      <c r="I64" s="221">
        <f>SUM(H30:H37)+H62</f>
        <v>0</v>
      </c>
    </row>
    <row r="65" spans="1:8" ht="15" customHeight="1" x14ac:dyDescent="0.3">
      <c r="A65" s="4"/>
      <c r="B65" s="4"/>
      <c r="C65" s="4"/>
      <c r="D65" s="5"/>
    </row>
    <row r="66" spans="1:8" ht="15" customHeight="1" x14ac:dyDescent="0.3">
      <c r="A66" s="4"/>
      <c r="B66" s="4"/>
      <c r="C66" s="4"/>
      <c r="D66" s="5"/>
      <c r="G66" s="112" t="s">
        <v>1767</v>
      </c>
      <c r="H66" s="112" t="s">
        <v>1768</v>
      </c>
    </row>
    <row r="67" spans="1:8" ht="15" customHeight="1" x14ac:dyDescent="0.3">
      <c r="A67" s="4"/>
      <c r="B67" s="4"/>
      <c r="C67" s="4"/>
      <c r="D67" s="5"/>
      <c r="G67" s="113" t="str">
        <f>'Equitable Share'!D12</f>
        <v xml:space="preserve"> </v>
      </c>
      <c r="H67" s="14">
        <f>SUMIF($A$6:$A$111,G67,$D$6:$D$111)</f>
        <v>0</v>
      </c>
    </row>
    <row r="68" spans="1:8" ht="15" customHeight="1" x14ac:dyDescent="0.3">
      <c r="A68" s="4"/>
      <c r="B68" s="4"/>
      <c r="C68" s="4"/>
      <c r="D68" s="5"/>
      <c r="G68" s="113" t="str">
        <f>'Equitable Share'!D13</f>
        <v xml:space="preserve"> </v>
      </c>
      <c r="H68" s="14">
        <f t="shared" ref="H68:H110" si="0">SUMIF($A$6:$A$111,G68,$D$6:$D$111)</f>
        <v>0</v>
      </c>
    </row>
    <row r="69" spans="1:8" ht="15" customHeight="1" x14ac:dyDescent="0.3">
      <c r="A69" s="4"/>
      <c r="B69" s="4"/>
      <c r="C69" s="4"/>
      <c r="D69" s="5"/>
      <c r="G69" s="113" t="str">
        <f>'Equitable Share'!D14</f>
        <v xml:space="preserve"> </v>
      </c>
      <c r="H69" s="14">
        <f t="shared" si="0"/>
        <v>0</v>
      </c>
    </row>
    <row r="70" spans="1:8" ht="15" customHeight="1" x14ac:dyDescent="0.3">
      <c r="A70" s="4"/>
      <c r="B70" s="4"/>
      <c r="C70" s="4"/>
      <c r="D70" s="5"/>
      <c r="G70" s="113" t="str">
        <f>'Equitable Share'!D15</f>
        <v xml:space="preserve"> </v>
      </c>
      <c r="H70" s="14">
        <f t="shared" si="0"/>
        <v>0</v>
      </c>
    </row>
    <row r="71" spans="1:8" ht="15" customHeight="1" x14ac:dyDescent="0.3">
      <c r="A71" s="4"/>
      <c r="B71" s="4"/>
      <c r="C71" s="4"/>
      <c r="D71" s="5"/>
      <c r="G71" s="113" t="str">
        <f>'Equitable Share'!D16</f>
        <v xml:space="preserve"> </v>
      </c>
      <c r="H71" s="14">
        <f t="shared" si="0"/>
        <v>0</v>
      </c>
    </row>
    <row r="72" spans="1:8" ht="15" customHeight="1" x14ac:dyDescent="0.3">
      <c r="A72" s="4"/>
      <c r="B72" s="4"/>
      <c r="C72" s="4"/>
      <c r="D72" s="5"/>
      <c r="G72" s="113" t="str">
        <f>'Equitable Share'!D17</f>
        <v xml:space="preserve"> </v>
      </c>
      <c r="H72" s="14">
        <f t="shared" si="0"/>
        <v>0</v>
      </c>
    </row>
    <row r="73" spans="1:8" ht="15" customHeight="1" x14ac:dyDescent="0.3">
      <c r="A73" s="4"/>
      <c r="B73" s="4"/>
      <c r="C73" s="4"/>
      <c r="D73" s="5"/>
      <c r="G73" s="113" t="str">
        <f>'Equitable Share'!D18</f>
        <v xml:space="preserve"> </v>
      </c>
      <c r="H73" s="14">
        <f t="shared" si="0"/>
        <v>0</v>
      </c>
    </row>
    <row r="74" spans="1:8" ht="15" customHeight="1" x14ac:dyDescent="0.3">
      <c r="A74" s="4"/>
      <c r="B74" s="4"/>
      <c r="C74" s="4"/>
      <c r="D74" s="5"/>
      <c r="G74" s="113" t="str">
        <f>'Equitable Share'!D19</f>
        <v xml:space="preserve"> </v>
      </c>
      <c r="H74" s="14">
        <f t="shared" si="0"/>
        <v>0</v>
      </c>
    </row>
    <row r="75" spans="1:8" ht="15" customHeight="1" x14ac:dyDescent="0.3">
      <c r="A75" s="4"/>
      <c r="B75" s="4"/>
      <c r="C75" s="4"/>
      <c r="D75" s="5"/>
      <c r="G75" s="113" t="str">
        <f>'Equitable Share'!D20</f>
        <v xml:space="preserve"> </v>
      </c>
      <c r="H75" s="14">
        <f t="shared" si="0"/>
        <v>0</v>
      </c>
    </row>
    <row r="76" spans="1:8" ht="15" customHeight="1" x14ac:dyDescent="0.3">
      <c r="A76" s="4"/>
      <c r="B76" s="4"/>
      <c r="C76" s="4"/>
      <c r="D76" s="5"/>
      <c r="G76" s="113" t="str">
        <f>'Equitable Share'!D21</f>
        <v xml:space="preserve"> </v>
      </c>
      <c r="H76" s="14">
        <f t="shared" si="0"/>
        <v>0</v>
      </c>
    </row>
    <row r="77" spans="1:8" ht="15" customHeight="1" x14ac:dyDescent="0.3">
      <c r="A77" s="4"/>
      <c r="B77" s="4"/>
      <c r="C77" s="4"/>
      <c r="D77" s="5"/>
      <c r="G77" s="113" t="str">
        <f>'Equitable Share'!D22</f>
        <v xml:space="preserve"> </v>
      </c>
      <c r="H77" s="14">
        <f t="shared" si="0"/>
        <v>0</v>
      </c>
    </row>
    <row r="78" spans="1:8" ht="15" customHeight="1" x14ac:dyDescent="0.3">
      <c r="A78" s="4"/>
      <c r="B78" s="4"/>
      <c r="C78" s="4"/>
      <c r="D78" s="5"/>
      <c r="G78" s="113" t="str">
        <f>'Equitable Share'!D23</f>
        <v xml:space="preserve"> </v>
      </c>
      <c r="H78" s="14">
        <f t="shared" si="0"/>
        <v>0</v>
      </c>
    </row>
    <row r="79" spans="1:8" ht="15" customHeight="1" x14ac:dyDescent="0.3">
      <c r="A79" s="4"/>
      <c r="B79" s="4"/>
      <c r="C79" s="4"/>
      <c r="D79" s="5"/>
      <c r="G79" s="113" t="str">
        <f>'Equitable Share'!D24</f>
        <v xml:space="preserve"> </v>
      </c>
      <c r="H79" s="14">
        <f t="shared" si="0"/>
        <v>0</v>
      </c>
    </row>
    <row r="80" spans="1:8" ht="15" customHeight="1" x14ac:dyDescent="0.3">
      <c r="A80" s="4"/>
      <c r="B80" s="4"/>
      <c r="C80" s="4"/>
      <c r="D80" s="5"/>
      <c r="G80" s="113" t="str">
        <f>'Equitable Share'!D39</f>
        <v xml:space="preserve"> </v>
      </c>
      <c r="H80" s="14">
        <f t="shared" si="0"/>
        <v>0</v>
      </c>
    </row>
    <row r="81" spans="1:8" ht="15" customHeight="1" x14ac:dyDescent="0.3">
      <c r="A81" s="4"/>
      <c r="B81" s="4"/>
      <c r="C81" s="4"/>
      <c r="D81" s="5"/>
      <c r="G81" s="113" t="str">
        <f>'Equitable Share'!D40</f>
        <v xml:space="preserve"> </v>
      </c>
      <c r="H81" s="14">
        <f t="shared" si="0"/>
        <v>0</v>
      </c>
    </row>
    <row r="82" spans="1:8" ht="15" customHeight="1" x14ac:dyDescent="0.3">
      <c r="A82" s="4"/>
      <c r="B82" s="4"/>
      <c r="C82" s="4"/>
      <c r="D82" s="5"/>
      <c r="G82" s="113" t="str">
        <f>'Equitable Share'!D41</f>
        <v xml:space="preserve"> </v>
      </c>
      <c r="H82" s="14">
        <f t="shared" si="0"/>
        <v>0</v>
      </c>
    </row>
    <row r="83" spans="1:8" ht="15" customHeight="1" x14ac:dyDescent="0.3">
      <c r="A83" s="4"/>
      <c r="B83" s="4"/>
      <c r="C83" s="4"/>
      <c r="D83" s="5"/>
      <c r="G83" s="113" t="str">
        <f>'Equitable Share'!D42</f>
        <v xml:space="preserve"> </v>
      </c>
      <c r="H83" s="14">
        <f t="shared" si="0"/>
        <v>0</v>
      </c>
    </row>
    <row r="84" spans="1:8" ht="15" customHeight="1" x14ac:dyDescent="0.3">
      <c r="A84" s="4"/>
      <c r="B84" s="4"/>
      <c r="C84" s="4"/>
      <c r="D84" s="5"/>
      <c r="G84" s="113" t="str">
        <f>'Equitable Share'!D43</f>
        <v xml:space="preserve"> </v>
      </c>
      <c r="H84" s="14">
        <f t="shared" si="0"/>
        <v>0</v>
      </c>
    </row>
    <row r="85" spans="1:8" ht="15" customHeight="1" x14ac:dyDescent="0.3">
      <c r="A85" s="4"/>
      <c r="B85" s="4"/>
      <c r="C85" s="4"/>
      <c r="D85" s="5"/>
      <c r="G85" s="113" t="str">
        <f>'Equitable Share'!D44</f>
        <v xml:space="preserve"> </v>
      </c>
      <c r="H85" s="14">
        <f t="shared" si="0"/>
        <v>0</v>
      </c>
    </row>
    <row r="86" spans="1:8" ht="15" customHeight="1" x14ac:dyDescent="0.3">
      <c r="A86" s="4"/>
      <c r="B86" s="4"/>
      <c r="C86" s="4"/>
      <c r="D86" s="5"/>
      <c r="G86" s="113" t="str">
        <f>'Equitable Share'!D45</f>
        <v xml:space="preserve"> </v>
      </c>
      <c r="H86" s="14">
        <f t="shared" si="0"/>
        <v>0</v>
      </c>
    </row>
    <row r="87" spans="1:8" ht="15" customHeight="1" x14ac:dyDescent="0.3">
      <c r="A87" s="4"/>
      <c r="B87" s="4"/>
      <c r="C87" s="4"/>
      <c r="D87" s="5"/>
      <c r="G87" s="113" t="str">
        <f>'Equitable Share'!D46</f>
        <v xml:space="preserve"> </v>
      </c>
      <c r="H87" s="14">
        <f t="shared" si="0"/>
        <v>0</v>
      </c>
    </row>
    <row r="88" spans="1:8" ht="15" customHeight="1" x14ac:dyDescent="0.3">
      <c r="A88" s="4"/>
      <c r="B88" s="4"/>
      <c r="C88" s="4"/>
      <c r="D88" s="5"/>
      <c r="G88" s="113" t="str">
        <f>'Equitable Share'!D47</f>
        <v xml:space="preserve"> </v>
      </c>
      <c r="H88" s="14">
        <f t="shared" si="0"/>
        <v>0</v>
      </c>
    </row>
    <row r="89" spans="1:8" ht="15" customHeight="1" x14ac:dyDescent="0.3">
      <c r="A89" s="4"/>
      <c r="B89" s="4"/>
      <c r="C89" s="4"/>
      <c r="D89" s="5"/>
      <c r="G89" s="113" t="str">
        <f>'Equitable Share'!D48</f>
        <v xml:space="preserve"> </v>
      </c>
      <c r="H89" s="14">
        <f t="shared" si="0"/>
        <v>0</v>
      </c>
    </row>
    <row r="90" spans="1:8" ht="15" customHeight="1" x14ac:dyDescent="0.3">
      <c r="A90" s="4"/>
      <c r="B90" s="4"/>
      <c r="C90" s="4"/>
      <c r="D90" s="5"/>
      <c r="G90" s="113" t="str">
        <f>'Equitable Share'!D49</f>
        <v xml:space="preserve"> </v>
      </c>
      <c r="H90" s="14">
        <f t="shared" si="0"/>
        <v>0</v>
      </c>
    </row>
    <row r="91" spans="1:8" ht="15" customHeight="1" x14ac:dyDescent="0.3">
      <c r="A91" s="4"/>
      <c r="B91" s="4"/>
      <c r="C91" s="4"/>
      <c r="D91" s="5"/>
      <c r="G91" s="113" t="str">
        <f>'Equitable Share'!D50</f>
        <v xml:space="preserve"> </v>
      </c>
      <c r="H91" s="14">
        <f t="shared" si="0"/>
        <v>0</v>
      </c>
    </row>
    <row r="92" spans="1:8" ht="15" customHeight="1" x14ac:dyDescent="0.3">
      <c r="A92" s="4"/>
      <c r="B92" s="4"/>
      <c r="C92" s="4"/>
      <c r="D92" s="5"/>
      <c r="G92" s="113" t="str">
        <f>'Equitable Share'!D51</f>
        <v xml:space="preserve"> </v>
      </c>
      <c r="H92" s="14">
        <f t="shared" si="0"/>
        <v>0</v>
      </c>
    </row>
    <row r="93" spans="1:8" ht="15" customHeight="1" x14ac:dyDescent="0.3">
      <c r="A93" s="4"/>
      <c r="B93" s="4"/>
      <c r="C93" s="4"/>
      <c r="D93" s="5"/>
      <c r="G93" s="113" t="str">
        <f>'Equitable Share'!D52</f>
        <v xml:space="preserve"> </v>
      </c>
      <c r="H93" s="14">
        <f t="shared" si="0"/>
        <v>0</v>
      </c>
    </row>
    <row r="94" spans="1:8" ht="15" customHeight="1" x14ac:dyDescent="0.3">
      <c r="A94" s="4"/>
      <c r="B94" s="4"/>
      <c r="C94" s="4"/>
      <c r="D94" s="5"/>
      <c r="G94" s="113" t="str">
        <f>'Equitable Share'!D53</f>
        <v xml:space="preserve"> </v>
      </c>
      <c r="H94" s="14">
        <f t="shared" si="0"/>
        <v>0</v>
      </c>
    </row>
    <row r="95" spans="1:8" ht="15" customHeight="1" x14ac:dyDescent="0.3">
      <c r="A95" s="4"/>
      <c r="B95" s="4"/>
      <c r="C95" s="4"/>
      <c r="D95" s="5"/>
      <c r="G95" s="113" t="str">
        <f>'Equitable Share'!D54</f>
        <v xml:space="preserve"> </v>
      </c>
      <c r="H95" s="14">
        <f t="shared" si="0"/>
        <v>0</v>
      </c>
    </row>
    <row r="96" spans="1:8" ht="15" customHeight="1" x14ac:dyDescent="0.3">
      <c r="A96" s="4"/>
      <c r="B96" s="4"/>
      <c r="C96" s="4"/>
      <c r="D96" s="5"/>
      <c r="G96" s="113" t="str">
        <f>'Equitable Share'!D55</f>
        <v xml:space="preserve"> </v>
      </c>
      <c r="H96" s="14">
        <f t="shared" si="0"/>
        <v>0</v>
      </c>
    </row>
    <row r="97" spans="1:8" ht="15" customHeight="1" x14ac:dyDescent="0.3">
      <c r="A97" s="4"/>
      <c r="B97" s="4"/>
      <c r="C97" s="4"/>
      <c r="D97" s="5"/>
      <c r="G97" s="113"/>
      <c r="H97" s="14">
        <f t="shared" si="0"/>
        <v>0</v>
      </c>
    </row>
    <row r="98" spans="1:8" ht="15" customHeight="1" x14ac:dyDescent="0.3">
      <c r="A98" s="4"/>
      <c r="B98" s="4"/>
      <c r="C98" s="4"/>
      <c r="D98" s="5"/>
      <c r="G98" s="113"/>
      <c r="H98" s="14">
        <f t="shared" si="0"/>
        <v>0</v>
      </c>
    </row>
    <row r="99" spans="1:8" ht="15" customHeight="1" x14ac:dyDescent="0.3">
      <c r="A99" s="4"/>
      <c r="B99" s="4"/>
      <c r="C99" s="4"/>
      <c r="D99" s="5"/>
      <c r="G99" s="113"/>
      <c r="H99" s="14">
        <f t="shared" si="0"/>
        <v>0</v>
      </c>
    </row>
    <row r="100" spans="1:8" ht="15" customHeight="1" x14ac:dyDescent="0.3">
      <c r="A100" s="4"/>
      <c r="B100" s="4"/>
      <c r="C100" s="4"/>
      <c r="D100" s="5"/>
      <c r="G100" s="113"/>
      <c r="H100" s="14">
        <f t="shared" si="0"/>
        <v>0</v>
      </c>
    </row>
    <row r="101" spans="1:8" ht="15" customHeight="1" x14ac:dyDescent="0.3">
      <c r="A101" s="4"/>
      <c r="B101" s="4"/>
      <c r="C101" s="4"/>
      <c r="D101" s="5"/>
      <c r="H101" s="14">
        <f t="shared" si="0"/>
        <v>0</v>
      </c>
    </row>
    <row r="102" spans="1:8" ht="15" customHeight="1" x14ac:dyDescent="0.3">
      <c r="A102" s="4"/>
      <c r="B102" s="4"/>
      <c r="C102" s="4"/>
      <c r="D102" s="5"/>
      <c r="H102" s="14">
        <f t="shared" si="0"/>
        <v>0</v>
      </c>
    </row>
    <row r="103" spans="1:8" ht="15" customHeight="1" x14ac:dyDescent="0.3">
      <c r="A103" s="4"/>
      <c r="B103" s="4"/>
      <c r="C103" s="4"/>
      <c r="D103" s="5"/>
      <c r="H103" s="14">
        <f t="shared" si="0"/>
        <v>0</v>
      </c>
    </row>
    <row r="104" spans="1:8" ht="15" customHeight="1" x14ac:dyDescent="0.3">
      <c r="A104" s="4"/>
      <c r="B104" s="4"/>
      <c r="C104" s="4"/>
      <c r="D104" s="5"/>
      <c r="H104" s="14">
        <f t="shared" si="0"/>
        <v>0</v>
      </c>
    </row>
    <row r="105" spans="1:8" ht="15" customHeight="1" x14ac:dyDescent="0.3">
      <c r="A105" s="4"/>
      <c r="B105" s="4"/>
      <c r="C105" s="4"/>
      <c r="D105" s="5"/>
      <c r="H105" s="14">
        <f t="shared" si="0"/>
        <v>0</v>
      </c>
    </row>
    <row r="106" spans="1:8" ht="15" customHeight="1" x14ac:dyDescent="0.3">
      <c r="A106" s="4"/>
      <c r="B106" s="4"/>
      <c r="C106" s="4"/>
      <c r="D106" s="5"/>
      <c r="H106" s="14">
        <f t="shared" si="0"/>
        <v>0</v>
      </c>
    </row>
    <row r="107" spans="1:8" ht="15" customHeight="1" x14ac:dyDescent="0.3">
      <c r="A107" s="4"/>
      <c r="B107" s="4"/>
      <c r="C107" s="4"/>
      <c r="D107" s="5"/>
      <c r="H107" s="14">
        <f t="shared" si="0"/>
        <v>0</v>
      </c>
    </row>
    <row r="108" spans="1:8" ht="15" customHeight="1" x14ac:dyDescent="0.3">
      <c r="A108" s="4"/>
      <c r="B108" s="4"/>
      <c r="C108" s="4"/>
      <c r="D108" s="5"/>
      <c r="H108" s="14">
        <f t="shared" si="0"/>
        <v>0</v>
      </c>
    </row>
    <row r="109" spans="1:8" ht="15" customHeight="1" x14ac:dyDescent="0.3">
      <c r="A109" s="4"/>
      <c r="B109" s="4"/>
      <c r="C109" s="4"/>
      <c r="D109" s="5"/>
      <c r="H109" s="14">
        <f t="shared" si="0"/>
        <v>0</v>
      </c>
    </row>
    <row r="110" spans="1:8" ht="15" customHeight="1" x14ac:dyDescent="0.3">
      <c r="A110" s="4"/>
      <c r="B110" s="4"/>
      <c r="C110" s="4"/>
      <c r="D110" s="5"/>
      <c r="H110" s="14">
        <f t="shared" si="0"/>
        <v>0</v>
      </c>
    </row>
    <row r="111" spans="1:8" ht="15" customHeight="1" x14ac:dyDescent="0.3">
      <c r="A111" s="4"/>
      <c r="B111" s="4"/>
      <c r="C111" s="4"/>
      <c r="D111" s="5"/>
    </row>
    <row r="112" spans="1:8" ht="15.6" x14ac:dyDescent="0.3">
      <c r="A112" s="114"/>
      <c r="B112" s="114"/>
      <c r="C112" s="115" t="s">
        <v>1785</v>
      </c>
      <c r="D112" s="206">
        <f>SUM(D6:D111)</f>
        <v>0</v>
      </c>
    </row>
    <row r="113" spans="3:4" ht="15.6" x14ac:dyDescent="0.3">
      <c r="C113" s="245" t="s">
        <v>1786</v>
      </c>
      <c r="D113" s="244" t="str">
        <f>Overview!G13</f>
        <v xml:space="preserve"> </v>
      </c>
    </row>
    <row r="114" spans="3:4" x14ac:dyDescent="0.3">
      <c r="C114" s="117" t="s">
        <v>199</v>
      </c>
      <c r="D114" s="94" t="str">
        <f>IFERROR(D113-D112,"")</f>
        <v/>
      </c>
    </row>
    <row r="118" spans="3:4" x14ac:dyDescent="0.3">
      <c r="D118" s="113"/>
    </row>
    <row r="119" spans="3:4" x14ac:dyDescent="0.3">
      <c r="D119" s="113"/>
    </row>
  </sheetData>
  <sheetProtection algorithmName="SHA-512" hashValue="X8Ziyu9KLax0Wgt2cYSo9DN72Q5Sipnt1gttayr8XzeZ5UiZgZ/9r8pnEnPBL0fMgso/XlcXFvXq0RiaaBYoow==" saltValue="VlUuCZf15xSUuNGI3C1dqQ==" spinCount="100000" sheet="1" objects="1" scenarios="1" selectLockedCells="1"/>
  <dataConsolidate topLabels="1">
    <dataRefs count="2">
      <dataRef ref="A4:D61" sheet="Nonpub Activities"/>
      <dataRef ref="D4:D61" sheet="Nonpub Activities"/>
    </dataRefs>
  </dataConsolidate>
  <mergeCells count="2">
    <mergeCell ref="A1:H1"/>
    <mergeCell ref="A2:H3"/>
  </mergeCells>
  <conditionalFormatting sqref="H6:H63">
    <cfRule type="expression" dxfId="223" priority="15">
      <formula>MOD(ROW(),2)=0</formula>
    </cfRule>
  </conditionalFormatting>
  <conditionalFormatting sqref="G6:G62">
    <cfRule type="expression" dxfId="222" priority="12">
      <formula>MOD(ROW(),2)=0</formula>
    </cfRule>
  </conditionalFormatting>
  <conditionalFormatting sqref="D112">
    <cfRule type="cellIs" dxfId="221" priority="8" operator="lessThan">
      <formula>$D$113</formula>
    </cfRule>
    <cfRule type="cellIs" dxfId="220" priority="10" operator="equal">
      <formula>$D$113</formula>
    </cfRule>
    <cfRule type="cellIs" dxfId="219" priority="11" operator="greaterThan">
      <formula>$D$113</formula>
    </cfRule>
  </conditionalFormatting>
  <conditionalFormatting sqref="G63">
    <cfRule type="expression" dxfId="218" priority="6">
      <formula>MOD(ROW(),2)=0</formula>
    </cfRule>
  </conditionalFormatting>
  <conditionalFormatting sqref="H67:H110">
    <cfRule type="expression" dxfId="217" priority="2" stopIfTrue="1">
      <formula>H67=0</formula>
    </cfRule>
  </conditionalFormatting>
  <dataValidations count="2">
    <dataValidation type="list" allowBlank="1" showInputMessage="1" showErrorMessage="1" promptTitle="Select Budget Category" sqref="C5" xr:uid="{00000000-0002-0000-0500-000000000000}">
      <formula1>$G$6:$G$62</formula1>
    </dataValidation>
    <dataValidation type="list" allowBlank="1" showInputMessage="1" showErrorMessage="1" promptTitle="Select Budget Category" sqref="C6:C111" xr:uid="{00000000-0002-0000-0500-000001000000}">
      <formula1>$G$6:$G$63</formula1>
    </dataValidation>
  </dataValidations>
  <hyperlinks>
    <hyperlink ref="C4" location="'Budget Category'!A1" display="Budget Category" xr:uid="{C9B3ED19-488A-422A-94CE-EC9D69784427}"/>
  </hyperlinks>
  <pageMargins left="0.7" right="0.7" top="0.75" bottom="0.75" header="0.3" footer="0.3"/>
  <pageSetup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3" id="{094D061D-075A-41BC-88A5-B759A2943D6A}">
            <xm:f>H67&lt;'Equitable Share'!K12:M12</xm:f>
            <x14:dxf>
              <fill>
                <patternFill>
                  <bgColor rgb="FFFFFF00"/>
                </patternFill>
              </fill>
            </x14:dxf>
          </x14:cfRule>
          <x14:cfRule type="expression" priority="4" id="{D8280918-4115-4E35-A70E-9A8F4CD3BF5A}">
            <xm:f>H67&gt;'Equitable Share'!K12:M12</xm:f>
            <x14:dxf>
              <fill>
                <patternFill>
                  <bgColor rgb="FFFF0000"/>
                </patternFill>
              </fill>
            </x14:dxf>
          </x14:cfRule>
          <x14:cfRule type="expression" priority="5" id="{45FF4A50-619A-48FB-BE7B-AC578AD43588}">
            <xm:f>H67='Equitable Share'!K12:M12</xm:f>
            <x14:dxf>
              <fill>
                <patternFill>
                  <bgColor rgb="FF92D050"/>
                </patternFill>
              </fill>
            </x14:dxf>
          </x14:cfRule>
          <xm:sqref>H67:H110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DDEEE78A-7B60-4695-9E7C-AC53AE732A04}">
          <x14:formula1>
            <xm:f>'Equitable Share'!$D$12:$D$55</xm:f>
          </x14:formula1>
          <xm:sqref>A6:A111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rgb="FF92D050"/>
  </sheetPr>
  <dimension ref="A1:M73"/>
  <sheetViews>
    <sheetView showGridLines="0" zoomScaleNormal="100" workbookViewId="0">
      <selection activeCell="B25" sqref="B25"/>
    </sheetView>
  </sheetViews>
  <sheetFormatPr defaultColWidth="8.88671875" defaultRowHeight="14.4" x14ac:dyDescent="0.3"/>
  <cols>
    <col min="1" max="1" width="61" style="14" customWidth="1"/>
    <col min="2" max="2" width="12.44140625" style="93" customWidth="1"/>
    <col min="3" max="3" width="32.33203125" style="14" customWidth="1"/>
    <col min="4" max="4" width="15.33203125" style="93" customWidth="1"/>
    <col min="5" max="5" width="16.44140625" style="14" customWidth="1"/>
    <col min="6" max="7" width="2.109375" style="14" customWidth="1"/>
    <col min="8" max="8" width="46.5546875" style="14" customWidth="1"/>
    <col min="9" max="9" width="17.5546875" style="14" customWidth="1"/>
    <col min="10" max="16384" width="8.88671875" style="14"/>
  </cols>
  <sheetData>
    <row r="1" spans="1:13" ht="43.2" customHeight="1" thickBot="1" x14ac:dyDescent="0.35">
      <c r="A1" s="481" t="s">
        <v>133</v>
      </c>
      <c r="B1" s="482"/>
      <c r="C1" s="482"/>
      <c r="D1" s="482"/>
      <c r="E1" s="482"/>
      <c r="F1" s="482"/>
      <c r="G1" s="482"/>
      <c r="H1" s="482"/>
      <c r="I1" s="490"/>
    </row>
    <row r="2" spans="1:13" ht="14.4" customHeight="1" x14ac:dyDescent="0.3">
      <c r="A2" s="491" t="s">
        <v>1784</v>
      </c>
      <c r="B2" s="492"/>
      <c r="C2" s="492"/>
      <c r="D2" s="492"/>
      <c r="E2" s="492"/>
      <c r="F2" s="492"/>
      <c r="G2" s="492"/>
      <c r="H2" s="492"/>
      <c r="I2" s="493"/>
    </row>
    <row r="3" spans="1:13" s="81" customFormat="1" ht="14.4" customHeight="1" thickBot="1" x14ac:dyDescent="0.35">
      <c r="A3" s="494"/>
      <c r="B3" s="495"/>
      <c r="C3" s="495"/>
      <c r="D3" s="495"/>
      <c r="E3" s="495"/>
      <c r="F3" s="495"/>
      <c r="G3" s="495"/>
      <c r="H3" s="495"/>
      <c r="I3" s="496"/>
    </row>
    <row r="4" spans="1:13" s="81" customFormat="1" ht="14.4" customHeight="1" thickBot="1" x14ac:dyDescent="0.4">
      <c r="A4" s="82" t="s">
        <v>32</v>
      </c>
      <c r="B4" s="83" t="s">
        <v>134</v>
      </c>
      <c r="C4" s="263" t="s">
        <v>33</v>
      </c>
      <c r="D4" s="84"/>
      <c r="E4" s="82" t="s">
        <v>34</v>
      </c>
      <c r="F4" s="85"/>
      <c r="G4" s="85"/>
      <c r="H4" s="85"/>
      <c r="I4" s="85"/>
      <c r="J4" s="85"/>
      <c r="K4" s="85"/>
      <c r="L4" s="85"/>
      <c r="M4" s="85"/>
    </row>
    <row r="5" spans="1:13" ht="14.4" customHeight="1" thickBot="1" x14ac:dyDescent="0.4">
      <c r="A5" s="86" t="s">
        <v>135</v>
      </c>
      <c r="B5" s="87" t="s">
        <v>136</v>
      </c>
      <c r="C5" s="501" t="s">
        <v>81</v>
      </c>
      <c r="D5" s="502"/>
      <c r="E5" s="88" t="s">
        <v>76</v>
      </c>
      <c r="H5" s="6" t="s">
        <v>66</v>
      </c>
      <c r="I5" s="7" t="s">
        <v>34</v>
      </c>
    </row>
    <row r="6" spans="1:13" ht="14.4" customHeight="1" x14ac:dyDescent="0.3">
      <c r="A6" s="176"/>
      <c r="B6" s="259"/>
      <c r="C6" s="497"/>
      <c r="D6" s="498"/>
      <c r="E6" s="105"/>
      <c r="H6" s="8" t="s">
        <v>81</v>
      </c>
      <c r="I6" s="9">
        <f>SUMIF($C$6:$C$35,"Instruction: Salary (Cert./Non Cert.)", $E$6:$E$35)</f>
        <v>0</v>
      </c>
    </row>
    <row r="7" spans="1:13" ht="14.4" customHeight="1" x14ac:dyDescent="0.3">
      <c r="A7" s="95"/>
      <c r="B7" s="223"/>
      <c r="C7" s="499"/>
      <c r="D7" s="500"/>
      <c r="E7" s="106"/>
      <c r="H7" s="8" t="s">
        <v>82</v>
      </c>
      <c r="I7" s="9">
        <f>SUMIF($C$6:$C$35,"Instruction: Benefits (Cert./Non Cert.)", $E$6:$E$35)</f>
        <v>0</v>
      </c>
    </row>
    <row r="8" spans="1:13" ht="14.4" customHeight="1" x14ac:dyDescent="0.3">
      <c r="A8" s="97"/>
      <c r="B8" s="98"/>
      <c r="C8" s="503"/>
      <c r="D8" s="504"/>
      <c r="E8" s="107"/>
      <c r="H8" s="10" t="s">
        <v>35</v>
      </c>
      <c r="I8" s="9">
        <f>SUMIF($C$6:$C$35,"Instruction: Professional Services", $E$6:$E$35)</f>
        <v>0</v>
      </c>
    </row>
    <row r="9" spans="1:13" ht="14.4" customHeight="1" x14ac:dyDescent="0.3">
      <c r="A9" s="95"/>
      <c r="B9" s="96"/>
      <c r="C9" s="499"/>
      <c r="D9" s="500"/>
      <c r="E9" s="108"/>
      <c r="H9" s="10" t="s">
        <v>36</v>
      </c>
      <c r="I9" s="9">
        <f>SUMIF($C$6:$C$35,"Instruction: Rentals", $E$6:$E$35)</f>
        <v>0</v>
      </c>
    </row>
    <row r="10" spans="1:13" ht="14.4" customHeight="1" x14ac:dyDescent="0.3">
      <c r="A10" s="97"/>
      <c r="B10" s="98"/>
      <c r="C10" s="503"/>
      <c r="D10" s="504"/>
      <c r="E10" s="107"/>
      <c r="H10" s="10" t="s">
        <v>37</v>
      </c>
      <c r="I10" s="9">
        <f>SUMIF($C$6:$C$35,"Instruction: Other Purchased Services", $E$6:$E$35)</f>
        <v>0</v>
      </c>
    </row>
    <row r="11" spans="1:13" ht="14.4" customHeight="1" x14ac:dyDescent="0.3">
      <c r="A11" s="95"/>
      <c r="B11" s="96"/>
      <c r="C11" s="499"/>
      <c r="D11" s="500"/>
      <c r="E11" s="108"/>
      <c r="H11" s="10" t="s">
        <v>38</v>
      </c>
      <c r="I11" s="9">
        <f>SUMIF($C$6:$C$35,"Instruction: General Supplies", $E$6:$E$35)</f>
        <v>0</v>
      </c>
    </row>
    <row r="12" spans="1:13" ht="14.4" customHeight="1" x14ac:dyDescent="0.3">
      <c r="A12" s="97"/>
      <c r="B12" s="98"/>
      <c r="C12" s="503"/>
      <c r="D12" s="504"/>
      <c r="E12" s="107"/>
      <c r="H12" s="10" t="s">
        <v>39</v>
      </c>
      <c r="I12" s="9">
        <f>SUMIF($C$6:$C$35,"Instruction: Property", $E$6:$E$35)</f>
        <v>0</v>
      </c>
    </row>
    <row r="13" spans="1:13" ht="14.4" customHeight="1" x14ac:dyDescent="0.3">
      <c r="A13" s="95"/>
      <c r="B13" s="96"/>
      <c r="C13" s="499"/>
      <c r="D13" s="500"/>
      <c r="E13" s="108"/>
      <c r="H13" s="10"/>
      <c r="I13" s="9"/>
    </row>
    <row r="14" spans="1:13" ht="14.4" customHeight="1" x14ac:dyDescent="0.3">
      <c r="A14" s="97"/>
      <c r="B14" s="98"/>
      <c r="C14" s="503"/>
      <c r="D14" s="504"/>
      <c r="E14" s="107"/>
      <c r="H14" s="8" t="s">
        <v>83</v>
      </c>
      <c r="I14" s="9">
        <f>SUMIF($C$6:$C$35,"Support Services (Student): Salary (Cert./Non Cert.)", $E$6:$E$35)</f>
        <v>0</v>
      </c>
    </row>
    <row r="15" spans="1:13" ht="14.4" customHeight="1" x14ac:dyDescent="0.3">
      <c r="A15" s="95"/>
      <c r="B15" s="96"/>
      <c r="C15" s="499"/>
      <c r="D15" s="500"/>
      <c r="E15" s="108"/>
      <c r="H15" s="8" t="s">
        <v>84</v>
      </c>
      <c r="I15" s="9">
        <f>SUMIF($C$6:$C$35,"Support Services (Student): Benefits (Cert./Non Cert.)", $E$6:$E$35)</f>
        <v>0</v>
      </c>
    </row>
    <row r="16" spans="1:13" x14ac:dyDescent="0.3">
      <c r="A16" s="97"/>
      <c r="B16" s="98"/>
      <c r="C16" s="503"/>
      <c r="D16" s="504"/>
      <c r="E16" s="107"/>
      <c r="H16" s="10" t="s">
        <v>40</v>
      </c>
      <c r="I16" s="9">
        <f>SUMIF($C$6:$C$35,"Support Services (Student): Professional Services", $E$6:$E$35)</f>
        <v>0</v>
      </c>
    </row>
    <row r="17" spans="1:9" x14ac:dyDescent="0.3">
      <c r="A17" s="95"/>
      <c r="B17" s="96"/>
      <c r="C17" s="499"/>
      <c r="D17" s="500"/>
      <c r="E17" s="108"/>
      <c r="H17" s="10" t="s">
        <v>41</v>
      </c>
      <c r="I17" s="9">
        <f>SUMIF($C$6:$C$35,"Support Services (Student): Rentals", $E$6:$E$35)</f>
        <v>0</v>
      </c>
    </row>
    <row r="18" spans="1:9" x14ac:dyDescent="0.3">
      <c r="A18" s="97"/>
      <c r="B18" s="98"/>
      <c r="C18" s="503"/>
      <c r="D18" s="504"/>
      <c r="E18" s="107"/>
      <c r="H18" s="10" t="s">
        <v>42</v>
      </c>
      <c r="I18" s="9">
        <f>SUMIF($C$6:$C$35,"Support Services (Student): Other Purchased Services", $E$6:$E$35)</f>
        <v>0</v>
      </c>
    </row>
    <row r="19" spans="1:9" x14ac:dyDescent="0.3">
      <c r="A19" s="95"/>
      <c r="B19" s="96"/>
      <c r="C19" s="499"/>
      <c r="D19" s="500"/>
      <c r="E19" s="108"/>
      <c r="H19" s="10" t="s">
        <v>43</v>
      </c>
      <c r="I19" s="9">
        <f>SUMIF($C$6:$C$35,"Support Services (Student): General Supplies", $E$6:$E$35)</f>
        <v>0</v>
      </c>
    </row>
    <row r="20" spans="1:9" x14ac:dyDescent="0.3">
      <c r="A20" s="97"/>
      <c r="B20" s="98"/>
      <c r="C20" s="503"/>
      <c r="D20" s="504"/>
      <c r="E20" s="107"/>
      <c r="H20" s="10" t="s">
        <v>44</v>
      </c>
      <c r="I20" s="9">
        <f>SUMIF($C$6:$C$35,"Support Services (Student): Property", $E$6:$E$35)</f>
        <v>0</v>
      </c>
    </row>
    <row r="21" spans="1:9" x14ac:dyDescent="0.3">
      <c r="A21" s="95"/>
      <c r="B21" s="96"/>
      <c r="C21" s="499"/>
      <c r="D21" s="500"/>
      <c r="E21" s="108"/>
      <c r="H21" s="10"/>
      <c r="I21" s="9"/>
    </row>
    <row r="22" spans="1:9" x14ac:dyDescent="0.3">
      <c r="A22" s="97"/>
      <c r="B22" s="98"/>
      <c r="C22" s="503"/>
      <c r="D22" s="504"/>
      <c r="E22" s="107"/>
      <c r="H22" s="8" t="s">
        <v>85</v>
      </c>
      <c r="I22" s="9">
        <f>SUMIF($C$6:$C$35,"Improvement of Instruction: Salary (Cert./Non Cert.)", $E$6:$E$35)</f>
        <v>0</v>
      </c>
    </row>
    <row r="23" spans="1:9" x14ac:dyDescent="0.3">
      <c r="A23" s="95"/>
      <c r="B23" s="96"/>
      <c r="C23" s="499"/>
      <c r="D23" s="500"/>
      <c r="E23" s="108"/>
      <c r="H23" s="8" t="s">
        <v>86</v>
      </c>
      <c r="I23" s="9">
        <f>SUMIF($C$6:$C$35,"Improvement of Instruction: Benefits (Cert./Non Cert.)", $E$6:$E$35)</f>
        <v>0</v>
      </c>
    </row>
    <row r="24" spans="1:9" x14ac:dyDescent="0.3">
      <c r="A24" s="97"/>
      <c r="B24" s="98"/>
      <c r="C24" s="503"/>
      <c r="D24" s="504"/>
      <c r="E24" s="107"/>
      <c r="H24" s="10" t="s">
        <v>45</v>
      </c>
      <c r="I24" s="9">
        <f>SUMIF($C$6:$C$35,"Improvement of Instruction: Professional Services", $E$6:$E$35)</f>
        <v>0</v>
      </c>
    </row>
    <row r="25" spans="1:9" x14ac:dyDescent="0.3">
      <c r="A25" s="95"/>
      <c r="B25" s="96"/>
      <c r="C25" s="499"/>
      <c r="D25" s="500"/>
      <c r="E25" s="108"/>
      <c r="H25" s="10" t="s">
        <v>46</v>
      </c>
      <c r="I25" s="9">
        <f>SUMIF($C$6:$C$35,"Improvement of Instruction: Rentals", $E$6:$E$35)</f>
        <v>0</v>
      </c>
    </row>
    <row r="26" spans="1:9" x14ac:dyDescent="0.3">
      <c r="A26" s="97"/>
      <c r="B26" s="98"/>
      <c r="C26" s="503"/>
      <c r="D26" s="504"/>
      <c r="E26" s="107"/>
      <c r="H26" s="10" t="s">
        <v>47</v>
      </c>
      <c r="I26" s="9">
        <f>SUMIF($C$6:$C$35,"Improvement of Instruction: Other Purchased Services", $E$6:$E$35)</f>
        <v>0</v>
      </c>
    </row>
    <row r="27" spans="1:9" x14ac:dyDescent="0.3">
      <c r="A27" s="95"/>
      <c r="B27" s="96"/>
      <c r="C27" s="499"/>
      <c r="D27" s="500"/>
      <c r="E27" s="108"/>
      <c r="H27" s="10" t="s">
        <v>48</v>
      </c>
      <c r="I27" s="9">
        <f>SUMIF($C$6:$C$35,"Improvement of Instruction: General Supplies", $E$6:$E$35)</f>
        <v>0</v>
      </c>
    </row>
    <row r="28" spans="1:9" x14ac:dyDescent="0.3">
      <c r="A28" s="97"/>
      <c r="B28" s="98"/>
      <c r="C28" s="503"/>
      <c r="D28" s="504"/>
      <c r="E28" s="107"/>
      <c r="H28" s="10" t="s">
        <v>49</v>
      </c>
      <c r="I28" s="9">
        <f>SUMIF($C$6:$C$35,"Improvement of Instruction: Property", $E$6:$E$35)</f>
        <v>0</v>
      </c>
    </row>
    <row r="29" spans="1:9" x14ac:dyDescent="0.3">
      <c r="A29" s="95"/>
      <c r="B29" s="96"/>
      <c r="C29" s="499"/>
      <c r="D29" s="500"/>
      <c r="E29" s="108"/>
      <c r="H29" s="10"/>
      <c r="I29" s="9"/>
    </row>
    <row r="30" spans="1:9" x14ac:dyDescent="0.3">
      <c r="A30" s="97"/>
      <c r="B30" s="98"/>
      <c r="C30" s="503"/>
      <c r="D30" s="504"/>
      <c r="E30" s="107"/>
      <c r="H30" s="8" t="s">
        <v>201</v>
      </c>
      <c r="I30" s="9">
        <f>SUMIF($C$6:$C$35,"Other Support Services-Admin: Salary (Cert./Non Cert.)", $E$6:$E$35)</f>
        <v>0</v>
      </c>
    </row>
    <row r="31" spans="1:9" x14ac:dyDescent="0.3">
      <c r="A31" s="95"/>
      <c r="B31" s="96"/>
      <c r="C31" s="499"/>
      <c r="D31" s="500"/>
      <c r="E31" s="108"/>
      <c r="H31" s="8" t="s">
        <v>202</v>
      </c>
      <c r="I31" s="9">
        <f>SUMIF($C$6:$C$35,"Other Support Services-Admin: Benefits (Cert./Non Cert.)", $E$6:$E$35)</f>
        <v>0</v>
      </c>
    </row>
    <row r="32" spans="1:9" x14ac:dyDescent="0.3">
      <c r="A32" s="97"/>
      <c r="B32" s="98"/>
      <c r="C32" s="503"/>
      <c r="D32" s="504"/>
      <c r="E32" s="107"/>
      <c r="H32" s="10" t="s">
        <v>203</v>
      </c>
      <c r="I32" s="9">
        <f>SUMIF($C$6:$C$35,"Other Support Services-Admin: Professional Services", $E$6:$E$35)</f>
        <v>0</v>
      </c>
    </row>
    <row r="33" spans="1:9" x14ac:dyDescent="0.3">
      <c r="A33" s="95"/>
      <c r="B33" s="96"/>
      <c r="C33" s="499"/>
      <c r="D33" s="500"/>
      <c r="E33" s="108"/>
      <c r="H33" s="10" t="s">
        <v>204</v>
      </c>
      <c r="I33" s="9">
        <f>SUMIF($C$6:$C$35,"Other Support Services-Admin: Rentals", $E$6:$E$35)</f>
        <v>0</v>
      </c>
    </row>
    <row r="34" spans="1:9" x14ac:dyDescent="0.3">
      <c r="A34" s="97"/>
      <c r="B34" s="98"/>
      <c r="C34" s="503"/>
      <c r="D34" s="504"/>
      <c r="E34" s="107"/>
      <c r="H34" s="10" t="s">
        <v>205</v>
      </c>
      <c r="I34" s="9">
        <f>SUMIF($C$6:$C$35,"Other Support Services-Admin: Other Purchased Services", $E$6:$E$35)</f>
        <v>0</v>
      </c>
    </row>
    <row r="35" spans="1:9" ht="15" thickBot="1" x14ac:dyDescent="0.35">
      <c r="A35" s="95"/>
      <c r="B35" s="96"/>
      <c r="C35" s="499"/>
      <c r="D35" s="500"/>
      <c r="E35" s="230"/>
      <c r="H35" s="10" t="s">
        <v>206</v>
      </c>
      <c r="I35" s="9">
        <f>SUMIF($C$6:$C$35,"Other Support Services-Admin: General Supplies", $E$6:$E$35)</f>
        <v>0</v>
      </c>
    </row>
    <row r="36" spans="1:9" ht="15" customHeight="1" thickTop="1" x14ac:dyDescent="0.35">
      <c r="A36" s="89"/>
      <c r="B36" s="90"/>
      <c r="C36" s="91"/>
      <c r="D36" s="92" t="s">
        <v>77</v>
      </c>
      <c r="E36" s="94">
        <f>SUM(E6:E35)</f>
        <v>0</v>
      </c>
      <c r="H36" s="10" t="s">
        <v>207</v>
      </c>
      <c r="I36" s="9">
        <f>SUMIF($C$6:$C$35,"Other Support Services-Admin: Property", $E$6:$E$35)</f>
        <v>0</v>
      </c>
    </row>
    <row r="37" spans="1:9" ht="15" customHeight="1" x14ac:dyDescent="0.3">
      <c r="C37" s="505" t="s">
        <v>93</v>
      </c>
      <c r="D37" s="506"/>
      <c r="E37" s="204" t="str">
        <f>Overview!G14</f>
        <v/>
      </c>
      <c r="H37" s="10"/>
      <c r="I37" s="9"/>
    </row>
    <row r="38" spans="1:9" x14ac:dyDescent="0.3">
      <c r="C38" s="507" t="s">
        <v>199</v>
      </c>
      <c r="D38" s="508"/>
      <c r="E38" s="9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224"/>
      <c r="I63" s="225"/>
    </row>
    <row r="64" spans="8:9" ht="18" x14ac:dyDescent="0.35">
      <c r="H64" s="12" t="s">
        <v>71</v>
      </c>
      <c r="I64" s="13">
        <f>SUM(I6:I63)</f>
        <v>0</v>
      </c>
    </row>
    <row r="73" ht="14.4" customHeight="1" x14ac:dyDescent="0.3"/>
  </sheetData>
  <sheetProtection algorithmName="SHA-512" hashValue="Kv6mZWO/XSd0WrpbVShGbBWzLfGIC3VSgfy7nobIN7jNAxuKkLhPL98Awz9qzaiwCbXQBe9Bgc7/aVkhdOAI6Q==" saltValue="6b2D3MQNWngZKuAnrj3xYg==" spinCount="100000" sheet="1" objects="1" scenarios="1" selectLockedCells="1"/>
  <mergeCells count="35">
    <mergeCell ref="C33:D33"/>
    <mergeCell ref="C34:D34"/>
    <mergeCell ref="C35:D35"/>
    <mergeCell ref="C37:D37"/>
    <mergeCell ref="C38:D38"/>
    <mergeCell ref="C28:D28"/>
    <mergeCell ref="C29:D29"/>
    <mergeCell ref="C30:D30"/>
    <mergeCell ref="C31:D31"/>
    <mergeCell ref="C32:D32"/>
    <mergeCell ref="C23:D23"/>
    <mergeCell ref="C24:D24"/>
    <mergeCell ref="C25:D25"/>
    <mergeCell ref="C26:D26"/>
    <mergeCell ref="C27:D27"/>
    <mergeCell ref="C18:D18"/>
    <mergeCell ref="C19:D19"/>
    <mergeCell ref="C20:D20"/>
    <mergeCell ref="C21:D21"/>
    <mergeCell ref="C22:D22"/>
    <mergeCell ref="C13:D13"/>
    <mergeCell ref="C14:D14"/>
    <mergeCell ref="C15:D15"/>
    <mergeCell ref="C16:D16"/>
    <mergeCell ref="C17:D17"/>
    <mergeCell ref="C8:D8"/>
    <mergeCell ref="C9:D9"/>
    <mergeCell ref="C10:D10"/>
    <mergeCell ref="C11:D11"/>
    <mergeCell ref="C12:D12"/>
    <mergeCell ref="A1:I1"/>
    <mergeCell ref="A2:I3"/>
    <mergeCell ref="C6:D6"/>
    <mergeCell ref="C7:D7"/>
    <mergeCell ref="C5:D5"/>
  </mergeCells>
  <conditionalFormatting sqref="H6:I63">
    <cfRule type="expression" dxfId="202" priority="29">
      <formula>MOD(ROW(),2)=0</formula>
    </cfRule>
  </conditionalFormatting>
  <conditionalFormatting sqref="E36">
    <cfRule type="expression" dxfId="201" priority="1">
      <formula>$E$36&lt;&gt;$E$37</formula>
    </cfRule>
    <cfRule type="expression" dxfId="200" priority="2">
      <formula>$E$36=$E$37</formula>
    </cfRule>
  </conditionalFormatting>
  <dataValidations count="3">
    <dataValidation type="list" allowBlank="1" showInputMessage="1" showErrorMessage="1" promptTitle="Select Budget Category" sqref="C5" xr:uid="{6908A3CA-D2BC-493F-BFB7-87E3F5C85A20}">
      <formula1>$H$6:$H$62</formula1>
    </dataValidation>
    <dataValidation type="list" allowBlank="1" showInputMessage="1" showErrorMessage="1" promptTitle="Select Budget Category" sqref="C6:C35" xr:uid="{E7824DB3-A122-4CED-B20E-CED8DD9518E1}">
      <formula1>$H$6:$H$63</formula1>
    </dataValidation>
    <dataValidation type="list" allowBlank="1" showInputMessage="1" showErrorMessage="1" sqref="B6:B35" xr:uid="{A85CC419-6F41-4FA0-9109-C534445B6D6D}">
      <formula1>"1,2,3, Indirect Cost, Admin"</formula1>
    </dataValidation>
  </dataValidations>
  <hyperlinks>
    <hyperlink ref="C4" location="'Budget Category'!A1" display="Budget Category" xr:uid="{98736716-D62A-4CCD-9F83-4EC1CE13EEF0}"/>
  </hyperlinks>
  <pageMargins left="0.7" right="0.7" top="0.75" bottom="0.75" header="0.3" footer="0.3"/>
  <pageSetup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Y E A A B Q S w M E F A A C A A g A p k U 7 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p k U 7 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Z F O 1 P r F s / P A A E A A M w C A A A T A B w A R m 9 y b X V s Y X M v U 2 V j d G l v b j E u b S C i G A A o o B Q A A A A A A A A A A A A A A A A A A A A A A A A A A A D t U M F q g 0 A Q v Q v + w 7 D J Q U G s p k 0 L L T l J D 7 n k Y q C U k M N G p 1 W i u z I 7 Q o L 4 7 1 2 1 h Y I 5 9 t i 5 7 P D m v T c 7 z 2 D G p V a Q T m / 8 4 j q u Y w p J m M N e n i q M 7 2 E D F b L r g K 1 U t 5 S h R V 4 v G V Z h 0 h K h 4 j d N 5 5 P W Z 8 / v D j t Z 4 0 Z 8 S 8 W x P y R a s e U c g 8 l h I Z J C q s / B / t q g s F Y j N 9 y T V O Z D U 5 3 o q q 3 V M D T e t C 7 o O r F c R x E Y L h t U O V g a 5 N h I 4 t o 6 Q 1 b I k k Q A b D X A e O E + g E 7 E M 2 S r D F M 7 3 v k M q a w k X c F L k D i 8 2 9 k I x s 6 f q d 7 R z D B Y r o I o i s K n N d j Z V v H j Q z j 8 u O 9 9 1 y n V z U t / J 7 v 4 C Q i 8 l S / + A / 6 b g L 8 A U E s B A i 0 A F A A C A A g A p k U 7 U 3 4 p H o q k A A A A 9 Q A A A B I A A A A A A A A A A A A A A A A A A A A A A E N v b m Z p Z y 9 Q Y W N r Y W d l L n h t b F B L A Q I t A B Q A A g A I A K Z F O 1 M P y u m r p A A A A O k A A A A T A A A A A A A A A A A A A A A A A P A A A A B b Q 2 9 u d G V u d F 9 U e X B l c 1 0 u e G 1 s U E s B A i 0 A F A A C A A g A p k U 7 U + s W z 8 8 A A Q A A z A I A A B M A A A A A A A A A A A A A A A A A 4 Q E A A E Z v c m 1 1 b G F z L 1 N l Y 3 R p b 2 4 x L m 1 Q S w U G A A A A A A M A A w D C A A A A L 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H B M A A A A A A A D 6 E 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x 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U Y X J n Z X Q i I F Z h b H V l P S J z V G F i b G U x M 1 8 y I i A v P j x F b n R y e S B U e X B l P S J G a W x s Z W R D b 2 1 w b G V 0 Z V J l c 3 V s d F R v V 2 9 y a 3 N o Z W V 0 I i B W Y W x 1 Z T 0 i b D E i I C 8 + P E V u d H J 5 I F R 5 c G U 9 I k F k Z G V k V G 9 E Y X R h T W 9 k Z W w i I F Z h b H V l P S J s M C I g L z 4 8 R W 5 0 c n k g V H l w Z T 0 i R m l s b E N v d W 5 0 I i B W Y W x 1 Z T 0 i b D M x I i A v P j x F b n R y e S B U e X B l P S J G a W x s R X J y b 3 J D b 2 R l I i B W Y W x 1 Z T 0 i c 1 V u a 2 5 v d 2 4 i I C 8 + P E V u d H J 5 I F R 5 c G U 9 I k Z p b G x F c n J v c k N v d W 5 0 I i B W Y W x 1 Z T 0 i b D A i I C 8 + P E V u d H J 5 I F R 5 c G U 9 I k Z p b G x M Y X N 0 V X B k Y X R l Z C I g V m F s d W U 9 I m Q y M D I w L T E y L T M x V D E 1 O j U 0 O j I 4 L j E 0 N z E z O T Z a I i A v P j x F b n R y e S B U e X B l P S J G a W x s Q 2 9 s d W 1 u V H l w Z X M i I F Z h b H V l P S J z Q m d Z R 0 J n T T 0 i I C 8 + P E V u d H J 5 I F R 5 c G U 9 I k Z p b G x D b 2 x 1 b W 5 O Y W 1 l c y I g V m F s d W U 9 I n N b J n F 1 b 3 Q 7 J D U w M C B z d G l w Z W 5 k I G Z v c i B k Z X B h c n R t Z W 5 0 I G N o Y W l y J n F 1 b 3 Q 7 L C Z x d W 9 0 O z E m c X V v d D s s J n F 1 b 3 Q 7 S W 5 z d H J 1 Y 3 R p b 2 4 6 I F N h b G F y e S A o Q 2 V y d C 4 v T m 9 u I E N l c n Q u K S Z x d W 9 0 O y w m c X V v d D t Z Z X M m c X V v d D s s J n F 1 b 3 Q 7 I C Q y L D A w M C 4 3 N S A 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U Y W J s Z T E z L 0 N o Y W 5 n Z W Q g V H l w Z S 5 7 J D U w M C B z d G l w Z W 5 k I G Z v c i B k Z X B h c n R t Z W 5 0 I G N o Y W l y L D B 9 J n F 1 b 3 Q 7 L C Z x d W 9 0 O 1 N l Y 3 R p b 2 4 x L 1 R h Y m x l M T M v Q 2 h h b m d l Z C B U e X B l L n s x L D F 9 J n F 1 b 3 Q 7 L C Z x d W 9 0 O 1 N l Y 3 R p b 2 4 x L 1 R h Y m x l M T M v Q 2 h h b m d l Z C B U e X B l L n t J b n N 0 c n V j d G l v b j o g U 2 F s Y X J 5 I C h D Z X J 0 L i 9 O b 2 4 g Q 2 V y d C 4 p L D J 9 J n F 1 b 3 Q 7 L C Z x d W 9 0 O 1 N l Y 3 R p b 2 4 x L 1 R h Y m x l M T M v Q 2 h h b m d l Z C B U e X B l L n t Z Z X M s M 3 0 m c X V v d D s s J n F 1 b 3 Q 7 U 2 V j d G l v b j E v V G F i b G U x M y 9 D a G F u Z 2 V k I F R 5 c G U u e y A k M i w w M D A u N z U g L D R 9 J n F 1 b 3 Q 7 X S w m c X V v d D t D b 2 x 1 b W 5 D b 3 V u d C Z x d W 9 0 O z o 1 L C Z x d W 9 0 O 0 t l e U N v b H V t b k 5 h b W V z J n F 1 b 3 Q 7 O l t d L C Z x d W 9 0 O 0 N v b H V t b k l k Z W 5 0 a X R p Z X M m c X V v d D s 6 W y Z x d W 9 0 O 1 N l Y 3 R p b 2 4 x L 1 R h Y m x l M T M v Q 2 h h b m d l Z C B U e X B l L n s k N T A w I H N 0 a X B l b m Q g Z m 9 y I G R l c G F y d G 1 l b n Q g Y 2 h h a X I s M H 0 m c X V v d D s s J n F 1 b 3 Q 7 U 2 V j d G l v b j E v V G F i b G U x M y 9 D a G F u Z 2 V k I F R 5 c G U u e z E s M X 0 m c X V v d D s s J n F 1 b 3 Q 7 U 2 V j d G l v b j E v V G F i b G U x M y 9 D a G F u Z 2 V k I F R 5 c G U u e 0 l u c 3 R y d W N 0 a W 9 u O i B T Y W x h c n k g K E N l c n Q u L 0 5 v b i B D Z X J 0 L i k s M n 0 m c X V v d D s s J n F 1 b 3 Q 7 U 2 V j d G l v b j E v V G F i b G U x M y 9 D a G F u Z 2 V k I F R 5 c G U u e 1 l l c y w z f S Z x d W 9 0 O y w m c X V v d D t T Z W N 0 a W 9 u M S 9 U Y W J s Z T E z L 0 N o Y W 5 n Z W Q g V H l w Z S 5 7 I C Q y L D A w M C 4 3 N S A s N H 0 m c X V v d D t d L C Z x d W 9 0 O 1 J l b G F 0 a W 9 u c 2 h p c E l u Z m 8 m c X V v d D s 6 W 1 1 9 I i A v P j w v U 3 R h Y m x l R W 5 0 c m l l c z 4 8 L 0 l 0 Z W 0 + P E l 0 Z W 0 + P E l 0 Z W 1 M b 2 N h d G l v b j 4 8 S X R l b V R 5 c G U + R m 9 y b X V s Y T w v S X R l b V R 5 c G U + P E l 0 Z W 1 Q Y X R o P l N l Y 3 R p b 2 4 x L 1 R h Y m x l M T M v U 2 9 1 c m N l P C 9 J d G V t U G F 0 a D 4 8 L 0 l 0 Z W 1 M b 2 N h d G l v b j 4 8 U 3 R h Y m x l R W 5 0 c m l l c y A v P j w v S X R l b T 4 8 S X R l b T 4 8 S X R l b U x v Y 2 F 0 a W 9 u P j x J d G V t V H l w Z T 5 G b 3 J t d W x h P C 9 J d G V t V H l w Z T 4 8 S X R l b V B h d G g + U 2 V j d G l v b j E v V G F i b G U x M y 9 D a G F u Z 2 V k J T I w V H l w Z T w v S X R l b V B h d G g + P C 9 J d G V t T G 9 j Y X R p b 2 4 + P F N 0 Y W J s Z U V u d H J p Z X M g L z 4 8 L 0 l 0 Z W 0 + P E l 0 Z W 0 + P E l 0 Z W 1 M b 2 N h d G l v b j 4 8 S X R l b V R 5 c G U + R m 9 y b X V s Y T w v S X R l b V R 5 c G U + P E l 0 Z W 1 Q Y X R o P l N l Y 3 R p b 2 4 x L 1 R h Y m x l M T M 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Z p b G x T d G F 0 d X M i I F Z h b H V l P S J z V 2 F p d G l u Z 0 Z v c k V 4 Y 2 V s U m V m c m V z a C I g L z 4 8 R W 5 0 c n k g V H l w Z T 0 i R m l s b E x h c 3 R V c G R h d G V k I i B W Y W x 1 Z T 0 i Z D I w M j E t M D k t M j d U M T I 6 N D U 6 M D g u M z Q 5 N j U 5 M l o i I C 8 + P E V u d H J 5 I F R 5 c G U 9 I k Z p b G x F c n J v c k N v d W 5 0 I i B W Y W x 1 Z T 0 i b D A i I C 8 + P E V u d H J 5 I F R 5 c G U 9 I k Z p b G x F c n J v c k N v Z G U i I F Z h b H V l P S J z V W 5 r b m 9 3 b i I g L z 4 8 R W 5 0 c n k g V H l w Z T 0 i R m l s b E N v d W 5 0 I i B W Y W x 1 Z T 0 i b D A i I C 8 + P E V u d H J 5 I F R 5 c G U 9 I k F k Z G V k V G 9 E Y X R h T W 9 k Z W w i I F Z h b H V l P S J s M C I g L z 4 8 R W 5 0 c n k g V H l w Z T 0 i T G 9 h Z G V k V G 9 B b m F s e X N p c 1 N l c n Z p Y 2 V z I i B W Y W x 1 Z T 0 i b D A i I C 8 + P E V u d H J 5 I F R 5 c G U 9 I l J l b G F 0 a W 9 u c 2 h p c E l u Z m 9 D b 2 5 0 Y W l u Z X I i I F Z h b H V l P S J z e y Z x d W 9 0 O 2 N v b H V t b k N v d W 5 0 J n F 1 b 3 Q 7 O j U s J n F 1 b 3 Q 7 a 2 V 5 Q 2 9 s d W 1 u T m F t Z X M m c X V v d D s 6 W 1 0 s J n F 1 b 3 Q 7 c X V l c n l S Z W x h d G l v b n N o a X B z J n F 1 b 3 Q 7 O l t d L C Z x d W 9 0 O 2 N v b H V t b k l k Z W 5 0 a X R p Z X M m c X V v d D s 6 W y Z x d W 9 0 O 1 N l Y 3 R p b 2 4 x L 1 R h Y m x l M T M v Q 2 h h b m d l Z C B U e X B l L n s k N T A w I H N 0 a X B l b m Q g Z m 9 y I G R l c G F y d G 1 l b n Q g Y 2 h h a X I s M H 0 m c X V v d D s s J n F 1 b 3 Q 7 U 2 V j d G l v b j E v V G F i b G U x M y 9 D a G F u Z 2 V k I F R 5 c G U u e z E s M X 0 m c X V v d D s s J n F 1 b 3 Q 7 U 2 V j d G l v b j E v V G F i b G U x M y 9 D a G F u Z 2 V k I F R 5 c G U u e 0 l u c 3 R y d W N 0 a W 9 u O i B T Y W x h c n k g K E N l c n Q u L 0 5 v b i B D Z X J 0 L i k s M n 0 m c X V v d D s s J n F 1 b 3 Q 7 U 2 V j d G l v b j E v V G F i b G U x M y 9 D a G F u Z 2 V k I F R 5 c G U u e 1 l l c y w z f S Z x d W 9 0 O y w m c X V v d D t T Z W N 0 a W 9 u M S 9 U Y W J s Z T E z L 0 N o Y W 5 n Z W Q g V H l w Z S 5 7 I C Q y L D A w M C 4 3 N S A s N H 0 m c X V v d D t d L C Z x d W 9 0 O 0 N v b H V t b k N v d W 5 0 J n F 1 b 3 Q 7 O j U s J n F 1 b 3 Q 7 S 2 V 5 Q 2 9 s d W 1 u T m F t Z X M m c X V v d D s 6 W 1 0 s J n F 1 b 3 Q 7 Q 2 9 s d W 1 u S W R l b n R p d G l l c y Z x d W 9 0 O z p b J n F 1 b 3 Q 7 U 2 V j d G l v b j E v V G F i b G U x M y 9 D a G F u Z 2 V k I F R 5 c G U u e y Q 1 M D A g c 3 R p c G V u Z C B m b 3 I g Z G V w Y X J 0 b W V u d C B j a G F p c i w w f S Z x d W 9 0 O y w m c X V v d D t T Z W N 0 a W 9 u M S 9 U Y W J s Z T E z L 0 N o Y W 5 n Z W Q g V H l w Z S 5 7 M S w x f S Z x d W 9 0 O y w m c X V v d D t T Z W N 0 a W 9 u M S 9 U Y W J s Z T E z L 0 N o Y W 5 n Z W Q g V H l w Z S 5 7 S W 5 z d H J 1 Y 3 R p b 2 4 6 I F N h b G F y e S A o Q 2 V y d C 4 v T m 9 u I E N l c n Q u K S w y f S Z x d W 9 0 O y w m c X V v d D t T Z W N 0 a W 9 u M S 9 U Y W J s Z T E z L 0 N o Y W 5 n Z W Q g V H l w Z S 5 7 W W V z L D N 9 J n F 1 b 3 Q 7 L C Z x d W 9 0 O 1 N l Y 3 R p b 2 4 x L 1 R h Y m x l M T M v Q 2 h h b m d l Z C B U e X B l L n s g J D I s M D A w L j c 1 I C w 0 f S Z x d W 9 0 O 1 0 s J n F 1 b 3 Q 7 U m V s Y X R p b 2 5 z a G l w S W 5 m b y Z x d W 9 0 O z p b X X 0 i I C 8 + P C 9 T d G F i b G V F b n R y a W V z P j w v S X R l b T 4 8 S X R l b T 4 8 S X R l b U x v Y 2 F 0 a W 9 u P j x J d G V t V H l w Z T 5 G b 3 J t d W x h P C 9 J d G V t V H l w Z T 4 8 S X R l b V B h d G g + U 2 V j d G l v b j E v V G F i b G U x M y U y M C g y K S 9 T b 3 V y Y 2 U 8 L 0 l 0 Z W 1 Q Y X R o P j w v S X R l b U x v Y 2 F 0 a W 9 u P j x T d G F i b G V F b n R y a W V z I C 8 + P C 9 J d G V t P j x J d G V t P j x J d G V t T G 9 j Y X R p b 2 4 + P E l 0 Z W 1 U e X B l P k Z v c m 1 1 b G E 8 L 0 l 0 Z W 1 U e X B l P j x J d G V t U G F 0 a D 5 T Z W N 0 a W 9 u M S 9 U Y W J s Z T E z J T I w K D I p L 0 N o Y W 5 n Z W Q l M j B U e X B l P C 9 J d G V t U G F 0 a D 4 8 L 0 l 0 Z W 1 M b 2 N h d G l v b j 4 8 U 3 R h Y m x l R W 5 0 c m l l c y A v P j w v S X R l b T 4 8 L 0 l 0 Z W 1 z P j w v T G 9 j Y W x Q Y W N r Y W d l T W V 0 Y W R h d G F G a W x l P h Y A A A B Q S w U G A A A A A A A A A A A A A A A A A A A A A A A A 2 g A A A A E A A A D Q j J 3 f A R X R E Y x 6 A M B P w p f r A Q A A A L K K u I l C b n x F u O b 3 k a l 3 8 k M A A A A A A g A A A A A A A 2 Y A A M A A A A A Q A A A A z 9 F n p + w I F 1 z l t x j c x p N q H g A A A A A E g A A A o A A A A B A A A A B / m c O y B T L 9 i r e f l o 5 X R 4 o g U A A A A J s j L v 5 3 d M 8 c T D m t k D Y x X 8 Q F S Z p j g 2 D d T Q s g j Z o g J G T 5 l 7 f V Z K H r W U N F T z T f M z r c I n t 5 s j 4 P H 6 1 2 O B S X I z W G I 0 G A e 9 q 7 y + z K 2 e 9 m v u / R q W V q F A A A A N 1 H B y T W q q g m c g d V c A 2 X X d c B f P 8 s < / D a t a M a s h u p > 
</file>

<file path=customXml/itemProps1.xml><?xml version="1.0" encoding="utf-8"?>
<ds:datastoreItem xmlns:ds="http://schemas.openxmlformats.org/officeDocument/2006/customXml" ds:itemID="{BB04B302-5CF4-4493-8E78-CB2EEBDFBD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12</vt:i4>
      </vt:variant>
    </vt:vector>
  </HeadingPairs>
  <TitlesOfParts>
    <vt:vector size="55" baseType="lpstr">
      <vt:lpstr>Overview</vt:lpstr>
      <vt:lpstr>Equitable Share</vt:lpstr>
      <vt:lpstr>CNA</vt:lpstr>
      <vt:lpstr>Evidence-Based Requirements</vt:lpstr>
      <vt:lpstr>Systems Alignment</vt:lpstr>
      <vt:lpstr>Allowable Uses of Funds</vt:lpstr>
      <vt:lpstr>Sheet1</vt:lpstr>
      <vt:lpstr>Nonpub Activities</vt:lpstr>
      <vt:lpstr>LEA Activities</vt:lpstr>
      <vt:lpstr>Main Budget</vt:lpstr>
      <vt:lpstr>Original Review</vt:lpstr>
      <vt:lpstr>Reimbursement Form</vt:lpstr>
      <vt:lpstr>Amend#1 Overview</vt:lpstr>
      <vt:lpstr>Amend#1 Equitable Share</vt:lpstr>
      <vt:lpstr>Amend#1 NPS Activities</vt:lpstr>
      <vt:lpstr>Amend#1 LEA Activities</vt:lpstr>
      <vt:lpstr>Amend#1 Main Budget</vt:lpstr>
      <vt:lpstr>Amend#1 Review</vt:lpstr>
      <vt:lpstr>Amend#1 Reimb Form</vt:lpstr>
      <vt:lpstr>Amend#2 Overview</vt:lpstr>
      <vt:lpstr>Amend#2 Equitable Share</vt:lpstr>
      <vt:lpstr>Amend#2 NPS Activities</vt:lpstr>
      <vt:lpstr>Amend#2 LEA Activities</vt:lpstr>
      <vt:lpstr>Amend#2 Main Budget</vt:lpstr>
      <vt:lpstr>Amend#2 Review</vt:lpstr>
      <vt:lpstr>Amend#2 Reimb Form</vt:lpstr>
      <vt:lpstr>Amend#3 Overview</vt:lpstr>
      <vt:lpstr>Amend#3 Equitable Share</vt:lpstr>
      <vt:lpstr>Amend#3 NPS Activities</vt:lpstr>
      <vt:lpstr>Amend#3 LEA Activities</vt:lpstr>
      <vt:lpstr>Amend#3 Main Budget</vt:lpstr>
      <vt:lpstr>Amend#3 Review</vt:lpstr>
      <vt:lpstr>Amend#3 Reimb Form</vt:lpstr>
      <vt:lpstr>Amend#4 Overview</vt:lpstr>
      <vt:lpstr>Amend#4 Equitable Share</vt:lpstr>
      <vt:lpstr>Amend#4 NPS Activities</vt:lpstr>
      <vt:lpstr>Amend#4 LEA Activities</vt:lpstr>
      <vt:lpstr>Amend#4 Main Budget</vt:lpstr>
      <vt:lpstr>Amend#4 Review</vt:lpstr>
      <vt:lpstr>Amend#4 Reimb Form</vt:lpstr>
      <vt:lpstr>Budget Category</vt:lpstr>
      <vt:lpstr>Allocations</vt:lpstr>
      <vt:lpstr>NPS</vt:lpstr>
      <vt:lpstr>Allocations</vt:lpstr>
      <vt:lpstr>'Amend#1 LEA Activities'!BudgetCategory</vt:lpstr>
      <vt:lpstr>'Amend#2 LEA Activities'!BudgetCategory</vt:lpstr>
      <vt:lpstr>'Amend#3 LEA Activities'!BudgetCategory</vt:lpstr>
      <vt:lpstr>'Amend#4 LEA Activities'!BudgetCategory</vt:lpstr>
      <vt:lpstr>BudgetCategory</vt:lpstr>
      <vt:lpstr>Overview!ExternalData_1</vt:lpstr>
      <vt:lpstr>'Amend#1 Reimb Form'!Print_Area</vt:lpstr>
      <vt:lpstr>'Amend#2 Reimb Form'!Print_Area</vt:lpstr>
      <vt:lpstr>'Amend#3 Reimb Form'!Print_Area</vt:lpstr>
      <vt:lpstr>'Amend#4 Reimb Form'!Print_Area</vt:lpstr>
      <vt:lpstr>'Reimbursement Form'!Print_Area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Rowlands</dc:creator>
  <cp:lastModifiedBy>Chiki, Frank</cp:lastModifiedBy>
  <cp:lastPrinted>2021-03-19T15:54:03Z</cp:lastPrinted>
  <dcterms:created xsi:type="dcterms:W3CDTF">2017-07-05T20:31:33Z</dcterms:created>
  <dcterms:modified xsi:type="dcterms:W3CDTF">2021-09-29T11:31:38Z</dcterms:modified>
</cp:coreProperties>
</file>