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mc:AlternateContent xmlns:mc="http://schemas.openxmlformats.org/markup-compatibility/2006">
    <mc:Choice Requires="x15">
      <x15ac:absPath xmlns:x15ac="http://schemas.microsoft.com/office/spreadsheetml/2010/11/ac" url="https://ingov-my.sharepoint.com/personal/cisley_doe_in_gov/Documents/Documents/EL/"/>
    </mc:Choice>
  </mc:AlternateContent>
  <xr:revisionPtr revIDLastSave="0" documentId="8_{8A5938B4-6A9C-4AF3-B3E2-438097EB004E}" xr6:coauthVersionLast="47" xr6:coauthVersionMax="47" xr10:uidLastSave="{00000000-0000-0000-0000-000000000000}"/>
  <bookViews>
    <workbookView xWindow="-120" yWindow="-120" windowWidth="20730" windowHeight="11160" tabRatio="886" firstSheet="2" activeTab="2" xr2:uid="{9AE08D68-B652-47CD-9477-4CE1428540F7}"/>
  </bookViews>
  <sheets>
    <sheet name="List" sheetId="2" state="hidden" r:id="rId1"/>
    <sheet name="LEA List" sheetId="35" state="hidden" r:id="rId2"/>
    <sheet name="Budget Table Directions" sheetId="24" r:id="rId3"/>
    <sheet name="LEA Info" sheetId="26" r:id="rId4"/>
    <sheet name="Funding Descriptions" sheetId="1" r:id="rId5"/>
    <sheet name="Budget Table" sheetId="4" r:id="rId6"/>
    <sheet name="Amendment Directions" sheetId="25" r:id="rId7"/>
    <sheet name="Amendment #1 Narrative" sheetId="10" r:id="rId8"/>
    <sheet name="Amendment #1 Funding Dscrptn." sheetId="12" r:id="rId9"/>
    <sheet name="Amendment #1 Budget" sheetId="13" r:id="rId10"/>
    <sheet name="Amendment #2 Narrative" sheetId="29" r:id="rId11"/>
    <sheet name="Amendment #2 Funding Dscrpt" sheetId="30" r:id="rId12"/>
    <sheet name="Amendment #2 Budget" sheetId="31" r:id="rId13"/>
    <sheet name="Amendment #3 Narrative" sheetId="32" r:id="rId14"/>
    <sheet name="Amendment #3 Funding Dscrpt" sheetId="33" r:id="rId15"/>
    <sheet name="Amendment #3 Budget" sheetId="34" r:id="rId16"/>
    <sheet name="Budget Example Expenditures" sheetId="28" r:id="rId17"/>
  </sheets>
  <externalReferences>
    <externalReference r:id="rId18"/>
  </externalReferences>
  <definedNames>
    <definedName name="_xlnm._FilterDatabase" localSheetId="8" hidden="1">'Amendment #1 Funding Dscrptn.'!$C$4:$C$112</definedName>
    <definedName name="_xlnm._FilterDatabase" localSheetId="11" hidden="1">'Amendment #2 Funding Dscrpt'!$C$4:$C$112</definedName>
    <definedName name="_xlnm._FilterDatabase" localSheetId="14" hidden="1">'Amendment #3 Funding Dscrpt'!$C$4:$C$112</definedName>
    <definedName name="_xlnm._FilterDatabase" localSheetId="4" hidden="1">'Funding Descriptions'!$C$3:$C$111</definedName>
    <definedName name="Account" localSheetId="9">#REF!</definedName>
    <definedName name="Account" localSheetId="8">#REF!</definedName>
    <definedName name="Account" localSheetId="7">#REF!</definedName>
    <definedName name="Account" localSheetId="12">#REF!</definedName>
    <definedName name="Account" localSheetId="11">#REF!</definedName>
    <definedName name="Account" localSheetId="10">#REF!</definedName>
    <definedName name="Account" localSheetId="15">#REF!</definedName>
    <definedName name="Account" localSheetId="14">#REF!</definedName>
    <definedName name="Account" localSheetId="13">#REF!</definedName>
    <definedName name="Account">#REF!</definedName>
    <definedName name="Account1" localSheetId="9">#REF!</definedName>
    <definedName name="Account1" localSheetId="8">#REF!</definedName>
    <definedName name="Account1" localSheetId="7">#REF!</definedName>
    <definedName name="Account1" localSheetId="12">#REF!</definedName>
    <definedName name="Account1" localSheetId="11">#REF!</definedName>
    <definedName name="Account1" localSheetId="10">#REF!</definedName>
    <definedName name="Account1" localSheetId="15">#REF!</definedName>
    <definedName name="Account1" localSheetId="14">#REF!</definedName>
    <definedName name="Account1" localSheetId="13">#REF!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34" l="1"/>
  <c r="C112" i="33"/>
  <c r="C111" i="33"/>
  <c r="M15" i="34" s="1"/>
  <c r="C110" i="33"/>
  <c r="L14" i="34" s="1"/>
  <c r="C109" i="33"/>
  <c r="K14" i="34" s="1"/>
  <c r="C108" i="33"/>
  <c r="J14" i="34" s="1"/>
  <c r="C107" i="33"/>
  <c r="I14" i="34" s="1"/>
  <c r="C106" i="33"/>
  <c r="H14" i="34" s="1"/>
  <c r="C105" i="33"/>
  <c r="G14" i="34" s="1"/>
  <c r="C104" i="33"/>
  <c r="F14" i="34" s="1"/>
  <c r="C103" i="33"/>
  <c r="D14" i="34" s="1"/>
  <c r="C102" i="33"/>
  <c r="E14" i="34" s="1"/>
  <c r="C101" i="33"/>
  <c r="C14" i="34" s="1"/>
  <c r="C100" i="33"/>
  <c r="L13" i="34" s="1"/>
  <c r="C99" i="33"/>
  <c r="K13" i="34" s="1"/>
  <c r="C98" i="33"/>
  <c r="J13" i="34" s="1"/>
  <c r="C97" i="33"/>
  <c r="I13" i="34" s="1"/>
  <c r="C96" i="33"/>
  <c r="H13" i="34" s="1"/>
  <c r="C95" i="33"/>
  <c r="G13" i="34" s="1"/>
  <c r="C94" i="33"/>
  <c r="F13" i="34" s="1"/>
  <c r="C93" i="33"/>
  <c r="D13" i="34" s="1"/>
  <c r="C92" i="33"/>
  <c r="E13" i="34" s="1"/>
  <c r="C91" i="33"/>
  <c r="C13" i="34" s="1"/>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1" i="31"/>
  <c r="C112" i="30"/>
  <c r="C111" i="30"/>
  <c r="M15" i="31" s="1"/>
  <c r="C110" i="30"/>
  <c r="L14" i="31" s="1"/>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L10" i="31" s="1"/>
  <c r="C79" i="30"/>
  <c r="K10" i="31" s="1"/>
  <c r="C78" i="30"/>
  <c r="J10" i="31" s="1"/>
  <c r="C77" i="30"/>
  <c r="I10" i="31" s="1"/>
  <c r="C76" i="30"/>
  <c r="H10" i="31" s="1"/>
  <c r="C75" i="30"/>
  <c r="G10" i="31" s="1"/>
  <c r="C74" i="30"/>
  <c r="F10" i="31" s="1"/>
  <c r="C73" i="30"/>
  <c r="D10" i="31" s="1"/>
  <c r="C72" i="30"/>
  <c r="E10" i="31" s="1"/>
  <c r="C71" i="30"/>
  <c r="C10" i="31" s="1"/>
  <c r="C70" i="30"/>
  <c r="L9" i="31" s="1"/>
  <c r="C69" i="30"/>
  <c r="K9" i="31" s="1"/>
  <c r="C68" i="30"/>
  <c r="J9" i="31" s="1"/>
  <c r="C67" i="30"/>
  <c r="I9" i="31" s="1"/>
  <c r="C66" i="30"/>
  <c r="H9" i="31" s="1"/>
  <c r="C65" i="30"/>
  <c r="G9" i="31" s="1"/>
  <c r="C64" i="30"/>
  <c r="F9" i="31" s="1"/>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6" i="34"/>
  <c r="J16" i="34"/>
  <c r="K16" i="34"/>
  <c r="L16" i="34"/>
  <c r="E16" i="34"/>
  <c r="F16" i="34"/>
  <c r="G16" i="34"/>
  <c r="H16" i="34"/>
  <c r="M8" i="34"/>
  <c r="M10" i="31"/>
  <c r="M14" i="31"/>
  <c r="M13" i="31"/>
  <c r="M12" i="31"/>
  <c r="E16" i="31"/>
  <c r="F7" i="31"/>
  <c r="F16" i="31" s="1"/>
  <c r="M8" i="31"/>
  <c r="D16" i="31"/>
  <c r="C16" i="31"/>
  <c r="C41" i="12"/>
  <c r="D16" i="34" l="1"/>
  <c r="M16" i="34" s="1"/>
  <c r="M13" i="34"/>
  <c r="M17" i="34" s="1"/>
  <c r="M7" i="31"/>
  <c r="M11" i="13"/>
  <c r="C112" i="12"/>
  <c r="C111" i="12"/>
  <c r="M15" i="13" s="1"/>
  <c r="C110" i="12"/>
  <c r="L14" i="13" s="1"/>
  <c r="C109" i="12"/>
  <c r="C108" i="12"/>
  <c r="C107" i="12"/>
  <c r="C106" i="12"/>
  <c r="C105" i="12"/>
  <c r="C104" i="12"/>
  <c r="C103" i="12"/>
  <c r="C102" i="12"/>
  <c r="C101" i="12"/>
  <c r="C14" i="13" s="1"/>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16" i="31" s="1"/>
  <c r="C69" i="12"/>
  <c r="K16" i="31" s="1"/>
  <c r="C68" i="12"/>
  <c r="J16" i="31" s="1"/>
  <c r="C67" i="12"/>
  <c r="I16" i="31" s="1"/>
  <c r="C66" i="12"/>
  <c r="H16" i="31" s="1"/>
  <c r="C65" i="12"/>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G7" i="13"/>
  <c r="D8" i="13"/>
  <c r="C9" i="13"/>
  <c r="K9" i="13"/>
  <c r="I10" i="13"/>
  <c r="G12" i="13"/>
  <c r="D13" i="13"/>
  <c r="K14" i="13"/>
  <c r="L9" i="13"/>
  <c r="M7" i="13" l="1"/>
  <c r="M14" i="13"/>
  <c r="C16" i="13"/>
  <c r="I16" i="13"/>
  <c r="E16" i="13"/>
  <c r="H16" i="13"/>
  <c r="F16" i="13"/>
  <c r="M12" i="13"/>
  <c r="M13" i="13"/>
  <c r="M8" i="13"/>
  <c r="J16" i="13"/>
  <c r="G16" i="13"/>
  <c r="M10" i="13"/>
  <c r="K16" i="13"/>
  <c r="L16" i="13"/>
  <c r="D16" i="13"/>
  <c r="M9" i="13"/>
  <c r="C54" i="1"/>
  <c r="M16" i="13" l="1"/>
  <c r="C51" i="1"/>
  <c r="C103" i="1" l="1"/>
  <c r="M11" i="4" l="1"/>
  <c r="C111" i="1"/>
  <c r="C110" i="1"/>
  <c r="M15" i="4" s="1"/>
  <c r="C109" i="1"/>
  <c r="C108" i="1"/>
  <c r="C107" i="1"/>
  <c r="C106" i="1"/>
  <c r="C105" i="1"/>
  <c r="C104" i="1"/>
  <c r="F14" i="4"/>
  <c r="C102" i="1"/>
  <c r="C101" i="1"/>
  <c r="C100" i="1"/>
  <c r="C14" i="4" s="1"/>
  <c r="C99" i="1"/>
  <c r="C98" i="1"/>
  <c r="C97" i="1"/>
  <c r="C96" i="1"/>
  <c r="C95" i="1"/>
  <c r="C94" i="1"/>
  <c r="C93" i="1"/>
  <c r="C92" i="1"/>
  <c r="C91" i="1"/>
  <c r="C90" i="1"/>
  <c r="D13" i="4" l="1"/>
  <c r="I13" i="4"/>
  <c r="G14" i="4"/>
  <c r="K14" i="4"/>
  <c r="F13" i="4"/>
  <c r="J13" i="4"/>
  <c r="E14" i="4"/>
  <c r="H14" i="4"/>
  <c r="L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C16" i="4" l="1"/>
  <c r="L16" i="4"/>
  <c r="J16" i="4"/>
  <c r="E16" i="4"/>
  <c r="M12" i="4"/>
  <c r="M9" i="4"/>
  <c r="M8" i="4"/>
  <c r="F16" i="4"/>
  <c r="I16" i="4"/>
  <c r="G16" i="4"/>
  <c r="M10"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400-000007000000}">
      <text>
        <r>
          <rPr>
            <sz val="11"/>
            <color rgb="FF000000"/>
            <rFont val="Calibri"/>
            <family val="2"/>
          </rPr>
          <t>i.e. Supplemental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B15" authorId="1" shapeId="0" xr:uid="{BEF00BA1-7C83-40BC-BA03-36432761620B}">
      <text>
        <r>
          <rPr>
            <sz val="9"/>
            <color indexed="81"/>
            <rFont val="Tahoma"/>
            <family val="2"/>
          </rPr>
          <t>Indirect costs may not exceed your allowable rate</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NESP;  Federal/State/Local; Other </t>
        </r>
      </text>
    </comment>
    <comment ref="K21" authorId="0" shapeId="0" xr:uid="{00000000-0006-0000-04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700-000007000000}">
      <text>
        <r>
          <rPr>
            <sz val="11"/>
            <color rgb="FF000000"/>
            <rFont val="Calibri"/>
            <family val="2"/>
          </rPr>
          <t>i.e. Supplemental EL teacher salaries; teacher stipends for tutoring</t>
        </r>
      </text>
    </comment>
    <comment ref="D6" authorId="0" shapeId="0" xr:uid="{00000000-0006-0000-0700-000008000000}">
      <text>
        <r>
          <rPr>
            <sz val="11"/>
            <color rgb="FF000000"/>
            <rFont val="Calibri"/>
            <family val="2"/>
          </rPr>
          <t>Paraprofessionals salaries and stipends</t>
        </r>
      </text>
    </comment>
    <comment ref="B15" authorId="1" shapeId="0" xr:uid="{29A671E2-FD12-4473-B718-CA530171A308}">
      <text>
        <r>
          <rPr>
            <sz val="9"/>
            <color indexed="81"/>
            <rFont val="Tahoma"/>
            <family val="2"/>
          </rPr>
          <t>Indirect costs may not exceed your allowable rate</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NESP;  Federal/State/Local; Other 
</t>
        </r>
      </text>
    </comment>
    <comment ref="K21" authorId="0" shapeId="0" xr:uid="{00000000-0006-0000-07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FF16E8D9-929A-46B9-9354-0A1A1DF88C83}">
      <text>
        <r>
          <rPr>
            <sz val="9"/>
            <color indexed="81"/>
            <rFont val="Tahoma"/>
            <family val="2"/>
          </rPr>
          <t>Indirect costs may not exceed your allowable rate</t>
        </r>
      </text>
    </comment>
    <comment ref="A21" authorId="1" shapeId="0" xr:uid="{50F80574-526D-419A-9A81-8A833A3050C4}">
      <text>
        <r>
          <rPr>
            <sz val="11"/>
            <color rgb="FF000000"/>
            <rFont val="Calibri"/>
            <family val="2"/>
          </rPr>
          <t>Provide first and last name of staff member</t>
        </r>
      </text>
    </comment>
    <comment ref="C21" authorId="1" shapeId="0" xr:uid="{5C2B61C5-DE9E-4D16-AA1C-B06B3A8DF56B}">
      <text>
        <r>
          <rPr>
            <sz val="11"/>
            <color rgb="FF000000"/>
            <rFont val="Calibri"/>
            <family val="2"/>
          </rPr>
          <t xml:space="preserve">Provide title of staffing position
</t>
        </r>
      </text>
    </comment>
    <comment ref="E21" authorId="1" shapeId="0" xr:uid="{67B01CC8-1295-49A4-911E-771B61517F1D}">
      <text>
        <r>
          <rPr>
            <sz val="11"/>
            <color rgb="FF000000"/>
            <rFont val="Calibri"/>
            <family val="2"/>
          </rPr>
          <t xml:space="preserve">Is staffing a certified position or non-certified position?
</t>
        </r>
      </text>
    </comment>
    <comment ref="F21" authorId="1" shapeId="0" xr:uid="{401FB5B3-9209-4227-B47F-60F48019A160}">
      <text>
        <r>
          <rPr>
            <sz val="11"/>
            <color rgb="FF000000"/>
            <rFont val="Calibri"/>
            <family val="2"/>
          </rPr>
          <t xml:space="preserve">Provide the full time equivalent position. E.g. .5 = half time position; 1.0 = full time position
</t>
        </r>
      </text>
    </comment>
    <comment ref="G21" authorId="1" shapeId="0" xr:uid="{19F28C6B-1CAF-46A0-B0D0-9D201688ED95}">
      <text>
        <r>
          <rPr>
            <sz val="11"/>
            <color rgb="FF000000"/>
            <rFont val="Calibri"/>
            <family val="2"/>
          </rPr>
          <t xml:space="preserve">Is the staffing position a stipend?  Yes or No
</t>
        </r>
      </text>
    </comment>
    <comment ref="H21" authorId="1" shapeId="0" xr:uid="{B49BC3B8-14E2-4685-9D89-3AA600D0EC43}">
      <text>
        <r>
          <rPr>
            <sz val="11"/>
            <color rgb="FF000000"/>
            <rFont val="Calibri"/>
            <family val="2"/>
          </rPr>
          <t>Is staffing position split-funded?  Yes or No</t>
        </r>
      </text>
    </comment>
    <comment ref="I21" authorId="1" shapeId="0" xr:uid="{7FD49B79-DC6F-4D91-9589-E8B6136C84FF}">
      <text>
        <r>
          <rPr>
            <sz val="11"/>
            <color rgb="FF000000"/>
            <rFont val="Calibri"/>
            <family val="2"/>
          </rPr>
          <t xml:space="preserve">E.g. Title I Part A; Title II, Part A; NESP;  Federal/State/Local; Other </t>
        </r>
      </text>
    </comment>
    <comment ref="K21" authorId="1" shapeId="0" xr:uid="{E33377A8-C745-4BF8-A7A6-6847703F2659}">
      <text>
        <r>
          <rPr>
            <sz val="11"/>
            <color rgb="FF000000"/>
            <rFont val="Calibri"/>
            <family val="2"/>
          </rPr>
          <t>Provide a brief description of staff member's roles and responsibilities; NOTE: Job descriptions are required to be submitted for all Title III-funded staff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D27B81D7-31E4-4A16-880B-B6CA5311BEEB}">
      <text>
        <r>
          <rPr>
            <sz val="9"/>
            <color indexed="81"/>
            <rFont val="Tahoma"/>
            <family val="2"/>
          </rPr>
          <t>Indirect costs may not exceed your allowable rate</t>
        </r>
      </text>
    </comment>
    <comment ref="A21" authorId="1" shapeId="0" xr:uid="{83CECAD5-DCD0-4060-8AAF-03DCE762E0F2}">
      <text>
        <r>
          <rPr>
            <sz val="11"/>
            <color rgb="FF000000"/>
            <rFont val="Calibri"/>
            <family val="2"/>
          </rPr>
          <t>Provide first and last name of staff member</t>
        </r>
      </text>
    </comment>
    <comment ref="C21" authorId="1" shapeId="0" xr:uid="{75E3D2CC-9201-486E-A87A-08E8248513F8}">
      <text>
        <r>
          <rPr>
            <sz val="11"/>
            <color rgb="FF000000"/>
            <rFont val="Calibri"/>
            <family val="2"/>
          </rPr>
          <t xml:space="preserve">Provide title of staffing position
</t>
        </r>
      </text>
    </comment>
    <comment ref="E21" authorId="1" shapeId="0" xr:uid="{834A38E5-2B43-49D4-B493-F86A86AA4A8B}">
      <text>
        <r>
          <rPr>
            <sz val="11"/>
            <color rgb="FF000000"/>
            <rFont val="Calibri"/>
            <family val="2"/>
          </rPr>
          <t xml:space="preserve">Is staffing a certified position or non-certified position?
</t>
        </r>
      </text>
    </comment>
    <comment ref="F21" authorId="1" shapeId="0" xr:uid="{F4B2CA57-1BB0-41E8-BB8F-0A5A0E0FC4E6}">
      <text>
        <r>
          <rPr>
            <sz val="11"/>
            <color rgb="FF000000"/>
            <rFont val="Calibri"/>
            <family val="2"/>
          </rPr>
          <t xml:space="preserve">Provide the full time equivalent position. E.g. .5 = half time position; 1.0 = full time position
</t>
        </r>
      </text>
    </comment>
    <comment ref="G21" authorId="1" shapeId="0" xr:uid="{6C103570-C47B-499C-9422-4744B9B439DB}">
      <text>
        <r>
          <rPr>
            <sz val="11"/>
            <color rgb="FF000000"/>
            <rFont val="Calibri"/>
            <family val="2"/>
          </rPr>
          <t xml:space="preserve">Is the staffing position a stipend?  Yes or No
</t>
        </r>
      </text>
    </comment>
    <comment ref="H21" authorId="1" shapeId="0" xr:uid="{D83F2561-7107-444E-9A36-BE5E9F4F9AAC}">
      <text>
        <r>
          <rPr>
            <sz val="11"/>
            <color rgb="FF000000"/>
            <rFont val="Calibri"/>
            <family val="2"/>
          </rPr>
          <t>Is staffing position split-funded?  Yes or No</t>
        </r>
      </text>
    </comment>
    <comment ref="I21" authorId="1" shapeId="0" xr:uid="{1ADA9981-9B6C-4C45-AC3B-10CF0314899E}">
      <text>
        <r>
          <rPr>
            <sz val="11"/>
            <color rgb="FF000000"/>
            <rFont val="Calibri"/>
            <family val="2"/>
          </rPr>
          <t xml:space="preserve">E.g. Title I Part A; Title II, Part A; NESP;  Federal/State/Local; Other 
</t>
        </r>
      </text>
    </comment>
    <comment ref="K21" authorId="1" shapeId="0" xr:uid="{BDC3E47A-58B4-42EC-A5F5-FAC6C738D637}">
      <text>
        <r>
          <rPr>
            <sz val="11"/>
            <color rgb="FF000000"/>
            <rFont val="Calibri"/>
            <family val="2"/>
          </rPr>
          <t>Provide a brief description of staff member's roles and responsibilities; NOTE: Job descriptions are required to be submitted for all Title III-funded staff</t>
        </r>
      </text>
    </comment>
  </commentList>
</comments>
</file>

<file path=xl/sharedStrings.xml><?xml version="1.0" encoding="utf-8"?>
<sst xmlns="http://schemas.openxmlformats.org/spreadsheetml/2006/main" count="1506" uniqueCount="1048">
  <si>
    <t>Budget Category</t>
  </si>
  <si>
    <t xml:space="preserve">9545 | 21st Century Charter Sch Of Gary  </t>
  </si>
  <si>
    <t>9970 | ACE Preparatory Academy</t>
  </si>
  <si>
    <t>Instruction: Salary (Cert.)</t>
  </si>
  <si>
    <t xml:space="preserve">0015 | Adams Central Community Schools </t>
  </si>
  <si>
    <t>Instruction: Benefits (Cert.)</t>
  </si>
  <si>
    <t>9130 | Adelante Schools</t>
  </si>
  <si>
    <t>Instruction: Salary (NonCert.)</t>
  </si>
  <si>
    <t>5265 | Alexandria Com School Corp</t>
  </si>
  <si>
    <t>Instruction: Benefits (NonCert.)</t>
  </si>
  <si>
    <t xml:space="preserve">5265 | Alexandria Com School Corp    </t>
  </si>
  <si>
    <t>Instruction: Professional Services</t>
  </si>
  <si>
    <t>9065 | Allegiant Preparatory Academy</t>
  </si>
  <si>
    <t>Instruction: Rentals</t>
  </si>
  <si>
    <t>5275 | Anderson Community School Corp</t>
  </si>
  <si>
    <t>Instruction: Other Purchased Services</t>
  </si>
  <si>
    <t>9750 | Anderson Excel Center</t>
  </si>
  <si>
    <t>Instruction: General Supplies</t>
  </si>
  <si>
    <t xml:space="preserve">9790 | Anderson Preparatory Academy      </t>
  </si>
  <si>
    <t>Instruction: Property</t>
  </si>
  <si>
    <t xml:space="preserve">9615 | Andrew J Brown Academy            </t>
  </si>
  <si>
    <t>Instruction: Transfer</t>
  </si>
  <si>
    <t xml:space="preserve">5470 | Argos Community Schools       </t>
  </si>
  <si>
    <t>Support Services (Student): Salary (Cert.)</t>
  </si>
  <si>
    <t xml:space="preserve">9685 | Aspire Charter Academy            </t>
  </si>
  <si>
    <t>Support Services (Student): Benefits (Cert.)</t>
  </si>
  <si>
    <t xml:space="preserve">2435 | Attica Consolidated Sch Corp  </t>
  </si>
  <si>
    <t>Support Services (Student): Salary (NonCert.)</t>
  </si>
  <si>
    <t xml:space="preserve">3315 | Avon Community School Corp    </t>
  </si>
  <si>
    <t>Support Services (Student): Benefits (NonCert.)</t>
  </si>
  <si>
    <t>9645 | Avondale Meadows Academy</t>
  </si>
  <si>
    <t>Support Services (Student): Professional Services</t>
  </si>
  <si>
    <t>9040 | Avondale Meadows Middle School</t>
  </si>
  <si>
    <t>Support Services (Student): Rentals</t>
  </si>
  <si>
    <t xml:space="preserve">1315 | Barr-Reeve Com Schools Inc    </t>
  </si>
  <si>
    <t>Support Services (Student): Other Purchased Services</t>
  </si>
  <si>
    <t xml:space="preserve">0365 | Bartholomew Con School Corp   </t>
  </si>
  <si>
    <t>Support Services (Student): General Supplies</t>
  </si>
  <si>
    <t xml:space="preserve">6895 | Batesville Community Sch Corp </t>
  </si>
  <si>
    <t>Support Services (Student): Property</t>
  </si>
  <si>
    <t xml:space="preserve">2260 | Baugo Community Schools       </t>
  </si>
  <si>
    <t>Support Services (Student): Transfer</t>
  </si>
  <si>
    <t xml:space="preserve">5380 | Beech Grove City Schools      </t>
  </si>
  <si>
    <t>Improvement of Instruction: Salary (Cert.)</t>
  </si>
  <si>
    <t xml:space="preserve">9140 | Believe Circle City High School </t>
  </si>
  <si>
    <t>Improvement of Instruction: Benefits (Cert.)</t>
  </si>
  <si>
    <t xml:space="preserve">0395 | Benton Community School Corp  </t>
  </si>
  <si>
    <t>Improvement of Instruction: Salary (NonCert.)</t>
  </si>
  <si>
    <t xml:space="preserve">0515 | Blackford County Schools      </t>
  </si>
  <si>
    <t>Improvement of Instruction: Benefits (NonCert.)</t>
  </si>
  <si>
    <t xml:space="preserve">2920 | Bloomfield School District    </t>
  </si>
  <si>
    <t>Improvement of Instruction: Professional Services</t>
  </si>
  <si>
    <t xml:space="preserve">3405 | Blue River Valley Schools     </t>
  </si>
  <si>
    <t>Improvement of Instruction: Rentals</t>
  </si>
  <si>
    <t>0935 | Borden-Henryville School Corp.</t>
  </si>
  <si>
    <t>Improvement of Instruction: Other Purchased Services</t>
  </si>
  <si>
    <t xml:space="preserve">5480 | Bremen Public Schools         </t>
  </si>
  <si>
    <t>Improvement of Instruction: General Supplies</t>
  </si>
  <si>
    <t xml:space="preserve">3305 | Brownsburg Community Sch Corp </t>
  </si>
  <si>
    <t>Improvement of Instruction: Property</t>
  </si>
  <si>
    <t xml:space="preserve">3695 | Brownstown Cnt Com Sch Corp   </t>
  </si>
  <si>
    <t>Improvement of Instruction: Transfer</t>
  </si>
  <si>
    <t>9620 | Burris Laboratory School</t>
  </si>
  <si>
    <t>Other Support Services: Salary (Cert.)</t>
  </si>
  <si>
    <t>3455 | C A Beard Memorial School Corp</t>
  </si>
  <si>
    <t>Other Support Services: Benefits (Cert.)</t>
  </si>
  <si>
    <t>9725 | Canaan Community Academy</t>
  </si>
  <si>
    <t>Other Support Services: Salary (NonCert.)</t>
  </si>
  <si>
    <t xml:space="preserve">6340 | Cannelton City Schools        </t>
  </si>
  <si>
    <t>Other Support Services: Benefits (NonCert.)</t>
  </si>
  <si>
    <t>9880 | Career Academy High School</t>
  </si>
  <si>
    <t>Other Support Services: Professional Services</t>
  </si>
  <si>
    <t>9965 | Career Academy Middle School</t>
  </si>
  <si>
    <t>Other Support Services: Rentals</t>
  </si>
  <si>
    <t>3060 | Carmel Clay Schools</t>
  </si>
  <si>
    <t>Other Support Services: Other Purchased Services</t>
  </si>
  <si>
    <t>9710 | Carpe Diem - Northwest</t>
  </si>
  <si>
    <t>Other Support Services: General Supplies</t>
  </si>
  <si>
    <t xml:space="preserve">0750 | Carroll Consolidated Sch Corp </t>
  </si>
  <si>
    <t>Other Support Services: Property</t>
  </si>
  <si>
    <t xml:space="preserve">2650 | Caston School Corporation     </t>
  </si>
  <si>
    <t>Other Support Services: Transfer</t>
  </si>
  <si>
    <t xml:space="preserve">4205 | Center Grove Com Sch Corp     </t>
  </si>
  <si>
    <t>Operations and Maintenance: Salary (Cert.)</t>
  </si>
  <si>
    <t xml:space="preserve">8360 | Centerville-Abington Com Schs </t>
  </si>
  <si>
    <t>Operations and Maintenance: Benefits (Cert.)</t>
  </si>
  <si>
    <t xml:space="preserve">6055 | Central Noble Com School Corp </t>
  </si>
  <si>
    <t>Operations and Maintenance: Salary (NonCert.)</t>
  </si>
  <si>
    <t>9445 | Charles A Tindley Accelerated Schl</t>
  </si>
  <si>
    <t>Operations and Maintenance: Benefits (NonCert.)</t>
  </si>
  <si>
    <t xml:space="preserve">9310 | Charter School Of The Dunes       </t>
  </si>
  <si>
    <t>Operations and Maintenance: Professional Services</t>
  </si>
  <si>
    <t xml:space="preserve">9380 | Christel House Academy South            </t>
  </si>
  <si>
    <t>Operations and Maintenance: Rentals</t>
  </si>
  <si>
    <t>9395 | Christel House Academy West</t>
  </si>
  <si>
    <t>Operations and Maintenance: Other Purchased Services</t>
  </si>
  <si>
    <t>9385 | Christel House DORS</t>
  </si>
  <si>
    <t>Operations and Maintenance: General Supplies</t>
  </si>
  <si>
    <t>9440 | Christel House DORS West</t>
  </si>
  <si>
    <t>Operations and Maintenance: Property</t>
  </si>
  <si>
    <t>9150 | Circle City Prep Charter School</t>
  </si>
  <si>
    <t>Operations and Maintenance: Transfer</t>
  </si>
  <si>
    <t>4145 | Clark-Pleasant Com School Corp</t>
  </si>
  <si>
    <t>Transportation: Salary (Cert.)</t>
  </si>
  <si>
    <t xml:space="preserve">1000 | Clarksville Com School Corp   </t>
  </si>
  <si>
    <t>Transportation: Benefits (Cert.)</t>
  </si>
  <si>
    <t xml:space="preserve">1125 | Clay Community Schools        </t>
  </si>
  <si>
    <t>Transportation: Salary (NonCert.)</t>
  </si>
  <si>
    <t xml:space="preserve">1150 | Clinton Central School Corp   </t>
  </si>
  <si>
    <t>Transportation: Benefits (NonCert.)</t>
  </si>
  <si>
    <t xml:space="preserve">1160 | Clinton Prairie School Corp   </t>
  </si>
  <si>
    <t>Transportation: Professional Services</t>
  </si>
  <si>
    <t xml:space="preserve">6750 | Cloverdale Community Schools  </t>
  </si>
  <si>
    <t>Transportation: Rentals</t>
  </si>
  <si>
    <t xml:space="preserve">9320 | Community Montessori Inc          </t>
  </si>
  <si>
    <t>Transportation: Other Purchased Services</t>
  </si>
  <si>
    <t>1170 | Community Schools Of Frankfort</t>
  </si>
  <si>
    <t>Transportation: General Supplies</t>
  </si>
  <si>
    <t xml:space="preserve">2270 | Concord Community Schools     </t>
  </si>
  <si>
    <t>Transportation: Property</t>
  </si>
  <si>
    <t>0670 | County School Corp Of Brown Co</t>
  </si>
  <si>
    <t>Transportation: Transfer</t>
  </si>
  <si>
    <t xml:space="preserve">2440 | Covington Community Sch Corp  </t>
  </si>
  <si>
    <t>Community Services Operations: Salary (Cert.)</t>
  </si>
  <si>
    <t xml:space="preserve">1900 | Cowan Community School Corp   </t>
  </si>
  <si>
    <t>Community Services Operations: Benefits (Cert.)</t>
  </si>
  <si>
    <t xml:space="preserve">1300 | Crawford Co Com School Corp   </t>
  </si>
  <si>
    <t>Community Services Operations: Salary (NonCert.)</t>
  </si>
  <si>
    <t xml:space="preserve">5855 | Crawfordsville Com Schools    </t>
  </si>
  <si>
    <t>Community Services Operations: Benefits (NonCert.)</t>
  </si>
  <si>
    <t>3710 | Crothersville Community School</t>
  </si>
  <si>
    <t>Community Services Operations: Professional Services</t>
  </si>
  <si>
    <t>4660 | Crown Point Community Sch Corp</t>
  </si>
  <si>
    <t>Community Services Operations: Rentals</t>
  </si>
  <si>
    <t>8825 | CSUSA Donnan</t>
  </si>
  <si>
    <t>Community Services Operations: Other Purchased Services</t>
  </si>
  <si>
    <t>8810 | CSUSA Howe</t>
  </si>
  <si>
    <t>Community Services Operations: General Supplies</t>
  </si>
  <si>
    <t>8815 | CSUSA Manual</t>
  </si>
  <si>
    <t>Community Services Operations: Property</t>
  </si>
  <si>
    <t xml:space="preserve">5455 | Culver Community Schools Corp </t>
  </si>
  <si>
    <t>Community Services Operations: Transfer</t>
  </si>
  <si>
    <t xml:space="preserve">1940 | Daleville Community Schools   </t>
  </si>
  <si>
    <t>Indirect Cost Used</t>
  </si>
  <si>
    <t>9920 | Damar Charter Academy</t>
  </si>
  <si>
    <t>3325 | Danville Community School Corp</t>
  </si>
  <si>
    <t xml:space="preserve">1655 | Decatur County Com Schools    </t>
  </si>
  <si>
    <t xml:space="preserve">1835 | Dekalb Co Ctl United Sch Dist </t>
  </si>
  <si>
    <t>1805 | Dekalb Co Eastern Com Sch Dist</t>
  </si>
  <si>
    <t>1875 | Delaware Community School Corp</t>
  </si>
  <si>
    <t xml:space="preserve">0755 | Delphi Community School Corp  </t>
  </si>
  <si>
    <t>9870 | Discovery Charter School</t>
  </si>
  <si>
    <t xml:space="preserve">9795 | Dr Robert H Faulkner Academy      </t>
  </si>
  <si>
    <t>9950 | Dugger Union Comm Schools Academy</t>
  </si>
  <si>
    <t xml:space="preserve">6470 | Duneland School Corporation   </t>
  </si>
  <si>
    <t>8690 | Dynamic Minds Academy</t>
  </si>
  <si>
    <t xml:space="preserve">0255 | East Allen County Schools     </t>
  </si>
  <si>
    <t xml:space="preserve">9595 | East Chicago Lighthouse Charter   </t>
  </si>
  <si>
    <t>9555 | East Chicago Urban Enterprise Acad</t>
  </si>
  <si>
    <t>2725 | East Gibson School Corporation</t>
  </si>
  <si>
    <t xml:space="preserve">6060 | East Noble School Corp        </t>
  </si>
  <si>
    <t>6510 | East Porter County School Corp</t>
  </si>
  <si>
    <t xml:space="preserve">8215 | East Washington School Corp   </t>
  </si>
  <si>
    <t xml:space="preserve">2815 | Eastbrook Community Sch Corp  </t>
  </si>
  <si>
    <t>3145 | Eastern Hancock Co Com Sch Cor</t>
  </si>
  <si>
    <t xml:space="preserve">6620 | Eastern Pulaski Com Sch Corp  </t>
  </si>
  <si>
    <t xml:space="preserve">2940 | Eastern Sch Dist Of Greene Co </t>
  </si>
  <si>
    <t xml:space="preserve">3480 | Eastern-Howard School Corp    </t>
  </si>
  <si>
    <t xml:space="preserve">4215 | Edinburgh Community Sch Corp  </t>
  </si>
  <si>
    <t>8820 | Edison Learning Roosevelt</t>
  </si>
  <si>
    <t xml:space="preserve">2305 | Elkhart Community Schools     </t>
  </si>
  <si>
    <t xml:space="preserve">5280 | Elwood Community School Corp  </t>
  </si>
  <si>
    <t xml:space="preserve">5910 | Eminence Con School Corp      </t>
  </si>
  <si>
    <t>9365 | Enlace Academy</t>
  </si>
  <si>
    <t>7995 | Evansville-Vanderburgh Sch Cor</t>
  </si>
  <si>
    <t>8655 | Excel Center - Bloomington</t>
  </si>
  <si>
    <t>9050 | Excel Center - Clarksville</t>
  </si>
  <si>
    <t>9055 | Excel Center - Hammond</t>
  </si>
  <si>
    <t>9355 | Excel Center - Kokomo</t>
  </si>
  <si>
    <t xml:space="preserve">9345 | Excel Center - Lafayette   </t>
  </si>
  <si>
    <t>9335 | Excel Center - Lafayette Square Mall</t>
  </si>
  <si>
    <t>9305 | Excel Center - Richmond</t>
  </si>
  <si>
    <t>9995 | Excel Center - Shelbyville</t>
  </si>
  <si>
    <t>9910 | Excel Center for Adult Learners</t>
  </si>
  <si>
    <t>9190 | Excel Center Gary (LEADS)</t>
  </si>
  <si>
    <t>9855 | Excel Center Noblesville</t>
  </si>
  <si>
    <t>9900 | Excel Center South Bend</t>
  </si>
  <si>
    <t>9840 | Excel Center University Heights</t>
  </si>
  <si>
    <t xml:space="preserve">2155 | Fairfield Community Schools   </t>
  </si>
  <si>
    <t xml:space="preserve">2395 | Fayette County School Corp    </t>
  </si>
  <si>
    <t>0370 | Flat Rock-Hawcreek School Corp</t>
  </si>
  <si>
    <t xml:space="preserve">0235 | Fort Wayne Community Schools  </t>
  </si>
  <si>
    <t>4225 | Franklin Community School Corp</t>
  </si>
  <si>
    <t xml:space="preserve">2475 | Franklin County Com Sch Corp  </t>
  </si>
  <si>
    <t>5310 | Franklin Township Com Sch Corp</t>
  </si>
  <si>
    <t xml:space="preserve">5245 | Frankton-Lapel Community Schs </t>
  </si>
  <si>
    <t xml:space="preserve">7605 | Fremont Community Schools     </t>
  </si>
  <si>
    <t xml:space="preserve">8525 | Frontier School Corporation   </t>
  </si>
  <si>
    <t xml:space="preserve">1820 | Garrett-Keyser-Butler Com Schools     </t>
  </si>
  <si>
    <t>4690 | Gary Community School Corp</t>
  </si>
  <si>
    <t xml:space="preserve">9535 | Gary Lighthouse Charter School    </t>
  </si>
  <si>
    <t>9885 | Gary Middle College</t>
  </si>
  <si>
    <t>9070 | Gary Middle College West</t>
  </si>
  <si>
    <t xml:space="preserve">9665 | Geist Montessori Academy          </t>
  </si>
  <si>
    <t>8970 | GEO Next Generation Academy</t>
  </si>
  <si>
    <t>9975 | Global Preparatory Academy</t>
  </si>
  <si>
    <t xml:space="preserve">2315 | Goshen Community Schools      </t>
  </si>
  <si>
    <t xml:space="preserve">1010 | Greater Clark County Schools  </t>
  </si>
  <si>
    <t xml:space="preserve">2120 | Greater Jasper Con Schs       </t>
  </si>
  <si>
    <t>6755 | Greencastle Community Sch Corp</t>
  </si>
  <si>
    <t>3125 | Greenfield-Central Com Schools</t>
  </si>
  <si>
    <t xml:space="preserve">1730 | Greensburg Community Schools  </t>
  </si>
  <si>
    <t xml:space="preserve">4245 | Greenwood Community Sch Corp  </t>
  </si>
  <si>
    <t xml:space="preserve">4700 | Griffith Public Schools       </t>
  </si>
  <si>
    <t xml:space="preserve">7610 | Hamilton Community Schools    </t>
  </si>
  <si>
    <t xml:space="preserve">3025 | Hamilton Heights School Corp  </t>
  </si>
  <si>
    <t>3005 | Hamilton Southeastern Schools</t>
  </si>
  <si>
    <t>9705 | Hammond Academy</t>
  </si>
  <si>
    <t>4580 | Hanover Community Sch Corp</t>
  </si>
  <si>
    <t xml:space="preserve">9650 | Herron High School                 </t>
  </si>
  <si>
    <t>TBD | Herron Prep Academy</t>
  </si>
  <si>
    <t>9990 | Higher Institute of Arts &amp; Tech</t>
  </si>
  <si>
    <t>8990 | Him by Her Collegiate School for the Arts</t>
  </si>
  <si>
    <t xml:space="preserve">9805 | Hoosier Academy - Indianapolis    </t>
  </si>
  <si>
    <t>9865 | Hoosier Academy Virtual</t>
  </si>
  <si>
    <t xml:space="preserve">9651 | Hope Academy                      </t>
  </si>
  <si>
    <t xml:space="preserve">9655 | Hope Academy                      </t>
  </si>
  <si>
    <t xml:space="preserve">3625 | Huntington Co Com Sch Corp    </t>
  </si>
  <si>
    <t>9010 | Ignite Achievement Academy</t>
  </si>
  <si>
    <t>9625 | IN Academy for Science ,Math, and Humanities</t>
  </si>
  <si>
    <t>9905 | IN Connections Academy Virtual Pilot</t>
  </si>
  <si>
    <t>9435 | Indiana Achievement Academy</t>
  </si>
  <si>
    <t>9505 | Indiana Agriculture and Technology</t>
  </si>
  <si>
    <t>9035 | Indiana Career Connections Academy</t>
  </si>
  <si>
    <t>9490 | Indiana College Preparatory</t>
  </si>
  <si>
    <t>9100 | Indiana Dept. of Corrections (Part D only)</t>
  </si>
  <si>
    <t>9895 | Indiana Math and Science Academy - North</t>
  </si>
  <si>
    <t>9785 | Indiana Math And Science Academy -Indianapolis</t>
  </si>
  <si>
    <t xml:space="preserve">9155 | Indiana Virtual Pathways Academy </t>
  </si>
  <si>
    <t>9890 | Indiana Virtual School</t>
  </si>
  <si>
    <t>9780 | Indianapolis Academy of Excellence</t>
  </si>
  <si>
    <t>9770 | Indianapolis Lighthouse Charter East</t>
  </si>
  <si>
    <t>9670 | Indianapolis Metropolitan High Sch</t>
  </si>
  <si>
    <t>5385 | Indianapolis Public Schools</t>
  </si>
  <si>
    <t>TBD | Indianapolis (Indy) STEAM Academy</t>
  </si>
  <si>
    <t>9120 | Insight School Of Indiana</t>
  </si>
  <si>
    <t>9735 | Inspire Academy</t>
  </si>
  <si>
    <t>8675 | Invent Learning Hub</t>
  </si>
  <si>
    <t xml:space="preserve">9330 | Irvington Community School        </t>
  </si>
  <si>
    <t>8685 | J&amp;R Phalen Elementary School (George H. Fisher School 93)</t>
  </si>
  <si>
    <t>6900 | Jac-Cen-Del Community Sch Corp</t>
  </si>
  <si>
    <t>8940 | James &amp; Rosemary Phalen Leadership Academy High School</t>
  </si>
  <si>
    <t>9045 | James and Rosemary Phalen Leadership Academy</t>
  </si>
  <si>
    <t xml:space="preserve">3945 | Jay School Corp               </t>
  </si>
  <si>
    <t xml:space="preserve">4015 | Jennings County School Corp   </t>
  </si>
  <si>
    <t xml:space="preserve">7150 | John Glenn School Corporation </t>
  </si>
  <si>
    <t xml:space="preserve">9495 | Joshua Academy                    </t>
  </si>
  <si>
    <t xml:space="preserve">3785 | Kankakee Valley School Corp   </t>
  </si>
  <si>
    <t>9115 | Kindezi Academy</t>
  </si>
  <si>
    <t xml:space="preserve">9400 | KIPP Indpls College Preparatory   </t>
  </si>
  <si>
    <t>9135 | KIPP Indy Legacy High School</t>
  </si>
  <si>
    <t>9410 | KIPP Unite College Prep Elementary</t>
  </si>
  <si>
    <t xml:space="preserve">7525 | Knox Community School Corp    </t>
  </si>
  <si>
    <t>3500 | Kokomo Sch Corp</t>
  </si>
  <si>
    <t xml:space="preserve">4945 | La Porte Community School Corp </t>
  </si>
  <si>
    <t xml:space="preserve">7855 | Lafayette School Corporation  </t>
  </si>
  <si>
    <t>4615 | Lake Central School Corporation</t>
  </si>
  <si>
    <t xml:space="preserve">4650 | Lake Ridge Schools            </t>
  </si>
  <si>
    <t>4680 | Lake Station Community Schools</t>
  </si>
  <si>
    <t xml:space="preserve">4535 | Lakeland School Corporation   </t>
  </si>
  <si>
    <t>3160 | Lanesville Community School Co</t>
  </si>
  <si>
    <t>TBD | Lawrence Co Independent School</t>
  </si>
  <si>
    <t xml:space="preserve">1620 | Lawrenceburg Com School Corp  </t>
  </si>
  <si>
    <t xml:space="preserve">0665 | Lebanon Community School Corp </t>
  </si>
  <si>
    <t>0815 | Lewis Cass Schools</t>
  </si>
  <si>
    <t xml:space="preserve">1895 | Liberty-Perry Com School Corp </t>
  </si>
  <si>
    <t xml:space="preserve">2950 | Linton-Stockton School Corp   </t>
  </si>
  <si>
    <t>0875 | Logansport Community Sch Corp</t>
  </si>
  <si>
    <t xml:space="preserve">5525 | Loogootee Community Sch Corp  </t>
  </si>
  <si>
    <t xml:space="preserve">6460 | M S D Boone Township          </t>
  </si>
  <si>
    <t xml:space="preserve">5300 | M S D Decatur Township        </t>
  </si>
  <si>
    <t xml:space="preserve">5330 | M S D Lawrence Township       </t>
  </si>
  <si>
    <t xml:space="preserve">5925 | M S D Martinsville Schools    </t>
  </si>
  <si>
    <t xml:space="preserve">6590 | M S D Mount Vernon            </t>
  </si>
  <si>
    <t>4860 | M S D New Durham Township</t>
  </si>
  <si>
    <t xml:space="preserve">6600 | M S D North Posey Co Schools  </t>
  </si>
  <si>
    <t xml:space="preserve">5350 | M S D Pike Township           </t>
  </si>
  <si>
    <t xml:space="preserve">2960 | M S D Shakamak Schools        </t>
  </si>
  <si>
    <t xml:space="preserve">0125 | M S D Southwest Allen County  </t>
  </si>
  <si>
    <t xml:space="preserve">7615 | M S D Steuben County          </t>
  </si>
  <si>
    <t xml:space="preserve">8050 | M S D Wabash County Schools   </t>
  </si>
  <si>
    <t xml:space="preserve">5360 | M S D Warren Township         </t>
  </si>
  <si>
    <t xml:space="preserve">5370 | M S D Washington Township     </t>
  </si>
  <si>
    <t xml:space="preserve">5375 | M S D Wayne Township          </t>
  </si>
  <si>
    <t xml:space="preserve">5615 | Maconaquah School Corp        </t>
  </si>
  <si>
    <t xml:space="preserve">3995 | Madison Consolidated Schools  </t>
  </si>
  <si>
    <t xml:space="preserve">2825 | Madison-Grant United Sch Corp </t>
  </si>
  <si>
    <t xml:space="preserve">8045 | Manchester Community Schools  </t>
  </si>
  <si>
    <t>9915 | Marion Academy (Closed August 2, 2019)</t>
  </si>
  <si>
    <t xml:space="preserve">2865 | Marion Community Schools      </t>
  </si>
  <si>
    <t>9090 | Matchbook Learning</t>
  </si>
  <si>
    <t>9955 | Mays Community Academy</t>
  </si>
  <si>
    <t xml:space="preserve">3640 | Medora Community School Corp  </t>
  </si>
  <si>
    <t>4600 | Merrillville Community Schools</t>
  </si>
  <si>
    <t xml:space="preserve">4925 | Michigan City Area Schools    </t>
  </si>
  <si>
    <t xml:space="preserve">2275 | Middlebury Community Schools  </t>
  </si>
  <si>
    <t xml:space="preserve">6910 | Milan Community Schools       </t>
  </si>
  <si>
    <t xml:space="preserve">3335 | Mill Creek Community Sch Corp </t>
  </si>
  <si>
    <t xml:space="preserve">2855 | Mississinewa Com Schools Corp </t>
  </si>
  <si>
    <t xml:space="preserve">5085 | Mitchell Community Schools    </t>
  </si>
  <si>
    <t>6820 | Monroe Central School Corp</t>
  </si>
  <si>
    <t xml:space="preserve">5740 | Monroe County Com Sch Corp    </t>
  </si>
  <si>
    <t xml:space="preserve">5900 | Monroe-Gregg School District  </t>
  </si>
  <si>
    <t xml:space="preserve">5930 | Mooresville Con School Corp   </t>
  </si>
  <si>
    <t>8445 | MSD Bluffton-Harrison</t>
  </si>
  <si>
    <t>8115 | MSD Warren County</t>
  </si>
  <si>
    <t xml:space="preserve">3135 | Mt Vernon Community Sch Corp  </t>
  </si>
  <si>
    <t xml:space="preserve">1970 | Muncie Community Schools      </t>
  </si>
  <si>
    <t>9160 | Muncie Excel Center</t>
  </si>
  <si>
    <t>TBD | The Nature School of Central Indiana</t>
  </si>
  <si>
    <t>9730 | Neighbors' New Vistas High School</t>
  </si>
  <si>
    <t xml:space="preserve">8305 | Nettle Creek School Corp      </t>
  </si>
  <si>
    <t xml:space="preserve">2400 | New Albany-Floyd Co Con Sch   </t>
  </si>
  <si>
    <t xml:space="preserve">3445 | New Castle Community Sch Corp </t>
  </si>
  <si>
    <t>4805 | New Prairie United School Corp</t>
  </si>
  <si>
    <t>9930 | Nexus Academy of Indianapolis</t>
  </si>
  <si>
    <t>4255 | Nineveh-Hensley-Jackson United</t>
  </si>
  <si>
    <t xml:space="preserve">3070 | Noblesville Schools           </t>
  </si>
  <si>
    <t xml:space="preserve">0025 | North Adams Community Schools </t>
  </si>
  <si>
    <t>6375 | North Central Parke Comm Sch Corp</t>
  </si>
  <si>
    <t xml:space="preserve">1375 | North Daviess Com Schools  </t>
  </si>
  <si>
    <t xml:space="preserve">2735 | North Gibson School Corp      </t>
  </si>
  <si>
    <t>3180 | North Harrison Com School Corp</t>
  </si>
  <si>
    <t>7515 | North Judson-San Pierre Sch Co</t>
  </si>
  <si>
    <t xml:space="preserve">4315 | North Knox School Corp        </t>
  </si>
  <si>
    <t xml:space="preserve">5075 | North Lawrence Com Schools    </t>
  </si>
  <si>
    <t xml:space="preserve">5620 | North Miami Community Schools </t>
  </si>
  <si>
    <t xml:space="preserve">5835 | North Montgomery Com Sch Corp </t>
  </si>
  <si>
    <t xml:space="preserve">5945 | North Newton School Corp      </t>
  </si>
  <si>
    <t>6715 | North Putnam Community Schools</t>
  </si>
  <si>
    <t xml:space="preserve">7385 | North Spencer County Sch Corp </t>
  </si>
  <si>
    <t xml:space="preserve">8010 | North Vermillion Com Sch Corp </t>
  </si>
  <si>
    <t>3295 | North West Hendricks Schools</t>
  </si>
  <si>
    <t xml:space="preserve">8515 | North White School Corp       </t>
  </si>
  <si>
    <t xml:space="preserve">2040 | Northeast Dubois Co Sch Corp  </t>
  </si>
  <si>
    <t xml:space="preserve">7645 | Northeast School Corp         </t>
  </si>
  <si>
    <t xml:space="preserve">8375 | Northeastern Wayne Schools    </t>
  </si>
  <si>
    <t xml:space="preserve">8435 | Northern Wells Com Schools    </t>
  </si>
  <si>
    <t>0225 | Northwest Allen County Schools</t>
  </si>
  <si>
    <t xml:space="preserve">7350 | Northwestern Con School Corp  </t>
  </si>
  <si>
    <t xml:space="preserve">3470 | Northwestern School Corp      </t>
  </si>
  <si>
    <t xml:space="preserve">5625 | Oak Hill United School Corp   </t>
  </si>
  <si>
    <t xml:space="preserve">9640 | Options Charter Sch - Noblesville </t>
  </si>
  <si>
    <t>9325 | Options Charter Schools</t>
  </si>
  <si>
    <t xml:space="preserve">7495 | Oregon-Davis School Corp      </t>
  </si>
  <si>
    <t xml:space="preserve">6145 | Orleans Community Schools     </t>
  </si>
  <si>
    <t>9030 | Otwell Miller Academy</t>
  </si>
  <si>
    <t xml:space="preserve">6155 | Paoli Community School Corp   </t>
  </si>
  <si>
    <t>9860 | Paramount Brookside</t>
  </si>
  <si>
    <t>9165 | Paramount Englewood</t>
  </si>
  <si>
    <t>TBD | Paramount Online Academy</t>
  </si>
  <si>
    <t>9680 | Paramount School of Excellence</t>
  </si>
  <si>
    <t>9060 | Paramount School of Excellence II (Cottage Home)</t>
  </si>
  <si>
    <t>7175 | Penn Harris Madison School Corp</t>
  </si>
  <si>
    <t>6325 | Perry Central Com Schools Corp</t>
  </si>
  <si>
    <t xml:space="preserve">5340 | Perry Township Schools         </t>
  </si>
  <si>
    <t xml:space="preserve">5635 | Peru Community Schools        </t>
  </si>
  <si>
    <t>8950 | Phalen Leadership Academy at Francis Scott Key School 103</t>
  </si>
  <si>
    <t>9954 | Phalen Leadership Academy at Louis B. Russell School 48</t>
  </si>
  <si>
    <t>9000 | Phalen Virtual Leadership Academy</t>
  </si>
  <si>
    <t xml:space="preserve">6445 | Pike County School Corp       </t>
  </si>
  <si>
    <t>9085 | PilotED Schools Bethel Park</t>
  </si>
  <si>
    <t xml:space="preserve">0775 | Pioneer Regional School Corp  </t>
  </si>
  <si>
    <t xml:space="preserve">3330 | Plainfield Community Sch Corp </t>
  </si>
  <si>
    <t>5485 | Plymouth Community School Corp</t>
  </si>
  <si>
    <t xml:space="preserve">6550 | Portage Township Schools      </t>
  </si>
  <si>
    <t xml:space="preserve">6520 | Porter Township School Corp   </t>
  </si>
  <si>
    <t xml:space="preserve">4515 | Prairie Heights Com Sch Corp  </t>
  </si>
  <si>
    <t>TBD | Promise Prep</t>
  </si>
  <si>
    <t>9015 | Purdue Polytechnic High School</t>
  </si>
  <si>
    <t>8635 | Purdue Polytechnic High School North</t>
  </si>
  <si>
    <t>8960 | Purdue Polytechnic High School South Bend</t>
  </si>
  <si>
    <t xml:space="preserve">6825 | Randolph Central School Corp  </t>
  </si>
  <si>
    <t xml:space="preserve">6835 | Randolph Eastern School Corp  </t>
  </si>
  <si>
    <t xml:space="preserve">6805 | Randolph Southern School Corp  </t>
  </si>
  <si>
    <t>9690 | Renaissance Academy Charter School</t>
  </si>
  <si>
    <t>3815 | Rensselaer Central School Corp</t>
  </si>
  <si>
    <t>5705 | Richland Bean Blossom CSC</t>
  </si>
  <si>
    <t>8385 | Richmond Community School Corp</t>
  </si>
  <si>
    <t xml:space="preserve">6080 | Rising Sun-Ohio Co Com        </t>
  </si>
  <si>
    <t>4590 | River Forest Community Sch Cor</t>
  </si>
  <si>
    <t>9145 | Riverside Charter Sch,District</t>
  </si>
  <si>
    <t xml:space="preserve">2645 | Rochester Community Sch Corp  </t>
  </si>
  <si>
    <t>9875 | Rock Creek Community Academy</t>
  </si>
  <si>
    <t>9170 | Rooted School of Indianapolis</t>
  </si>
  <si>
    <t xml:space="preserve">1180 | Rossville Con School District </t>
  </si>
  <si>
    <t xml:space="preserve">9465 | Rural Community Schools Inc       </t>
  </si>
  <si>
    <t xml:space="preserve">6995 | Rush County Schools           </t>
  </si>
  <si>
    <t xml:space="preserve">8205 | Salem Community Schools       </t>
  </si>
  <si>
    <t xml:space="preserve">4670 | School City Of East Chicago   </t>
  </si>
  <si>
    <t xml:space="preserve">4710 | School City Of Hammond        </t>
  </si>
  <si>
    <t xml:space="preserve">4730 | School City Of Hobart         </t>
  </si>
  <si>
    <t>7200 | School City of Mishawaka</t>
  </si>
  <si>
    <t xml:space="preserve">4720 | School Town Of Highland       </t>
  </si>
  <si>
    <t xml:space="preserve">4740 | School Town Of Munster        </t>
  </si>
  <si>
    <t>5400 | School Town Of Speedway</t>
  </si>
  <si>
    <t>7230 | Scott County School District 1</t>
  </si>
  <si>
    <t>7255 | Scott County School District 2</t>
  </si>
  <si>
    <t xml:space="preserve">9485 | Se Neighborhood Sch Of Excellence </t>
  </si>
  <si>
    <t>9985 | Seven Oaks Classical School</t>
  </si>
  <si>
    <t xml:space="preserve">3675 | Seymour Community Schools     </t>
  </si>
  <si>
    <t>7285 | Shelby Eastern Schools</t>
  </si>
  <si>
    <t xml:space="preserve">7365 | Shelbyville Central Schools   </t>
  </si>
  <si>
    <t xml:space="preserve">3435 | Shenandoah School Corporation </t>
  </si>
  <si>
    <t>3055 | Sheridan Community Schools</t>
  </si>
  <si>
    <t xml:space="preserve">5520 | Shoals Community School Corp  </t>
  </si>
  <si>
    <t xml:space="preserve">9315 | Signature School Inc              </t>
  </si>
  <si>
    <t>0945 | Silver Creek School Corp.</t>
  </si>
  <si>
    <t>9760 | Smith Academy of Excellence</t>
  </si>
  <si>
    <t xml:space="preserve">8625 | Smith-Green Community Schools </t>
  </si>
  <si>
    <t xml:space="preserve">0035 | South Adams Schools           </t>
  </si>
  <si>
    <t xml:space="preserve">7205 | South Bend Community Sch Corp </t>
  </si>
  <si>
    <t xml:space="preserve">4940 | South Central Com School Corp </t>
  </si>
  <si>
    <t>1600 | South Dearborn Com School Corp</t>
  </si>
  <si>
    <t xml:space="preserve">2765 | South Gibson School Corp      </t>
  </si>
  <si>
    <t xml:space="preserve">3190 | South Harrison Com Schools    </t>
  </si>
  <si>
    <t xml:space="preserve">3415 | South Henry School Corp       </t>
  </si>
  <si>
    <t xml:space="preserve">4325 | South Knox School Corp        </t>
  </si>
  <si>
    <t xml:space="preserve">5255 | South Madison Com Sch Corp    </t>
  </si>
  <si>
    <t xml:space="preserve">5845 | South Montgomery Com Sch Corp </t>
  </si>
  <si>
    <t xml:space="preserve">5995 | South Newton School Corp      </t>
  </si>
  <si>
    <t>6705 | South Putnam Community Schools</t>
  </si>
  <si>
    <t xml:space="preserve">6865 | South Ripley Com Sch Corp     </t>
  </si>
  <si>
    <t xml:space="preserve">7445 | South Spencer County Sch Corp </t>
  </si>
  <si>
    <t xml:space="preserve">8020 | South Vermillion Com Sch Corp </t>
  </si>
  <si>
    <t>2100 | Southeast Dubois Co Sch Corp</t>
  </si>
  <si>
    <t>2455 | Southeast Fountain School Corp</t>
  </si>
  <si>
    <t>3115 | Southern Hancock Co Com Sch Co</t>
  </si>
  <si>
    <t xml:space="preserve">8425 | Southern Wells Com Schools    </t>
  </si>
  <si>
    <t xml:space="preserve">2110 | Southwest Dubois Co Sch Corp  </t>
  </si>
  <si>
    <t xml:space="preserve">6260 | Southwest Parke Com Sch Corp  </t>
  </si>
  <si>
    <t xml:space="preserve">7715 | Southwest School Corp         </t>
  </si>
  <si>
    <t>7360 | Southwestern Con Sch Shelby Co</t>
  </si>
  <si>
    <t xml:space="preserve">4000 | Southwestern-Jefferson Co Con </t>
  </si>
  <si>
    <t>6195 | Spencer-Owen Community Schools</t>
  </si>
  <si>
    <t>6160 | Springs Valley Com School Corp</t>
  </si>
  <si>
    <t>9980 | Steel City Academy</t>
  </si>
  <si>
    <t>9960 | Success Academy Primary School</t>
  </si>
  <si>
    <t xml:space="preserve">1560 | Sunman-Dearborn Com Sch Corp  </t>
  </si>
  <si>
    <t>7775 | Switzerland County School Corp</t>
  </si>
  <si>
    <t xml:space="preserve">3460 | Taylor Community School Corp  </t>
  </si>
  <si>
    <t>6350 | Tell City-Troy Twp School Corp</t>
  </si>
  <si>
    <t xml:space="preserve">9835 | The Bloomington Project School    </t>
  </si>
  <si>
    <t>9925 | The George &amp; Veronica Phalen Academy</t>
  </si>
  <si>
    <t>8980 | The Path School</t>
  </si>
  <si>
    <t xml:space="preserve">9460 | Thea Bowman Leadership Academy    </t>
  </si>
  <si>
    <t xml:space="preserve">9350 | Timothy L Johnson Academy         </t>
  </si>
  <si>
    <t>9195 | Timothy L Johnson Leadership Academy</t>
  </si>
  <si>
    <t>9425 | Tindley Genesis</t>
  </si>
  <si>
    <t>9430 | Tindley Summit</t>
  </si>
  <si>
    <t xml:space="preserve">7865 | Tippecanoe School Corp </t>
  </si>
  <si>
    <t xml:space="preserve">4445 | Tippecanoe Valley School Corp </t>
  </si>
  <si>
    <t>7945 | Tipton Community School Corp</t>
  </si>
  <si>
    <t xml:space="preserve">7935 | Tri-Central Community Schools </t>
  </si>
  <si>
    <t xml:space="preserve">8535 | Tri-County School Corp        </t>
  </si>
  <si>
    <t xml:space="preserve">4645 | Tri-Creek School Corp         </t>
  </si>
  <si>
    <t xml:space="preserve">5495 | Triton School Corporation     </t>
  </si>
  <si>
    <t xml:space="preserve">4915 | Tri-Township Cons Sch (Cass, Dewey, Prairie)         </t>
  </si>
  <si>
    <t xml:space="preserve">8565 | Twin Lakes School Corp        </t>
  </si>
  <si>
    <t xml:space="preserve">7950 | Union Co/Clg Corner Joint Sch </t>
  </si>
  <si>
    <t xml:space="preserve">6795 | Union School Corporation      </t>
  </si>
  <si>
    <t xml:space="preserve">6530 | Union Township School Corp    </t>
  </si>
  <si>
    <t>7215 | Union-North United School Corp</t>
  </si>
  <si>
    <t>9095 | Urban ACT Academy Innovation Network Charter School</t>
  </si>
  <si>
    <t xml:space="preserve">6560 | Valparaiso Community Schools  </t>
  </si>
  <si>
    <t>9080 | Vanguard Collegiate of Indy</t>
  </si>
  <si>
    <t>9575 | Victory College Prep Academy</t>
  </si>
  <si>
    <t xml:space="preserve">8030 | Vigo County School Corp       </t>
  </si>
  <si>
    <t xml:space="preserve">4335 | Vincennes Community Sch Corp  </t>
  </si>
  <si>
    <t>9935 | Vision Academy</t>
  </si>
  <si>
    <t xml:space="preserve">8060 | Wabash City Schools           </t>
  </si>
  <si>
    <t xml:space="preserve">2285 | Wa-Nee Community Schools      </t>
  </si>
  <si>
    <t xml:space="preserve">8130 | Warrick County School Corp    </t>
  </si>
  <si>
    <t xml:space="preserve">4415 | Warsaw Community Schools      </t>
  </si>
  <si>
    <t xml:space="preserve">1405 | Washington Com Schools Inc    </t>
  </si>
  <si>
    <t xml:space="preserve">4345 | Wawasee Community School Corp </t>
  </si>
  <si>
    <t>1885 | Wes-Del Community Schools</t>
  </si>
  <si>
    <t xml:space="preserve">6630 | West Central School Corp      </t>
  </si>
  <si>
    <t>7875 | West Lafayette Com School Corp</t>
  </si>
  <si>
    <t xml:space="preserve">6065 | West Noble School Corporation </t>
  </si>
  <si>
    <t xml:space="preserve">8220 | West Washington School Corp   </t>
  </si>
  <si>
    <t xml:space="preserve">0615 | Western Boone Co Com Sch Dist </t>
  </si>
  <si>
    <t xml:space="preserve">3490 | Western School Corp           </t>
  </si>
  <si>
    <t xml:space="preserve">8355 | Western Wayne Schools         </t>
  </si>
  <si>
    <t xml:space="preserve">3030 | Westfield-Washington Schools  </t>
  </si>
  <si>
    <t xml:space="preserve">4525 | Westview School Corporation   </t>
  </si>
  <si>
    <t xml:space="preserve">2980 | White River Valley Sch Dist   </t>
  </si>
  <si>
    <t xml:space="preserve">4760 | Whiting School City           </t>
  </si>
  <si>
    <t xml:space="preserve">4455 | Whitko Community School Corp  </t>
  </si>
  <si>
    <t xml:space="preserve">8665 | Whitley Co Cons Schools       </t>
  </si>
  <si>
    <t xml:space="preserve">9845 | Xavier School Of Excellence       </t>
  </si>
  <si>
    <t>1910 | Yorktown Community Schools</t>
  </si>
  <si>
    <t>0630 | Zionsville Community Schools</t>
  </si>
  <si>
    <t>9545 21st Century Charter Sch Of Gary</t>
  </si>
  <si>
    <t>9970 ACE Preparatory Academy</t>
  </si>
  <si>
    <t>0015 Adams Central Community Schools</t>
  </si>
  <si>
    <t>9130 Adelante Schools</t>
  </si>
  <si>
    <t>5265 Alexandria Com School Corp</t>
  </si>
  <si>
    <t>9065 Allegiant Preparatory Academy</t>
  </si>
  <si>
    <t>5275 Anderson Community School Corp</t>
  </si>
  <si>
    <t>9790 Anderson Preparatory Academy</t>
  </si>
  <si>
    <t>9615 Andrew J Brown Academy</t>
  </si>
  <si>
    <t>5470 Argos Community Schools</t>
  </si>
  <si>
    <t>9685 Aspire Charter Academy</t>
  </si>
  <si>
    <t>2435 Attica Consolidated Sch Corp</t>
  </si>
  <si>
    <t>3315 Avon Community School Corp</t>
  </si>
  <si>
    <t>9645 Avondale Meadows Academy</t>
  </si>
  <si>
    <t>9040 Avondale Meadows Middle School</t>
  </si>
  <si>
    <t>1315 Barr-Reeve Com Schools Inc</t>
  </si>
  <si>
    <t>0365 Bartholomew Con School Corp</t>
  </si>
  <si>
    <t>6895 Batesville Community Sch Corp</t>
  </si>
  <si>
    <t>2260 Baugo Community Schools</t>
  </si>
  <si>
    <t>5380 Beech Grove City Schools</t>
  </si>
  <si>
    <t>9140 Believe Circle City High School</t>
  </si>
  <si>
    <t>0395 Benton Community School Corp</t>
  </si>
  <si>
    <t>0515 Blackford County Schools</t>
  </si>
  <si>
    <t>2920 Bloomfield School District</t>
  </si>
  <si>
    <t>3405 Blue River Valley Schools</t>
  </si>
  <si>
    <t>0935 Borden-Henryville School Corp.</t>
  </si>
  <si>
    <t>5480 Bremen Public Schools</t>
  </si>
  <si>
    <t>3305 Brownsburg Community Sch Corp</t>
  </si>
  <si>
    <t>3695 Brownstown Cnt Com Sch Corp</t>
  </si>
  <si>
    <t>9620 Burris Laboratory School</t>
  </si>
  <si>
    <t>3455 C A Beard Memorial School Corp</t>
  </si>
  <si>
    <t>9725 Canaan Community Academy</t>
  </si>
  <si>
    <t>6340 Cannelton City Schools</t>
  </si>
  <si>
    <t>9880 Career Academy High School</t>
  </si>
  <si>
    <t>9965 Career Academy Middle School</t>
  </si>
  <si>
    <t>3060 Carmel Clay Schools</t>
  </si>
  <si>
    <t>0750 Carroll Consolidated Sch Corp</t>
  </si>
  <si>
    <t>2650 Caston School Corporation</t>
  </si>
  <si>
    <t>4205 Center Grove Com Sch Corp</t>
  </si>
  <si>
    <t>8360 Centerville-Abington Com Schs</t>
  </si>
  <si>
    <t>6055 Central Noble Com School Corp</t>
  </si>
  <si>
    <t>9445 Charles A Tindley Accelerated Schl</t>
  </si>
  <si>
    <t>9310 Charter School Of The Dunes</t>
  </si>
  <si>
    <t>9380 Christel House Academy South</t>
  </si>
  <si>
    <t>9395 Christel House Academy West</t>
  </si>
  <si>
    <t>9385 Christel House DORS</t>
  </si>
  <si>
    <t>9150 Circle City Prep Charter School</t>
  </si>
  <si>
    <t>4145 Clark-Pleasant Com School Corp</t>
  </si>
  <si>
    <t>1000 Clarksville Com School Corp</t>
  </si>
  <si>
    <t>1125 Clay Community Schools</t>
  </si>
  <si>
    <t>1150 Clinton Central School Corp</t>
  </si>
  <si>
    <t>1160 Clinton Prairie School Corp</t>
  </si>
  <si>
    <t>6750 Cloverdale Community Schools</t>
  </si>
  <si>
    <t>9320 Community Montessori Inc</t>
  </si>
  <si>
    <t>1170 Community Schools Of Frankfort</t>
  </si>
  <si>
    <t>2270 Concord Community Schools</t>
  </si>
  <si>
    <t>0670 County School Corp Of Brown Co</t>
  </si>
  <si>
    <t>2440 Covington Community Sch Corp</t>
  </si>
  <si>
    <t>1900 Cowan Community School Corp</t>
  </si>
  <si>
    <t>1300 Crawford Co Com School Corp</t>
  </si>
  <si>
    <t>5855 Crawfordsville Com Schools</t>
  </si>
  <si>
    <t>3710 Crothersville Community School</t>
  </si>
  <si>
    <t>4660 Crown Point Community Sch Corp</t>
  </si>
  <si>
    <t>5455 Culver Community Schools Corp</t>
  </si>
  <si>
    <t>1940 Daleville Community Schools</t>
  </si>
  <si>
    <t>9920 Damar Charter Academy</t>
  </si>
  <si>
    <t>3325 Danville Community School Corp</t>
  </si>
  <si>
    <t>1655 Decatur County Com Schools</t>
  </si>
  <si>
    <t>1835 Dekalb Co Ctl United Sch Dist</t>
  </si>
  <si>
    <t>1805 Dekalb Co Eastern Com Sch Dist</t>
  </si>
  <si>
    <t>1875 Delaware Community School Corp</t>
  </si>
  <si>
    <t>0755 Delphi Community Sch Corp</t>
  </si>
  <si>
    <t>9870 Discovery Charter School</t>
  </si>
  <si>
    <t>9950 Dugger Union Comm Schools Academy</t>
  </si>
  <si>
    <t>6470 Duneland School Corporation</t>
  </si>
  <si>
    <t>8690 Dynamic Minds Academy</t>
  </si>
  <si>
    <t>0255 East Allen County Schools</t>
  </si>
  <si>
    <t>9595 East Chicago Lighthouse Charter</t>
  </si>
  <si>
    <t>9555 East Chicago Urban Enterprise Acad</t>
  </si>
  <si>
    <t>2725 East Gibson School Corporation</t>
  </si>
  <si>
    <t>6060 East Noble School Corp</t>
  </si>
  <si>
    <t>6510 East Porter County School Corp</t>
  </si>
  <si>
    <t>8215 East Washington School Corp</t>
  </si>
  <si>
    <t>2815 Eastbrook Community Sch Corp</t>
  </si>
  <si>
    <t>3145 Eastern Hancock Co Com Sch Cor</t>
  </si>
  <si>
    <t>6620 Eastern Pulaski Com Sch Corp</t>
  </si>
  <si>
    <t>2940 Eastern Sch Dist Of Greene Co</t>
  </si>
  <si>
    <t>3480 Eastern-Howard School Corp</t>
  </si>
  <si>
    <t>4215 Edinburgh Community Sch Corp</t>
  </si>
  <si>
    <t>2305 Elkhart Community Schools</t>
  </si>
  <si>
    <t>5280 Elwood Community School Corp</t>
  </si>
  <si>
    <t>5910 Eminence Con School Corp</t>
  </si>
  <si>
    <t>9365 Enlace Academy</t>
  </si>
  <si>
    <t>7995 Evansville-Vanderburgh Sch Cor</t>
  </si>
  <si>
    <t>8655 Excel Center - Bloomington</t>
  </si>
  <si>
    <t>9050 Excel Center - Clarksville</t>
  </si>
  <si>
    <t>9539 Excel Center - Elkhart</t>
  </si>
  <si>
    <t>9055 Excel Center - Hammond</t>
  </si>
  <si>
    <t>9355 Excel Center - Kokomo</t>
  </si>
  <si>
    <t>9345 Excel Center - Lafayette</t>
  </si>
  <si>
    <t>9335 Excel Center - Lafayette Square Mall</t>
  </si>
  <si>
    <t>9305 Excel Center - Richmond</t>
  </si>
  <si>
    <t>9995 Excel Center - Shelbyville</t>
  </si>
  <si>
    <t>9750 Excel Center Anderson</t>
  </si>
  <si>
    <t>9910 Excel Center for Adult Learners</t>
  </si>
  <si>
    <t>9190 Excel Center Gary (LEADS)</t>
  </si>
  <si>
    <t>9160 Excel Center Muncie</t>
  </si>
  <si>
    <t>9855 Excel Center Noblesville</t>
  </si>
  <si>
    <t>9900 Excel Center South Bend</t>
  </si>
  <si>
    <t>9840 Excel Center University Heights</t>
  </si>
  <si>
    <t>2155 Fairfield Community Schools</t>
  </si>
  <si>
    <t>2395 Fayette County School Corp</t>
  </si>
  <si>
    <t>0370 Flat Rock-Hawcreek School Corp</t>
  </si>
  <si>
    <t>0235 Fort Wayne Community Schools</t>
  </si>
  <si>
    <t>4225 Franklin Community School Corp</t>
  </si>
  <si>
    <t>2475 Franklin County Com Sch Corp</t>
  </si>
  <si>
    <t>5310 Franklin Township Com Sch Corp</t>
  </si>
  <si>
    <t>5245 Frankton-Lapel Community Schools</t>
  </si>
  <si>
    <t>7605 Fremont Community Schools</t>
  </si>
  <si>
    <t>8525 Frontier School Corporation</t>
  </si>
  <si>
    <t>1820 Garrett-Keyser-Butler Com Schools</t>
  </si>
  <si>
    <t>4690 Gary Community School Corporation</t>
  </si>
  <si>
    <t>9535 Gary Lighthouse Charter School</t>
  </si>
  <si>
    <t>9885 Gary Middle College</t>
  </si>
  <si>
    <t>9665 Geist Montessori Academy</t>
  </si>
  <si>
    <t>8970 GEO Next Generation Academy</t>
  </si>
  <si>
    <t>9975 Global Preparatory Academy</t>
  </si>
  <si>
    <t>2315 Goshen Community Schools</t>
  </si>
  <si>
    <t>1010 Greater Clark County Schools</t>
  </si>
  <si>
    <t>2120 Greater Jasper Con Schs</t>
  </si>
  <si>
    <t>6755 Greencastle Community Sch Corp</t>
  </si>
  <si>
    <t>3125 Greenfield-Central Com Schools</t>
  </si>
  <si>
    <t>1730 Greensburg Community Schools</t>
  </si>
  <si>
    <t>4245 Greenwood Community Sch Corp</t>
  </si>
  <si>
    <t>4700 Griffith Public Schools</t>
  </si>
  <si>
    <t>7610 Hamilton Community Schools</t>
  </si>
  <si>
    <t>3025 Hamilton Heights School Corp</t>
  </si>
  <si>
    <t>3005 Hamilton Southeastern Schools</t>
  </si>
  <si>
    <t>9705 Hammond Academy</t>
  </si>
  <si>
    <t>4580 Hanover Community Sch Corp</t>
  </si>
  <si>
    <t>9650 Herron High School</t>
  </si>
  <si>
    <t>9538 Herron Prep Academy</t>
  </si>
  <si>
    <t>9990 Higher Institute of Arts &amp; Tech</t>
  </si>
  <si>
    <t>8990 Him by Her Collegiate School for the Arts</t>
  </si>
  <si>
    <t>9120 Hoosier College and Career Academy</t>
  </si>
  <si>
    <t>9651 Hope Academy</t>
  </si>
  <si>
    <t>3625 Huntington Co Com Sch Corp</t>
  </si>
  <si>
    <t>9010 Ignite Achievement Academy</t>
  </si>
  <si>
    <t>9625 IN Academy for Science ,Math, and Humanities</t>
  </si>
  <si>
    <t>9905 IN Connections Academy - Virtual</t>
  </si>
  <si>
    <t>9505 Indiana Agriculture and Technology</t>
  </si>
  <si>
    <t>9035 Indiana Career Connections Academy</t>
  </si>
  <si>
    <t>9100 Indiana Dept. of Corrections</t>
  </si>
  <si>
    <t>9895 Indiana Math and Science Academy - North</t>
  </si>
  <si>
    <t>9785 Indiana Math And Science Academy -Indianapolis</t>
  </si>
  <si>
    <t>9534 Indianapolis (Indy) STEAM Academy</t>
  </si>
  <si>
    <t>9670 Indianapolis Metropolitan High Sch</t>
  </si>
  <si>
    <t>5385 Indianapolis Public Schools</t>
  </si>
  <si>
    <t>9735 Inspire Academy</t>
  </si>
  <si>
    <t>8675 Invent Learning Hub</t>
  </si>
  <si>
    <t>9330 Irvington Community School</t>
  </si>
  <si>
    <t>8685 J&amp;R Phalen Elementary School (George H. Fisher School 93)</t>
  </si>
  <si>
    <t>6900 Jac-Cen-Del Community Sch Corp</t>
  </si>
  <si>
    <t>8940 James &amp; Rosemary Phalen Leadership Academy High School</t>
  </si>
  <si>
    <t>9045 James and Rosemary Phalen Leadership Academy</t>
  </si>
  <si>
    <t>3945 Jay School Corp</t>
  </si>
  <si>
    <t>4015 Jennings County School Corp</t>
  </si>
  <si>
    <t>7150 John Glenn School Corporation</t>
  </si>
  <si>
    <t>9495 Joshua Academy</t>
  </si>
  <si>
    <t>3785 Kankakee Valley School Corp</t>
  </si>
  <si>
    <t>9115 Kindezi Academy</t>
  </si>
  <si>
    <t>9400 KIPP Indpls College Preparatory</t>
  </si>
  <si>
    <t>9135 KIPP Indy Legacy High School</t>
  </si>
  <si>
    <t>9410 KIPP Unite College Prep Elementary</t>
  </si>
  <si>
    <t>7525 Knox Community School Corp</t>
  </si>
  <si>
    <t>3500 Kokomo Sch Corp</t>
  </si>
  <si>
    <t>4945 La Porte Community School Corp</t>
  </si>
  <si>
    <t>7855 Lafayette School Corporation</t>
  </si>
  <si>
    <t>4615 Lake Central School Corporation</t>
  </si>
  <si>
    <t>4650 Lake Ridge Schools</t>
  </si>
  <si>
    <t>4680 Lake Station Community Schools</t>
  </si>
  <si>
    <t>4535 Lakeland School Corporation</t>
  </si>
  <si>
    <t>3160 Lanesville Community School Co</t>
  </si>
  <si>
    <t>9536 Lawrence Co Independent School</t>
  </si>
  <si>
    <t>1620 Lawrenceburg Com School Corp</t>
  </si>
  <si>
    <t>0665 Lebanon Community School Corp</t>
  </si>
  <si>
    <t>0815 Lewis Cass Schools</t>
  </si>
  <si>
    <t>9737 Liberty Grove Schools</t>
  </si>
  <si>
    <t>1895 Liberty-Perry Com School Corp</t>
  </si>
  <si>
    <t>2950 Linton-Stockton School Corp</t>
  </si>
  <si>
    <t>0875 Logansport Community Sch Corp</t>
  </si>
  <si>
    <t>5525 Loogootee Community Sch Corp</t>
  </si>
  <si>
    <t>6460 M S D Boone Township</t>
  </si>
  <si>
    <t>5300 M S D Decatur Township</t>
  </si>
  <si>
    <t>5330 M S D Lawrence Township</t>
  </si>
  <si>
    <t>5925 M S D Martinsville Schools</t>
  </si>
  <si>
    <t>6590 M S D Mount Vernon</t>
  </si>
  <si>
    <t>4860 M S D New Durham Township</t>
  </si>
  <si>
    <t>6600 M S D North Posey Co Schools</t>
  </si>
  <si>
    <t>5350 M S D Pike Township</t>
  </si>
  <si>
    <t>2960 M S D Shakamak Schools</t>
  </si>
  <si>
    <t>0125 M S D Southwest Allen County</t>
  </si>
  <si>
    <t>7615 M S D Steuben County</t>
  </si>
  <si>
    <t>8050 M S D Wabash County Schools</t>
  </si>
  <si>
    <t>5360 M S D Warren Township</t>
  </si>
  <si>
    <t>5370 M S D Washington Township</t>
  </si>
  <si>
    <t>5375 M S D Wayne Township</t>
  </si>
  <si>
    <t>5615 Maconaquah School Corp</t>
  </si>
  <si>
    <t>3995 Madison Consolidated Schools</t>
  </si>
  <si>
    <t>2825 Madison-Grant United Sch Corp</t>
  </si>
  <si>
    <t>8045 Manchester Community Schools</t>
  </si>
  <si>
    <t>2865 Marion Community Schools</t>
  </si>
  <si>
    <t>9090 Matchbook Learning</t>
  </si>
  <si>
    <t>9955 Mays Community Academy</t>
  </si>
  <si>
    <t>3640 Medora Community School Corp</t>
  </si>
  <si>
    <t>4600 Merrillville Community Schools</t>
  </si>
  <si>
    <t>4925 Michigan City Area Schools</t>
  </si>
  <si>
    <t>2275 Middlebury Community Schools</t>
  </si>
  <si>
    <t>6910 Milan Community Schools</t>
  </si>
  <si>
    <t>3335 Mill Creek Community Sch Corp</t>
  </si>
  <si>
    <t>2855 Mississinewa Com Schools Corp</t>
  </si>
  <si>
    <t>5085 Mitchell Community Schools</t>
  </si>
  <si>
    <t>9829 Monarca Academy</t>
  </si>
  <si>
    <t>6820 Monroe Central School Corp</t>
  </si>
  <si>
    <t>5740 Monroe County Com Sch Corp</t>
  </si>
  <si>
    <t>5900 Monroe-Gregg School District</t>
  </si>
  <si>
    <t>5930 Mooresville Con School Corp</t>
  </si>
  <si>
    <t>8445 MSD Bluffton-Harrison</t>
  </si>
  <si>
    <t>8115 MSD Warren County</t>
  </si>
  <si>
    <t>3135 Mt Vernon Community Sch Corp</t>
  </si>
  <si>
    <t>1970 Muncie Community Schools</t>
  </si>
  <si>
    <t>9730 Neighbors' New Vistas High School</t>
  </si>
  <si>
    <t>8305 Nettle Creek School Corp</t>
  </si>
  <si>
    <t>2400 New Albany-Floyd Co Con Sch</t>
  </si>
  <si>
    <t>3445 New Castle Community Sch Corp</t>
  </si>
  <si>
    <t>4805 New Prairie United School Corp</t>
  </si>
  <si>
    <t>4255 Nineveh-Hensley-Jackson United</t>
  </si>
  <si>
    <t>3070 Noblesville Schools</t>
  </si>
  <si>
    <t>0025 North Adams Community Schools</t>
  </si>
  <si>
    <t>6375 North Central Parke Comm Schl Corp</t>
  </si>
  <si>
    <t>1375 North Daviess Com Schools</t>
  </si>
  <si>
    <t>2735 North Gibson School Corp</t>
  </si>
  <si>
    <t>3180 North Harrison Com School Corp</t>
  </si>
  <si>
    <t>7515 North Judson-San Pierre Sch Co</t>
  </si>
  <si>
    <t>4315 North Knox School Corp</t>
  </si>
  <si>
    <t>5075 North Lawrence Com Schools</t>
  </si>
  <si>
    <t>5620 North Miami Community Schools</t>
  </si>
  <si>
    <t>5835 North Montgomery Com Sch Corp</t>
  </si>
  <si>
    <t>5945 North Newton School Corp</t>
  </si>
  <si>
    <t>6715 North Putnam Community Schools</t>
  </si>
  <si>
    <t>7385 North Spencer County Sch Corp</t>
  </si>
  <si>
    <t>8010 North Vermillion Com Sch Corp</t>
  </si>
  <si>
    <t>3295 North West Hendricks Schools</t>
  </si>
  <si>
    <t>8515 North White School Corp</t>
  </si>
  <si>
    <t>2040 Northeast Dubois Co Sch Corp</t>
  </si>
  <si>
    <t>7645 Northeast School Corp</t>
  </si>
  <si>
    <t>8375 Northeastern Wayne Schools</t>
  </si>
  <si>
    <t>8435 Northern Wells Com Schools</t>
  </si>
  <si>
    <t>0225 Northwest Allen County Schools</t>
  </si>
  <si>
    <t>7350 Northwestern Con School Corp</t>
  </si>
  <si>
    <t>3470 Northwestern School Corp</t>
  </si>
  <si>
    <t>5625 Oak Hill United School Corp</t>
  </si>
  <si>
    <t>9640 Options Charter Sch - Noblesville</t>
  </si>
  <si>
    <t>9325 Options Charter Schools</t>
  </si>
  <si>
    <t>7495 Oregon Davis School Corp</t>
  </si>
  <si>
    <t>6145 Orleans Community Schools</t>
  </si>
  <si>
    <t>9030 Otwell Miller Academy</t>
  </si>
  <si>
    <t>6155 Paoli Community School Corp</t>
  </si>
  <si>
    <t>9165 Paramount Englewood</t>
  </si>
  <si>
    <t>9531 Paramount Online Academy</t>
  </si>
  <si>
    <t>9680 Paramount School of Excellence</t>
  </si>
  <si>
    <t>9060 Paramount School of Excellence II (Cottage Home)</t>
  </si>
  <si>
    <t>7175 Penn Harris Madison School Corp</t>
  </si>
  <si>
    <t>6325 Perry Central Com Schools Corp</t>
  </si>
  <si>
    <t>5340 Perry Township Schools</t>
  </si>
  <si>
    <t>5635 Peru Community Schools</t>
  </si>
  <si>
    <t>8950 Phalen Leadership Academy at Francis Scott Key School 103</t>
  </si>
  <si>
    <t>9954 Phalen Leadership Academy at Louis B. Russell School 48</t>
  </si>
  <si>
    <t>9000 Phalen Virtual Leadership Academy</t>
  </si>
  <si>
    <t>6445 Pike County School Corp</t>
  </si>
  <si>
    <t>9085 pilotED Schools</t>
  </si>
  <si>
    <t>0775 Pioneer Regional School Corp</t>
  </si>
  <si>
    <t>3330 Plainfield Community Sch Corp</t>
  </si>
  <si>
    <t>5485 Plymouth Community School Corp</t>
  </si>
  <si>
    <t>6550 Portage Township Schools</t>
  </si>
  <si>
    <t>6520 Porter Township School Corp</t>
  </si>
  <si>
    <t>4515 Prairie Heights Com Sch Corp</t>
  </si>
  <si>
    <t>9533 Promise Prep</t>
  </si>
  <si>
    <t>9015 Purdue Polytechnic High School</t>
  </si>
  <si>
    <t>8635 Purdue Polytechnic High School North</t>
  </si>
  <si>
    <t>8960 Purdue Polytechnic High School South Bend</t>
  </si>
  <si>
    <t>6825 Randolph Central School Corp</t>
  </si>
  <si>
    <t>6835 Randolph Eastern School Corp</t>
  </si>
  <si>
    <t>6805 Randolph Southern School Corp</t>
  </si>
  <si>
    <t>9690 Renaissance Academy Charter School</t>
  </si>
  <si>
    <t>3815 Rensselaer Central School Corp</t>
  </si>
  <si>
    <t>5705 Richland Bean Blossom CSC</t>
  </si>
  <si>
    <t>8385 Richmond Community School Corp</t>
  </si>
  <si>
    <t>6080 Rising Sun-Ohio Co Com</t>
  </si>
  <si>
    <t>4590 River Forest Community Sch Cor</t>
  </si>
  <si>
    <t>9145 Riverside Charter Sch,District</t>
  </si>
  <si>
    <t>2645 Rochester Community Sch Corp</t>
  </si>
  <si>
    <t>9875 Rock Creek Community Academy</t>
  </si>
  <si>
    <t>9170 Rooted School of Indianapolis</t>
  </si>
  <si>
    <t>1180 Rossville Con School District</t>
  </si>
  <si>
    <t>9465 Rural Community Schools Inc</t>
  </si>
  <si>
    <t>6995 Rush County Schools</t>
  </si>
  <si>
    <t>8205 Salem Community Schools</t>
  </si>
  <si>
    <t>4670 School City Of East Chicago</t>
  </si>
  <si>
    <t>4710 School City Of Hammond</t>
  </si>
  <si>
    <t>4730 School City Of Hobart</t>
  </si>
  <si>
    <t>7200 School City of Mishawaka</t>
  </si>
  <si>
    <t>4720 School Town Of Highland</t>
  </si>
  <si>
    <t>4740 School Town Of Munster</t>
  </si>
  <si>
    <t>5400 School Town Of Speedway</t>
  </si>
  <si>
    <t>7230 Scott County School District 1</t>
  </si>
  <si>
    <t>7255 Scott County School District 2</t>
  </si>
  <si>
    <t>9485 Se Neighborhood Sch Of Excellence</t>
  </si>
  <si>
    <t>9985 Seven Oaks Classical School</t>
  </si>
  <si>
    <t>3675 Seymour Community Schools</t>
  </si>
  <si>
    <t>7285 Shelby Eastern Schools</t>
  </si>
  <si>
    <t>7365 Shelbyville Central Schools</t>
  </si>
  <si>
    <t>3435 Shenandoah School Corporation</t>
  </si>
  <si>
    <t>3055 Sheridan Community Schools</t>
  </si>
  <si>
    <t>5520 Shoals Community School Corp</t>
  </si>
  <si>
    <t>9315 Signature School Inc</t>
  </si>
  <si>
    <t>0945 Silver Creek School Corp.</t>
  </si>
  <si>
    <t>9760 Smith Academy of Excellence</t>
  </si>
  <si>
    <t>8625 Smith-Green Community Schools</t>
  </si>
  <si>
    <t>0035 South Adams Schools</t>
  </si>
  <si>
    <t>7205 South Bend Community Sch Corp</t>
  </si>
  <si>
    <t>4940 South Central Com School Corp</t>
  </si>
  <si>
    <t>1600 South Dearborn Com School Corp</t>
  </si>
  <si>
    <t>2765 South Gibson School Corp</t>
  </si>
  <si>
    <t>3190 South Harrison Com Schools</t>
  </si>
  <si>
    <t>3415 South Henry School Corp</t>
  </si>
  <si>
    <t>4325 South Knox School Corp</t>
  </si>
  <si>
    <t>5255 South Madison Com Sch Corp</t>
  </si>
  <si>
    <t>5845 South Montgomery Com Sch Corp</t>
  </si>
  <si>
    <t>5995 South Newton School Corp</t>
  </si>
  <si>
    <t>6705 South Putnam Community Schools</t>
  </si>
  <si>
    <t>6865 South Ripley Com Sch Corp</t>
  </si>
  <si>
    <t>7445 South Spencer County Sch Corp</t>
  </si>
  <si>
    <t>8020 South Vermillion Com Sch Corp</t>
  </si>
  <si>
    <t>2100 Southeast Dubois Co Sch Corp</t>
  </si>
  <si>
    <t>2455 Southeast Fountain School Corp</t>
  </si>
  <si>
    <t>3115 Southern Hancock Co Com Sch Co</t>
  </si>
  <si>
    <t>8425 Southern Wells Com Schools</t>
  </si>
  <si>
    <t>2110 Southwest Dubois Co Sch Corp</t>
  </si>
  <si>
    <t>6260 Southwest Parke Com Sch Corp</t>
  </si>
  <si>
    <t>7715 Southwest School Corp</t>
  </si>
  <si>
    <t>7360 Southwestern Con Sch Shelby Co</t>
  </si>
  <si>
    <t>4000 Southwestern-Jefferson Co Con</t>
  </si>
  <si>
    <t>6195 Spencer-Owen Community Schools</t>
  </si>
  <si>
    <t>6160 Springs Valley Com School Corp</t>
  </si>
  <si>
    <t>9722 Springville Community Academy</t>
  </si>
  <si>
    <t>9980 Steel City Academy</t>
  </si>
  <si>
    <t>9960 Success Academy Primary School</t>
  </si>
  <si>
    <t>1560 Sunman-Dearborn Com Sch Corp</t>
  </si>
  <si>
    <t>7775 Switzerland County School Corp</t>
  </si>
  <si>
    <t>3460 Taylor Community School Corp</t>
  </si>
  <si>
    <t>6350 Tell City-Troy Twp School Corp</t>
  </si>
  <si>
    <t>9835 The Bloomington Project School</t>
  </si>
  <si>
    <t>9054 The Genius School</t>
  </si>
  <si>
    <t>9925 The George &amp; Veronica Phalen Academy</t>
  </si>
  <si>
    <t>9537 The Nature School of Central Indiana</t>
  </si>
  <si>
    <t>8980 The Path School</t>
  </si>
  <si>
    <t>9460 Thea Bowman Leadership Academy</t>
  </si>
  <si>
    <t>9350 Timothy L Johnson Academy</t>
  </si>
  <si>
    <t>9195 Timothy L Johnson Leadership Academy</t>
  </si>
  <si>
    <t>9425 Tindley Genesis</t>
  </si>
  <si>
    <t>9430 Tindley Summit</t>
  </si>
  <si>
    <t>7865 Tippecanoe School Corp</t>
  </si>
  <si>
    <t>4445 Tippecanoe Valley School Corp</t>
  </si>
  <si>
    <t>7945 Tipton Community School Corp</t>
  </si>
  <si>
    <t>7935 Tri-Central Community Schools</t>
  </si>
  <si>
    <t>8535 Tri-County School Corp</t>
  </si>
  <si>
    <t>4645 Tri-Creek School Corp</t>
  </si>
  <si>
    <t>4915 Tri-Township Cons Sch (Cass, Dewey, Prairie)</t>
  </si>
  <si>
    <t>5495 Triton School Corporation</t>
  </si>
  <si>
    <t>8565 Twin Lakes School Corp</t>
  </si>
  <si>
    <t>7950 Union Co/Clg Corner Joint Sch</t>
  </si>
  <si>
    <t>6795 Union School Corporation</t>
  </si>
  <si>
    <t>6530 Union Township School Corp</t>
  </si>
  <si>
    <t>7215 Union-North United School Corp</t>
  </si>
  <si>
    <t>9095 Urban ACT Academy Innovation Network Charter School</t>
  </si>
  <si>
    <t>6560 Valparaiso Community Schools</t>
  </si>
  <si>
    <t>9080 Vanguard Collegiate of Indy</t>
  </si>
  <si>
    <t>9575 Victory College Prep Academy</t>
  </si>
  <si>
    <t>8030 Vigo County School Corp</t>
  </si>
  <si>
    <t>4335 Vincennes Community Sch Corp</t>
  </si>
  <si>
    <t>9935 Vision Academy</t>
  </si>
  <si>
    <t>2285 Wa-Nee Community Schools</t>
  </si>
  <si>
    <t>8060 Wabash City Schools</t>
  </si>
  <si>
    <t>8130 Warrick County School Corp</t>
  </si>
  <si>
    <t>4415 Warsaw Community Schools</t>
  </si>
  <si>
    <t>1405 Washington Com Schools Inc</t>
  </si>
  <si>
    <t>4345 Wawasee Community School Corp</t>
  </si>
  <si>
    <t>1885 Wes-Del Community Schools</t>
  </si>
  <si>
    <t>6630 West Central School Corp</t>
  </si>
  <si>
    <t>7875 West Lafayette Com School Corp</t>
  </si>
  <si>
    <t>6065 West Noble School Corporation</t>
  </si>
  <si>
    <t>8220 West Washington School Corp</t>
  </si>
  <si>
    <t>0615 Western Boone Co Com Sch Dist</t>
  </si>
  <si>
    <t>3490 Western School Corp</t>
  </si>
  <si>
    <t>8355 Western Wayne Schools</t>
  </si>
  <si>
    <t>3030 Westfield-Washington Schools</t>
  </si>
  <si>
    <t>4525 Westview School Corporation</t>
  </si>
  <si>
    <t>2980 White River Valley Sch Dist</t>
  </si>
  <si>
    <t>4760 Whiting School City</t>
  </si>
  <si>
    <t>4455 Whitko Community School Corp</t>
  </si>
  <si>
    <t>8665 Whitley Co Cons Schools</t>
  </si>
  <si>
    <t>1910 Yorktown Community Schools</t>
  </si>
  <si>
    <t>0630 Zionsville Community Schools</t>
  </si>
  <si>
    <t>2023-2025 Title III Budget Table | DIRECTIONS</t>
  </si>
  <si>
    <t>Steps to Complete the 2023-2025 Title III Budget Table:</t>
  </si>
  <si>
    <t xml:space="preserve">STEP 1:  </t>
  </si>
  <si>
    <t>Complete the LEA INFO page</t>
  </si>
  <si>
    <t xml:space="preserve">On this page you will share basic information about your LEA, including your allocation. You can find your allocation amount here: </t>
  </si>
  <si>
    <t>IDOE Title III Webpage</t>
  </si>
  <si>
    <t xml:space="preserve">STEP 2:  </t>
  </si>
  <si>
    <t>Complete the FUNDING DESCRIPTIONS page</t>
  </si>
  <si>
    <t>On this page, you will describe your Title III grant expenditures, and code them accordingly. For each expenditure, you will need to complete the following:</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</si>
  <si>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</si>
  <si>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r>
      <t xml:space="preserve">     </t>
    </r>
    <r>
      <rPr>
        <b/>
        <sz val="11"/>
        <color rgb="FFFF0000"/>
        <rFont val="Calibri"/>
        <family val="2"/>
        <scheme val="minor"/>
      </rPr>
      <t>NOTE</t>
    </r>
    <r>
      <rPr>
        <sz val="11"/>
        <color theme="1"/>
        <rFont val="Calibri"/>
        <family val="2"/>
        <scheme val="minor"/>
      </rPr>
      <t>: It must be ensured that all Title III expenditures directly support English learner education, and supplement, not supplant core EL requirements. Because of this some level of specificity is required (i.e. instead of "instructional materials", specify "manipulatives to support math academic langage development tutoring for elementary ELs").</t>
    </r>
  </si>
  <si>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paraprofessional salaries". You will itemize any personnel on the following page.</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</si>
  <si>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</si>
  <si>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t>Budget Coding Cheat Sheet</t>
  </si>
  <si>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</si>
  <si>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t xml:space="preserve">STEP 3:  </t>
  </si>
  <si>
    <t>Finalize Cumulative BUDGET TABLE</t>
  </si>
  <si>
    <t>On this page you will verify your expenditures and describe any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</si>
  <si>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</si>
  <si>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</si>
  <si>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Title III Staffing table</t>
    </r>
    <r>
      <rPr>
        <sz val="11"/>
        <color theme="1"/>
        <rFont val="Calibri"/>
        <family val="2"/>
        <scheme val="minor"/>
      </rPr>
      <t>.</t>
    </r>
  </si>
  <si>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</si>
  <si>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t xml:space="preserve">STEP 4:  </t>
  </si>
  <si>
    <t>Submit your Application</t>
  </si>
  <si>
    <t>After you have completed steps 1-3, please do the following to submit your application:</t>
  </si>
  <si>
    <r>
      <rPr>
        <b/>
        <sz val="11"/>
        <color rgb="FF000000"/>
        <rFont val="Calibri"/>
      </rPr>
      <t xml:space="preserve">a) </t>
    </r>
    <r>
      <rPr>
        <b/>
        <i/>
        <sz val="11"/>
        <color rgb="FF000000"/>
        <rFont val="Calibri"/>
      </rPr>
      <t>Save the document</t>
    </r>
    <r>
      <rPr>
        <sz val="11"/>
        <color rgb="FF000000"/>
        <rFont val="Calibri"/>
      </rPr>
      <t xml:space="preserve"> as "LEA # - LEA NAME - 2023-2025 Title III Application".</t>
    </r>
  </si>
  <si>
    <r>
      <rPr>
        <b/>
        <sz val="11"/>
        <color theme="1"/>
        <rFont val="Calibri"/>
        <family val="2"/>
        <scheme val="minor"/>
      </rPr>
      <t>b)</t>
    </r>
    <r>
      <rPr>
        <sz val="11"/>
        <color theme="1"/>
        <rFont val="Calibri"/>
        <family val="2"/>
        <scheme val="minor"/>
      </rPr>
      <t xml:space="preserve"> Upload the Budget Table as part of your Title III application, submitted</t>
    </r>
    <r>
      <rPr>
        <b/>
        <i/>
        <sz val="11"/>
        <color theme="1"/>
        <rFont val="Calibri"/>
        <family val="2"/>
        <scheme val="minor"/>
      </rPr>
      <t xml:space="preserve"> at this Jotform:  </t>
    </r>
  </si>
  <si>
    <t>2023-2025 Title III Application Submission</t>
  </si>
  <si>
    <t>NOTE: For directions on how to submit an amendment, see the "Amendment Directions" tab</t>
  </si>
  <si>
    <t>2023-2025 Title III Budget Table | LEA INFO</t>
  </si>
  <si>
    <t>LEA # | Name:</t>
  </si>
  <si>
    <t>Title III Allocation:</t>
  </si>
  <si>
    <t>Program Administrator Name:</t>
  </si>
  <si>
    <t>Email:</t>
  </si>
  <si>
    <t>Phone:</t>
  </si>
  <si>
    <t>Superintendent Name:</t>
  </si>
  <si>
    <t>2023-2025 Title III Budget Table | Funding Descriptions</t>
  </si>
  <si>
    <t>Activity Description</t>
  </si>
  <si>
    <t>Activity Total $</t>
  </si>
  <si>
    <t>INSERT NEW ROWS ABOVE THIS LINE</t>
  </si>
  <si>
    <t>Total</t>
  </si>
  <si>
    <t xml:space="preserve">Grand Total </t>
  </si>
  <si>
    <t>2023-2025 Title III | Budget Table &amp; Staffing</t>
  </si>
  <si>
    <t>Title III Budget Table</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</si>
  <si>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</si>
  <si>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</si>
  <si>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</si>
  <si>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</si>
  <si>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</si>
  <si>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</si>
  <si>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</si>
  <si>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</si>
  <si>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</si>
  <si>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</si>
  <si>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</si>
  <si>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</si>
  <si>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</si>
  <si>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</si>
  <si>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</si>
  <si>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</si>
  <si>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</si>
  <si>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</si>
  <si>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</si>
  <si>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</si>
  <si>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</si>
  <si>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</si>
  <si>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</si>
  <si>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</si>
  <si>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</si>
  <si>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</si>
  <si>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</si>
  <si>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Column Totals</t>
  </si>
  <si>
    <t>Grand Total:</t>
  </si>
  <si>
    <t>Title III Staffing</t>
  </si>
  <si>
    <t>Instructions:  Complete the NESP Staffing information below</t>
  </si>
  <si>
    <t>Staff Name</t>
  </si>
  <si>
    <t>Staff Position</t>
  </si>
  <si>
    <t>Cert/ Non-Certified.</t>
  </si>
  <si>
    <t>FTE:</t>
  </si>
  <si>
    <t>Stipend: Y/N</t>
  </si>
  <si>
    <t>Split Funded: Y/N</t>
  </si>
  <si>
    <t>Additional Funding Source</t>
  </si>
  <si>
    <t>Position Description</t>
  </si>
  <si>
    <t>2023-2025 Title III Budget Table | AMENDMENT DIRECTIONS</t>
  </si>
  <si>
    <t>Steps to Complete a Title III Budget Amendment</t>
  </si>
  <si>
    <t>Complete the Amendment Narrative page</t>
  </si>
  <si>
    <t>On this page you will describe what changes are being made from the original grant from the orginal grant.</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</si>
  <si>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</si>
  <si>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</si>
  <si>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</si>
  <si>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t>STEP 2: Copy and Revise your Funding Descriptions</t>
  </si>
  <si>
    <t>On this page you will share what expenditures are changing from the orginal grant.</t>
  </si>
  <si>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</si>
  <si>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</si>
  <si>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 xml:space="preserve">STEP 3: </t>
  </si>
  <si>
    <t>Review Amendment Budget Table</t>
  </si>
  <si>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</si>
  <si>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</si>
  <si>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r>
      <rPr>
        <b/>
        <sz val="11"/>
        <color theme="1"/>
        <rFont val="Calibri"/>
        <family val="2"/>
        <scheme val="minor"/>
      </rPr>
      <t xml:space="preserve">b) </t>
    </r>
    <r>
      <rPr>
        <sz val="11"/>
        <color theme="1"/>
        <rFont val="Calibri"/>
        <family val="2"/>
        <scheme val="minor"/>
      </rPr>
      <t>Scroll down. For any personnel changes that have occurred, revise the NESP Staffing table to reflect any changes.</t>
    </r>
  </si>
  <si>
    <t xml:space="preserve">STEP 4: </t>
  </si>
  <si>
    <t>Submit your Amendment</t>
  </si>
  <si>
    <t>No additional assurances and sign-off is needed. Approved amendments will be sent to program, treasurer, and LEA lead.</t>
  </si>
  <si>
    <r>
      <rPr>
        <b/>
        <sz val="11"/>
        <color rgb="FF000000"/>
        <rFont val="Calibri"/>
      </rPr>
      <t>a)</t>
    </r>
    <r>
      <rPr>
        <sz val="11"/>
        <color rgb="FF000000"/>
        <rFont val="Calibri"/>
      </rPr>
      <t xml:space="preserve"> Save the document as "LEA NAME - LEA # - 2023-2025 Title III Budget - Amendment #1 - Date".</t>
    </r>
  </si>
  <si>
    <r>
      <t xml:space="preserve">b) </t>
    </r>
    <r>
      <rPr>
        <sz val="11"/>
        <color theme="1"/>
        <rFont val="Calibri"/>
        <family val="2"/>
      </rPr>
      <t xml:space="preserve">Submit your Amendment file to this Jotform: </t>
    </r>
  </si>
  <si>
    <t>2023-2025 Title III Amendment Submission</t>
  </si>
  <si>
    <t>NOTE: To complete additional amendments, complete the steps above in the Amendment #2 tabs, and so on.</t>
  </si>
  <si>
    <t>HINT</t>
  </si>
  <si>
    <t>This tool will automatically identify budget areas that have increased or decreased from previous budget on worksheet.</t>
  </si>
  <si>
    <t>TIMESAVER: Copy "Original Breakdown" entries and paste them into your "Amendment Breakdown".  Edit activities as needed.</t>
  </si>
  <si>
    <t xml:space="preserve">TIMESAVER: Copy Budget Narratives and Staffing Info from "Original Budget" and paste them into your "Amendment Budget". </t>
  </si>
  <si>
    <t>2023-2025 Title III Budget - Amendment Narrative #1</t>
  </si>
  <si>
    <t xml:space="preserve">Amendment Submitted by: </t>
  </si>
  <si>
    <t>Date of Amendment Submission:</t>
  </si>
  <si>
    <t>Change from Original Application</t>
  </si>
  <si>
    <t>New Expenditures</t>
  </si>
  <si>
    <t>Ex. Our EL paraprofessional left mid-year, meaning we didn't need all the funds set aside for salary.</t>
  </si>
  <si>
    <t>Ex. Funds being moved to family and community engagement to build at-home reading bags to support EL family home visits.</t>
  </si>
  <si>
    <t>2023-2025 Title III Budget - Funding Descriptions - Amendment #1</t>
  </si>
  <si>
    <t>2023-2025 Title III Budget Table - Amendment #1</t>
  </si>
  <si>
    <t>Complete the budget below:</t>
  </si>
  <si>
    <t>Instructions:  Complete the SIG Staffing information below</t>
  </si>
  <si>
    <t>2023-2025 Title III Budget - Amendment Narrative #2</t>
  </si>
  <si>
    <t>2023-2025 Title III Budget - Funding Descriptions - Amendment #2</t>
  </si>
  <si>
    <t>2023-2025 Title III Budget Table - Amendment #2</t>
  </si>
  <si>
    <t>2023-2025 Title III Budget - Amendment Narrative #3</t>
  </si>
  <si>
    <t>2023-2025 Title III Budget - Funding Descriptions - Amendment #3</t>
  </si>
  <si>
    <t>2023-2025 Title III Budget Table - Amendment #3</t>
  </si>
  <si>
    <t>9550 Wabash Valley Education Center (WVEC)</t>
  </si>
  <si>
    <t>9540 Wilson Education Service Center (WESC)</t>
  </si>
  <si>
    <t>9530 East Central Education Service Center</t>
  </si>
  <si>
    <t>9520 Southern Indiana Education Center (SIEC)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</si>
</sst>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lt;=9999999]###\-####;\(###\)\ ###\-####"/>
    <numFmt numFmtId="166" formatCode="[$-409]mmmm\ d\,\ yyyy;@"/>
  </numFmts>
  <fonts count="65">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
      <b/>
      <u/>
      <sz val="11"/>
      <color theme="1"/>
      <name val="Calibri"/>
      <family val="2"/>
    </font>
    <font>
      <b/>
      <sz val="11"/>
      <color rgb="FFC00000"/>
      <name val="Calibri"/>
      <family val="2"/>
    </font>
    <font>
      <sz val="11"/>
      <color rgb="FF000000"/>
      <name val="Calibri"/>
      <family val="2"/>
      <scheme val="minor"/>
    </font>
    <font>
      <b/>
      <sz val="11"/>
      <color rgb="FF000000"/>
      <name val="Calibri"/>
    </font>
    <font>
      <sz val="11"/>
      <color rgb="FF000000"/>
      <name val="Calibri"/>
    </font>
    <font>
      <b/>
      <i/>
      <sz val="11"/>
      <color rgb="FF000000"/>
      <name val="Calibri"/>
    </font>
    <font>
      <sz val="11"/>
      <color theme="1"/>
      <name val="Docs-Calibri"/>
    </font>
    <font>
      <b/>
      <sz val="11"/>
      <color theme="1"/>
      <name val="Calibri"/>
    </font>
  </fonts>
  <fills count="21">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
      <patternFill patternType="solid">
        <fgColor rgb="FFF2F2F2"/>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8" fillId="0" borderId="0" applyNumberFormat="0" applyFill="0" applyBorder="0" applyAlignment="0" applyProtection="0"/>
    <xf numFmtId="44" fontId="38" fillId="0" borderId="0" applyFont="0" applyFill="0" applyBorder="0" applyAlignment="0" applyProtection="0"/>
  </cellStyleXfs>
  <cellXfs count="284">
    <xf numFmtId="0" fontId="0" fillId="0" borderId="0" xfId="0"/>
    <xf numFmtId="0" fontId="1" fillId="2" borderId="1" xfId="0" applyFont="1" applyFill="1" applyBorder="1"/>
    <xf numFmtId="0" fontId="1" fillId="0" borderId="1" xfId="0" applyFont="1" applyBorder="1"/>
    <xf numFmtId="0" fontId="0" fillId="0" borderId="1" xfId="0" applyBorder="1"/>
    <xf numFmtId="0" fontId="3" fillId="0" borderId="1" xfId="0" applyFont="1" applyBorder="1"/>
    <xf numFmtId="0" fontId="1" fillId="0" borderId="0" xfId="0" applyFont="1"/>
    <xf numFmtId="44" fontId="0" fillId="0" borderId="1" xfId="0" applyNumberFormat="1" applyBorder="1"/>
    <xf numFmtId="0" fontId="6" fillId="6" borderId="0" xfId="0" applyFont="1" applyFill="1"/>
    <xf numFmtId="44" fontId="9" fillId="0" borderId="1" xfId="0" applyNumberFormat="1" applyFont="1" applyBorder="1"/>
    <xf numFmtId="0" fontId="6" fillId="8" borderId="1" xfId="0" applyFont="1" applyFill="1" applyBorder="1"/>
    <xf numFmtId="0" fontId="0" fillId="5" borderId="0" xfId="0" applyFill="1"/>
    <xf numFmtId="0" fontId="3" fillId="0" borderId="1" xfId="0" applyFont="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12" fillId="6" borderId="1" xfId="1" applyFont="1" applyFill="1" applyBorder="1" applyProtection="1">
      <protection locked="0"/>
    </xf>
    <xf numFmtId="0" fontId="15" fillId="5" borderId="16" xfId="0" applyFont="1" applyFill="1" applyBorder="1"/>
    <xf numFmtId="0" fontId="0" fillId="5" borderId="16" xfId="0" applyFill="1" applyBorder="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0" xfId="0" applyFont="1" applyFill="1"/>
    <xf numFmtId="0" fontId="19" fillId="5" borderId="19" xfId="0" applyFont="1" applyFill="1" applyBorder="1"/>
    <xf numFmtId="0" fontId="19" fillId="0" borderId="0" xfId="0" applyFont="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Alignment="1">
      <alignment horizontal="left"/>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16" fillId="5" borderId="0" xfId="1" applyFont="1" applyFill="1" applyBorder="1" applyAlignment="1">
      <alignment vertical="top" wrapText="1"/>
    </xf>
    <xf numFmtId="0" fontId="0" fillId="5" borderId="0" xfId="0" applyFill="1" applyAlignment="1">
      <alignment vertical="top" wrapText="1"/>
    </xf>
    <xf numFmtId="0" fontId="14" fillId="5" borderId="0" xfId="0" applyFont="1" applyFill="1" applyAlignment="1">
      <alignment vertical="top"/>
    </xf>
    <xf numFmtId="0" fontId="0" fillId="5" borderId="0" xfId="0" applyFill="1" applyAlignment="1">
      <alignment vertical="top"/>
    </xf>
    <xf numFmtId="0" fontId="16" fillId="5" borderId="0" xfId="1" applyFont="1" applyFill="1" applyBorder="1" applyAlignment="1">
      <alignment vertical="top"/>
    </xf>
    <xf numFmtId="0" fontId="9" fillId="5" borderId="15" xfId="0" applyFont="1" applyFill="1" applyBorder="1" applyAlignment="1">
      <alignment vertical="center"/>
    </xf>
    <xf numFmtId="0" fontId="9" fillId="5" borderId="16" xfId="0" applyFont="1" applyFill="1" applyBorder="1" applyAlignment="1">
      <alignment vertical="center"/>
    </xf>
    <xf numFmtId="0" fontId="15" fillId="5" borderId="16" xfId="0" applyFont="1" applyFill="1" applyBorder="1" applyAlignment="1">
      <alignment vertical="center"/>
    </xf>
    <xf numFmtId="0" fontId="0" fillId="5" borderId="16" xfId="0" applyFill="1" applyBorder="1" applyAlignment="1">
      <alignment vertical="center"/>
    </xf>
    <xf numFmtId="0" fontId="0" fillId="5" borderId="0" xfId="0" applyFill="1" applyAlignment="1">
      <alignment vertical="center"/>
    </xf>
    <xf numFmtId="0" fontId="0" fillId="5" borderId="19" xfId="0" applyFill="1" applyBorder="1" applyAlignment="1">
      <alignment vertical="center"/>
    </xf>
    <xf numFmtId="0" fontId="0" fillId="0" borderId="0" xfId="0" applyAlignment="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32" fillId="0" borderId="11" xfId="0" applyFont="1" applyBorder="1" applyAlignment="1">
      <alignment horizontal="right"/>
    </xf>
    <xf numFmtId="0" fontId="20" fillId="0" borderId="12" xfId="0" applyFont="1" applyBorder="1"/>
    <xf numFmtId="164" fontId="31" fillId="0" borderId="13" xfId="0" applyNumberFormat="1" applyFont="1" applyBorder="1"/>
    <xf numFmtId="0" fontId="12" fillId="6" borderId="1" xfId="0" applyFont="1" applyFill="1" applyBorder="1" applyProtection="1">
      <protection locked="0"/>
    </xf>
    <xf numFmtId="0" fontId="4" fillId="0" borderId="7" xfId="0" applyFont="1" applyBorder="1" applyAlignment="1">
      <alignment horizontal="center" vertical="center" wrapText="1"/>
    </xf>
    <xf numFmtId="0" fontId="5" fillId="0" borderId="7" xfId="0" applyFont="1" applyBorder="1"/>
    <xf numFmtId="0" fontId="0" fillId="5" borderId="21" xfId="0" applyFill="1" applyBorder="1" applyAlignment="1">
      <alignment horizontal="left" vertical="top" wrapText="1"/>
    </xf>
    <xf numFmtId="0" fontId="23" fillId="0" borderId="0" xfId="0" applyFont="1" applyAlignment="1">
      <alignment vertical="center" wrapText="1"/>
    </xf>
    <xf numFmtId="0" fontId="23" fillId="0" borderId="0" xfId="0" applyFont="1" applyAlignment="1">
      <alignment wrapText="1"/>
    </xf>
    <xf numFmtId="0" fontId="22" fillId="0" borderId="0" xfId="0" applyFont="1" applyAlignment="1">
      <alignment horizontal="center" vertical="center"/>
    </xf>
    <xf numFmtId="0" fontId="4" fillId="0" borderId="42"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4" fontId="30" fillId="11" borderId="32" xfId="2" applyFont="1" applyFill="1" applyBorder="1" applyAlignment="1" applyProtection="1">
      <alignment horizontal="center" vertical="center" wrapText="1"/>
      <protection locked="0"/>
    </xf>
    <xf numFmtId="0" fontId="47" fillId="6" borderId="39"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8" fillId="0" borderId="41" xfId="0" applyFont="1" applyBorder="1" applyAlignment="1">
      <alignment vertical="center" wrapText="1"/>
    </xf>
    <xf numFmtId="0" fontId="48" fillId="0" borderId="42" xfId="0" applyFont="1" applyBorder="1" applyAlignment="1">
      <alignment vertical="center" wrapText="1"/>
    </xf>
    <xf numFmtId="0" fontId="45" fillId="11" borderId="40" xfId="0" applyFont="1" applyFill="1" applyBorder="1" applyAlignment="1" applyProtection="1">
      <alignment horizontal="center" vertical="center"/>
      <protection locked="0"/>
    </xf>
    <xf numFmtId="166" fontId="45" fillId="11" borderId="44"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xf numFmtId="0" fontId="0" fillId="10" borderId="1" xfId="0" applyFill="1" applyBorder="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3" fillId="0" borderId="5" xfId="0" applyNumberFormat="1" applyFont="1" applyBorder="1" applyAlignment="1">
      <alignment shrinkToFit="1"/>
    </xf>
    <xf numFmtId="0" fontId="43" fillId="0" borderId="39" xfId="0" applyFont="1" applyBorder="1" applyAlignment="1">
      <alignment horizontal="right" vertical="center"/>
    </xf>
    <xf numFmtId="0" fontId="43" fillId="0" borderId="43" xfId="0" applyFont="1" applyBorder="1" applyAlignment="1">
      <alignment horizontal="right" vertical="center"/>
    </xf>
    <xf numFmtId="165" fontId="30" fillId="11" borderId="46"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16" fillId="5" borderId="0" xfId="1" applyFont="1" applyFill="1" applyBorder="1" applyAlignment="1" applyProtection="1">
      <alignment vertical="top"/>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Alignment="1">
      <alignment horizontal="right"/>
    </xf>
    <xf numFmtId="164" fontId="31" fillId="0" borderId="0" xfId="0" applyNumberFormat="1" applyFont="1"/>
    <xf numFmtId="0" fontId="23" fillId="5" borderId="16" xfId="0" applyFont="1" applyFill="1" applyBorder="1"/>
    <xf numFmtId="0" fontId="23" fillId="5" borderId="17" xfId="0" applyFont="1" applyFill="1" applyBorder="1"/>
    <xf numFmtId="0" fontId="53" fillId="5" borderId="15" xfId="0" applyFont="1" applyFill="1" applyBorder="1" applyAlignment="1">
      <alignment vertical="center"/>
    </xf>
    <xf numFmtId="0" fontId="53" fillId="5" borderId="16" xfId="0" applyFont="1" applyFill="1" applyBorder="1" applyAlignment="1">
      <alignment vertical="center"/>
    </xf>
    <xf numFmtId="0" fontId="54"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xf numFmtId="0" fontId="4" fillId="5" borderId="0" xfId="0" applyFont="1" applyFill="1" applyAlignment="1">
      <alignment horizontal="center" vertical="center"/>
    </xf>
    <xf numFmtId="0" fontId="23" fillId="5" borderId="0" xfId="0" applyFont="1" applyFill="1"/>
    <xf numFmtId="0" fontId="53" fillId="5" borderId="15" xfId="0" applyFont="1" applyFill="1" applyBorder="1"/>
    <xf numFmtId="0" fontId="53" fillId="5" borderId="16" xfId="0" applyFont="1" applyFill="1" applyBorder="1"/>
    <xf numFmtId="0" fontId="23" fillId="5" borderId="20" xfId="0" applyFont="1" applyFill="1" applyBorder="1"/>
    <xf numFmtId="0" fontId="23" fillId="5" borderId="21" xfId="0" applyFont="1" applyFill="1" applyBorder="1" applyAlignment="1">
      <alignment horizontal="left" vertical="top" wrapText="1"/>
    </xf>
    <xf numFmtId="0" fontId="23" fillId="5" borderId="0" xfId="0" applyFont="1" applyFill="1" applyAlignment="1">
      <alignment vertical="top"/>
    </xf>
    <xf numFmtId="0" fontId="51" fillId="5" borderId="0" xfId="1" applyFont="1" applyFill="1" applyBorder="1" applyAlignment="1">
      <alignment vertical="top"/>
    </xf>
    <xf numFmtId="0" fontId="23" fillId="5" borderId="22" xfId="0" applyFont="1" applyFill="1" applyBorder="1"/>
    <xf numFmtId="0" fontId="57" fillId="5" borderId="0" xfId="0" applyFont="1" applyFill="1"/>
    <xf numFmtId="0" fontId="58" fillId="5" borderId="0" xfId="0" applyFont="1" applyFill="1"/>
    <xf numFmtId="0" fontId="23" fillId="5" borderId="21" xfId="0" applyFont="1" applyFill="1" applyBorder="1"/>
    <xf numFmtId="0" fontId="8" fillId="5" borderId="0" xfId="1" applyFill="1" applyBorder="1" applyAlignment="1">
      <alignment vertical="top"/>
    </xf>
    <xf numFmtId="0" fontId="35" fillId="0" borderId="1" xfId="0" applyFont="1" applyBorder="1" applyAlignment="1">
      <alignment horizontal="center" vertical="top" wrapText="1"/>
    </xf>
    <xf numFmtId="0" fontId="4" fillId="0" borderId="41"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0" fillId="5" borderId="0" xfId="0" applyFill="1" applyAlignment="1" applyProtection="1">
      <alignment vertical="top"/>
      <protection locked="0"/>
    </xf>
    <xf numFmtId="0" fontId="12" fillId="6" borderId="1" xfId="0" applyFont="1" applyFill="1" applyBorder="1"/>
    <xf numFmtId="0" fontId="12" fillId="6" borderId="1" xfId="1" applyFont="1" applyFill="1" applyBorder="1" applyProtection="1"/>
    <xf numFmtId="0" fontId="26" fillId="0" borderId="6" xfId="0" applyFont="1" applyBorder="1" applyAlignment="1">
      <alignment horizontal="center" vertical="center" wrapText="1"/>
    </xf>
    <xf numFmtId="44" fontId="5" fillId="0" borderId="6" xfId="0" applyNumberFormat="1" applyFont="1" applyBorder="1" applyAlignment="1">
      <alignment horizontal="left" vertical="center" shrinkToFit="1"/>
    </xf>
    <xf numFmtId="0" fontId="3" fillId="20" borderId="1" xfId="0" applyFont="1" applyFill="1" applyBorder="1" applyProtection="1">
      <protection locked="0"/>
    </xf>
    <xf numFmtId="8" fontId="3" fillId="20" borderId="1" xfId="0" applyNumberFormat="1" applyFont="1" applyFill="1" applyBorder="1" applyProtection="1">
      <protection locked="0"/>
    </xf>
    <xf numFmtId="0" fontId="59" fillId="0" borderId="0" xfId="0" applyFont="1" applyProtection="1">
      <protection locked="0"/>
    </xf>
    <xf numFmtId="6" fontId="3" fillId="0" borderId="1" xfId="0" applyNumberFormat="1" applyFont="1" applyBorder="1" applyProtection="1">
      <protection locked="0"/>
    </xf>
    <xf numFmtId="6" fontId="3" fillId="20" borderId="1" xfId="0" applyNumberFormat="1" applyFont="1" applyFill="1" applyBorder="1" applyProtection="1">
      <protection locked="0"/>
    </xf>
    <xf numFmtId="8" fontId="3" fillId="0" borderId="1" xfId="0" applyNumberFormat="1" applyFont="1" applyBorder="1" applyProtection="1">
      <protection locked="0"/>
    </xf>
    <xf numFmtId="0" fontId="0" fillId="5" borderId="0" xfId="0" applyFill="1" applyAlignment="1">
      <alignment horizontal="left" vertical="top" wrapText="1"/>
    </xf>
    <xf numFmtId="0" fontId="0" fillId="5" borderId="18" xfId="0" applyFill="1" applyBorder="1" applyAlignment="1">
      <alignment horizontal="left" vertical="top"/>
    </xf>
    <xf numFmtId="0" fontId="0" fillId="5" borderId="0" xfId="0" applyFill="1" applyAlignment="1">
      <alignment horizontal="left" vertical="top"/>
    </xf>
    <xf numFmtId="0" fontId="4" fillId="0" borderId="0" xfId="0" applyFont="1"/>
    <xf numFmtId="0" fontId="10" fillId="0" borderId="1" xfId="0" applyFont="1" applyBorder="1" applyAlignment="1">
      <alignment horizontal="center" vertical="top" wrapText="1"/>
    </xf>
    <xf numFmtId="0" fontId="23" fillId="5" borderId="0" xfId="0" applyFont="1" applyFill="1" applyAlignment="1">
      <alignment horizontal="left" vertical="top"/>
    </xf>
    <xf numFmtId="0" fontId="0" fillId="0" borderId="48" xfId="0" applyBorder="1" applyAlignment="1">
      <alignment wrapText="1"/>
    </xf>
    <xf numFmtId="0" fontId="63" fillId="0" borderId="48" xfId="0" applyFont="1" applyBorder="1" applyAlignment="1">
      <alignment wrapText="1"/>
    </xf>
    <xf numFmtId="49" fontId="0" fillId="0" borderId="0" xfId="0" applyNumberFormat="1"/>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9"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0" fillId="5" borderId="0" xfId="0" applyFill="1" applyAlignment="1">
      <alignment horizontal="left" vertical="top" wrapText="1"/>
    </xf>
    <xf numFmtId="0" fontId="16" fillId="5" borderId="0" xfId="1" applyFont="1" applyFill="1" applyBorder="1" applyAlignment="1" applyProtection="1">
      <alignment horizontal="left" vertical="top" wrapText="1"/>
      <protection locked="0"/>
    </xf>
    <xf numFmtId="0" fontId="3" fillId="5" borderId="0" xfId="0" applyFont="1" applyFill="1" applyAlignment="1">
      <alignment horizontal="left" vertical="top"/>
    </xf>
    <xf numFmtId="0" fontId="16" fillId="5" borderId="0" xfId="1" applyFont="1" applyFill="1" applyBorder="1" applyAlignment="1" applyProtection="1">
      <alignment horizontal="left" vertical="top"/>
      <protection locked="0"/>
    </xf>
    <xf numFmtId="0" fontId="0" fillId="5" borderId="18" xfId="0" applyFill="1" applyBorder="1" applyAlignment="1">
      <alignment horizontal="left" vertical="top"/>
    </xf>
    <xf numFmtId="0" fontId="0" fillId="5" borderId="0" xfId="0" applyFill="1" applyAlignment="1">
      <alignment horizontal="left" vertical="top"/>
    </xf>
    <xf numFmtId="0" fontId="0" fillId="5" borderId="21" xfId="0" applyFill="1" applyBorder="1" applyAlignment="1">
      <alignment horizontal="left"/>
    </xf>
    <xf numFmtId="0" fontId="60" fillId="5" borderId="0" xfId="0" applyFont="1" applyFill="1" applyAlignment="1">
      <alignment horizontal="left" vertical="top"/>
    </xf>
    <xf numFmtId="0" fontId="39" fillId="5" borderId="18" xfId="0" applyFont="1" applyFill="1" applyBorder="1" applyAlignment="1">
      <alignment horizontal="left" vertical="center"/>
    </xf>
    <xf numFmtId="0" fontId="39" fillId="5" borderId="0" xfId="0" applyFont="1" applyFill="1" applyAlignment="1">
      <alignment horizontal="left" vertical="center"/>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 xfId="0" applyFont="1" applyBorder="1" applyAlignment="1">
      <alignment horizontal="center" vertical="center" wrapText="1"/>
    </xf>
    <xf numFmtId="0" fontId="22" fillId="7" borderId="29"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42" fillId="0" borderId="45" xfId="0" applyFont="1" applyBorder="1" applyAlignment="1">
      <alignment horizontal="center" vertical="center" wrapText="1"/>
    </xf>
    <xf numFmtId="0" fontId="30" fillId="11" borderId="0" xfId="0" applyFont="1" applyFill="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2" fillId="0" borderId="47" xfId="0" applyFont="1" applyBorder="1" applyAlignment="1">
      <alignment horizontal="center" vertical="center" wrapText="1"/>
    </xf>
    <xf numFmtId="0" fontId="42" fillId="0" borderId="38" xfId="0" applyFont="1" applyBorder="1" applyAlignment="1">
      <alignment horizontal="center" vertical="center" wrapText="1"/>
    </xf>
    <xf numFmtId="0" fontId="42" fillId="11" borderId="47" xfId="0" applyFont="1" applyFill="1" applyBorder="1" applyAlignment="1" applyProtection="1">
      <alignment horizontal="center" vertical="center" wrapText="1"/>
      <protection locked="0"/>
    </xf>
    <xf numFmtId="0" fontId="42" fillId="11" borderId="25" xfId="0" applyFont="1" applyFill="1" applyBorder="1" applyAlignment="1" applyProtection="1">
      <alignment horizontal="center" vertical="center" wrapText="1"/>
      <protection locked="0"/>
    </xf>
    <xf numFmtId="0" fontId="42" fillId="11" borderId="38" xfId="0" applyFont="1" applyFill="1" applyBorder="1" applyAlignment="1" applyProtection="1">
      <alignment horizontal="center" vertical="center" wrapText="1"/>
      <protection locked="0"/>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22" fillId="12" borderId="23"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0" fontId="4" fillId="0" borderId="1" xfId="0" applyFont="1" applyBorder="1" applyProtection="1">
      <protection locked="0"/>
    </xf>
    <xf numFmtId="0" fontId="22" fillId="7" borderId="23" xfId="0" applyFont="1" applyFill="1" applyBorder="1" applyAlignment="1">
      <alignment horizontal="center" vertical="center" wrapText="1"/>
    </xf>
    <xf numFmtId="0" fontId="4" fillId="12" borderId="24" xfId="0" applyFont="1" applyFill="1" applyBorder="1" applyAlignment="1">
      <alignment vertical="center"/>
    </xf>
    <xf numFmtId="0" fontId="4" fillId="12" borderId="27" xfId="0" applyFont="1" applyFill="1" applyBorder="1" applyAlignment="1">
      <alignment vertical="center"/>
    </xf>
    <xf numFmtId="0" fontId="42" fillId="5" borderId="23" xfId="0" applyFont="1" applyFill="1" applyBorder="1" applyAlignment="1">
      <alignment horizontal="center" vertical="center" wrapText="1"/>
    </xf>
    <xf numFmtId="0" fontId="45" fillId="5" borderId="24" xfId="0" applyFont="1" applyFill="1" applyBorder="1" applyAlignment="1">
      <alignment horizontal="center" vertical="center"/>
    </xf>
    <xf numFmtId="0" fontId="45" fillId="5" borderId="27"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35"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43" fillId="0" borderId="2" xfId="0" applyFont="1" applyBorder="1" applyAlignment="1">
      <alignment horizontal="right"/>
    </xf>
    <xf numFmtId="0" fontId="44" fillId="0" borderId="3" xfId="0" applyFont="1" applyBorder="1"/>
    <xf numFmtId="0" fontId="44" fillId="0" borderId="4" xfId="0" applyFont="1" applyBorder="1"/>
    <xf numFmtId="0" fontId="33" fillId="13"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7" xfId="0" applyFont="1" applyFill="1" applyBorder="1" applyAlignment="1">
      <alignment horizontal="center" vertical="center"/>
    </xf>
    <xf numFmtId="0" fontId="34" fillId="3" borderId="36" xfId="0" applyFont="1" applyFill="1" applyBorder="1" applyAlignment="1">
      <alignment horizontal="center"/>
    </xf>
    <xf numFmtId="0" fontId="4" fillId="0" borderId="0" xfId="0" applyFont="1"/>
    <xf numFmtId="0" fontId="4" fillId="0" borderId="37" xfId="0" applyFont="1" applyBorder="1"/>
    <xf numFmtId="0" fontId="10" fillId="0" borderId="1" xfId="0" applyFont="1" applyBorder="1" applyAlignment="1">
      <alignment horizontal="center" vertical="top" wrapText="1"/>
    </xf>
    <xf numFmtId="0" fontId="4" fillId="0" borderId="1" xfId="0" applyFont="1" applyBorder="1"/>
    <xf numFmtId="0" fontId="10" fillId="0" borderId="1" xfId="0" applyFont="1" applyBorder="1" applyAlignment="1">
      <alignment horizontal="center" vertical="top"/>
    </xf>
    <xf numFmtId="0" fontId="56" fillId="5" borderId="20" xfId="0" applyFont="1" applyFill="1" applyBorder="1" applyAlignment="1">
      <alignment horizontal="left"/>
    </xf>
    <xf numFmtId="0" fontId="56" fillId="5" borderId="21" xfId="0" applyFont="1" applyFill="1" applyBorder="1" applyAlignment="1">
      <alignment horizontal="left"/>
    </xf>
    <xf numFmtId="0" fontId="23" fillId="5" borderId="18" xfId="0" applyFont="1" applyFill="1" applyBorder="1" applyAlignment="1">
      <alignment horizontal="left" vertical="top"/>
    </xf>
    <xf numFmtId="0" fontId="23" fillId="5" borderId="0" xfId="0" applyFont="1" applyFill="1" applyAlignment="1">
      <alignment horizontal="left" vertical="top"/>
    </xf>
    <xf numFmtId="0" fontId="61" fillId="5" borderId="0" xfId="0" applyFont="1" applyFill="1" applyAlignment="1">
      <alignment horizontal="left" vertical="center" wrapText="1"/>
    </xf>
    <xf numFmtId="0" fontId="23" fillId="5" borderId="0" xfId="0" applyFont="1" applyFill="1" applyAlignment="1">
      <alignment horizontal="left" vertical="center" wrapText="1"/>
    </xf>
    <xf numFmtId="0" fontId="23" fillId="5" borderId="21" xfId="0" applyFont="1" applyFill="1" applyBorder="1" applyAlignment="1">
      <alignment horizontal="left" vertical="center"/>
    </xf>
    <xf numFmtId="0" fontId="4" fillId="5" borderId="0" xfId="0" applyFont="1" applyFill="1" applyAlignment="1">
      <alignment horizontal="left" vertical="center"/>
    </xf>
    <xf numFmtId="0" fontId="55" fillId="5" borderId="0" xfId="0" applyFont="1" applyFill="1" applyAlignment="1">
      <alignment horizontal="left" vertical="center"/>
    </xf>
    <xf numFmtId="0" fontId="52" fillId="5" borderId="18" xfId="0" applyFont="1" applyFill="1" applyBorder="1" applyAlignment="1">
      <alignment horizontal="left" vertical="center"/>
    </xf>
    <xf numFmtId="0" fontId="52" fillId="5" borderId="0" xfId="0" applyFont="1" applyFill="1" applyAlignment="1">
      <alignment horizontal="left" vertical="center"/>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2" fillId="5" borderId="15" xfId="0" applyFont="1" applyFill="1" applyBorder="1" applyAlignment="1">
      <alignment horizontal="left" vertical="center"/>
    </xf>
    <xf numFmtId="0" fontId="52" fillId="5" borderId="16" xfId="0" applyFont="1" applyFill="1" applyBorder="1" applyAlignment="1">
      <alignment horizontal="left" vertical="center"/>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Alignment="1">
      <alignment horizontal="center" vertical="center"/>
    </xf>
    <xf numFmtId="0" fontId="22" fillId="8" borderId="46" xfId="0" applyFont="1" applyFill="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5" fillId="0" borderId="14" xfId="0" applyFont="1" applyBorder="1" applyAlignment="1" applyProtection="1">
      <alignment horizontal="left" vertical="top" wrapText="1"/>
      <protection locked="0"/>
    </xf>
    <xf numFmtId="0" fontId="4" fillId="0" borderId="28" xfId="0" applyFont="1" applyBorder="1" applyProtection="1">
      <protection locked="0"/>
    </xf>
    <xf numFmtId="0" fontId="4" fillId="0" borderId="26" xfId="0" applyFont="1" applyBorder="1" applyProtection="1">
      <protection locked="0"/>
    </xf>
    <xf numFmtId="0" fontId="22" fillId="9" borderId="29" xfId="0" applyFont="1" applyFill="1" applyBorder="1" applyAlignment="1">
      <alignment horizontal="center" vertical="center" wrapText="1"/>
    </xf>
    <xf numFmtId="0" fontId="4" fillId="8" borderId="45" xfId="0" applyFont="1" applyFill="1" applyBorder="1" applyAlignment="1">
      <alignment vertical="center"/>
    </xf>
    <xf numFmtId="0" fontId="4" fillId="8" borderId="30" xfId="0" applyFont="1" applyFill="1" applyBorder="1" applyAlignment="1">
      <alignment vertical="center"/>
    </xf>
    <xf numFmtId="0" fontId="50" fillId="3" borderId="8" xfId="0" applyFont="1" applyFill="1" applyBorder="1" applyAlignment="1">
      <alignment horizontal="center" vertical="top" wrapText="1"/>
    </xf>
    <xf numFmtId="0" fontId="4" fillId="0" borderId="9" xfId="0" applyFont="1" applyBorder="1"/>
    <xf numFmtId="0" fontId="4" fillId="0" borderId="35" xfId="0" applyFont="1" applyBorder="1"/>
    <xf numFmtId="0" fontId="51" fillId="0" borderId="8" xfId="1" applyFont="1" applyBorder="1" applyAlignment="1" applyProtection="1">
      <alignment horizontal="center"/>
      <protection locked="0"/>
    </xf>
    <xf numFmtId="0" fontId="51" fillId="0" borderId="35" xfId="1" applyFont="1" applyBorder="1" applyAlignment="1" applyProtection="1">
      <protection locked="0"/>
    </xf>
    <xf numFmtId="0" fontId="49" fillId="0" borderId="31" xfId="0" applyFont="1" applyBorder="1" applyAlignment="1">
      <alignment horizontal="center" wrapText="1"/>
    </xf>
    <xf numFmtId="0" fontId="49" fillId="0" borderId="10" xfId="0" applyFont="1" applyBorder="1" applyAlignment="1">
      <alignment horizontal="center" wrapText="1"/>
    </xf>
    <xf numFmtId="0" fontId="49" fillId="0" borderId="32" xfId="0" applyFont="1" applyBorder="1" applyAlignment="1">
      <alignment horizontal="center" wrapText="1"/>
    </xf>
    <xf numFmtId="0" fontId="30" fillId="0" borderId="2" xfId="0" applyFont="1" applyBorder="1" applyAlignment="1">
      <alignment horizontal="right"/>
    </xf>
    <xf numFmtId="0" fontId="4" fillId="0" borderId="3" xfId="0" applyFont="1" applyBorder="1"/>
    <xf numFmtId="0" fontId="34" fillId="3" borderId="11" xfId="0" applyFont="1" applyFill="1" applyBorder="1" applyAlignment="1">
      <alignment horizontal="center"/>
    </xf>
    <xf numFmtId="0" fontId="4" fillId="0" borderId="12" xfId="0" applyFont="1" applyBorder="1"/>
    <xf numFmtId="0" fontId="4" fillId="0" borderId="13" xfId="0" applyFont="1" applyBorder="1"/>
    <xf numFmtId="0" fontId="33" fillId="15" borderId="23" xfId="0" applyFont="1" applyFill="1" applyBorder="1" applyAlignment="1">
      <alignment horizontal="center" vertical="center"/>
    </xf>
    <xf numFmtId="0" fontId="4" fillId="14" borderId="24" xfId="0" applyFont="1" applyFill="1" applyBorder="1" applyAlignment="1">
      <alignment horizontal="center" vertical="center"/>
    </xf>
    <xf numFmtId="0" fontId="4" fillId="14" borderId="27" xfId="0" applyFont="1" applyFill="1" applyBorder="1" applyAlignment="1">
      <alignment horizontal="center" vertical="center"/>
    </xf>
    <xf numFmtId="0" fontId="22" fillId="16" borderId="23" xfId="0" applyFont="1" applyFill="1" applyBorder="1" applyAlignment="1">
      <alignment horizontal="center" vertical="center"/>
    </xf>
    <xf numFmtId="0" fontId="22" fillId="16" borderId="24"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0" xfId="0" applyFont="1" applyFill="1" applyAlignment="1">
      <alignment horizontal="center" vertical="center"/>
    </xf>
    <xf numFmtId="0" fontId="22" fillId="16" borderId="46" xfId="0" applyFont="1" applyFill="1" applyBorder="1" applyAlignment="1">
      <alignment horizontal="center" vertical="center"/>
    </xf>
    <xf numFmtId="0" fontId="22" fillId="17" borderId="29" xfId="0" applyFont="1" applyFill="1" applyBorder="1" applyAlignment="1">
      <alignment horizontal="center" vertical="center" wrapText="1"/>
    </xf>
    <xf numFmtId="0" fontId="4" fillId="16" borderId="45" xfId="0" applyFont="1" applyFill="1" applyBorder="1" applyAlignment="1">
      <alignment vertical="center"/>
    </xf>
    <xf numFmtId="0" fontId="4" fillId="16" borderId="30" xfId="0" applyFont="1" applyFill="1" applyBorder="1" applyAlignment="1">
      <alignment vertical="center"/>
    </xf>
    <xf numFmtId="0" fontId="22" fillId="18" borderId="23" xfId="0" applyFont="1" applyFill="1" applyBorder="1" applyAlignment="1">
      <alignment horizontal="center" vertical="center"/>
    </xf>
    <xf numFmtId="0" fontId="22" fillId="18" borderId="24" xfId="0" applyFont="1" applyFill="1" applyBorder="1" applyAlignment="1">
      <alignment horizontal="center" vertical="center"/>
    </xf>
    <xf numFmtId="0" fontId="22" fillId="18" borderId="18" xfId="0" applyFont="1" applyFill="1" applyBorder="1" applyAlignment="1">
      <alignment horizontal="center" vertical="center"/>
    </xf>
    <xf numFmtId="0" fontId="22" fillId="18" borderId="0" xfId="0" applyFont="1" applyFill="1" applyAlignment="1">
      <alignment horizontal="center" vertical="center"/>
    </xf>
    <xf numFmtId="0" fontId="22" fillId="18" borderId="46" xfId="0" applyFont="1" applyFill="1" applyBorder="1" applyAlignment="1">
      <alignment horizontal="center" vertical="center"/>
    </xf>
    <xf numFmtId="0" fontId="22" fillId="19" borderId="29" xfId="0" applyFont="1" applyFill="1" applyBorder="1" applyAlignment="1">
      <alignment horizontal="center" vertical="center" wrapText="1"/>
    </xf>
    <xf numFmtId="0" fontId="4" fillId="18" borderId="45" xfId="0" applyFont="1" applyFill="1" applyBorder="1" applyAlignment="1">
      <alignment vertical="center"/>
    </xf>
    <xf numFmtId="0" fontId="4" fillId="18" borderId="30" xfId="0" applyFont="1" applyFill="1" applyBorder="1" applyAlignment="1">
      <alignment vertical="center"/>
    </xf>
    <xf numFmtId="0" fontId="13" fillId="0" borderId="31" xfId="0" applyFont="1" applyBorder="1" applyAlignment="1">
      <alignment horizontal="center" wrapText="1"/>
    </xf>
    <xf numFmtId="0" fontId="13" fillId="0" borderId="10" xfId="0" applyFont="1" applyBorder="1" applyAlignment="1">
      <alignment horizontal="center" wrapText="1"/>
    </xf>
    <xf numFmtId="0" fontId="13" fillId="0" borderId="32" xfId="0" applyFont="1" applyBorder="1" applyAlignment="1">
      <alignment horizontal="center" wrapText="1"/>
    </xf>
    <xf numFmtId="0" fontId="4" fillId="5" borderId="0" xfId="0" applyFont="1" applyFill="1" applyAlignment="1">
      <alignment horizontal="left" vertical="center" wrapText="1"/>
    </xf>
    <xf numFmtId="0" fontId="8" fillId="5" borderId="0" xfId="1" applyFill="1"/>
    <xf numFmtId="0" fontId="64" fillId="5" borderId="0" xfId="0" applyFont="1" applyFill="1" applyAlignment="1">
      <alignment vertical="top"/>
    </xf>
  </cellXfs>
  <cellStyles count="3">
    <cellStyle name="Currency" xfId="2" builtinId="4"/>
    <cellStyle name="Hyperlink" xfId="1" builtinId="8"/>
    <cellStyle name="Normal" xfId="0" builtinId="0"/>
  </cellStyles>
  <dxfs count="98">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xdr:colOff>
      <xdr:row>5</xdr:row>
      <xdr:rowOff>0</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A$3:$Q$3" spid="_x0000_s40116"/>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A$3:$Q$3" spid="_x0000_s41152"/>
                </a:ext>
              </a:extLst>
            </xdr:cNvPicPr>
          </xdr:nvPicPr>
          <xdr:blipFill>
            <a:blip xmlns:r="http://schemas.openxmlformats.org/officeDocument/2006/relationships" r:embed="rId1"/>
            <a:srcRect/>
            <a:stretch>
              <a:fillRect/>
            </a:stretch>
          </xdr:blipFill>
          <xdr:spPr bwMode="auto">
            <a:xfrm>
              <a:off x="47625" y="390525"/>
              <a:ext cx="11569700" cy="301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454819</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A$3:$Q$3" spid="_x0000_s42191"/>
                </a:ext>
              </a:extLst>
            </xdr:cNvPicPr>
          </xdr:nvPicPr>
          <xdr:blipFill>
            <a:blip xmlns:r="http://schemas.openxmlformats.org/officeDocument/2006/relationships" r:embed="rId1"/>
            <a:srcRect/>
            <a:stretch>
              <a:fillRect/>
            </a:stretch>
          </xdr:blipFill>
          <xdr:spPr bwMode="auto">
            <a:xfrm>
              <a:off x="57150" y="40719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2</xdr:col>
          <xdr:colOff>3095625</xdr:colOff>
          <xdr:row>1</xdr:row>
          <xdr:rowOff>333375</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A$3:$Q$3" spid="_x0000_s10538"/>
                </a:ext>
              </a:extLst>
            </xdr:cNvPicPr>
          </xdr:nvPicPr>
          <xdr:blipFill>
            <a:blip xmlns:r="http://schemas.openxmlformats.org/officeDocument/2006/relationships" r:embed="rId1"/>
            <a:srcRect/>
            <a:stretch>
              <a:fillRect/>
            </a:stretch>
          </xdr:blipFill>
          <xdr:spPr bwMode="auto">
            <a:xfrm>
              <a:off x="19050" y="4643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A$3:$Q$3" spid="_x0000_s4388"/>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A$3:$Q$3" spid="_x0000_s25834"/>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3381375</xdr:colOff>
          <xdr:row>1</xdr:row>
          <xdr:rowOff>314325</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A$3:$Q$3" spid="_x0000_s18691"/>
                </a:ext>
              </a:extLst>
            </xdr:cNvPicPr>
          </xdr:nvPicPr>
          <xdr:blipFill>
            <a:blip xmlns:r="http://schemas.openxmlformats.org/officeDocument/2006/relationships" r:embed="rId1"/>
            <a:srcRect/>
            <a:stretch>
              <a:fillRect/>
            </a:stretch>
          </xdr:blipFill>
          <xdr:spPr bwMode="auto">
            <a:xfrm>
              <a:off x="47625" y="55245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A$3:$Q$3" spid="_x0000_s19712"/>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A$3:$Q$3" spid="_x0000_s32964"/>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A$3:$Q$3" spid="_x0000_s34002"/>
                </a:ext>
              </a:extLst>
            </xdr:cNvPicPr>
          </xdr:nvPicPr>
          <xdr:blipFill>
            <a:blip xmlns:r="http://schemas.openxmlformats.org/officeDocument/2006/relationships" r:embed="rId1"/>
            <a:srcRect/>
            <a:stretch>
              <a:fillRect/>
            </a:stretch>
          </xdr:blipFill>
          <xdr:spPr bwMode="auto">
            <a:xfrm>
              <a:off x="47625" y="390525"/>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454819</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A$3:$Q$3" spid="_x0000_s35033"/>
                </a:ext>
              </a:extLst>
            </xdr:cNvPicPr>
          </xdr:nvPicPr>
          <xdr:blipFill>
            <a:blip xmlns:r="http://schemas.openxmlformats.org/officeDocument/2006/relationships" r:embed="rId1"/>
            <a:srcRect/>
            <a:stretch>
              <a:fillRect/>
            </a:stretch>
          </xdr:blipFill>
          <xdr:spPr bwMode="auto">
            <a:xfrm>
              <a:off x="57150" y="40719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G1003g Tracker"/>
      <sheetName val="Sheet2"/>
      <sheetName val="Sheet1"/>
      <sheetName val="Pathways"/>
    </sheetNames>
    <sheetDataSet>
      <sheetData sheetId="0"/>
      <sheetData sheetId="1"/>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rm.jotform.com/231225475085152" TargetMode="External"/><Relationship Id="rId1" Type="http://schemas.openxmlformats.org/officeDocument/2006/relationships/hyperlink" Target="https://www.in.gov/doe/grants/title-iii/"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n.gov/doe/grants/title-iii/"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31"/>
  <sheetViews>
    <sheetView workbookViewId="0">
      <selection activeCell="A2" sqref="A2"/>
    </sheetView>
  </sheetViews>
  <sheetFormatPr defaultRowHeight="15"/>
  <cols>
    <col min="1" max="1" width="49.42578125" bestFit="1" customWidth="1"/>
  </cols>
  <sheetData>
    <row r="1" spans="1:4">
      <c r="A1" s="1" t="s">
        <v>0</v>
      </c>
      <c r="D1" t="s">
        <v>1</v>
      </c>
    </row>
    <row r="2" spans="1:4">
      <c r="A2" s="2"/>
      <c r="D2" t="s">
        <v>2</v>
      </c>
    </row>
    <row r="3" spans="1:4">
      <c r="A3" s="4" t="s">
        <v>3</v>
      </c>
      <c r="D3" t="s">
        <v>4</v>
      </c>
    </row>
    <row r="4" spans="1:4">
      <c r="A4" s="4" t="s">
        <v>5</v>
      </c>
      <c r="D4" t="s">
        <v>6</v>
      </c>
    </row>
    <row r="5" spans="1:4">
      <c r="A5" s="4" t="s">
        <v>7</v>
      </c>
      <c r="D5" t="s">
        <v>8</v>
      </c>
    </row>
    <row r="6" spans="1:4">
      <c r="A6" s="4" t="s">
        <v>9</v>
      </c>
      <c r="D6" t="s">
        <v>10</v>
      </c>
    </row>
    <row r="7" spans="1:4">
      <c r="A7" s="3" t="s">
        <v>11</v>
      </c>
      <c r="D7" t="s">
        <v>12</v>
      </c>
    </row>
    <row r="8" spans="1:4">
      <c r="A8" s="3" t="s">
        <v>13</v>
      </c>
      <c r="D8" t="s">
        <v>14</v>
      </c>
    </row>
    <row r="9" spans="1:4">
      <c r="A9" s="3" t="s">
        <v>15</v>
      </c>
      <c r="D9" t="s">
        <v>16</v>
      </c>
    </row>
    <row r="10" spans="1:4">
      <c r="A10" s="3" t="s">
        <v>17</v>
      </c>
      <c r="D10" t="s">
        <v>18</v>
      </c>
    </row>
    <row r="11" spans="1:4">
      <c r="A11" s="3" t="s">
        <v>19</v>
      </c>
      <c r="D11" t="s">
        <v>20</v>
      </c>
    </row>
    <row r="12" spans="1:4">
      <c r="A12" s="3" t="s">
        <v>21</v>
      </c>
      <c r="D12" t="s">
        <v>22</v>
      </c>
    </row>
    <row r="13" spans="1:4">
      <c r="A13" s="4" t="s">
        <v>23</v>
      </c>
      <c r="D13" t="s">
        <v>24</v>
      </c>
    </row>
    <row r="14" spans="1:4">
      <c r="A14" s="4" t="s">
        <v>25</v>
      </c>
      <c r="D14" t="s">
        <v>26</v>
      </c>
    </row>
    <row r="15" spans="1:4">
      <c r="A15" s="4" t="s">
        <v>27</v>
      </c>
      <c r="D15" t="s">
        <v>28</v>
      </c>
    </row>
    <row r="16" spans="1:4">
      <c r="A16" s="4" t="s">
        <v>29</v>
      </c>
      <c r="D16" t="s">
        <v>30</v>
      </c>
    </row>
    <row r="17" spans="1:4">
      <c r="A17" s="3" t="s">
        <v>31</v>
      </c>
      <c r="D17" t="s">
        <v>32</v>
      </c>
    </row>
    <row r="18" spans="1:4">
      <c r="A18" s="3" t="s">
        <v>33</v>
      </c>
      <c r="D18" t="s">
        <v>34</v>
      </c>
    </row>
    <row r="19" spans="1:4">
      <c r="A19" s="3" t="s">
        <v>35</v>
      </c>
      <c r="D19" t="s">
        <v>36</v>
      </c>
    </row>
    <row r="20" spans="1:4">
      <c r="A20" s="3" t="s">
        <v>37</v>
      </c>
      <c r="D20" t="s">
        <v>38</v>
      </c>
    </row>
    <row r="21" spans="1:4">
      <c r="A21" s="3" t="s">
        <v>39</v>
      </c>
      <c r="D21" t="s">
        <v>40</v>
      </c>
    </row>
    <row r="22" spans="1:4">
      <c r="A22" s="3" t="s">
        <v>41</v>
      </c>
      <c r="D22" t="s">
        <v>42</v>
      </c>
    </row>
    <row r="23" spans="1:4">
      <c r="A23" s="4" t="s">
        <v>43</v>
      </c>
      <c r="D23" t="s">
        <v>44</v>
      </c>
    </row>
    <row r="24" spans="1:4">
      <c r="A24" s="4" t="s">
        <v>45</v>
      </c>
      <c r="D24" t="s">
        <v>46</v>
      </c>
    </row>
    <row r="25" spans="1:4">
      <c r="A25" s="4" t="s">
        <v>47</v>
      </c>
      <c r="D25" t="s">
        <v>48</v>
      </c>
    </row>
    <row r="26" spans="1:4">
      <c r="A26" s="4" t="s">
        <v>49</v>
      </c>
      <c r="D26" t="s">
        <v>50</v>
      </c>
    </row>
    <row r="27" spans="1:4">
      <c r="A27" s="3" t="s">
        <v>51</v>
      </c>
      <c r="D27" t="s">
        <v>52</v>
      </c>
    </row>
    <row r="28" spans="1:4">
      <c r="A28" s="3" t="s">
        <v>53</v>
      </c>
      <c r="D28" t="s">
        <v>54</v>
      </c>
    </row>
    <row r="29" spans="1:4">
      <c r="A29" s="3" t="s">
        <v>55</v>
      </c>
      <c r="D29" t="s">
        <v>56</v>
      </c>
    </row>
    <row r="30" spans="1:4">
      <c r="A30" s="3" t="s">
        <v>57</v>
      </c>
      <c r="D30" t="s">
        <v>58</v>
      </c>
    </row>
    <row r="31" spans="1:4">
      <c r="A31" s="3" t="s">
        <v>59</v>
      </c>
      <c r="D31" t="s">
        <v>60</v>
      </c>
    </row>
    <row r="32" spans="1:4">
      <c r="A32" s="3" t="s">
        <v>61</v>
      </c>
      <c r="D32" t="s">
        <v>62</v>
      </c>
    </row>
    <row r="33" spans="1:4">
      <c r="A33" s="4" t="s">
        <v>63</v>
      </c>
      <c r="D33" t="s">
        <v>64</v>
      </c>
    </row>
    <row r="34" spans="1:4">
      <c r="A34" s="4" t="s">
        <v>65</v>
      </c>
      <c r="D34" t="s">
        <v>66</v>
      </c>
    </row>
    <row r="35" spans="1:4">
      <c r="A35" s="4" t="s">
        <v>67</v>
      </c>
      <c r="D35" t="s">
        <v>68</v>
      </c>
    </row>
    <row r="36" spans="1:4">
      <c r="A36" s="4" t="s">
        <v>69</v>
      </c>
      <c r="D36" t="s">
        <v>70</v>
      </c>
    </row>
    <row r="37" spans="1:4">
      <c r="A37" s="3" t="s">
        <v>71</v>
      </c>
      <c r="D37" t="s">
        <v>72</v>
      </c>
    </row>
    <row r="38" spans="1:4">
      <c r="A38" s="3" t="s">
        <v>73</v>
      </c>
      <c r="D38" t="s">
        <v>74</v>
      </c>
    </row>
    <row r="39" spans="1:4">
      <c r="A39" s="3" t="s">
        <v>75</v>
      </c>
      <c r="D39" t="s">
        <v>76</v>
      </c>
    </row>
    <row r="40" spans="1:4">
      <c r="A40" s="3" t="s">
        <v>77</v>
      </c>
      <c r="D40" t="s">
        <v>78</v>
      </c>
    </row>
    <row r="41" spans="1:4">
      <c r="A41" s="3" t="s">
        <v>79</v>
      </c>
      <c r="D41" t="s">
        <v>80</v>
      </c>
    </row>
    <row r="42" spans="1:4">
      <c r="A42" s="3" t="s">
        <v>81</v>
      </c>
      <c r="D42" t="s">
        <v>82</v>
      </c>
    </row>
    <row r="43" spans="1:4">
      <c r="A43" s="4" t="s">
        <v>83</v>
      </c>
      <c r="D43" t="s">
        <v>84</v>
      </c>
    </row>
    <row r="44" spans="1:4">
      <c r="A44" s="4" t="s">
        <v>85</v>
      </c>
      <c r="D44" t="s">
        <v>86</v>
      </c>
    </row>
    <row r="45" spans="1:4">
      <c r="A45" s="4" t="s">
        <v>87</v>
      </c>
      <c r="D45" t="s">
        <v>88</v>
      </c>
    </row>
    <row r="46" spans="1:4">
      <c r="A46" s="4" t="s">
        <v>89</v>
      </c>
      <c r="D46" t="s">
        <v>90</v>
      </c>
    </row>
    <row r="47" spans="1:4">
      <c r="A47" s="3" t="s">
        <v>91</v>
      </c>
      <c r="D47" t="s">
        <v>92</v>
      </c>
    </row>
    <row r="48" spans="1:4">
      <c r="A48" s="3" t="s">
        <v>93</v>
      </c>
      <c r="D48" t="s">
        <v>94</v>
      </c>
    </row>
    <row r="49" spans="1:4">
      <c r="A49" s="3" t="s">
        <v>95</v>
      </c>
      <c r="D49" t="s">
        <v>96</v>
      </c>
    </row>
    <row r="50" spans="1:4">
      <c r="A50" s="3" t="s">
        <v>97</v>
      </c>
      <c r="D50" t="s">
        <v>98</v>
      </c>
    </row>
    <row r="51" spans="1:4">
      <c r="A51" s="3" t="s">
        <v>99</v>
      </c>
      <c r="D51" t="s">
        <v>100</v>
      </c>
    </row>
    <row r="52" spans="1:4">
      <c r="A52" s="3" t="s">
        <v>101</v>
      </c>
      <c r="D52" t="s">
        <v>102</v>
      </c>
    </row>
    <row r="53" spans="1:4">
      <c r="A53" s="4" t="s">
        <v>103</v>
      </c>
      <c r="D53" t="s">
        <v>104</v>
      </c>
    </row>
    <row r="54" spans="1:4">
      <c r="A54" s="4" t="s">
        <v>105</v>
      </c>
      <c r="D54" t="s">
        <v>106</v>
      </c>
    </row>
    <row r="55" spans="1:4">
      <c r="A55" s="4" t="s">
        <v>107</v>
      </c>
      <c r="D55" t="s">
        <v>108</v>
      </c>
    </row>
    <row r="56" spans="1:4">
      <c r="A56" s="4" t="s">
        <v>109</v>
      </c>
      <c r="D56" t="s">
        <v>110</v>
      </c>
    </row>
    <row r="57" spans="1:4">
      <c r="A57" s="3" t="s">
        <v>111</v>
      </c>
      <c r="D57" t="s">
        <v>112</v>
      </c>
    </row>
    <row r="58" spans="1:4">
      <c r="A58" s="3" t="s">
        <v>113</v>
      </c>
      <c r="D58" t="s">
        <v>114</v>
      </c>
    </row>
    <row r="59" spans="1:4">
      <c r="A59" s="3" t="s">
        <v>115</v>
      </c>
      <c r="D59" t="s">
        <v>116</v>
      </c>
    </row>
    <row r="60" spans="1:4">
      <c r="A60" s="3" t="s">
        <v>117</v>
      </c>
      <c r="D60" t="s">
        <v>118</v>
      </c>
    </row>
    <row r="61" spans="1:4">
      <c r="A61" s="3" t="s">
        <v>119</v>
      </c>
      <c r="D61" t="s">
        <v>120</v>
      </c>
    </row>
    <row r="62" spans="1:4">
      <c r="A62" s="3" t="s">
        <v>121</v>
      </c>
      <c r="D62" t="s">
        <v>122</v>
      </c>
    </row>
    <row r="63" spans="1:4">
      <c r="A63" s="4" t="s">
        <v>123</v>
      </c>
      <c r="D63" t="s">
        <v>124</v>
      </c>
    </row>
    <row r="64" spans="1:4">
      <c r="A64" s="4" t="s">
        <v>125</v>
      </c>
      <c r="D64" t="s">
        <v>126</v>
      </c>
    </row>
    <row r="65" spans="1:4">
      <c r="A65" s="4" t="s">
        <v>127</v>
      </c>
      <c r="D65" t="s">
        <v>128</v>
      </c>
    </row>
    <row r="66" spans="1:4">
      <c r="A66" s="4" t="s">
        <v>129</v>
      </c>
      <c r="D66" t="s">
        <v>130</v>
      </c>
    </row>
    <row r="67" spans="1:4">
      <c r="A67" s="3" t="s">
        <v>131</v>
      </c>
      <c r="D67" t="s">
        <v>132</v>
      </c>
    </row>
    <row r="68" spans="1:4">
      <c r="A68" s="3" t="s">
        <v>133</v>
      </c>
      <c r="D68" t="s">
        <v>134</v>
      </c>
    </row>
    <row r="69" spans="1:4">
      <c r="A69" s="3" t="s">
        <v>135</v>
      </c>
      <c r="D69" t="s">
        <v>136</v>
      </c>
    </row>
    <row r="70" spans="1:4">
      <c r="A70" s="3" t="s">
        <v>137</v>
      </c>
      <c r="D70" t="s">
        <v>138</v>
      </c>
    </row>
    <row r="71" spans="1:4">
      <c r="A71" s="3" t="s">
        <v>139</v>
      </c>
      <c r="D71" t="s">
        <v>140</v>
      </c>
    </row>
    <row r="72" spans="1:4">
      <c r="A72" s="3" t="s">
        <v>141</v>
      </c>
      <c r="D72" t="s">
        <v>142</v>
      </c>
    </row>
    <row r="73" spans="1:4">
      <c r="A73" s="3" t="s">
        <v>143</v>
      </c>
      <c r="D73" t="s">
        <v>144</v>
      </c>
    </row>
    <row r="74" spans="1:4">
      <c r="D74" t="s">
        <v>145</v>
      </c>
    </row>
    <row r="75" spans="1:4">
      <c r="D75" t="s">
        <v>146</v>
      </c>
    </row>
    <row r="76" spans="1:4">
      <c r="D76" t="s">
        <v>147</v>
      </c>
    </row>
    <row r="77" spans="1:4">
      <c r="D77" t="s">
        <v>148</v>
      </c>
    </row>
    <row r="78" spans="1:4">
      <c r="D78" t="s">
        <v>149</v>
      </c>
    </row>
    <row r="79" spans="1:4">
      <c r="D79" t="s">
        <v>150</v>
      </c>
    </row>
    <row r="80" spans="1:4">
      <c r="D80" t="s">
        <v>151</v>
      </c>
    </row>
    <row r="81" spans="4:4">
      <c r="D81" t="s">
        <v>152</v>
      </c>
    </row>
    <row r="82" spans="4:4">
      <c r="D82" t="s">
        <v>153</v>
      </c>
    </row>
    <row r="83" spans="4:4">
      <c r="D83" t="s">
        <v>154</v>
      </c>
    </row>
    <row r="84" spans="4:4">
      <c r="D84" t="s">
        <v>155</v>
      </c>
    </row>
    <row r="85" spans="4:4">
      <c r="D85" t="s">
        <v>156</v>
      </c>
    </row>
    <row r="86" spans="4:4">
      <c r="D86" t="s">
        <v>157</v>
      </c>
    </row>
    <row r="87" spans="4:4">
      <c r="D87" t="s">
        <v>158</v>
      </c>
    </row>
    <row r="88" spans="4:4">
      <c r="D88" t="s">
        <v>159</v>
      </c>
    </row>
    <row r="89" spans="4:4">
      <c r="D89" t="s">
        <v>160</v>
      </c>
    </row>
    <row r="90" spans="4:4">
      <c r="D90" t="s">
        <v>161</v>
      </c>
    </row>
    <row r="91" spans="4:4">
      <c r="D91" t="s">
        <v>162</v>
      </c>
    </row>
    <row r="92" spans="4:4">
      <c r="D92" t="s">
        <v>163</v>
      </c>
    </row>
    <row r="93" spans="4:4">
      <c r="D93" t="s">
        <v>164</v>
      </c>
    </row>
    <row r="94" spans="4:4">
      <c r="D94" t="s">
        <v>165</v>
      </c>
    </row>
    <row r="95" spans="4:4">
      <c r="D95" t="s">
        <v>166</v>
      </c>
    </row>
    <row r="96" spans="4:4">
      <c r="D96" t="s">
        <v>167</v>
      </c>
    </row>
    <row r="97" spans="4:4">
      <c r="D97" t="s">
        <v>168</v>
      </c>
    </row>
    <row r="98" spans="4:4">
      <c r="D98" t="s">
        <v>169</v>
      </c>
    </row>
    <row r="99" spans="4:4">
      <c r="D99" t="s">
        <v>170</v>
      </c>
    </row>
    <row r="100" spans="4:4">
      <c r="D100" t="s">
        <v>171</v>
      </c>
    </row>
    <row r="101" spans="4:4">
      <c r="D101" t="s">
        <v>172</v>
      </c>
    </row>
    <row r="102" spans="4:4">
      <c r="D102" t="s">
        <v>173</v>
      </c>
    </row>
    <row r="103" spans="4:4">
      <c r="D103" t="s">
        <v>174</v>
      </c>
    </row>
    <row r="104" spans="4:4">
      <c r="D104" t="s">
        <v>175</v>
      </c>
    </row>
    <row r="105" spans="4:4">
      <c r="D105" t="s">
        <v>176</v>
      </c>
    </row>
    <row r="106" spans="4:4">
      <c r="D106" t="s">
        <v>177</v>
      </c>
    </row>
    <row r="107" spans="4:4">
      <c r="D107" t="s">
        <v>178</v>
      </c>
    </row>
    <row r="108" spans="4:4">
      <c r="D108" t="s">
        <v>179</v>
      </c>
    </row>
    <row r="109" spans="4:4">
      <c r="D109" t="s">
        <v>180</v>
      </c>
    </row>
    <row r="110" spans="4:4">
      <c r="D110" t="s">
        <v>181</v>
      </c>
    </row>
    <row r="111" spans="4:4">
      <c r="D111" t="s">
        <v>182</v>
      </c>
    </row>
    <row r="112" spans="4:4">
      <c r="D112" t="s">
        <v>183</v>
      </c>
    </row>
    <row r="113" spans="4:4">
      <c r="D113" t="s">
        <v>184</v>
      </c>
    </row>
    <row r="114" spans="4:4">
      <c r="D114" t="s">
        <v>185</v>
      </c>
    </row>
    <row r="115" spans="4:4">
      <c r="D115" t="s">
        <v>186</v>
      </c>
    </row>
    <row r="116" spans="4:4">
      <c r="D116" t="s">
        <v>187</v>
      </c>
    </row>
    <row r="117" spans="4:4">
      <c r="D117" t="s">
        <v>188</v>
      </c>
    </row>
    <row r="118" spans="4:4">
      <c r="D118" t="s">
        <v>189</v>
      </c>
    </row>
    <row r="119" spans="4:4">
      <c r="D119" t="s">
        <v>190</v>
      </c>
    </row>
    <row r="120" spans="4:4">
      <c r="D120" t="s">
        <v>191</v>
      </c>
    </row>
    <row r="121" spans="4:4">
      <c r="D121" t="s">
        <v>192</v>
      </c>
    </row>
    <row r="122" spans="4:4">
      <c r="D122" t="s">
        <v>193</v>
      </c>
    </row>
    <row r="123" spans="4:4">
      <c r="D123" t="s">
        <v>194</v>
      </c>
    </row>
    <row r="124" spans="4:4">
      <c r="D124" t="s">
        <v>195</v>
      </c>
    </row>
    <row r="125" spans="4:4">
      <c r="D125" t="s">
        <v>196</v>
      </c>
    </row>
    <row r="126" spans="4:4">
      <c r="D126" t="s">
        <v>197</v>
      </c>
    </row>
    <row r="127" spans="4:4">
      <c r="D127" t="s">
        <v>198</v>
      </c>
    </row>
    <row r="128" spans="4:4">
      <c r="D128" t="s">
        <v>199</v>
      </c>
    </row>
    <row r="129" spans="4:4">
      <c r="D129" t="s">
        <v>200</v>
      </c>
    </row>
    <row r="130" spans="4:4">
      <c r="D130" t="s">
        <v>201</v>
      </c>
    </row>
    <row r="131" spans="4:4">
      <c r="D131" t="s">
        <v>202</v>
      </c>
    </row>
    <row r="132" spans="4:4">
      <c r="D132" t="s">
        <v>203</v>
      </c>
    </row>
    <row r="133" spans="4:4">
      <c r="D133" t="s">
        <v>204</v>
      </c>
    </row>
    <row r="134" spans="4:4">
      <c r="D134" t="s">
        <v>205</v>
      </c>
    </row>
    <row r="135" spans="4:4">
      <c r="D135" t="s">
        <v>206</v>
      </c>
    </row>
    <row r="136" spans="4:4">
      <c r="D136" t="s">
        <v>207</v>
      </c>
    </row>
    <row r="137" spans="4:4">
      <c r="D137" t="s">
        <v>208</v>
      </c>
    </row>
    <row r="138" spans="4:4">
      <c r="D138" t="s">
        <v>209</v>
      </c>
    </row>
    <row r="139" spans="4:4">
      <c r="D139" t="s">
        <v>210</v>
      </c>
    </row>
    <row r="140" spans="4:4">
      <c r="D140" t="s">
        <v>211</v>
      </c>
    </row>
    <row r="141" spans="4:4">
      <c r="D141" t="s">
        <v>212</v>
      </c>
    </row>
    <row r="142" spans="4:4">
      <c r="D142" t="s">
        <v>213</v>
      </c>
    </row>
    <row r="143" spans="4:4">
      <c r="D143" t="s">
        <v>214</v>
      </c>
    </row>
    <row r="144" spans="4:4">
      <c r="D144" t="s">
        <v>215</v>
      </c>
    </row>
    <row r="145" spans="4:4">
      <c r="D145" t="s">
        <v>216</v>
      </c>
    </row>
    <row r="146" spans="4:4">
      <c r="D146" t="s">
        <v>217</v>
      </c>
    </row>
    <row r="147" spans="4:4">
      <c r="D147" t="s">
        <v>218</v>
      </c>
    </row>
    <row r="148" spans="4:4">
      <c r="D148" t="s">
        <v>219</v>
      </c>
    </row>
    <row r="149" spans="4:4">
      <c r="D149" t="s">
        <v>220</v>
      </c>
    </row>
    <row r="150" spans="4:4">
      <c r="D150" t="s">
        <v>221</v>
      </c>
    </row>
    <row r="151" spans="4:4">
      <c r="D151" t="s">
        <v>222</v>
      </c>
    </row>
    <row r="152" spans="4:4">
      <c r="D152" t="s">
        <v>223</v>
      </c>
    </row>
    <row r="153" spans="4:4">
      <c r="D153" t="s">
        <v>224</v>
      </c>
    </row>
    <row r="154" spans="4:4">
      <c r="D154" t="s">
        <v>225</v>
      </c>
    </row>
    <row r="155" spans="4:4">
      <c r="D155" t="s">
        <v>226</v>
      </c>
    </row>
    <row r="156" spans="4:4">
      <c r="D156" t="s">
        <v>227</v>
      </c>
    </row>
    <row r="157" spans="4:4">
      <c r="D157" t="s">
        <v>228</v>
      </c>
    </row>
    <row r="158" spans="4:4">
      <c r="D158" t="s">
        <v>229</v>
      </c>
    </row>
    <row r="159" spans="4:4">
      <c r="D159" t="s">
        <v>230</v>
      </c>
    </row>
    <row r="160" spans="4:4">
      <c r="D160" t="s">
        <v>231</v>
      </c>
    </row>
    <row r="161" spans="4:4">
      <c r="D161" t="s">
        <v>232</v>
      </c>
    </row>
    <row r="162" spans="4:4">
      <c r="D162" t="s">
        <v>233</v>
      </c>
    </row>
    <row r="163" spans="4:4">
      <c r="D163" t="s">
        <v>234</v>
      </c>
    </row>
    <row r="164" spans="4:4">
      <c r="D164" t="s">
        <v>235</v>
      </c>
    </row>
    <row r="165" spans="4:4">
      <c r="D165" t="s">
        <v>236</v>
      </c>
    </row>
    <row r="166" spans="4:4">
      <c r="D166" t="s">
        <v>237</v>
      </c>
    </row>
    <row r="167" spans="4:4">
      <c r="D167" t="s">
        <v>238</v>
      </c>
    </row>
    <row r="168" spans="4:4">
      <c r="D168" t="s">
        <v>239</v>
      </c>
    </row>
    <row r="169" spans="4:4">
      <c r="D169" t="s">
        <v>240</v>
      </c>
    </row>
    <row r="170" spans="4:4">
      <c r="D170" t="s">
        <v>241</v>
      </c>
    </row>
    <row r="171" spans="4:4">
      <c r="D171" t="s">
        <v>242</v>
      </c>
    </row>
    <row r="172" spans="4:4">
      <c r="D172" t="s">
        <v>243</v>
      </c>
    </row>
    <row r="173" spans="4:4">
      <c r="D173" t="s">
        <v>244</v>
      </c>
    </row>
    <row r="174" spans="4:4">
      <c r="D174" t="s">
        <v>245</v>
      </c>
    </row>
    <row r="175" spans="4:4">
      <c r="D175" t="s">
        <v>246</v>
      </c>
    </row>
    <row r="176" spans="4:4">
      <c r="D176" t="s">
        <v>247</v>
      </c>
    </row>
    <row r="177" spans="4:4">
      <c r="D177" t="s">
        <v>248</v>
      </c>
    </row>
    <row r="178" spans="4:4">
      <c r="D178" t="s">
        <v>249</v>
      </c>
    </row>
    <row r="179" spans="4:4">
      <c r="D179" t="s">
        <v>250</v>
      </c>
    </row>
    <row r="180" spans="4:4">
      <c r="D180" t="s">
        <v>251</v>
      </c>
    </row>
    <row r="181" spans="4:4">
      <c r="D181" t="s">
        <v>252</v>
      </c>
    </row>
    <row r="182" spans="4:4">
      <c r="D182" t="s">
        <v>253</v>
      </c>
    </row>
    <row r="183" spans="4:4">
      <c r="D183" t="s">
        <v>254</v>
      </c>
    </row>
    <row r="184" spans="4:4">
      <c r="D184" t="s">
        <v>255</v>
      </c>
    </row>
    <row r="185" spans="4:4">
      <c r="D185" t="s">
        <v>256</v>
      </c>
    </row>
    <row r="186" spans="4:4">
      <c r="D186" t="s">
        <v>257</v>
      </c>
    </row>
    <row r="187" spans="4:4">
      <c r="D187" t="s">
        <v>258</v>
      </c>
    </row>
    <row r="188" spans="4:4">
      <c r="D188" t="s">
        <v>259</v>
      </c>
    </row>
    <row r="189" spans="4:4">
      <c r="D189" t="s">
        <v>260</v>
      </c>
    </row>
    <row r="190" spans="4:4">
      <c r="D190" t="s">
        <v>261</v>
      </c>
    </row>
    <row r="191" spans="4:4">
      <c r="D191" t="s">
        <v>262</v>
      </c>
    </row>
    <row r="192" spans="4:4">
      <c r="D192" t="s">
        <v>263</v>
      </c>
    </row>
    <row r="193" spans="4:4">
      <c r="D193" t="s">
        <v>264</v>
      </c>
    </row>
    <row r="194" spans="4:4">
      <c r="D194" t="s">
        <v>265</v>
      </c>
    </row>
    <row r="195" spans="4:4">
      <c r="D195" t="s">
        <v>266</v>
      </c>
    </row>
    <row r="196" spans="4:4">
      <c r="D196" t="s">
        <v>267</v>
      </c>
    </row>
    <row r="197" spans="4:4">
      <c r="D197" t="s">
        <v>268</v>
      </c>
    </row>
    <row r="198" spans="4:4">
      <c r="D198" t="s">
        <v>269</v>
      </c>
    </row>
    <row r="199" spans="4:4">
      <c r="D199" t="s">
        <v>270</v>
      </c>
    </row>
    <row r="200" spans="4:4">
      <c r="D200" t="s">
        <v>271</v>
      </c>
    </row>
    <row r="201" spans="4:4">
      <c r="D201" t="s">
        <v>272</v>
      </c>
    </row>
    <row r="202" spans="4:4">
      <c r="D202" t="s">
        <v>273</v>
      </c>
    </row>
    <row r="203" spans="4:4">
      <c r="D203" t="s">
        <v>274</v>
      </c>
    </row>
    <row r="204" spans="4:4">
      <c r="D204" t="s">
        <v>275</v>
      </c>
    </row>
    <row r="205" spans="4:4">
      <c r="D205" t="s">
        <v>276</v>
      </c>
    </row>
    <row r="206" spans="4:4">
      <c r="D206" t="s">
        <v>277</v>
      </c>
    </row>
    <row r="207" spans="4:4">
      <c r="D207" t="s">
        <v>278</v>
      </c>
    </row>
    <row r="208" spans="4:4">
      <c r="D208" t="s">
        <v>279</v>
      </c>
    </row>
    <row r="209" spans="4:4">
      <c r="D209" t="s">
        <v>280</v>
      </c>
    </row>
    <row r="210" spans="4:4">
      <c r="D210" t="s">
        <v>281</v>
      </c>
    </row>
    <row r="211" spans="4:4">
      <c r="D211" t="s">
        <v>282</v>
      </c>
    </row>
    <row r="212" spans="4:4">
      <c r="D212" t="s">
        <v>283</v>
      </c>
    </row>
    <row r="213" spans="4:4">
      <c r="D213" t="s">
        <v>284</v>
      </c>
    </row>
    <row r="214" spans="4:4">
      <c r="D214" t="s">
        <v>285</v>
      </c>
    </row>
    <row r="215" spans="4:4">
      <c r="D215" t="s">
        <v>286</v>
      </c>
    </row>
    <row r="216" spans="4:4">
      <c r="D216" t="s">
        <v>287</v>
      </c>
    </row>
    <row r="217" spans="4:4">
      <c r="D217" t="s">
        <v>288</v>
      </c>
    </row>
    <row r="218" spans="4:4">
      <c r="D218" t="s">
        <v>289</v>
      </c>
    </row>
    <row r="219" spans="4:4">
      <c r="D219" t="s">
        <v>290</v>
      </c>
    </row>
    <row r="220" spans="4:4">
      <c r="D220" t="s">
        <v>291</v>
      </c>
    </row>
    <row r="221" spans="4:4">
      <c r="D221" t="s">
        <v>292</v>
      </c>
    </row>
    <row r="222" spans="4:4">
      <c r="D222" t="s">
        <v>293</v>
      </c>
    </row>
    <row r="223" spans="4:4">
      <c r="D223" t="s">
        <v>294</v>
      </c>
    </row>
    <row r="224" spans="4:4">
      <c r="D224" t="s">
        <v>295</v>
      </c>
    </row>
    <row r="225" spans="4:4">
      <c r="D225" t="s">
        <v>296</v>
      </c>
    </row>
    <row r="226" spans="4:4">
      <c r="D226" t="s">
        <v>297</v>
      </c>
    </row>
    <row r="227" spans="4:4">
      <c r="D227" t="s">
        <v>298</v>
      </c>
    </row>
    <row r="228" spans="4:4">
      <c r="D228" t="s">
        <v>299</v>
      </c>
    </row>
    <row r="229" spans="4:4">
      <c r="D229" t="s">
        <v>300</v>
      </c>
    </row>
    <row r="230" spans="4:4">
      <c r="D230" t="s">
        <v>301</v>
      </c>
    </row>
    <row r="231" spans="4:4">
      <c r="D231" t="s">
        <v>302</v>
      </c>
    </row>
    <row r="232" spans="4:4">
      <c r="D232" t="s">
        <v>303</v>
      </c>
    </row>
    <row r="233" spans="4:4">
      <c r="D233" t="s">
        <v>304</v>
      </c>
    </row>
    <row r="234" spans="4:4">
      <c r="D234" t="s">
        <v>305</v>
      </c>
    </row>
    <row r="235" spans="4:4">
      <c r="D235" t="s">
        <v>306</v>
      </c>
    </row>
    <row r="236" spans="4:4">
      <c r="D236" t="s">
        <v>307</v>
      </c>
    </row>
    <row r="237" spans="4:4">
      <c r="D237" t="s">
        <v>308</v>
      </c>
    </row>
    <row r="238" spans="4:4">
      <c r="D238" t="s">
        <v>309</v>
      </c>
    </row>
    <row r="239" spans="4:4">
      <c r="D239" t="s">
        <v>310</v>
      </c>
    </row>
    <row r="240" spans="4:4">
      <c r="D240" t="s">
        <v>311</v>
      </c>
    </row>
    <row r="241" spans="4:4">
      <c r="D241" t="s">
        <v>312</v>
      </c>
    </row>
    <row r="242" spans="4:4">
      <c r="D242" t="s">
        <v>313</v>
      </c>
    </row>
    <row r="243" spans="4:4">
      <c r="D243" t="s">
        <v>314</v>
      </c>
    </row>
    <row r="244" spans="4:4">
      <c r="D244" t="s">
        <v>315</v>
      </c>
    </row>
    <row r="245" spans="4:4">
      <c r="D245" t="s">
        <v>316</v>
      </c>
    </row>
    <row r="246" spans="4:4">
      <c r="D246" t="s">
        <v>317</v>
      </c>
    </row>
    <row r="247" spans="4:4">
      <c r="D247" t="s">
        <v>318</v>
      </c>
    </row>
    <row r="248" spans="4:4">
      <c r="D248" t="s">
        <v>319</v>
      </c>
    </row>
    <row r="249" spans="4:4">
      <c r="D249" t="s">
        <v>320</v>
      </c>
    </row>
    <row r="250" spans="4:4">
      <c r="D250" t="s">
        <v>321</v>
      </c>
    </row>
    <row r="251" spans="4:4">
      <c r="D251" t="s">
        <v>322</v>
      </c>
    </row>
    <row r="252" spans="4:4">
      <c r="D252" t="s">
        <v>323</v>
      </c>
    </row>
    <row r="253" spans="4:4">
      <c r="D253" t="s">
        <v>324</v>
      </c>
    </row>
    <row r="254" spans="4:4">
      <c r="D254" t="s">
        <v>325</v>
      </c>
    </row>
    <row r="255" spans="4:4">
      <c r="D255" t="s">
        <v>326</v>
      </c>
    </row>
    <row r="256" spans="4:4">
      <c r="D256" t="s">
        <v>327</v>
      </c>
    </row>
    <row r="257" spans="4:4">
      <c r="D257" t="s">
        <v>328</v>
      </c>
    </row>
    <row r="258" spans="4:4">
      <c r="D258" t="s">
        <v>329</v>
      </c>
    </row>
    <row r="259" spans="4:4">
      <c r="D259" t="s">
        <v>330</v>
      </c>
    </row>
    <row r="260" spans="4:4">
      <c r="D260" t="s">
        <v>331</v>
      </c>
    </row>
    <row r="261" spans="4:4">
      <c r="D261" t="s">
        <v>332</v>
      </c>
    </row>
    <row r="262" spans="4:4">
      <c r="D262" t="s">
        <v>333</v>
      </c>
    </row>
    <row r="263" spans="4:4">
      <c r="D263" t="s">
        <v>334</v>
      </c>
    </row>
    <row r="264" spans="4:4">
      <c r="D264" t="s">
        <v>335</v>
      </c>
    </row>
    <row r="265" spans="4:4">
      <c r="D265" t="s">
        <v>336</v>
      </c>
    </row>
    <row r="266" spans="4:4">
      <c r="D266" t="s">
        <v>337</v>
      </c>
    </row>
    <row r="267" spans="4:4">
      <c r="D267" t="s">
        <v>338</v>
      </c>
    </row>
    <row r="268" spans="4:4">
      <c r="D268" t="s">
        <v>339</v>
      </c>
    </row>
    <row r="269" spans="4:4">
      <c r="D269" t="s">
        <v>340</v>
      </c>
    </row>
    <row r="270" spans="4:4">
      <c r="D270" t="s">
        <v>341</v>
      </c>
    </row>
    <row r="271" spans="4:4">
      <c r="D271" t="s">
        <v>342</v>
      </c>
    </row>
    <row r="272" spans="4:4">
      <c r="D272" t="s">
        <v>343</v>
      </c>
    </row>
    <row r="273" spans="4:4">
      <c r="D273" t="s">
        <v>344</v>
      </c>
    </row>
    <row r="274" spans="4:4">
      <c r="D274" t="s">
        <v>345</v>
      </c>
    </row>
    <row r="275" spans="4:4">
      <c r="D275" t="s">
        <v>346</v>
      </c>
    </row>
    <row r="276" spans="4:4">
      <c r="D276" t="s">
        <v>347</v>
      </c>
    </row>
    <row r="277" spans="4:4">
      <c r="D277" t="s">
        <v>348</v>
      </c>
    </row>
    <row r="278" spans="4:4">
      <c r="D278" t="s">
        <v>349</v>
      </c>
    </row>
    <row r="279" spans="4:4">
      <c r="D279" t="s">
        <v>350</v>
      </c>
    </row>
    <row r="280" spans="4:4">
      <c r="D280" t="s">
        <v>351</v>
      </c>
    </row>
    <row r="281" spans="4:4">
      <c r="D281" t="s">
        <v>352</v>
      </c>
    </row>
    <row r="282" spans="4:4">
      <c r="D282" t="s">
        <v>353</v>
      </c>
    </row>
    <row r="283" spans="4:4">
      <c r="D283" t="s">
        <v>354</v>
      </c>
    </row>
    <row r="284" spans="4:4">
      <c r="D284" t="s">
        <v>355</v>
      </c>
    </row>
    <row r="285" spans="4:4">
      <c r="D285" t="s">
        <v>356</v>
      </c>
    </row>
    <row r="286" spans="4:4">
      <c r="D286" t="s">
        <v>357</v>
      </c>
    </row>
    <row r="287" spans="4:4">
      <c r="D287" t="s">
        <v>358</v>
      </c>
    </row>
    <row r="288" spans="4:4">
      <c r="D288" t="s">
        <v>359</v>
      </c>
    </row>
    <row r="289" spans="4:4">
      <c r="D289" t="s">
        <v>360</v>
      </c>
    </row>
    <row r="290" spans="4:4">
      <c r="D290" t="s">
        <v>361</v>
      </c>
    </row>
    <row r="291" spans="4:4">
      <c r="D291" t="s">
        <v>362</v>
      </c>
    </row>
    <row r="292" spans="4:4">
      <c r="D292" t="s">
        <v>363</v>
      </c>
    </row>
    <row r="293" spans="4:4">
      <c r="D293" t="s">
        <v>364</v>
      </c>
    </row>
    <row r="294" spans="4:4">
      <c r="D294" t="s">
        <v>365</v>
      </c>
    </row>
    <row r="295" spans="4:4">
      <c r="D295" t="s">
        <v>366</v>
      </c>
    </row>
    <row r="296" spans="4:4">
      <c r="D296" t="s">
        <v>367</v>
      </c>
    </row>
    <row r="297" spans="4:4">
      <c r="D297" t="s">
        <v>368</v>
      </c>
    </row>
    <row r="298" spans="4:4">
      <c r="D298" t="s">
        <v>369</v>
      </c>
    </row>
    <row r="299" spans="4:4">
      <c r="D299" t="s">
        <v>370</v>
      </c>
    </row>
    <row r="300" spans="4:4">
      <c r="D300" t="s">
        <v>371</v>
      </c>
    </row>
    <row r="301" spans="4:4">
      <c r="D301" t="s">
        <v>372</v>
      </c>
    </row>
    <row r="302" spans="4:4">
      <c r="D302" t="s">
        <v>373</v>
      </c>
    </row>
    <row r="303" spans="4:4">
      <c r="D303" t="s">
        <v>374</v>
      </c>
    </row>
    <row r="304" spans="4:4">
      <c r="D304" t="s">
        <v>375</v>
      </c>
    </row>
    <row r="305" spans="4:4">
      <c r="D305" t="s">
        <v>376</v>
      </c>
    </row>
    <row r="306" spans="4:4">
      <c r="D306" t="s">
        <v>377</v>
      </c>
    </row>
    <row r="307" spans="4:4">
      <c r="D307" t="s">
        <v>378</v>
      </c>
    </row>
    <row r="308" spans="4:4">
      <c r="D308" t="s">
        <v>379</v>
      </c>
    </row>
    <row r="309" spans="4:4">
      <c r="D309" t="s">
        <v>380</v>
      </c>
    </row>
    <row r="310" spans="4:4">
      <c r="D310" t="s">
        <v>381</v>
      </c>
    </row>
    <row r="311" spans="4:4">
      <c r="D311" t="s">
        <v>382</v>
      </c>
    </row>
    <row r="312" spans="4:4">
      <c r="D312" t="s">
        <v>383</v>
      </c>
    </row>
    <row r="313" spans="4:4">
      <c r="D313" t="s">
        <v>384</v>
      </c>
    </row>
    <row r="314" spans="4:4">
      <c r="D314" t="s">
        <v>385</v>
      </c>
    </row>
    <row r="315" spans="4:4">
      <c r="D315" t="s">
        <v>386</v>
      </c>
    </row>
    <row r="316" spans="4:4">
      <c r="D316" t="s">
        <v>387</v>
      </c>
    </row>
    <row r="317" spans="4:4">
      <c r="D317" t="s">
        <v>388</v>
      </c>
    </row>
    <row r="318" spans="4:4">
      <c r="D318" t="s">
        <v>389</v>
      </c>
    </row>
    <row r="319" spans="4:4">
      <c r="D319" t="s">
        <v>390</v>
      </c>
    </row>
    <row r="320" spans="4:4">
      <c r="D320" t="s">
        <v>391</v>
      </c>
    </row>
    <row r="321" spans="4:4">
      <c r="D321" t="s">
        <v>392</v>
      </c>
    </row>
    <row r="322" spans="4:4">
      <c r="D322" t="s">
        <v>393</v>
      </c>
    </row>
    <row r="323" spans="4:4">
      <c r="D323" t="s">
        <v>394</v>
      </c>
    </row>
    <row r="324" spans="4:4">
      <c r="D324" t="s">
        <v>395</v>
      </c>
    </row>
    <row r="325" spans="4:4">
      <c r="D325" t="s">
        <v>396</v>
      </c>
    </row>
    <row r="326" spans="4:4">
      <c r="D326" t="s">
        <v>397</v>
      </c>
    </row>
    <row r="327" spans="4:4">
      <c r="D327" t="s">
        <v>398</v>
      </c>
    </row>
    <row r="328" spans="4:4">
      <c r="D328" t="s">
        <v>399</v>
      </c>
    </row>
    <row r="329" spans="4:4">
      <c r="D329" t="s">
        <v>400</v>
      </c>
    </row>
    <row r="330" spans="4:4">
      <c r="D330" t="s">
        <v>401</v>
      </c>
    </row>
    <row r="331" spans="4:4">
      <c r="D331" t="s">
        <v>402</v>
      </c>
    </row>
    <row r="332" spans="4:4">
      <c r="D332" t="s">
        <v>403</v>
      </c>
    </row>
    <row r="333" spans="4:4">
      <c r="D333" t="s">
        <v>404</v>
      </c>
    </row>
    <row r="334" spans="4:4">
      <c r="D334" t="s">
        <v>405</v>
      </c>
    </row>
    <row r="335" spans="4:4">
      <c r="D335" t="s">
        <v>406</v>
      </c>
    </row>
    <row r="336" spans="4:4">
      <c r="D336" t="s">
        <v>407</v>
      </c>
    </row>
    <row r="337" spans="4:4">
      <c r="D337" t="s">
        <v>408</v>
      </c>
    </row>
    <row r="338" spans="4:4">
      <c r="D338" t="s">
        <v>409</v>
      </c>
    </row>
    <row r="339" spans="4:4">
      <c r="D339" t="s">
        <v>410</v>
      </c>
    </row>
    <row r="340" spans="4:4">
      <c r="D340" t="s">
        <v>411</v>
      </c>
    </row>
    <row r="341" spans="4:4">
      <c r="D341" t="s">
        <v>412</v>
      </c>
    </row>
    <row r="342" spans="4:4">
      <c r="D342" t="s">
        <v>413</v>
      </c>
    </row>
    <row r="343" spans="4:4">
      <c r="D343" t="s">
        <v>414</v>
      </c>
    </row>
    <row r="344" spans="4:4">
      <c r="D344" t="s">
        <v>415</v>
      </c>
    </row>
    <row r="345" spans="4:4">
      <c r="D345" t="s">
        <v>416</v>
      </c>
    </row>
    <row r="346" spans="4:4">
      <c r="D346" t="s">
        <v>417</v>
      </c>
    </row>
    <row r="347" spans="4:4">
      <c r="D347" t="s">
        <v>418</v>
      </c>
    </row>
    <row r="348" spans="4:4">
      <c r="D348" t="s">
        <v>419</v>
      </c>
    </row>
    <row r="349" spans="4:4">
      <c r="D349" t="s">
        <v>420</v>
      </c>
    </row>
    <row r="350" spans="4:4">
      <c r="D350" t="s">
        <v>421</v>
      </c>
    </row>
    <row r="351" spans="4:4">
      <c r="D351" t="s">
        <v>422</v>
      </c>
    </row>
    <row r="352" spans="4:4">
      <c r="D352" t="s">
        <v>423</v>
      </c>
    </row>
    <row r="353" spans="4:4">
      <c r="D353" t="s">
        <v>424</v>
      </c>
    </row>
    <row r="354" spans="4:4">
      <c r="D354" t="s">
        <v>425</v>
      </c>
    </row>
    <row r="355" spans="4:4">
      <c r="D355" t="s">
        <v>426</v>
      </c>
    </row>
    <row r="356" spans="4:4">
      <c r="D356" t="s">
        <v>427</v>
      </c>
    </row>
    <row r="357" spans="4:4">
      <c r="D357" t="s">
        <v>428</v>
      </c>
    </row>
    <row r="358" spans="4:4">
      <c r="D358" t="s">
        <v>429</v>
      </c>
    </row>
    <row r="359" spans="4:4">
      <c r="D359" t="s">
        <v>430</v>
      </c>
    </row>
    <row r="360" spans="4:4">
      <c r="D360" t="s">
        <v>431</v>
      </c>
    </row>
    <row r="361" spans="4:4">
      <c r="D361" t="s">
        <v>432</v>
      </c>
    </row>
    <row r="362" spans="4:4">
      <c r="D362" t="s">
        <v>433</v>
      </c>
    </row>
    <row r="363" spans="4:4">
      <c r="D363" t="s">
        <v>434</v>
      </c>
    </row>
    <row r="364" spans="4:4">
      <c r="D364" t="s">
        <v>435</v>
      </c>
    </row>
    <row r="365" spans="4:4">
      <c r="D365" t="s">
        <v>436</v>
      </c>
    </row>
    <row r="366" spans="4:4">
      <c r="D366" t="s">
        <v>437</v>
      </c>
    </row>
    <row r="367" spans="4:4">
      <c r="D367" t="s">
        <v>438</v>
      </c>
    </row>
    <row r="368" spans="4:4">
      <c r="D368" t="s">
        <v>439</v>
      </c>
    </row>
    <row r="369" spans="4:4">
      <c r="D369" t="s">
        <v>440</v>
      </c>
    </row>
    <row r="370" spans="4:4">
      <c r="D370" t="s">
        <v>441</v>
      </c>
    </row>
    <row r="371" spans="4:4">
      <c r="D371" t="s">
        <v>442</v>
      </c>
    </row>
    <row r="372" spans="4:4">
      <c r="D372" t="s">
        <v>443</v>
      </c>
    </row>
    <row r="373" spans="4:4">
      <c r="D373" t="s">
        <v>444</v>
      </c>
    </row>
    <row r="374" spans="4:4">
      <c r="D374" t="s">
        <v>445</v>
      </c>
    </row>
    <row r="375" spans="4:4">
      <c r="D375" t="s">
        <v>446</v>
      </c>
    </row>
    <row r="376" spans="4:4">
      <c r="D376" t="s">
        <v>447</v>
      </c>
    </row>
    <row r="377" spans="4:4">
      <c r="D377" t="s">
        <v>448</v>
      </c>
    </row>
    <row r="378" spans="4:4">
      <c r="D378" t="s">
        <v>449</v>
      </c>
    </row>
    <row r="379" spans="4:4">
      <c r="D379" t="s">
        <v>450</v>
      </c>
    </row>
    <row r="380" spans="4:4">
      <c r="D380" t="s">
        <v>451</v>
      </c>
    </row>
    <row r="381" spans="4:4">
      <c r="D381" t="s">
        <v>452</v>
      </c>
    </row>
    <row r="382" spans="4:4">
      <c r="D382" t="s">
        <v>453</v>
      </c>
    </row>
    <row r="383" spans="4:4">
      <c r="D383" t="s">
        <v>454</v>
      </c>
    </row>
    <row r="384" spans="4:4">
      <c r="D384" t="s">
        <v>455</v>
      </c>
    </row>
    <row r="385" spans="4:4">
      <c r="D385" t="s">
        <v>456</v>
      </c>
    </row>
    <row r="386" spans="4:4">
      <c r="D386" t="s">
        <v>457</v>
      </c>
    </row>
    <row r="387" spans="4:4">
      <c r="D387" t="s">
        <v>458</v>
      </c>
    </row>
    <row r="388" spans="4:4">
      <c r="D388" t="s">
        <v>459</v>
      </c>
    </row>
    <row r="389" spans="4:4">
      <c r="D389" t="s">
        <v>460</v>
      </c>
    </row>
    <row r="390" spans="4:4">
      <c r="D390" t="s">
        <v>461</v>
      </c>
    </row>
    <row r="391" spans="4:4">
      <c r="D391" t="s">
        <v>462</v>
      </c>
    </row>
    <row r="392" spans="4:4">
      <c r="D392" t="s">
        <v>463</v>
      </c>
    </row>
    <row r="393" spans="4:4">
      <c r="D393" t="s">
        <v>464</v>
      </c>
    </row>
    <row r="394" spans="4:4">
      <c r="D394" t="s">
        <v>465</v>
      </c>
    </row>
    <row r="395" spans="4:4">
      <c r="D395" t="s">
        <v>466</v>
      </c>
    </row>
    <row r="396" spans="4:4">
      <c r="D396" t="s">
        <v>467</v>
      </c>
    </row>
    <row r="397" spans="4:4">
      <c r="D397" t="s">
        <v>468</v>
      </c>
    </row>
    <row r="398" spans="4:4">
      <c r="D398" t="s">
        <v>469</v>
      </c>
    </row>
    <row r="399" spans="4:4">
      <c r="D399" t="s">
        <v>470</v>
      </c>
    </row>
    <row r="400" spans="4:4">
      <c r="D400" t="s">
        <v>471</v>
      </c>
    </row>
    <row r="401" spans="4:4">
      <c r="D401" t="s">
        <v>472</v>
      </c>
    </row>
    <row r="402" spans="4:4">
      <c r="D402" t="s">
        <v>473</v>
      </c>
    </row>
    <row r="403" spans="4:4">
      <c r="D403" t="s">
        <v>474</v>
      </c>
    </row>
    <row r="404" spans="4:4">
      <c r="D404" t="s">
        <v>475</v>
      </c>
    </row>
    <row r="405" spans="4:4">
      <c r="D405" t="s">
        <v>476</v>
      </c>
    </row>
    <row r="406" spans="4:4">
      <c r="D406" t="s">
        <v>477</v>
      </c>
    </row>
    <row r="407" spans="4:4">
      <c r="D407" t="s">
        <v>478</v>
      </c>
    </row>
    <row r="408" spans="4:4">
      <c r="D408" t="s">
        <v>479</v>
      </c>
    </row>
    <row r="409" spans="4:4">
      <c r="D409" t="s">
        <v>480</v>
      </c>
    </row>
    <row r="410" spans="4:4">
      <c r="D410" t="s">
        <v>481</v>
      </c>
    </row>
    <row r="411" spans="4:4">
      <c r="D411" t="s">
        <v>482</v>
      </c>
    </row>
    <row r="412" spans="4:4">
      <c r="D412" t="s">
        <v>483</v>
      </c>
    </row>
    <row r="413" spans="4:4">
      <c r="D413" t="s">
        <v>484</v>
      </c>
    </row>
    <row r="414" spans="4:4">
      <c r="D414" t="s">
        <v>485</v>
      </c>
    </row>
    <row r="415" spans="4:4">
      <c r="D415" t="s">
        <v>486</v>
      </c>
    </row>
    <row r="416" spans="4:4">
      <c r="D416" t="s">
        <v>487</v>
      </c>
    </row>
    <row r="417" spans="4:4">
      <c r="D417" t="s">
        <v>488</v>
      </c>
    </row>
    <row r="418" spans="4:4">
      <c r="D418" t="s">
        <v>489</v>
      </c>
    </row>
    <row r="419" spans="4:4">
      <c r="D419" t="s">
        <v>490</v>
      </c>
    </row>
    <row r="420" spans="4:4">
      <c r="D420" t="s">
        <v>491</v>
      </c>
    </row>
    <row r="421" spans="4:4">
      <c r="D421" t="s">
        <v>492</v>
      </c>
    </row>
    <row r="422" spans="4:4">
      <c r="D422" t="s">
        <v>493</v>
      </c>
    </row>
    <row r="423" spans="4:4">
      <c r="D423" t="s">
        <v>494</v>
      </c>
    </row>
    <row r="424" spans="4:4">
      <c r="D424" t="s">
        <v>495</v>
      </c>
    </row>
    <row r="425" spans="4:4">
      <c r="D425" t="s">
        <v>496</v>
      </c>
    </row>
    <row r="426" spans="4:4">
      <c r="D426" t="s">
        <v>497</v>
      </c>
    </row>
    <row r="427" spans="4:4">
      <c r="D427" t="s">
        <v>498</v>
      </c>
    </row>
    <row r="428" spans="4:4">
      <c r="D428" t="s">
        <v>499</v>
      </c>
    </row>
    <row r="429" spans="4:4">
      <c r="D429" t="s">
        <v>500</v>
      </c>
    </row>
    <row r="430" spans="4:4">
      <c r="D430" t="s">
        <v>501</v>
      </c>
    </row>
    <row r="431" spans="4:4">
      <c r="D431" t="s">
        <v>502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5"/>
  </sheetPr>
  <dimension ref="A1:M37"/>
  <sheetViews>
    <sheetView topLeftCell="A12" zoomScale="80" zoomScaleNormal="80" workbookViewId="0">
      <selection activeCell="G5" sqref="G5:G6"/>
    </sheetView>
  </sheetViews>
  <sheetFormatPr defaultRowHeight="15"/>
  <cols>
    <col min="1" max="1" width="9.140625" style="30"/>
    <col min="2" max="2" width="20.7109375" style="30" bestFit="1" customWidth="1"/>
    <col min="3" max="13" width="13.7109375" style="30" customWidth="1"/>
    <col min="14" max="16384" width="9.140625" style="30"/>
  </cols>
  <sheetData>
    <row r="1" spans="1:13" ht="29.25" customHeight="1">
      <c r="A1" s="243" t="s">
        <v>1035</v>
      </c>
      <c r="B1" s="244"/>
      <c r="C1" s="244"/>
      <c r="D1" s="244"/>
      <c r="E1" s="244"/>
      <c r="F1" s="244"/>
      <c r="G1" s="244"/>
      <c r="H1" s="244"/>
      <c r="I1" s="244"/>
      <c r="J1" s="244"/>
      <c r="K1" s="244"/>
      <c r="L1" s="244"/>
      <c r="M1" s="245"/>
    </row>
    <row r="2" spans="1:13" ht="28.5" customHeight="1">
      <c r="A2" s="251"/>
      <c r="B2" s="252"/>
      <c r="C2" s="252"/>
      <c r="D2" s="252"/>
      <c r="E2" s="252"/>
      <c r="F2" s="252"/>
      <c r="G2" s="252"/>
      <c r="H2" s="252"/>
      <c r="I2" s="252"/>
      <c r="J2" s="252"/>
      <c r="K2" s="252"/>
      <c r="L2" s="252"/>
      <c r="M2" s="253"/>
    </row>
    <row r="3" spans="1:13" ht="14.45" customHeight="1">
      <c r="A3" s="246" t="s">
        <v>1036</v>
      </c>
      <c r="B3" s="247"/>
      <c r="C3" s="247"/>
      <c r="D3" s="247"/>
      <c r="E3" s="247"/>
      <c r="F3" s="247"/>
      <c r="G3" s="247"/>
      <c r="H3" s="247"/>
      <c r="I3" s="247"/>
      <c r="J3" s="247"/>
      <c r="K3" s="247"/>
      <c r="L3" s="247"/>
      <c r="M3" s="248"/>
    </row>
    <row r="4" spans="1:13">
      <c r="A4" s="249" t="s">
        <v>930</v>
      </c>
      <c r="B4" s="250"/>
      <c r="C4" s="91">
        <v>110</v>
      </c>
      <c r="D4" s="91">
        <v>120</v>
      </c>
      <c r="E4" s="91" t="s">
        <v>961</v>
      </c>
      <c r="F4" s="91" t="s">
        <v>961</v>
      </c>
      <c r="G4" s="91" t="s">
        <v>962</v>
      </c>
      <c r="H4" s="91">
        <v>440</v>
      </c>
      <c r="I4" s="91" t="s">
        <v>963</v>
      </c>
      <c r="J4" s="91" t="s">
        <v>964</v>
      </c>
      <c r="K4" s="91" t="s">
        <v>965</v>
      </c>
      <c r="L4" s="91">
        <v>910</v>
      </c>
      <c r="M4" s="92"/>
    </row>
    <row r="5" spans="1:13" ht="14.45" customHeight="1">
      <c r="A5" s="191" t="s">
        <v>966</v>
      </c>
      <c r="B5" s="193" t="s">
        <v>967</v>
      </c>
      <c r="C5" s="194" t="s">
        <v>968</v>
      </c>
      <c r="D5" s="195"/>
      <c r="E5" s="194" t="s">
        <v>969</v>
      </c>
      <c r="F5" s="195"/>
      <c r="G5" s="196" t="s">
        <v>970</v>
      </c>
      <c r="H5" s="197" t="s">
        <v>971</v>
      </c>
      <c r="I5" s="197" t="s">
        <v>972</v>
      </c>
      <c r="J5" s="197" t="s">
        <v>973</v>
      </c>
      <c r="K5" s="197" t="s">
        <v>974</v>
      </c>
      <c r="L5" s="197" t="s">
        <v>975</v>
      </c>
      <c r="M5" s="198" t="s">
        <v>976</v>
      </c>
    </row>
    <row r="6" spans="1:13">
      <c r="A6" s="192"/>
      <c r="B6" s="192"/>
      <c r="C6" s="31" t="s">
        <v>977</v>
      </c>
      <c r="D6" s="31" t="s">
        <v>978</v>
      </c>
      <c r="E6" s="31" t="s">
        <v>977</v>
      </c>
      <c r="F6" s="31" t="s">
        <v>979</v>
      </c>
      <c r="G6" s="192"/>
      <c r="H6" s="192"/>
      <c r="I6" s="192"/>
      <c r="J6" s="192"/>
      <c r="K6" s="192"/>
      <c r="L6" s="192"/>
      <c r="M6" s="192"/>
    </row>
    <row r="7" spans="1:13">
      <c r="A7" s="32">
        <v>11000</v>
      </c>
      <c r="B7" s="32" t="s">
        <v>980</v>
      </c>
      <c r="C7" s="81">
        <f>'Amendment #1 Funding Dscrptn.'!C41</f>
        <v>0</v>
      </c>
      <c r="D7" s="82">
        <f>'Amendment #1 Funding Dscrptn.'!C43</f>
        <v>0</v>
      </c>
      <c r="E7" s="81">
        <f>'Amendment #1 Funding Dscrptn.'!C42</f>
        <v>0</v>
      </c>
      <c r="F7" s="81">
        <f>'Amendment #1 Funding Dscrptn.'!C44</f>
        <v>0</v>
      </c>
      <c r="G7" s="81">
        <f>'Amendment #1 Funding Dscrptn.'!C45</f>
        <v>0</v>
      </c>
      <c r="H7" s="81">
        <f>'Amendment #1 Funding Dscrptn.'!C46</f>
        <v>0</v>
      </c>
      <c r="I7" s="81">
        <f>'Amendment #1 Funding Dscrptn.'!C47</f>
        <v>0</v>
      </c>
      <c r="J7" s="81">
        <f>'Amendment #1 Funding Dscrptn.'!C48</f>
        <v>0</v>
      </c>
      <c r="K7" s="81">
        <f>'Amendment #1 Funding Dscrptn.'!C49</f>
        <v>0</v>
      </c>
      <c r="L7" s="81">
        <f>'Amendment #1 Funding Dscrptn.'!C50</f>
        <v>0</v>
      </c>
      <c r="M7" s="83">
        <f t="shared" ref="M7:M14" si="0">SUM(C7:L7)</f>
        <v>0</v>
      </c>
    </row>
    <row r="8" spans="1:13" ht="25.5">
      <c r="A8" s="33">
        <v>21000</v>
      </c>
      <c r="B8" s="32" t="s">
        <v>981</v>
      </c>
      <c r="C8" s="81">
        <f>'Amendment #1 Funding Dscrptn.'!C51</f>
        <v>0</v>
      </c>
      <c r="D8" s="81">
        <f>'Amendment #1 Funding Dscrptn.'!C53</f>
        <v>0</v>
      </c>
      <c r="E8" s="81">
        <f>'Amendment #1 Funding Dscrptn.'!C52</f>
        <v>0</v>
      </c>
      <c r="F8" s="81">
        <f>'Amendment #1 Funding Dscrptn.'!C54</f>
        <v>0</v>
      </c>
      <c r="G8" s="81">
        <f>'Amendment #1 Funding Dscrptn.'!C55</f>
        <v>0</v>
      </c>
      <c r="H8" s="81">
        <f>'Amendment #1 Funding Dscrptn.'!C56</f>
        <v>0</v>
      </c>
      <c r="I8" s="81">
        <f>'Amendment #1 Funding Dscrptn.'!C57</f>
        <v>0</v>
      </c>
      <c r="J8" s="81">
        <f>'Amendment #1 Funding Dscrptn.'!C58</f>
        <v>0</v>
      </c>
      <c r="K8" s="81">
        <f>'Amendment #1 Funding Dscrptn.'!C59</f>
        <v>0</v>
      </c>
      <c r="L8" s="81">
        <f>'Amendment #1 Funding Dscrptn.'!C60</f>
        <v>0</v>
      </c>
      <c r="M8" s="83">
        <f t="shared" si="0"/>
        <v>0</v>
      </c>
    </row>
    <row r="9" spans="1:13" ht="22.5">
      <c r="A9" s="33">
        <v>22100</v>
      </c>
      <c r="B9" s="34" t="s">
        <v>982</v>
      </c>
      <c r="C9" s="81">
        <f>'Amendment #1 Funding Dscrptn.'!C61</f>
        <v>0</v>
      </c>
      <c r="D9" s="81">
        <f>'Amendment #1 Funding Dscrptn.'!C63</f>
        <v>0</v>
      </c>
      <c r="E9" s="81">
        <f>'Amendment #1 Funding Dscrptn.'!C62</f>
        <v>0</v>
      </c>
      <c r="F9" s="81">
        <f>'Amendment #1 Funding Dscrptn.'!C64</f>
        <v>0</v>
      </c>
      <c r="G9" s="81">
        <f>'Amendment #1 Funding Dscrptn.'!C65</f>
        <v>0</v>
      </c>
      <c r="H9" s="81">
        <f>'Amendment #1 Funding Dscrptn.'!C66</f>
        <v>0</v>
      </c>
      <c r="I9" s="81">
        <f>'Amendment #1 Funding Dscrptn.'!C67</f>
        <v>0</v>
      </c>
      <c r="J9" s="81">
        <f>'Amendment #1 Funding Dscrptn.'!C68</f>
        <v>0</v>
      </c>
      <c r="K9" s="81">
        <f>'Amendment #1 Funding Dscrptn.'!C69</f>
        <v>0</v>
      </c>
      <c r="L9" s="81">
        <f>'Amendment #1 Funding Dscrptn.'!C60</f>
        <v>0</v>
      </c>
      <c r="M9" s="83">
        <f t="shared" si="0"/>
        <v>0</v>
      </c>
    </row>
    <row r="10" spans="1:13">
      <c r="A10" s="33">
        <v>22900</v>
      </c>
      <c r="B10" s="32" t="s">
        <v>983</v>
      </c>
      <c r="C10" s="81">
        <f>'Amendment #1 Funding Dscrptn.'!C71</f>
        <v>0</v>
      </c>
      <c r="D10" s="81">
        <f>'Amendment #1 Funding Dscrptn.'!C73</f>
        <v>0</v>
      </c>
      <c r="E10" s="81">
        <f>'Amendment #1 Funding Dscrptn.'!C72</f>
        <v>0</v>
      </c>
      <c r="F10" s="81">
        <f>'Amendment #1 Funding Dscrptn.'!C74</f>
        <v>0</v>
      </c>
      <c r="G10" s="81">
        <f>'Amendment #1 Funding Dscrptn.'!C75</f>
        <v>0</v>
      </c>
      <c r="H10" s="81">
        <f>'Amendment #1 Funding Dscrptn.'!C76</f>
        <v>0</v>
      </c>
      <c r="I10" s="81">
        <f>'Amendment #1 Funding Dscrptn.'!C77</f>
        <v>0</v>
      </c>
      <c r="J10" s="81">
        <f>'Amendment #1 Funding Dscrptn.'!C78</f>
        <v>0</v>
      </c>
      <c r="K10" s="81">
        <f>'Amendment #1 Funding Dscrptn.'!C79</f>
        <v>0</v>
      </c>
      <c r="L10" s="81">
        <f>'Amendment #1 Funding Dscrptn.'!C80</f>
        <v>0</v>
      </c>
      <c r="M10" s="83">
        <f t="shared" si="0"/>
        <v>0</v>
      </c>
    </row>
    <row r="11" spans="1:13">
      <c r="A11" s="33">
        <v>25191</v>
      </c>
      <c r="B11" s="32" t="s">
        <v>984</v>
      </c>
      <c r="C11" s="81"/>
      <c r="D11" s="81"/>
      <c r="E11" s="81"/>
      <c r="F11" s="81"/>
      <c r="G11" s="81"/>
      <c r="H11" s="81"/>
      <c r="I11" s="81"/>
      <c r="J11" s="81"/>
      <c r="K11" s="81"/>
      <c r="L11" s="81"/>
      <c r="M11" s="83">
        <f t="shared" si="0"/>
        <v>0</v>
      </c>
    </row>
    <row r="12" spans="1:13" ht="24">
      <c r="A12" s="33">
        <v>26000</v>
      </c>
      <c r="B12" s="35" t="s">
        <v>985</v>
      </c>
      <c r="C12" s="81">
        <f>'Amendment #1 Funding Dscrptn.'!C81</f>
        <v>0</v>
      </c>
      <c r="D12" s="81">
        <f>'Amendment #1 Funding Dscrptn.'!C83</f>
        <v>0</v>
      </c>
      <c r="E12" s="81">
        <f>'Amendment #1 Funding Dscrptn.'!C82</f>
        <v>0</v>
      </c>
      <c r="F12" s="81">
        <f>'Amendment #1 Funding Dscrptn.'!C84</f>
        <v>0</v>
      </c>
      <c r="G12" s="81">
        <f>'Amendment #1 Funding Dscrptn.'!C85</f>
        <v>0</v>
      </c>
      <c r="H12" s="81">
        <f>'Amendment #1 Funding Dscrptn.'!C86</f>
        <v>0</v>
      </c>
      <c r="I12" s="81">
        <f>'Amendment #1 Funding Dscrptn.'!C87</f>
        <v>0</v>
      </c>
      <c r="J12" s="81">
        <f>'Amendment #1 Funding Dscrptn.'!C88</f>
        <v>0</v>
      </c>
      <c r="K12" s="81">
        <f>'Amendment #1 Funding Dscrptn.'!C89</f>
        <v>0</v>
      </c>
      <c r="L12" s="81">
        <f>'Amendment #1 Funding Dscrptn.'!C90</f>
        <v>0</v>
      </c>
      <c r="M12" s="83">
        <f t="shared" si="0"/>
        <v>0</v>
      </c>
    </row>
    <row r="13" spans="1:13">
      <c r="A13" s="32">
        <v>27000</v>
      </c>
      <c r="B13" s="32" t="s">
        <v>986</v>
      </c>
      <c r="C13" s="81">
        <f>'Amendment #1 Funding Dscrptn.'!C91</f>
        <v>0</v>
      </c>
      <c r="D13" s="81">
        <f>'Amendment #1 Funding Dscrptn.'!C93</f>
        <v>0</v>
      </c>
      <c r="E13" s="81">
        <f>'Amendment #1 Funding Dscrptn.'!C92</f>
        <v>0</v>
      </c>
      <c r="F13" s="81">
        <f>'Amendment #1 Funding Dscrptn.'!C94</f>
        <v>0</v>
      </c>
      <c r="G13" s="81">
        <f>'Amendment #1 Funding Dscrptn.'!C95</f>
        <v>0</v>
      </c>
      <c r="H13" s="81">
        <f>'Amendment #1 Funding Dscrptn.'!C96</f>
        <v>0</v>
      </c>
      <c r="I13" s="81">
        <f>'Amendment #1 Funding Dscrptn.'!C97</f>
        <v>0</v>
      </c>
      <c r="J13" s="81">
        <f>'Amendment #1 Funding Dscrptn.'!C98</f>
        <v>0</v>
      </c>
      <c r="K13" s="81">
        <f>'Amendment #1 Funding Dscrptn.'!C99</f>
        <v>0</v>
      </c>
      <c r="L13" s="81">
        <f>'Amendment #1 Funding Dscrptn.'!C100</f>
        <v>0</v>
      </c>
      <c r="M13" s="83">
        <f t="shared" si="0"/>
        <v>0</v>
      </c>
    </row>
    <row r="14" spans="1:13" ht="25.5">
      <c r="A14" s="32">
        <v>33000</v>
      </c>
      <c r="B14" s="32" t="s">
        <v>987</v>
      </c>
      <c r="C14" s="81">
        <f>'Amendment #1 Funding Dscrptn.'!C101</f>
        <v>0</v>
      </c>
      <c r="D14" s="81">
        <f>'Amendment #1 Funding Dscrptn.'!C103</f>
        <v>0</v>
      </c>
      <c r="E14" s="81">
        <f>'Amendment #1 Funding Dscrptn.'!C102</f>
        <v>0</v>
      </c>
      <c r="F14" s="81">
        <f>'Amendment #1 Funding Dscrptn.'!C104</f>
        <v>0</v>
      </c>
      <c r="G14" s="81">
        <f>'Amendment #1 Funding Dscrptn.'!C105</f>
        <v>0</v>
      </c>
      <c r="H14" s="81">
        <f>'Amendment #1 Funding Dscrptn.'!C106</f>
        <v>0</v>
      </c>
      <c r="I14" s="81">
        <f>'Amendment #1 Funding Dscrptn.'!C107</f>
        <v>0</v>
      </c>
      <c r="J14" s="81">
        <f>'Amendment #1 Funding Dscrptn.'!C108</f>
        <v>0</v>
      </c>
      <c r="K14" s="81">
        <f>'Amendment #1 Funding Dscrptn.'!C109</f>
        <v>0</v>
      </c>
      <c r="L14" s="81">
        <f>'Amendment #1 Funding Dscrptn.'!C110</f>
        <v>0</v>
      </c>
      <c r="M14" s="83">
        <f t="shared" si="0"/>
        <v>0</v>
      </c>
    </row>
    <row r="15" spans="1:13">
      <c r="A15" s="125"/>
      <c r="B15" s="125" t="s">
        <v>143</v>
      </c>
      <c r="C15" s="126"/>
      <c r="D15" s="81"/>
      <c r="E15" s="81"/>
      <c r="F15" s="81"/>
      <c r="G15" s="81"/>
      <c r="H15" s="81"/>
      <c r="I15" s="81"/>
      <c r="J15" s="81"/>
      <c r="K15" s="81"/>
      <c r="L15" s="81"/>
      <c r="M15" s="84">
        <f>'Amendment #1 Funding Dscrptn.'!C111</f>
        <v>0</v>
      </c>
    </row>
    <row r="16" spans="1:13">
      <c r="A16" s="36"/>
      <c r="B16" s="37" t="s">
        <v>988</v>
      </c>
      <c r="C16" s="84">
        <f t="shared" ref="C16:L16" si="1">SUM(C7:C14)</f>
        <v>0</v>
      </c>
      <c r="D16" s="83">
        <f t="shared" si="1"/>
        <v>0</v>
      </c>
      <c r="E16" s="83">
        <f t="shared" si="1"/>
        <v>0</v>
      </c>
      <c r="F16" s="83">
        <f t="shared" si="1"/>
        <v>0</v>
      </c>
      <c r="G16" s="83">
        <f t="shared" si="1"/>
        <v>0</v>
      </c>
      <c r="H16" s="83">
        <f t="shared" si="1"/>
        <v>0</v>
      </c>
      <c r="I16" s="83">
        <f t="shared" si="1"/>
        <v>0</v>
      </c>
      <c r="J16" s="83">
        <f t="shared" si="1"/>
        <v>0</v>
      </c>
      <c r="K16" s="83">
        <f t="shared" si="1"/>
        <v>0</v>
      </c>
      <c r="L16" s="83">
        <f t="shared" si="1"/>
        <v>0</v>
      </c>
      <c r="M16" s="84">
        <f>SUM(C16:L16)+M15</f>
        <v>0</v>
      </c>
    </row>
    <row r="17" spans="1:13" ht="15.75">
      <c r="A17" s="254" t="s">
        <v>989</v>
      </c>
      <c r="B17" s="255"/>
      <c r="C17" s="255"/>
      <c r="D17" s="255"/>
      <c r="E17" s="255"/>
      <c r="F17" s="255"/>
      <c r="G17" s="255"/>
      <c r="H17" s="255"/>
      <c r="I17" s="255"/>
      <c r="J17" s="255"/>
      <c r="K17" s="255"/>
      <c r="L17" s="195"/>
      <c r="M17" s="93">
        <f>'Amendment #1 Funding Dscrptn.'!C112</f>
        <v>0</v>
      </c>
    </row>
    <row r="18" spans="1:13" ht="16.5" thickBot="1">
      <c r="A18" s="94"/>
      <c r="B18" s="136"/>
      <c r="C18" s="136"/>
      <c r="D18" s="136"/>
      <c r="E18" s="136"/>
      <c r="F18" s="136"/>
      <c r="G18" s="136"/>
      <c r="H18" s="136"/>
      <c r="I18" s="136"/>
      <c r="J18" s="136"/>
      <c r="K18" s="136"/>
      <c r="L18" s="136"/>
      <c r="M18" s="95"/>
    </row>
    <row r="19" spans="1:13" ht="19.5" thickBot="1">
      <c r="A19" s="259" t="s">
        <v>990</v>
      </c>
      <c r="B19" s="260"/>
      <c r="C19" s="260"/>
      <c r="D19" s="260"/>
      <c r="E19" s="260"/>
      <c r="F19" s="260"/>
      <c r="G19" s="260"/>
      <c r="H19" s="260"/>
      <c r="I19" s="260"/>
      <c r="J19" s="260"/>
      <c r="K19" s="260"/>
      <c r="L19" s="260"/>
      <c r="M19" s="261"/>
    </row>
    <row r="20" spans="1:13">
      <c r="A20" s="256" t="s">
        <v>1037</v>
      </c>
      <c r="B20" s="257"/>
      <c r="C20" s="257"/>
      <c r="D20" s="257"/>
      <c r="E20" s="257"/>
      <c r="F20" s="257"/>
      <c r="G20" s="257"/>
      <c r="H20" s="257"/>
      <c r="I20" s="257"/>
      <c r="J20" s="257"/>
      <c r="K20" s="257"/>
      <c r="L20" s="257"/>
      <c r="M20" s="258"/>
    </row>
    <row r="21" spans="1:13" ht="25.5">
      <c r="A21" s="211" t="s">
        <v>992</v>
      </c>
      <c r="B21" s="212"/>
      <c r="C21" s="211" t="s">
        <v>993</v>
      </c>
      <c r="D21" s="212"/>
      <c r="E21" s="119" t="s">
        <v>994</v>
      </c>
      <c r="F21" s="137" t="s">
        <v>995</v>
      </c>
      <c r="G21" s="137" t="s">
        <v>996</v>
      </c>
      <c r="H21" s="119" t="s">
        <v>997</v>
      </c>
      <c r="I21" s="211" t="s">
        <v>998</v>
      </c>
      <c r="J21" s="212"/>
      <c r="K21" s="213" t="s">
        <v>999</v>
      </c>
      <c r="L21" s="212"/>
      <c r="M21" s="212"/>
    </row>
    <row r="22" spans="1:13">
      <c r="A22" s="240"/>
      <c r="B22" s="241"/>
      <c r="C22" s="240"/>
      <c r="D22" s="241"/>
      <c r="E22" s="38"/>
      <c r="F22" s="39"/>
      <c r="G22" s="39"/>
      <c r="H22" s="39"/>
      <c r="I22" s="240"/>
      <c r="J22" s="241"/>
      <c r="K22" s="240"/>
      <c r="L22" s="242"/>
      <c r="M22" s="241"/>
    </row>
    <row r="23" spans="1:13">
      <c r="A23" s="240"/>
      <c r="B23" s="241"/>
      <c r="C23" s="240"/>
      <c r="D23" s="241"/>
      <c r="E23" s="38"/>
      <c r="F23" s="39"/>
      <c r="G23" s="39"/>
      <c r="H23" s="39"/>
      <c r="I23" s="240"/>
      <c r="J23" s="241"/>
      <c r="K23" s="240"/>
      <c r="L23" s="242"/>
      <c r="M23" s="241"/>
    </row>
    <row r="24" spans="1:13">
      <c r="A24" s="240"/>
      <c r="B24" s="241"/>
      <c r="C24" s="240"/>
      <c r="D24" s="241"/>
      <c r="E24" s="38"/>
      <c r="F24" s="39"/>
      <c r="G24" s="39"/>
      <c r="H24" s="39"/>
      <c r="I24" s="240"/>
      <c r="J24" s="241"/>
      <c r="K24" s="240"/>
      <c r="L24" s="242"/>
      <c r="M24" s="241"/>
    </row>
    <row r="25" spans="1:13">
      <c r="A25" s="240"/>
      <c r="B25" s="241"/>
      <c r="C25" s="240"/>
      <c r="D25" s="241"/>
      <c r="E25" s="38"/>
      <c r="F25" s="39"/>
      <c r="G25" s="39"/>
      <c r="H25" s="39"/>
      <c r="I25" s="240"/>
      <c r="J25" s="241"/>
      <c r="K25" s="240"/>
      <c r="L25" s="242"/>
      <c r="M25" s="241"/>
    </row>
    <row r="26" spans="1:13">
      <c r="A26" s="240"/>
      <c r="B26" s="241"/>
      <c r="C26" s="240"/>
      <c r="D26" s="241"/>
      <c r="E26" s="38"/>
      <c r="F26" s="39"/>
      <c r="G26" s="39"/>
      <c r="H26" s="39"/>
      <c r="I26" s="240"/>
      <c r="J26" s="241"/>
      <c r="K26" s="240"/>
      <c r="L26" s="242"/>
      <c r="M26" s="241"/>
    </row>
    <row r="27" spans="1:13">
      <c r="A27" s="240"/>
      <c r="B27" s="241"/>
      <c r="C27" s="240"/>
      <c r="D27" s="241"/>
      <c r="E27" s="38"/>
      <c r="F27" s="39"/>
      <c r="G27" s="39"/>
      <c r="H27" s="39"/>
      <c r="I27" s="240"/>
      <c r="J27" s="241"/>
      <c r="K27" s="240"/>
      <c r="L27" s="242"/>
      <c r="M27" s="241"/>
    </row>
    <row r="28" spans="1:13">
      <c r="A28" s="240"/>
      <c r="B28" s="241"/>
      <c r="C28" s="240"/>
      <c r="D28" s="241"/>
      <c r="E28" s="38"/>
      <c r="F28" s="39"/>
      <c r="G28" s="39"/>
      <c r="H28" s="39"/>
      <c r="I28" s="240"/>
      <c r="J28" s="241"/>
      <c r="K28" s="240"/>
      <c r="L28" s="242"/>
      <c r="M28" s="241"/>
    </row>
    <row r="29" spans="1:13">
      <c r="A29" s="240"/>
      <c r="B29" s="241"/>
      <c r="C29" s="240"/>
      <c r="D29" s="241"/>
      <c r="E29" s="38"/>
      <c r="F29" s="39"/>
      <c r="G29" s="39"/>
      <c r="H29" s="39"/>
      <c r="I29" s="240"/>
      <c r="J29" s="241"/>
      <c r="K29" s="240"/>
      <c r="L29" s="242"/>
      <c r="M29" s="241"/>
    </row>
    <row r="30" spans="1:13">
      <c r="A30" s="240"/>
      <c r="B30" s="241"/>
      <c r="C30" s="240"/>
      <c r="D30" s="241"/>
      <c r="E30" s="38"/>
      <c r="F30" s="39"/>
      <c r="G30" s="39"/>
      <c r="H30" s="39"/>
      <c r="I30" s="240"/>
      <c r="J30" s="241"/>
      <c r="K30" s="240"/>
      <c r="L30" s="242"/>
      <c r="M30" s="241"/>
    </row>
    <row r="31" spans="1:13">
      <c r="A31" s="240"/>
      <c r="B31" s="241"/>
      <c r="C31" s="240"/>
      <c r="D31" s="241"/>
      <c r="E31" s="38"/>
      <c r="F31" s="39"/>
      <c r="G31" s="39"/>
      <c r="H31" s="39"/>
      <c r="I31" s="240"/>
      <c r="J31" s="241"/>
      <c r="K31" s="240"/>
      <c r="L31" s="242"/>
      <c r="M31" s="241"/>
    </row>
    <row r="32" spans="1:13">
      <c r="A32" s="240"/>
      <c r="B32" s="241"/>
      <c r="C32" s="240"/>
      <c r="D32" s="241"/>
      <c r="E32" s="38"/>
      <c r="F32" s="39"/>
      <c r="G32" s="39"/>
      <c r="H32" s="39"/>
      <c r="I32" s="240"/>
      <c r="J32" s="241"/>
      <c r="K32" s="240"/>
      <c r="L32" s="242"/>
      <c r="M32" s="241"/>
    </row>
    <row r="33" spans="1:13">
      <c r="A33" s="240"/>
      <c r="B33" s="241"/>
      <c r="C33" s="240"/>
      <c r="D33" s="241"/>
      <c r="E33" s="38"/>
      <c r="F33" s="39"/>
      <c r="G33" s="39"/>
      <c r="H33" s="39"/>
      <c r="I33" s="240"/>
      <c r="J33" s="241"/>
      <c r="K33" s="240"/>
      <c r="L33" s="242"/>
      <c r="M33" s="241"/>
    </row>
    <row r="34" spans="1:13">
      <c r="A34" s="240"/>
      <c r="B34" s="241"/>
      <c r="C34" s="240"/>
      <c r="D34" s="241"/>
      <c r="E34" s="38"/>
      <c r="F34" s="39"/>
      <c r="G34" s="39"/>
      <c r="H34" s="39"/>
      <c r="I34" s="240"/>
      <c r="J34" s="241"/>
      <c r="K34" s="240"/>
      <c r="L34" s="242"/>
      <c r="M34" s="241"/>
    </row>
    <row r="35" spans="1:13">
      <c r="A35" s="240"/>
      <c r="B35" s="241"/>
      <c r="C35" s="240"/>
      <c r="D35" s="241"/>
      <c r="E35" s="38"/>
      <c r="F35" s="39"/>
      <c r="G35" s="39"/>
      <c r="H35" s="39"/>
      <c r="I35" s="240"/>
      <c r="J35" s="241"/>
      <c r="K35" s="240"/>
      <c r="L35" s="242"/>
      <c r="M35" s="241"/>
    </row>
    <row r="36" spans="1:13">
      <c r="A36" s="240"/>
      <c r="B36" s="241"/>
      <c r="C36" s="240"/>
      <c r="D36" s="241"/>
      <c r="E36" s="38"/>
      <c r="F36" s="39"/>
      <c r="G36" s="39"/>
      <c r="H36" s="39"/>
      <c r="I36" s="240"/>
      <c r="J36" s="241"/>
      <c r="K36" s="240"/>
      <c r="L36" s="242"/>
      <c r="M36" s="241"/>
    </row>
    <row r="37" spans="1:13">
      <c r="A37" s="78"/>
      <c r="B37" s="78"/>
      <c r="C37" s="78"/>
      <c r="D37" s="78"/>
      <c r="E37" s="78"/>
      <c r="F37" s="78"/>
      <c r="G37" s="78"/>
      <c r="H37" s="78"/>
      <c r="I37" s="78"/>
      <c r="J37" s="78"/>
      <c r="K37" s="78"/>
      <c r="L37" s="78"/>
      <c r="M37" s="78"/>
    </row>
  </sheetData>
  <sheetProtection sheet="1" formatCells="0" formatColumns="0" formatRows="0" insertRows="0" insertHyperlinks="0" selectLockedCells="1"/>
  <mergeCells count="82">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20:M20"/>
    <mergeCell ref="A21:B21"/>
    <mergeCell ref="C21:D21"/>
    <mergeCell ref="I21:J21"/>
    <mergeCell ref="K21:M21"/>
    <mergeCell ref="A19:M19"/>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 ref="A33:B33"/>
    <mergeCell ref="C33:D33"/>
    <mergeCell ref="I33:J33"/>
    <mergeCell ref="K33:M33"/>
    <mergeCell ref="A34:B34"/>
    <mergeCell ref="C34:D34"/>
    <mergeCell ref="I34:J34"/>
    <mergeCell ref="K34:M34"/>
    <mergeCell ref="A35:B35"/>
    <mergeCell ref="C35:D35"/>
    <mergeCell ref="I35:J35"/>
    <mergeCell ref="K35:M35"/>
    <mergeCell ref="A36:B36"/>
    <mergeCell ref="C36:D36"/>
    <mergeCell ref="I36:J36"/>
    <mergeCell ref="K36:M36"/>
  </mergeCells>
  <conditionalFormatting sqref="A7:M14 A16:M18 A15 C15:M15">
    <cfRule type="expression" dxfId="83" priority="28">
      <formula>MOD(ROW(),2)=0</formula>
    </cfRule>
  </conditionalFormatting>
  <conditionalFormatting sqref="A21:M32">
    <cfRule type="expression" dxfId="82" priority="27">
      <formula>MOD(ROW(),2)</formula>
    </cfRule>
  </conditionalFormatting>
  <conditionalFormatting sqref="A33:M36">
    <cfRule type="expression" dxfId="81" priority="2">
      <formula>MOD(ROW(),2)</formula>
    </cfRule>
  </conditionalFormatting>
  <conditionalFormatting sqref="B15">
    <cfRule type="expression" dxfId="80" priority="1">
      <formula>MOD(ROW(),2)=0</formula>
    </cfRule>
  </conditionalFormatting>
  <dataValidations count="3">
    <dataValidation type="list" allowBlank="1" showInputMessage="1" showErrorMessage="1" sqref="G22:H36" xr:uid="{00000000-0002-0000-0700-000000000000}">
      <formula1>"Y, N"</formula1>
    </dataValidation>
    <dataValidation type="list" allowBlank="1" showInputMessage="1" showErrorMessage="1" sqref="F22:F36" xr:uid="{00000000-0002-0000-0700-000001000000}">
      <formula1>".25, .33, .5, .67, .75, 1.0"</formula1>
    </dataValidation>
    <dataValidation type="list" allowBlank="1" showInputMessage="1" showErrorMessage="1" sqref="E22:E36"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greaterThan" id="{E7898F97-19D9-442C-AA93-FB08CBEDE0D9}">
            <xm:f>'Budget Table'!C$7</xm:f>
            <x14:dxf>
              <font>
                <b/>
                <i val="0"/>
                <color theme="0"/>
              </font>
              <fill>
                <patternFill>
                  <bgColor rgb="FF00B050"/>
                </patternFill>
              </fill>
            </x14:dxf>
          </x14:cfRule>
          <x14:cfRule type="cellIs" priority="26"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3" operator="greaterThan" id="{6304D81D-088C-467C-9E68-AEF9756C06BF}">
            <xm:f>'Budget Table'!C$8</xm:f>
            <x14:dxf>
              <font>
                <b/>
                <i val="0"/>
                <color theme="0"/>
              </font>
              <fill>
                <patternFill>
                  <bgColor rgb="FF00B050"/>
                </patternFill>
              </fill>
            </x14:dxf>
          </x14:cfRule>
          <x14:cfRule type="cellIs" priority="24"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21" operator="greaterThan" id="{C5728312-7CA8-4055-A86E-37E5968F0CAD}">
            <xm:f>'Budget Table'!C$9</xm:f>
            <x14:dxf>
              <font>
                <b/>
                <i val="0"/>
                <color theme="0"/>
              </font>
              <fill>
                <patternFill>
                  <bgColor rgb="FF00B050"/>
                </patternFill>
              </fill>
            </x14:dxf>
          </x14:cfRule>
          <x14:cfRule type="cellIs" priority="22"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9" operator="greaterThan" id="{708B9143-0E6B-461D-8665-D08FF48A0026}">
            <xm:f>'Budget Table'!C$10</xm:f>
            <x14:dxf>
              <font>
                <b/>
                <i val="0"/>
                <color theme="0"/>
              </font>
              <fill>
                <patternFill>
                  <bgColor rgb="FF00B050"/>
                </patternFill>
              </fill>
            </x14:dxf>
          </x14:cfRule>
          <x14:cfRule type="cellIs" priority="20"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6" operator="greaterThan" id="{534863E1-B221-447E-BE68-966B5D029E28}">
            <xm:f>'Budget Table'!C$12</xm:f>
            <x14:dxf>
              <font>
                <b/>
                <i val="0"/>
                <color theme="0"/>
              </font>
              <fill>
                <patternFill>
                  <bgColor rgb="FF00B050"/>
                </patternFill>
              </fill>
            </x14:dxf>
          </x14:cfRule>
          <x14:cfRule type="cellIs" priority="18"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4" operator="greaterThan" id="{60A66EDB-EBD0-48F9-A04D-1D26899B5C8E}">
            <xm:f>'Budget Table'!C$13</xm:f>
            <x14:dxf>
              <font>
                <b/>
                <i val="0"/>
                <color theme="0"/>
              </font>
              <fill>
                <patternFill>
                  <bgColor rgb="FF00B050"/>
                </patternFill>
              </fill>
            </x14:dxf>
          </x14:cfRule>
          <x14:cfRule type="cellIs" priority="15"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2" operator="greaterThan" id="{DD894873-DB15-4885-B423-71271D08CF7D}">
            <xm:f>'Budget Table'!C$14</xm:f>
            <x14:dxf>
              <font>
                <b/>
                <i val="0"/>
                <color theme="0"/>
              </font>
              <fill>
                <patternFill>
                  <bgColor rgb="FF00B050"/>
                </patternFill>
              </fill>
            </x14:dxf>
          </x14:cfRule>
          <x14:cfRule type="cellIs" priority="13"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10" operator="greaterThan" id="{3DDC127B-A04C-450E-929F-BD6598E1516D}">
            <xm:f>'Budget Table'!C$16</xm:f>
            <x14:dxf>
              <font>
                <b/>
                <i val="0"/>
                <color theme="0"/>
              </font>
              <fill>
                <patternFill>
                  <bgColor rgb="FF00B050"/>
                </patternFill>
              </fill>
            </x14:dxf>
          </x14:cfRule>
          <x14:cfRule type="cellIs" priority="11"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3"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3" id="{A0E2C25F-2C16-4DD3-9A18-CF8DC4EBD362}">
            <xm:f>$M$17='LEA Info'!$Q$3</xm:f>
            <x14:dxf>
              <font>
                <b/>
                <i val="0"/>
                <color rgb="FF00B050"/>
              </font>
            </x14:dxf>
          </x14:cfRule>
          <xm:sqref>M17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codeName="Sheet11">
    <tabColor rgb="FFB603FD"/>
    <pageSetUpPr fitToPage="1"/>
  </sheetPr>
  <dimension ref="A1:B36"/>
  <sheetViews>
    <sheetView zoomScale="80" zoomScaleNormal="80" workbookViewId="0">
      <selection activeCell="A5" sqref="A5"/>
    </sheetView>
  </sheetViews>
  <sheetFormatPr defaultColWidth="8.85546875" defaultRowHeight="15"/>
  <cols>
    <col min="1" max="1" width="90.140625" style="30" customWidth="1"/>
    <col min="2" max="2" width="83.85546875" style="30" customWidth="1"/>
    <col min="3" max="16384" width="8.85546875" style="30"/>
  </cols>
  <sheetData>
    <row r="1" spans="1:2" ht="29.25" customHeight="1" thickBot="1">
      <c r="A1" s="262" t="s">
        <v>1038</v>
      </c>
      <c r="B1" s="263"/>
    </row>
    <row r="2" spans="1:2" ht="26.25" customHeight="1" thickBot="1">
      <c r="A2" s="67"/>
      <c r="B2" s="67"/>
    </row>
    <row r="3" spans="1:2" ht="18.75" customHeight="1">
      <c r="A3" s="86" t="s">
        <v>1028</v>
      </c>
      <c r="B3" s="76"/>
    </row>
    <row r="4" spans="1:2" ht="18.75" customHeight="1" thickBot="1">
      <c r="A4" s="87" t="s">
        <v>1029</v>
      </c>
      <c r="B4" s="77"/>
    </row>
    <row r="5" spans="1:2" ht="40.5" customHeight="1">
      <c r="A5" s="72" t="s">
        <v>1030</v>
      </c>
      <c r="B5" s="73" t="s">
        <v>1031</v>
      </c>
    </row>
    <row r="6" spans="1:2" s="78" customFormat="1" ht="30">
      <c r="A6" s="74" t="s">
        <v>1032</v>
      </c>
      <c r="B6" s="75" t="s">
        <v>1033</v>
      </c>
    </row>
    <row r="7" spans="1:2" s="78" customFormat="1">
      <c r="A7" s="120"/>
      <c r="B7" s="68"/>
    </row>
    <row r="8" spans="1:2" s="78" customFormat="1">
      <c r="A8" s="120"/>
      <c r="B8" s="68"/>
    </row>
    <row r="9" spans="1:2" s="78" customFormat="1">
      <c r="A9" s="120"/>
      <c r="B9" s="68"/>
    </row>
    <row r="10" spans="1:2" s="78" customFormat="1">
      <c r="A10" s="120"/>
      <c r="B10" s="68"/>
    </row>
    <row r="11" spans="1:2" s="78" customFormat="1">
      <c r="A11" s="120"/>
      <c r="B11" s="68"/>
    </row>
    <row r="12" spans="1:2" s="78" customFormat="1">
      <c r="A12" s="120"/>
      <c r="B12" s="69"/>
    </row>
    <row r="13" spans="1:2" s="78" customFormat="1">
      <c r="A13" s="120"/>
      <c r="B13" s="69"/>
    </row>
    <row r="14" spans="1:2" s="78" customFormat="1">
      <c r="A14" s="120"/>
      <c r="B14" s="69"/>
    </row>
    <row r="15" spans="1:2" s="78" customFormat="1" ht="15.75" thickBot="1">
      <c r="A15" s="121"/>
      <c r="B15" s="70"/>
    </row>
    <row r="16" spans="1:2">
      <c r="A16" s="65"/>
      <c r="B16" s="65"/>
    </row>
    <row r="17" spans="1:2">
      <c r="A17" s="65"/>
      <c r="B17" s="65"/>
    </row>
    <row r="18" spans="1:2">
      <c r="A18" s="65"/>
      <c r="B18" s="65"/>
    </row>
    <row r="19" spans="1:2">
      <c r="A19" s="65"/>
      <c r="B19" s="65"/>
    </row>
    <row r="20" spans="1:2">
      <c r="A20" s="65"/>
      <c r="B20" s="65"/>
    </row>
    <row r="21" spans="1:2">
      <c r="A21" s="65"/>
      <c r="B21" s="65"/>
    </row>
    <row r="22" spans="1:2">
      <c r="A22" s="65"/>
      <c r="B22" s="65"/>
    </row>
    <row r="23" spans="1:2">
      <c r="A23" s="65"/>
      <c r="B23" s="65"/>
    </row>
    <row r="24" spans="1:2">
      <c r="A24" s="65"/>
      <c r="B24" s="65"/>
    </row>
    <row r="25" spans="1:2">
      <c r="A25" s="65"/>
      <c r="B25" s="65"/>
    </row>
    <row r="26" spans="1:2">
      <c r="A26" s="65"/>
      <c r="B26" s="65"/>
    </row>
    <row r="27" spans="1:2">
      <c r="A27" s="65"/>
      <c r="B27" s="65"/>
    </row>
    <row r="28" spans="1:2">
      <c r="A28" s="65"/>
      <c r="B28" s="65"/>
    </row>
    <row r="29" spans="1:2">
      <c r="A29" s="65"/>
      <c r="B29" s="65"/>
    </row>
    <row r="30" spans="1:2">
      <c r="A30" s="65"/>
      <c r="B30" s="65"/>
    </row>
    <row r="31" spans="1:2">
      <c r="A31" s="66"/>
      <c r="B31" s="66"/>
    </row>
    <row r="32" spans="1:2">
      <c r="A32" s="66"/>
      <c r="B32" s="66"/>
    </row>
    <row r="33" spans="1:2">
      <c r="A33" s="66"/>
      <c r="B33" s="66"/>
    </row>
    <row r="34" spans="1:2">
      <c r="A34" s="66"/>
      <c r="B34" s="66"/>
    </row>
    <row r="35" spans="1:2">
      <c r="A35" s="66"/>
      <c r="B35" s="66"/>
    </row>
    <row r="36" spans="1:2">
      <c r="A36" s="66"/>
      <c r="B36" s="66"/>
    </row>
  </sheetData>
  <sheetProtection sheet="1" formatCells="0" formatRows="0" insertRows="0" insertHyperlinks="0" deleteRows="0" selectLockedCells="1"/>
  <mergeCells count="1">
    <mergeCell ref="A1:B1"/>
  </mergeCells>
  <conditionalFormatting sqref="A7:A15">
    <cfRule type="expression" dxfId="61" priority="2">
      <formula>MOD(ROW(),2)=0</formula>
    </cfRule>
  </conditionalFormatting>
  <conditionalFormatting sqref="A7:B15">
    <cfRule type="expression" dxfId="60" priority="1">
      <formula>MOD(ROW(),2)=0</formula>
    </cfRule>
  </conditionalFormatting>
  <pageMargins left="0.1" right="0.1" top="0.1" bottom="0.1" header="0.05" footer="0.05"/>
  <pageSetup scale="78"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codeName="Sheet12">
    <tabColor rgb="FFB603FD"/>
  </sheetPr>
  <dimension ref="A1:C112"/>
  <sheetViews>
    <sheetView zoomScale="80" zoomScaleNormal="80" workbookViewId="0">
      <selection activeCell="A10" sqref="A10"/>
    </sheetView>
  </sheetViews>
  <sheetFormatPr defaultRowHeight="15"/>
  <cols>
    <col min="1" max="1" width="68.5703125" customWidth="1"/>
    <col min="2" max="2" width="54.85546875" customWidth="1"/>
    <col min="3" max="3" width="51.28515625" customWidth="1"/>
  </cols>
  <sheetData>
    <row r="1" spans="1:3" ht="29.25" customHeight="1">
      <c r="A1" s="264" t="s">
        <v>1039</v>
      </c>
      <c r="B1" s="265"/>
      <c r="C1" s="266"/>
    </row>
    <row r="2" spans="1:3" ht="26.25" customHeight="1">
      <c r="A2" s="238"/>
      <c r="B2" s="238"/>
      <c r="C2" s="239"/>
    </row>
    <row r="3" spans="1:3" ht="21.75" customHeight="1">
      <c r="A3" s="123" t="s">
        <v>954</v>
      </c>
      <c r="B3" s="124" t="s">
        <v>0</v>
      </c>
      <c r="C3" s="123" t="s">
        <v>955</v>
      </c>
    </row>
    <row r="4" spans="1:3" s="13" customFormat="1">
      <c r="A4" s="127"/>
      <c r="B4" s="11"/>
      <c r="C4" s="128"/>
    </row>
    <row r="5" spans="1:3" s="13" customFormat="1">
      <c r="A5" s="11"/>
      <c r="B5" s="11"/>
      <c r="C5" s="132"/>
    </row>
    <row r="6" spans="1:3" s="13" customFormat="1">
      <c r="A6" s="127"/>
      <c r="B6" s="11"/>
      <c r="C6" s="128"/>
    </row>
    <row r="7" spans="1:3" s="13" customFormat="1">
      <c r="A7" s="11"/>
      <c r="B7" s="11"/>
      <c r="C7" s="132"/>
    </row>
    <row r="8" spans="1:3" s="13" customFormat="1">
      <c r="A8" s="127"/>
      <c r="B8" s="11"/>
      <c r="C8" s="128"/>
    </row>
    <row r="9" spans="1:3" s="13" customFormat="1">
      <c r="A9" s="11"/>
      <c r="B9" s="11"/>
      <c r="C9" s="132"/>
    </row>
    <row r="10" spans="1:3" s="13" customFormat="1">
      <c r="A10" s="11"/>
      <c r="B10" s="11"/>
      <c r="C10" s="128"/>
    </row>
    <row r="11" spans="1:3" s="13" customFormat="1">
      <c r="A11" s="11"/>
      <c r="B11" s="11"/>
      <c r="C11" s="132"/>
    </row>
    <row r="12" spans="1:3" s="13" customFormat="1">
      <c r="A12" s="11"/>
      <c r="B12" s="11"/>
      <c r="C12" s="12"/>
    </row>
    <row r="13" spans="1:3" s="13" customFormat="1">
      <c r="A13" s="11"/>
      <c r="B13" s="11"/>
      <c r="C13" s="12"/>
    </row>
    <row r="14" spans="1:3" s="13" customFormat="1">
      <c r="A14" s="11"/>
      <c r="B14" s="11"/>
      <c r="C14" s="12"/>
    </row>
    <row r="15" spans="1:3" s="13" customFormat="1">
      <c r="A15" s="11"/>
      <c r="B15" s="11"/>
      <c r="C15" s="12"/>
    </row>
    <row r="16" spans="1:3" s="13" customFormat="1">
      <c r="A16" s="11"/>
      <c r="B16" s="11"/>
      <c r="C16" s="12"/>
    </row>
    <row r="17" spans="1:3" s="13" customFormat="1">
      <c r="A17" s="11"/>
      <c r="B17" s="11"/>
      <c r="C17" s="12"/>
    </row>
    <row r="18" spans="1:3" s="13" customFormat="1">
      <c r="A18" s="11"/>
      <c r="B18" s="11"/>
      <c r="C18" s="12"/>
    </row>
    <row r="19" spans="1:3" s="13" customFormat="1">
      <c r="A19" s="11"/>
      <c r="B19" s="11"/>
      <c r="C19" s="12"/>
    </row>
    <row r="20" spans="1:3" s="13" customFormat="1">
      <c r="A20" s="11"/>
      <c r="B20" s="11"/>
      <c r="C20" s="12"/>
    </row>
    <row r="21" spans="1:3" s="13" customFormat="1">
      <c r="A21" s="11"/>
      <c r="B21" s="11"/>
      <c r="C21" s="12"/>
    </row>
    <row r="22" spans="1:3" s="13" customFormat="1">
      <c r="A22" s="11"/>
      <c r="B22" s="11"/>
      <c r="C22" s="12"/>
    </row>
    <row r="23" spans="1:3" s="13" customFormat="1">
      <c r="A23" s="11"/>
      <c r="B23" s="11"/>
      <c r="C23" s="12"/>
    </row>
    <row r="24" spans="1:3" s="13" customFormat="1">
      <c r="A24" s="11"/>
      <c r="B24" s="11"/>
      <c r="C24" s="12"/>
    </row>
    <row r="25" spans="1:3" s="13" customFormat="1">
      <c r="A25" s="11"/>
      <c r="B25" s="11"/>
      <c r="C25" s="12"/>
    </row>
    <row r="26" spans="1:3" s="13" customFormat="1">
      <c r="A26" s="11"/>
      <c r="B26" s="11"/>
      <c r="C26" s="12"/>
    </row>
    <row r="27" spans="1:3" s="13" customFormat="1">
      <c r="A27" s="11"/>
      <c r="B27" s="11"/>
      <c r="C27" s="12"/>
    </row>
    <row r="28" spans="1:3" s="13" customFormat="1">
      <c r="A28" s="11"/>
      <c r="B28" s="11"/>
      <c r="C28" s="12"/>
    </row>
    <row r="29" spans="1:3" s="13" customFormat="1">
      <c r="A29" s="11"/>
      <c r="B29" s="11"/>
      <c r="C29" s="12"/>
    </row>
    <row r="30" spans="1:3" s="13" customFormat="1">
      <c r="A30" s="11"/>
      <c r="B30" s="11"/>
      <c r="C30" s="12"/>
    </row>
    <row r="31" spans="1:3" s="13" customFormat="1">
      <c r="A31" s="11"/>
      <c r="B31" s="11"/>
      <c r="C31" s="12"/>
    </row>
    <row r="32" spans="1:3" s="13" customFormat="1">
      <c r="A32" s="11"/>
      <c r="B32" s="11"/>
      <c r="C32" s="12"/>
    </row>
    <row r="33" spans="1:3" s="13" customFormat="1">
      <c r="A33" s="11"/>
      <c r="B33" s="11"/>
      <c r="C33" s="12"/>
    </row>
    <row r="34" spans="1:3" s="13" customFormat="1">
      <c r="A34" s="11"/>
      <c r="B34" s="11"/>
      <c r="C34" s="12"/>
    </row>
    <row r="35" spans="1:3" s="13" customFormat="1">
      <c r="A35" s="11"/>
      <c r="B35" s="11"/>
      <c r="C35" s="12"/>
    </row>
    <row r="36" spans="1:3" s="13" customFormat="1">
      <c r="A36" s="11"/>
      <c r="B36" s="11"/>
      <c r="C36" s="12"/>
    </row>
    <row r="37" spans="1:3" s="13" customFormat="1">
      <c r="A37" s="11"/>
      <c r="B37" s="11"/>
      <c r="C37" s="12"/>
    </row>
    <row r="38" spans="1:3" s="13" customFormat="1">
      <c r="A38" s="11"/>
      <c r="B38" s="11"/>
      <c r="C38" s="12"/>
    </row>
    <row r="39" spans="1:3">
      <c r="A39" s="23" t="s">
        <v>956</v>
      </c>
      <c r="B39" s="25"/>
      <c r="C39" s="26"/>
    </row>
    <row r="40" spans="1:3" ht="18.75">
      <c r="A40" s="5"/>
      <c r="B40" s="9" t="s">
        <v>0</v>
      </c>
      <c r="C40" s="9" t="s">
        <v>957</v>
      </c>
    </row>
    <row r="41" spans="1:3">
      <c r="B41" s="4" t="s">
        <v>3</v>
      </c>
      <c r="C41" s="6">
        <f>SUMIF($B$4:$B$38,"Instruction: Salary (Cert.)", $C$4:$C$38)</f>
        <v>0</v>
      </c>
    </row>
    <row r="42" spans="1:3">
      <c r="B42" s="4" t="s">
        <v>5</v>
      </c>
      <c r="C42" s="6">
        <f>SUMIF($B$4:$B$38,"Instruction: Benefits (Cert.)", $C$4:$C$38)</f>
        <v>0</v>
      </c>
    </row>
    <row r="43" spans="1:3">
      <c r="B43" s="4" t="s">
        <v>7</v>
      </c>
      <c r="C43" s="6">
        <f>SUMIF($B$4:$B$38,"Instruction: Salary (NonCert.)", $C$4:$C$38)</f>
        <v>0</v>
      </c>
    </row>
    <row r="44" spans="1:3">
      <c r="B44" s="4" t="s">
        <v>9</v>
      </c>
      <c r="C44" s="6">
        <f>SUMIF($B$4:$B$38,"Instruction: Benefits (NonCert.)", $C$4:$C$38)</f>
        <v>0</v>
      </c>
    </row>
    <row r="45" spans="1:3">
      <c r="B45" s="3" t="s">
        <v>11</v>
      </c>
      <c r="C45" s="6">
        <f>SUMIF($B$4:$B$38,"Instruction: Professional Services", $C$4:$C$38)</f>
        <v>0</v>
      </c>
    </row>
    <row r="46" spans="1:3">
      <c r="B46" s="3" t="s">
        <v>13</v>
      </c>
      <c r="C46" s="6">
        <f>SUMIF($B$4:$B$38,"Instruction: Rentals", $C$4:$C$38)</f>
        <v>0</v>
      </c>
    </row>
    <row r="47" spans="1:3">
      <c r="B47" s="3" t="s">
        <v>15</v>
      </c>
      <c r="C47" s="6">
        <f>SUMIF($B$4:$B$38,"Instruction: Other Purchased Services", $C$4:$C$38)</f>
        <v>0</v>
      </c>
    </row>
    <row r="48" spans="1:3">
      <c r="B48" s="3" t="s">
        <v>17</v>
      </c>
      <c r="C48" s="6">
        <f>SUMIF($B$4:$B$38,"Instruction: General Supplies", $C$4:$C$38)</f>
        <v>0</v>
      </c>
    </row>
    <row r="49" spans="2:3">
      <c r="B49" s="3" t="s">
        <v>19</v>
      </c>
      <c r="C49" s="6">
        <f>SUMIF($B$4:$B$38,"Instruction: Property", $C$4:$C$38)</f>
        <v>0</v>
      </c>
    </row>
    <row r="50" spans="2:3">
      <c r="B50" s="3" t="s">
        <v>21</v>
      </c>
      <c r="C50" s="6">
        <f>SUMIF($B$4:$B$38,"Instruction: Transfer", $C$4:$C$38)</f>
        <v>0</v>
      </c>
    </row>
    <row r="51" spans="2:3">
      <c r="B51" s="4" t="s">
        <v>23</v>
      </c>
      <c r="C51" s="6">
        <f>SUMIF($B$4:$B$38,"Support Services (Student): Salary (Cert.)", $C$4:$C$38)</f>
        <v>0</v>
      </c>
    </row>
    <row r="52" spans="2:3">
      <c r="B52" s="4" t="s">
        <v>25</v>
      </c>
      <c r="C52" s="6">
        <f>SUMIF($B$4:$B$38,"Support Services (Student): Benefits (Cert.)", $C$4:$C$38)</f>
        <v>0</v>
      </c>
    </row>
    <row r="53" spans="2:3">
      <c r="B53" s="4" t="s">
        <v>27</v>
      </c>
      <c r="C53" s="6">
        <f>SUMIF($B$4:$B$38,"Support Services (Student): Salary (NonCert.)", $C$4:$C$38)</f>
        <v>0</v>
      </c>
    </row>
    <row r="54" spans="2:3">
      <c r="B54" s="4" t="s">
        <v>29</v>
      </c>
      <c r="C54" s="6">
        <f>SUMIF($B$4:$B$38,"Support Services (Student): Benefits (NonCert.)", $C$4:$C$38)</f>
        <v>0</v>
      </c>
    </row>
    <row r="55" spans="2:3">
      <c r="B55" s="3" t="s">
        <v>31</v>
      </c>
      <c r="C55" s="6">
        <f>SUMIF($B$4:$B$38,"Support Services (Student): Professional Services", $C$4:$C$38)</f>
        <v>0</v>
      </c>
    </row>
    <row r="56" spans="2:3">
      <c r="B56" s="3" t="s">
        <v>33</v>
      </c>
      <c r="C56" s="6">
        <f>SUMIF($B$4:$B$38,"Support Services (Student): Rentals", $C$4:$C$38)</f>
        <v>0</v>
      </c>
    </row>
    <row r="57" spans="2:3">
      <c r="B57" s="3" t="s">
        <v>35</v>
      </c>
      <c r="C57" s="6">
        <f>SUMIF($B$4:$B$38,"Support Services (Student): Other Purchased Services", $C$4:$C$38)</f>
        <v>0</v>
      </c>
    </row>
    <row r="58" spans="2:3">
      <c r="B58" s="3" t="s">
        <v>37</v>
      </c>
      <c r="C58" s="6">
        <f>SUMIF($B$4:$B$38,"Support Services (Student): General Supplies", $C$4:$C$38)</f>
        <v>0</v>
      </c>
    </row>
    <row r="59" spans="2:3">
      <c r="B59" s="3" t="s">
        <v>39</v>
      </c>
      <c r="C59" s="6">
        <f>SUMIF($B$4:$B$38,"Support Services (Student): Property", $C$4:$C$38)</f>
        <v>0</v>
      </c>
    </row>
    <row r="60" spans="2:3">
      <c r="B60" s="3" t="s">
        <v>41</v>
      </c>
      <c r="C60" s="6">
        <f>SUMIF($B$4:$B$38,"Support Services (Student): Transfer", $C$4:$C$38)</f>
        <v>0</v>
      </c>
    </row>
    <row r="61" spans="2:3">
      <c r="B61" s="4" t="s">
        <v>43</v>
      </c>
      <c r="C61" s="6">
        <f>SUMIF($B$4:$B$38,"Improvement of Instruction: Salary (Cert.)", $C$4:$C$38)</f>
        <v>0</v>
      </c>
    </row>
    <row r="62" spans="2:3">
      <c r="B62" s="4" t="s">
        <v>45</v>
      </c>
      <c r="C62" s="6">
        <f>SUMIF($B$4:$B$38,"Improvement of Instruction: Benefits (Cert.)", $C$4:$C$38)</f>
        <v>0</v>
      </c>
    </row>
    <row r="63" spans="2:3">
      <c r="B63" s="4" t="s">
        <v>47</v>
      </c>
      <c r="C63" s="6">
        <f>SUMIF($B$4:$B$38,"Improvement of Instruction: Salary (NonCert.)", $C$4:$C$38)</f>
        <v>0</v>
      </c>
    </row>
    <row r="64" spans="2:3">
      <c r="B64" s="4" t="s">
        <v>49</v>
      </c>
      <c r="C64" s="6">
        <f>SUMIF($B$4:$B$38,"Improvement of Instruction: Benefits (NonCert.)", $C$4:$C$38)</f>
        <v>0</v>
      </c>
    </row>
    <row r="65" spans="2:3">
      <c r="B65" s="3" t="s">
        <v>51</v>
      </c>
      <c r="C65" s="6">
        <f>SUMIF($B$4:$B$38,"Improvement of Instruction: Professional Services", $C$4:$C$38)</f>
        <v>0</v>
      </c>
    </row>
    <row r="66" spans="2:3">
      <c r="B66" s="3" t="s">
        <v>53</v>
      </c>
      <c r="C66" s="6">
        <f>SUMIF($B$4:$B$38,"Improvement of Instruction: Rentals", $C$4:$C$38)</f>
        <v>0</v>
      </c>
    </row>
    <row r="67" spans="2:3">
      <c r="B67" s="3" t="s">
        <v>55</v>
      </c>
      <c r="C67" s="6">
        <f>SUMIF($B$4:$B$38,"Improvement of Instruction: Other Purchased Services", $C$4:$C$38)</f>
        <v>0</v>
      </c>
    </row>
    <row r="68" spans="2:3">
      <c r="B68" s="3" t="s">
        <v>57</v>
      </c>
      <c r="C68" s="6">
        <f>SUMIF($B$4:$B$38,"Improvement of Instruction: General Supplies", $C$4:$C$38)</f>
        <v>0</v>
      </c>
    </row>
    <row r="69" spans="2:3">
      <c r="B69" s="3" t="s">
        <v>59</v>
      </c>
      <c r="C69" s="6">
        <f>SUMIF($B$4:$B$38,"Improvement of Instruction: Property", $C$4:$C$38)</f>
        <v>0</v>
      </c>
    </row>
    <row r="70" spans="2:3">
      <c r="B70" s="3" t="s">
        <v>61</v>
      </c>
      <c r="C70" s="6">
        <f>SUMIF($B$4:$B$38,"Improvement of Instruction: Transfer", $C$4:$C$38)</f>
        <v>0</v>
      </c>
    </row>
    <row r="71" spans="2:3">
      <c r="B71" s="4" t="s">
        <v>63</v>
      </c>
      <c r="C71" s="6">
        <f>SUMIF($B$4:$B$38,"Other Support Services: Salary (Cert.)", $C$4:$C$38)</f>
        <v>0</v>
      </c>
    </row>
    <row r="72" spans="2:3">
      <c r="B72" s="4" t="s">
        <v>65</v>
      </c>
      <c r="C72" s="6">
        <f>SUMIF($B$4:$B$38,"Other Support Services: Benefits (Cert.)", $C$4:$C$38)</f>
        <v>0</v>
      </c>
    </row>
    <row r="73" spans="2:3">
      <c r="B73" s="4" t="s">
        <v>67</v>
      </c>
      <c r="C73" s="6">
        <f>SUMIF($B$4:$B$38,"Other Support Services: Salary (NonCert.)", $C$4:$C$38)</f>
        <v>0</v>
      </c>
    </row>
    <row r="74" spans="2:3">
      <c r="B74" s="4" t="s">
        <v>69</v>
      </c>
      <c r="C74" s="6">
        <f>SUMIF($B$4:$B$38,"Other Support Services: Benefits (NonCert.)", $C$4:$C$38)</f>
        <v>0</v>
      </c>
    </row>
    <row r="75" spans="2:3">
      <c r="B75" s="3" t="s">
        <v>71</v>
      </c>
      <c r="C75" s="6">
        <f>SUMIF($B$4:$B$38,"Other Support Services: Professional Services", $C$4:$C$38)</f>
        <v>0</v>
      </c>
    </row>
    <row r="76" spans="2:3">
      <c r="B76" s="3" t="s">
        <v>73</v>
      </c>
      <c r="C76" s="6">
        <f>SUMIF($B$4:$B$38,"Other Support Services: Rentals", $C$4:$C$38)</f>
        <v>0</v>
      </c>
    </row>
    <row r="77" spans="2:3">
      <c r="B77" s="3" t="s">
        <v>75</v>
      </c>
      <c r="C77" s="6">
        <f>SUMIF($B$4:$B$38,"Other Support Services: Other Purchased Services", $C$4:$C$38)</f>
        <v>0</v>
      </c>
    </row>
    <row r="78" spans="2:3">
      <c r="B78" s="3" t="s">
        <v>77</v>
      </c>
      <c r="C78" s="6">
        <f>SUMIF($B$4:$B$38,"Other Support Services: General Supplies", $C$4:$C$38)</f>
        <v>0</v>
      </c>
    </row>
    <row r="79" spans="2:3">
      <c r="B79" s="3" t="s">
        <v>79</v>
      </c>
      <c r="C79" s="6">
        <f>SUMIF($B$4:$B$38,"Other Support Services: Property", $C$4:$C$38)</f>
        <v>0</v>
      </c>
    </row>
    <row r="80" spans="2:3">
      <c r="B80" s="3" t="s">
        <v>81</v>
      </c>
      <c r="C80" s="6">
        <f>SUMIF($B$4:$B$38,"Other Support Services: Transfer", $C$4:$C$38)</f>
        <v>0</v>
      </c>
    </row>
    <row r="81" spans="2:3">
      <c r="B81" s="4" t="s">
        <v>83</v>
      </c>
      <c r="C81" s="6">
        <f>SUMIF($B$4:$B$38,"Operations and Maintenance: Salary (Cert.)", $C$4:$C$38)</f>
        <v>0</v>
      </c>
    </row>
    <row r="82" spans="2:3">
      <c r="B82" s="4" t="s">
        <v>85</v>
      </c>
      <c r="C82" s="6">
        <f>SUMIF($B$4:$B$38,"Operations and Maintenance: Benefits (Cert.)", $C$4:$C$38)</f>
        <v>0</v>
      </c>
    </row>
    <row r="83" spans="2:3">
      <c r="B83" s="4" t="s">
        <v>87</v>
      </c>
      <c r="C83" s="6">
        <f>SUMIF($B$4:$B$38,"Operations and Maintenance: Salary (NonCert.)", $C$4:$C$38)</f>
        <v>0</v>
      </c>
    </row>
    <row r="84" spans="2:3">
      <c r="B84" s="4" t="s">
        <v>89</v>
      </c>
      <c r="C84" s="6">
        <f>SUMIF($B$4:$B$38,"Operations and Maintenance: Benefits (NonCert.)", $C$4:$C$38)</f>
        <v>0</v>
      </c>
    </row>
    <row r="85" spans="2:3">
      <c r="B85" s="3" t="s">
        <v>91</v>
      </c>
      <c r="C85" s="6">
        <f>SUMIF($B$4:$B$38,"Operations and Maintenance: Professional Services", $C$4:$C$38)</f>
        <v>0</v>
      </c>
    </row>
    <row r="86" spans="2:3">
      <c r="B86" s="3" t="s">
        <v>93</v>
      </c>
      <c r="C86" s="6">
        <f>SUMIF($B$4:$B$38,"Operations and Maintenance: Rentals", $C$4:$C$38)</f>
        <v>0</v>
      </c>
    </row>
    <row r="87" spans="2:3">
      <c r="B87" s="3" t="s">
        <v>95</v>
      </c>
      <c r="C87" s="6">
        <f>SUMIF($B$4:$B$38,"Operations and Maintenance: Other Purchased Services", $C$4:$C$38)</f>
        <v>0</v>
      </c>
    </row>
    <row r="88" spans="2:3">
      <c r="B88" s="3" t="s">
        <v>97</v>
      </c>
      <c r="C88" s="6">
        <f>SUMIF($B$4:$B$38,"Operations and Maintenance: General Supplies", $C$4:$C$38)</f>
        <v>0</v>
      </c>
    </row>
    <row r="89" spans="2:3">
      <c r="B89" s="3" t="s">
        <v>99</v>
      </c>
      <c r="C89" s="6">
        <f>SUMIF($B$4:$B$38,"Operations and Maintenance: Property", $C$4:$C$38)</f>
        <v>0</v>
      </c>
    </row>
    <row r="90" spans="2:3">
      <c r="B90" s="3" t="s">
        <v>101</v>
      </c>
      <c r="C90" s="6">
        <f>SUMIF($B$4:$B$38,"Operations and Maintenance: Transfer", $C$4:$C$38)</f>
        <v>0</v>
      </c>
    </row>
    <row r="91" spans="2:3">
      <c r="B91" s="4" t="s">
        <v>103</v>
      </c>
      <c r="C91" s="6">
        <f>SUMIF($B$4:$B$38,"Transportation: Salary (Cert.)", $C$4:$C$38)</f>
        <v>0</v>
      </c>
    </row>
    <row r="92" spans="2:3">
      <c r="B92" s="4" t="s">
        <v>105</v>
      </c>
      <c r="C92" s="6">
        <f>SUMIF($B$4:$B$38,"Transportation: Benefits (Cert.)", $C$4:$C$38)</f>
        <v>0</v>
      </c>
    </row>
    <row r="93" spans="2:3">
      <c r="B93" s="4" t="s">
        <v>107</v>
      </c>
      <c r="C93" s="6">
        <f>SUMIF($B$4:$B$38,"Transportation: Salary (NonCert.)", $C$4:$C$38)</f>
        <v>0</v>
      </c>
    </row>
    <row r="94" spans="2:3">
      <c r="B94" s="4" t="s">
        <v>109</v>
      </c>
      <c r="C94" s="6">
        <f>SUMIF($B$4:$B$38,"Transportation: Benefits (NonCert.)", $C$4:$C$38)</f>
        <v>0</v>
      </c>
    </row>
    <row r="95" spans="2:3">
      <c r="B95" s="3" t="s">
        <v>111</v>
      </c>
      <c r="C95" s="6">
        <f>SUMIF($B$4:$B$38,"Transportation: Professional Services", $C$4:$C$38)</f>
        <v>0</v>
      </c>
    </row>
    <row r="96" spans="2:3">
      <c r="B96" s="3" t="s">
        <v>113</v>
      </c>
      <c r="C96" s="6">
        <f>SUMIF($B$4:$B$38,"Transportation: Rentals", $C$4:$C$38)</f>
        <v>0</v>
      </c>
    </row>
    <row r="97" spans="2:3">
      <c r="B97" s="3" t="s">
        <v>115</v>
      </c>
      <c r="C97" s="6">
        <f>SUMIF($B$4:$B$38,"Transportation: Other Purchased Services", $C$4:$C$38)</f>
        <v>0</v>
      </c>
    </row>
    <row r="98" spans="2:3">
      <c r="B98" s="3" t="s">
        <v>117</v>
      </c>
      <c r="C98" s="6">
        <f>SUMIF($B$4:$B$38,"Transportation: General Supplies", $C$4:$C$38)</f>
        <v>0</v>
      </c>
    </row>
    <row r="99" spans="2:3">
      <c r="B99" s="3" t="s">
        <v>119</v>
      </c>
      <c r="C99" s="6">
        <f>SUMIF($B$4:$B$38,"Transportation: Property", $C$4:$C$38)</f>
        <v>0</v>
      </c>
    </row>
    <row r="100" spans="2:3">
      <c r="B100" s="3" t="s">
        <v>121</v>
      </c>
      <c r="C100" s="6">
        <f>SUMIF($B$4:$B$38,"Transportation: Transfer", $C$4:$C$38)</f>
        <v>0</v>
      </c>
    </row>
    <row r="101" spans="2:3">
      <c r="B101" s="4" t="s">
        <v>123</v>
      </c>
      <c r="C101" s="6">
        <f>SUMIF($B$4:$B$38,"Community Services Operations: Salary (Cert.)", $C$4:$C$38)</f>
        <v>0</v>
      </c>
    </row>
    <row r="102" spans="2:3">
      <c r="B102" s="4" t="s">
        <v>125</v>
      </c>
      <c r="C102" s="6">
        <f>SUMIF($B$4:$B$38,"Community Services Operations: Benefits (Cert.)", $C$4:$C$38)</f>
        <v>0</v>
      </c>
    </row>
    <row r="103" spans="2:3">
      <c r="B103" s="4" t="s">
        <v>127</v>
      </c>
      <c r="C103" s="6">
        <f>SUMIF($B$4:$B$38,"Community Services Operations: Salary (NonCert.)", $C$4:$C$38)</f>
        <v>0</v>
      </c>
    </row>
    <row r="104" spans="2:3">
      <c r="B104" s="4" t="s">
        <v>129</v>
      </c>
      <c r="C104" s="6">
        <f>SUMIF($B$4:$B$38,"Community Services Operations: Benefits (NonCert.)", $C$4:$C$38)</f>
        <v>0</v>
      </c>
    </row>
    <row r="105" spans="2:3">
      <c r="B105" s="3" t="s">
        <v>131</v>
      </c>
      <c r="C105" s="6">
        <f>SUMIF($B$4:$B$38,"Community Services Operations: Professional Services", $C$4:$C$38)</f>
        <v>0</v>
      </c>
    </row>
    <row r="106" spans="2:3">
      <c r="B106" s="3" t="s">
        <v>133</v>
      </c>
      <c r="C106" s="6">
        <f>SUMIF($B$4:$B$38,"Community Services Operations: Rentals", $C$4:$C$38)</f>
        <v>0</v>
      </c>
    </row>
    <row r="107" spans="2:3">
      <c r="B107" s="3" t="s">
        <v>135</v>
      </c>
      <c r="C107" s="6">
        <f>SUMIF($B$4:$B$38,"Community Services Operations: Other Purchased Services", $C$4:$C$38)</f>
        <v>0</v>
      </c>
    </row>
    <row r="108" spans="2:3">
      <c r="B108" s="3" t="s">
        <v>137</v>
      </c>
      <c r="C108" s="6">
        <f>SUMIF($B$4:$B$38,"Community Services Operations: General Supplies", $C$4:$C$38)</f>
        <v>0</v>
      </c>
    </row>
    <row r="109" spans="2:3">
      <c r="B109" s="3" t="s">
        <v>139</v>
      </c>
      <c r="C109" s="6">
        <f>SUMIF($B$4:$B$38,"Community Services Operations: Property", $C$4:$C$38)</f>
        <v>0</v>
      </c>
    </row>
    <row r="110" spans="2:3">
      <c r="B110" s="3" t="s">
        <v>141</v>
      </c>
      <c r="C110" s="6">
        <f>SUMIF($B$4:$B$38,"Community Services Operations: Transfer", $C$4:$C$38)</f>
        <v>0</v>
      </c>
    </row>
    <row r="111" spans="2:3">
      <c r="B111" s="3" t="s">
        <v>143</v>
      </c>
      <c r="C111" s="6">
        <f>SUMIF($B$4:$B$38,"Indirect Cost Used", $C$4:$C$38)</f>
        <v>0</v>
      </c>
    </row>
    <row r="112" spans="2:3" ht="18.75">
      <c r="B112" s="7" t="s">
        <v>958</v>
      </c>
      <c r="C112" s="8">
        <f>SUM(C4:C38)</f>
        <v>0</v>
      </c>
    </row>
  </sheetData>
  <sheetProtection sheet="1" formatCells="0" formatRows="0" insertRows="0" insertHyperlinks="0" selectLockedCells="1"/>
  <mergeCells count="2">
    <mergeCell ref="A1:C1"/>
    <mergeCell ref="A2:C2"/>
  </mergeCells>
  <conditionalFormatting sqref="A13:C39 A9:A12 C12 B4:B12">
    <cfRule type="expression" dxfId="59" priority="5">
      <formula>MOD(ROW(),2)=0</formula>
    </cfRule>
  </conditionalFormatting>
  <conditionalFormatting sqref="B41:C111">
    <cfRule type="expression" dxfId="58" priority="4">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codeName="Sheet13">
    <tabColor rgb="FFB603FD"/>
  </sheetPr>
  <dimension ref="A1:M37"/>
  <sheetViews>
    <sheetView zoomScale="80" zoomScaleNormal="80" workbookViewId="0">
      <selection activeCell="J14" sqref="J14"/>
    </sheetView>
  </sheetViews>
  <sheetFormatPr defaultRowHeight="15"/>
  <cols>
    <col min="1" max="1" width="9.140625" style="30"/>
    <col min="2" max="2" width="20.7109375" style="30" bestFit="1" customWidth="1"/>
    <col min="3" max="13" width="13.7109375" style="30" customWidth="1"/>
    <col min="14" max="16384" width="9.140625" style="30"/>
  </cols>
  <sheetData>
    <row r="1" spans="1:13" ht="29.25" customHeight="1">
      <c r="A1" s="267" t="s">
        <v>1040</v>
      </c>
      <c r="B1" s="268"/>
      <c r="C1" s="268"/>
      <c r="D1" s="268"/>
      <c r="E1" s="268"/>
      <c r="F1" s="268"/>
      <c r="G1" s="268"/>
      <c r="H1" s="268"/>
      <c r="I1" s="268"/>
      <c r="J1" s="268"/>
      <c r="K1" s="268"/>
      <c r="L1" s="268"/>
      <c r="M1" s="269"/>
    </row>
    <row r="2" spans="1:13" ht="28.5" customHeight="1">
      <c r="A2" s="251"/>
      <c r="B2" s="252"/>
      <c r="C2" s="252"/>
      <c r="D2" s="252"/>
      <c r="E2" s="252"/>
      <c r="F2" s="252"/>
      <c r="G2" s="252"/>
      <c r="H2" s="252"/>
      <c r="I2" s="252"/>
      <c r="J2" s="252"/>
      <c r="K2" s="252"/>
      <c r="L2" s="252"/>
      <c r="M2" s="253"/>
    </row>
    <row r="3" spans="1:13" ht="14.45" customHeight="1">
      <c r="A3" s="246" t="s">
        <v>1036</v>
      </c>
      <c r="B3" s="247"/>
      <c r="C3" s="247"/>
      <c r="D3" s="247"/>
      <c r="E3" s="247"/>
      <c r="F3" s="247"/>
      <c r="G3" s="247"/>
      <c r="H3" s="247"/>
      <c r="I3" s="247"/>
      <c r="J3" s="247"/>
      <c r="K3" s="247"/>
      <c r="L3" s="247"/>
      <c r="M3" s="248"/>
    </row>
    <row r="4" spans="1:13">
      <c r="A4" s="249" t="s">
        <v>930</v>
      </c>
      <c r="B4" s="250"/>
      <c r="C4" s="91">
        <v>110</v>
      </c>
      <c r="D4" s="91">
        <v>120</v>
      </c>
      <c r="E4" s="91" t="s">
        <v>961</v>
      </c>
      <c r="F4" s="91" t="s">
        <v>961</v>
      </c>
      <c r="G4" s="91" t="s">
        <v>962</v>
      </c>
      <c r="H4" s="91">
        <v>440</v>
      </c>
      <c r="I4" s="91" t="s">
        <v>963</v>
      </c>
      <c r="J4" s="91" t="s">
        <v>964</v>
      </c>
      <c r="K4" s="91" t="s">
        <v>965</v>
      </c>
      <c r="L4" s="91">
        <v>910</v>
      </c>
      <c r="M4" s="92"/>
    </row>
    <row r="5" spans="1:13" ht="14.45" customHeight="1">
      <c r="A5" s="191" t="s">
        <v>966</v>
      </c>
      <c r="B5" s="193" t="s">
        <v>967</v>
      </c>
      <c r="C5" s="194" t="s">
        <v>968</v>
      </c>
      <c r="D5" s="195"/>
      <c r="E5" s="194" t="s">
        <v>969</v>
      </c>
      <c r="F5" s="195"/>
      <c r="G5" s="196" t="s">
        <v>970</v>
      </c>
      <c r="H5" s="197" t="s">
        <v>971</v>
      </c>
      <c r="I5" s="197" t="s">
        <v>972</v>
      </c>
      <c r="J5" s="197" t="s">
        <v>973</v>
      </c>
      <c r="K5" s="197" t="s">
        <v>974</v>
      </c>
      <c r="L5" s="197" t="s">
        <v>975</v>
      </c>
      <c r="M5" s="198" t="s">
        <v>976</v>
      </c>
    </row>
    <row r="6" spans="1:13">
      <c r="A6" s="192"/>
      <c r="B6" s="192"/>
      <c r="C6" s="31" t="s">
        <v>977</v>
      </c>
      <c r="D6" s="31" t="s">
        <v>978</v>
      </c>
      <c r="E6" s="31" t="s">
        <v>977</v>
      </c>
      <c r="F6" s="31" t="s">
        <v>979</v>
      </c>
      <c r="G6" s="192"/>
      <c r="H6" s="192"/>
      <c r="I6" s="192"/>
      <c r="J6" s="192"/>
      <c r="K6" s="192"/>
      <c r="L6" s="192"/>
      <c r="M6" s="192"/>
    </row>
    <row r="7" spans="1:13">
      <c r="A7" s="32">
        <v>11000</v>
      </c>
      <c r="B7" s="32" t="s">
        <v>980</v>
      </c>
      <c r="C7" s="81">
        <f>'Amendment #2 Funding Dscrpt'!C41</f>
        <v>0</v>
      </c>
      <c r="D7" s="82">
        <f>'Amendment #2 Funding Dscrpt'!C43</f>
        <v>0</v>
      </c>
      <c r="E7" s="81">
        <f>'Amendment #2 Funding Dscrpt'!C42</f>
        <v>0</v>
      </c>
      <c r="F7" s="81">
        <f>'Amendment #2 Funding Dscrpt'!$C44</f>
        <v>0</v>
      </c>
      <c r="G7" s="81">
        <f>'Amendment #2 Funding Dscrpt'!$C45</f>
        <v>0</v>
      </c>
      <c r="H7" s="81">
        <f>'Amendment #2 Funding Dscrpt'!$C46</f>
        <v>0</v>
      </c>
      <c r="I7" s="81">
        <f>'Amendment #2 Funding Dscrpt'!$C47</f>
        <v>0</v>
      </c>
      <c r="J7" s="81">
        <f>'Amendment #2 Funding Dscrpt'!$C48</f>
        <v>0</v>
      </c>
      <c r="K7" s="81">
        <f>'Amendment #2 Funding Dscrpt'!C49</f>
        <v>0</v>
      </c>
      <c r="L7" s="81">
        <f>'Amendment #2 Funding Dscrpt'!$C50</f>
        <v>0</v>
      </c>
      <c r="M7" s="83">
        <f t="shared" ref="M7:M14" si="0">SUM(C7:L7)</f>
        <v>0</v>
      </c>
    </row>
    <row r="8" spans="1:13" ht="25.5">
      <c r="A8" s="33">
        <v>21000</v>
      </c>
      <c r="B8" s="32" t="s">
        <v>981</v>
      </c>
      <c r="C8" s="81">
        <f>'Amendment #2 Funding Dscrpt'!C51</f>
        <v>0</v>
      </c>
      <c r="D8" s="81">
        <f>'Amendment #2 Funding Dscrpt'!C53</f>
        <v>0</v>
      </c>
      <c r="E8" s="81">
        <f>'Amendment #2 Funding Dscrpt'!C52</f>
        <v>0</v>
      </c>
      <c r="F8" s="81">
        <f>'Amendment #2 Funding Dscrpt'!C54</f>
        <v>0</v>
      </c>
      <c r="G8" s="81">
        <f>'Amendment #2 Funding Dscrpt'!$C55</f>
        <v>0</v>
      </c>
      <c r="H8" s="81">
        <f>'Amendment #2 Funding Dscrpt'!$C56</f>
        <v>0</v>
      </c>
      <c r="I8" s="81">
        <f>'Amendment #2 Funding Dscrpt'!$C57</f>
        <v>0</v>
      </c>
      <c r="J8" s="81">
        <f>'Amendment #2 Funding Dscrpt'!$C58</f>
        <v>0</v>
      </c>
      <c r="K8" s="81">
        <f>'Amendment #2 Funding Dscrpt'!$C59</f>
        <v>0</v>
      </c>
      <c r="L8" s="81">
        <f>'Amendment #2 Funding Dscrpt'!H60</f>
        <v>0</v>
      </c>
      <c r="M8" s="83">
        <f t="shared" si="0"/>
        <v>0</v>
      </c>
    </row>
    <row r="9" spans="1:13" ht="22.5">
      <c r="A9" s="33">
        <v>22100</v>
      </c>
      <c r="B9" s="34" t="s">
        <v>982</v>
      </c>
      <c r="C9" s="81">
        <f>'Amendment #2 Funding Dscrpt'!C61</f>
        <v>0</v>
      </c>
      <c r="D9" s="81">
        <f>'Amendment #2 Funding Dscrpt'!C63</f>
        <v>0</v>
      </c>
      <c r="E9" s="81">
        <f>'Amendment #2 Funding Dscrpt'!C62</f>
        <v>0</v>
      </c>
      <c r="F9" s="81">
        <f>'Amendment #2 Funding Dscrpt'!C64</f>
        <v>0</v>
      </c>
      <c r="G9" s="81">
        <f>'Amendment #2 Funding Dscrpt'!$C65</f>
        <v>0</v>
      </c>
      <c r="H9" s="81">
        <f>'Amendment #2 Funding Dscrpt'!$C66</f>
        <v>0</v>
      </c>
      <c r="I9" s="81">
        <f>'Amendment #2 Funding Dscrpt'!$C67</f>
        <v>0</v>
      </c>
      <c r="J9" s="81">
        <f>'Amendment #2 Funding Dscrpt'!$C68</f>
        <v>0</v>
      </c>
      <c r="K9" s="81">
        <f>'Amendment #2 Funding Dscrpt'!$C69</f>
        <v>0</v>
      </c>
      <c r="L9" s="81">
        <f>'Amendment #2 Funding Dscrpt'!$C70</f>
        <v>0</v>
      </c>
      <c r="M9" s="83">
        <f t="shared" si="0"/>
        <v>0</v>
      </c>
    </row>
    <row r="10" spans="1:13">
      <c r="A10" s="33">
        <v>22900</v>
      </c>
      <c r="B10" s="32" t="s">
        <v>983</v>
      </c>
      <c r="C10" s="81">
        <f>'Amendment #2 Funding Dscrpt'!$C71</f>
        <v>0</v>
      </c>
      <c r="D10" s="81">
        <f>'Amendment #2 Funding Dscrpt'!$C73</f>
        <v>0</v>
      </c>
      <c r="E10" s="81">
        <f>'Amendment #2 Funding Dscrpt'!$C72</f>
        <v>0</v>
      </c>
      <c r="F10" s="81">
        <f>'Amendment #2 Funding Dscrpt'!$C74</f>
        <v>0</v>
      </c>
      <c r="G10" s="81">
        <f>'Amendment #2 Funding Dscrpt'!$C75</f>
        <v>0</v>
      </c>
      <c r="H10" s="81">
        <f>'Amendment #2 Funding Dscrpt'!$C76</f>
        <v>0</v>
      </c>
      <c r="I10" s="81">
        <f>'Amendment #2 Funding Dscrpt'!$C77</f>
        <v>0</v>
      </c>
      <c r="J10" s="81">
        <f>'Amendment #2 Funding Dscrpt'!$C78</f>
        <v>0</v>
      </c>
      <c r="K10" s="81">
        <f>'Amendment #2 Funding Dscrpt'!$C79</f>
        <v>0</v>
      </c>
      <c r="L10" s="81">
        <f>'Amendment #2 Funding Dscrpt'!$C80</f>
        <v>0</v>
      </c>
      <c r="M10" s="83">
        <f t="shared" si="0"/>
        <v>0</v>
      </c>
    </row>
    <row r="11" spans="1:13">
      <c r="A11" s="33">
        <v>25191</v>
      </c>
      <c r="B11" s="32" t="s">
        <v>984</v>
      </c>
      <c r="C11" s="81"/>
      <c r="D11" s="81"/>
      <c r="E11" s="81"/>
      <c r="F11" s="81"/>
      <c r="G11" s="81"/>
      <c r="H11" s="81"/>
      <c r="I11" s="81"/>
      <c r="J11" s="81"/>
      <c r="K11" s="81"/>
      <c r="L11" s="81"/>
      <c r="M11" s="83">
        <f t="shared" si="0"/>
        <v>0</v>
      </c>
    </row>
    <row r="12" spans="1:13" ht="24">
      <c r="A12" s="33">
        <v>26000</v>
      </c>
      <c r="B12" s="35" t="s">
        <v>985</v>
      </c>
      <c r="C12" s="81">
        <f>'Amendment #2 Funding Dscrpt'!$C81</f>
        <v>0</v>
      </c>
      <c r="D12" s="81">
        <f>'Amendment #2 Funding Dscrpt'!$C83</f>
        <v>0</v>
      </c>
      <c r="E12" s="81">
        <f>'Amendment #2 Funding Dscrpt'!$C82</f>
        <v>0</v>
      </c>
      <c r="F12" s="81">
        <f>'Amendment #2 Funding Dscrpt'!$C84</f>
        <v>0</v>
      </c>
      <c r="G12" s="81">
        <f>'Amendment #2 Funding Dscrpt'!$C85</f>
        <v>0</v>
      </c>
      <c r="H12" s="81">
        <f>'Amendment #2 Funding Dscrpt'!$C86</f>
        <v>0</v>
      </c>
      <c r="I12" s="81">
        <f>'Amendment #2 Funding Dscrpt'!$C87</f>
        <v>0</v>
      </c>
      <c r="J12" s="81">
        <f>'Amendment #2 Funding Dscrpt'!$C88</f>
        <v>0</v>
      </c>
      <c r="K12" s="81">
        <f>'Amendment #2 Funding Dscrpt'!$C89</f>
        <v>0</v>
      </c>
      <c r="L12" s="81">
        <f>'Amendment #2 Funding Dscrpt'!$C90</f>
        <v>0</v>
      </c>
      <c r="M12" s="83">
        <f t="shared" si="0"/>
        <v>0</v>
      </c>
    </row>
    <row r="13" spans="1:13">
      <c r="A13" s="32">
        <v>27000</v>
      </c>
      <c r="B13" s="32" t="s">
        <v>986</v>
      </c>
      <c r="C13" s="81">
        <f>'Amendment #2 Funding Dscrpt'!$C91</f>
        <v>0</v>
      </c>
      <c r="D13" s="81">
        <f>'Amendment #2 Funding Dscrpt'!$C93</f>
        <v>0</v>
      </c>
      <c r="E13" s="81">
        <f>'Amendment #2 Funding Dscrpt'!$C92</f>
        <v>0</v>
      </c>
      <c r="F13" s="81">
        <f>'Amendment #2 Funding Dscrpt'!$C94</f>
        <v>0</v>
      </c>
      <c r="G13" s="81">
        <f>'Amendment #2 Funding Dscrpt'!$C95</f>
        <v>0</v>
      </c>
      <c r="H13" s="81">
        <f>'Amendment #2 Funding Dscrpt'!$C96</f>
        <v>0</v>
      </c>
      <c r="I13" s="81">
        <f>'Amendment #2 Funding Dscrpt'!$C97</f>
        <v>0</v>
      </c>
      <c r="J13" s="81">
        <f>'Amendment #2 Funding Dscrpt'!$C98</f>
        <v>0</v>
      </c>
      <c r="K13" s="81">
        <f>'Amendment #2 Funding Dscrpt'!$C99</f>
        <v>0</v>
      </c>
      <c r="L13" s="81">
        <f>'Amendment #2 Funding Dscrpt'!$C100</f>
        <v>0</v>
      </c>
      <c r="M13" s="83">
        <f t="shared" si="0"/>
        <v>0</v>
      </c>
    </row>
    <row r="14" spans="1:13" ht="25.5">
      <c r="A14" s="32">
        <v>33000</v>
      </c>
      <c r="B14" s="32" t="s">
        <v>987</v>
      </c>
      <c r="C14" s="81">
        <f>'Amendment #2 Funding Dscrpt'!$C101</f>
        <v>0</v>
      </c>
      <c r="D14" s="81">
        <f>'Amendment #2 Funding Dscrpt'!$C103</f>
        <v>0</v>
      </c>
      <c r="E14" s="81">
        <f>'Amendment #2 Funding Dscrpt'!$C102</f>
        <v>0</v>
      </c>
      <c r="F14" s="81">
        <f>'Amendment #2 Funding Dscrpt'!$C104</f>
        <v>0</v>
      </c>
      <c r="G14" s="81">
        <f>'Amendment #2 Funding Dscrpt'!$C105</f>
        <v>0</v>
      </c>
      <c r="H14" s="81">
        <f>'Amendment #2 Funding Dscrpt'!$C106</f>
        <v>0</v>
      </c>
      <c r="I14" s="81">
        <f>'Amendment #2 Funding Dscrpt'!$C107</f>
        <v>0</v>
      </c>
      <c r="J14" s="81">
        <f>'Amendment #2 Funding Dscrpt'!$C108</f>
        <v>0</v>
      </c>
      <c r="K14" s="81">
        <f>'Amendment #2 Funding Dscrpt'!$C109</f>
        <v>0</v>
      </c>
      <c r="L14" s="81">
        <f>'Amendment #2 Funding Dscrpt'!$C110</f>
        <v>0</v>
      </c>
      <c r="M14" s="83">
        <f t="shared" si="0"/>
        <v>0</v>
      </c>
    </row>
    <row r="15" spans="1:13">
      <c r="A15" s="32"/>
      <c r="B15" s="125" t="s">
        <v>143</v>
      </c>
      <c r="C15" s="81"/>
      <c r="D15" s="81"/>
      <c r="E15" s="81"/>
      <c r="F15" s="81"/>
      <c r="G15" s="81"/>
      <c r="H15" s="81"/>
      <c r="I15" s="81"/>
      <c r="J15" s="81"/>
      <c r="K15" s="81"/>
      <c r="L15" s="81"/>
      <c r="M15" s="83">
        <f>'Amendment #2 Funding Dscrpt'!$C111</f>
        <v>0</v>
      </c>
    </row>
    <row r="16" spans="1:13">
      <c r="A16" s="36"/>
      <c r="B16" s="37" t="s">
        <v>988</v>
      </c>
      <c r="C16" s="84">
        <f t="shared" ref="C16:L16" si="1">SUM(C7:C15)</f>
        <v>0</v>
      </c>
      <c r="D16" s="83">
        <f t="shared" si="1"/>
        <v>0</v>
      </c>
      <c r="E16" s="83">
        <f t="shared" si="1"/>
        <v>0</v>
      </c>
      <c r="F16" s="83">
        <f t="shared" si="1"/>
        <v>0</v>
      </c>
      <c r="G16" s="83">
        <f t="shared" si="1"/>
        <v>0</v>
      </c>
      <c r="H16" s="83">
        <f t="shared" si="1"/>
        <v>0</v>
      </c>
      <c r="I16" s="83">
        <f t="shared" si="1"/>
        <v>0</v>
      </c>
      <c r="J16" s="83">
        <f t="shared" si="1"/>
        <v>0</v>
      </c>
      <c r="K16" s="83">
        <f t="shared" si="1"/>
        <v>0</v>
      </c>
      <c r="L16" s="83">
        <f t="shared" si="1"/>
        <v>0</v>
      </c>
      <c r="M16" s="84">
        <f>SUM(C16:L16)+M15</f>
        <v>0</v>
      </c>
    </row>
    <row r="17" spans="1:13" ht="15.75">
      <c r="A17" s="254" t="s">
        <v>989</v>
      </c>
      <c r="B17" s="255"/>
      <c r="C17" s="255"/>
      <c r="D17" s="255"/>
      <c r="E17" s="255"/>
      <c r="F17" s="255"/>
      <c r="G17" s="255"/>
      <c r="H17" s="255"/>
      <c r="I17" s="255"/>
      <c r="J17" s="255"/>
      <c r="K17" s="255"/>
      <c r="L17" s="195"/>
      <c r="M17" s="93">
        <f>SUM(M7:M15)</f>
        <v>0</v>
      </c>
    </row>
    <row r="18" spans="1:13" ht="16.5" thickBot="1">
      <c r="A18" s="94"/>
      <c r="B18" s="136"/>
      <c r="C18" s="136"/>
      <c r="D18" s="136"/>
      <c r="E18" s="136"/>
      <c r="F18" s="136"/>
      <c r="G18" s="136"/>
      <c r="H18" s="136"/>
      <c r="I18" s="136"/>
      <c r="J18" s="136"/>
      <c r="K18" s="136"/>
      <c r="L18" s="136"/>
      <c r="M18" s="95"/>
    </row>
    <row r="19" spans="1:13" ht="19.5" thickBot="1">
      <c r="A19" s="259" t="s">
        <v>990</v>
      </c>
      <c r="B19" s="260"/>
      <c r="C19" s="260"/>
      <c r="D19" s="260"/>
      <c r="E19" s="260"/>
      <c r="F19" s="260"/>
      <c r="G19" s="260"/>
      <c r="H19" s="260"/>
      <c r="I19" s="260"/>
      <c r="J19" s="260"/>
      <c r="K19" s="260"/>
      <c r="L19" s="260"/>
      <c r="M19" s="261"/>
    </row>
    <row r="20" spans="1:13">
      <c r="A20" s="256" t="s">
        <v>1037</v>
      </c>
      <c r="B20" s="257"/>
      <c r="C20" s="257"/>
      <c r="D20" s="257"/>
      <c r="E20" s="257"/>
      <c r="F20" s="257"/>
      <c r="G20" s="257"/>
      <c r="H20" s="257"/>
      <c r="I20" s="257"/>
      <c r="J20" s="257"/>
      <c r="K20" s="257"/>
      <c r="L20" s="257"/>
      <c r="M20" s="258"/>
    </row>
    <row r="21" spans="1:13" ht="25.5">
      <c r="A21" s="211" t="s">
        <v>992</v>
      </c>
      <c r="B21" s="212"/>
      <c r="C21" s="211" t="s">
        <v>993</v>
      </c>
      <c r="D21" s="212"/>
      <c r="E21" s="119" t="s">
        <v>994</v>
      </c>
      <c r="F21" s="137" t="s">
        <v>995</v>
      </c>
      <c r="G21" s="137" t="s">
        <v>996</v>
      </c>
      <c r="H21" s="119" t="s">
        <v>997</v>
      </c>
      <c r="I21" s="211" t="s">
        <v>998</v>
      </c>
      <c r="J21" s="212"/>
      <c r="K21" s="213" t="s">
        <v>999</v>
      </c>
      <c r="L21" s="212"/>
      <c r="M21" s="212"/>
    </row>
    <row r="22" spans="1:13">
      <c r="A22" s="240"/>
      <c r="B22" s="241"/>
      <c r="C22" s="240"/>
      <c r="D22" s="241"/>
      <c r="E22" s="38"/>
      <c r="F22" s="39"/>
      <c r="G22" s="39"/>
      <c r="H22" s="39"/>
      <c r="I22" s="240"/>
      <c r="J22" s="241"/>
      <c r="K22" s="240"/>
      <c r="L22" s="242"/>
      <c r="M22" s="241"/>
    </row>
    <row r="23" spans="1:13">
      <c r="A23" s="240"/>
      <c r="B23" s="241"/>
      <c r="C23" s="240"/>
      <c r="D23" s="241"/>
      <c r="E23" s="38"/>
      <c r="F23" s="39"/>
      <c r="G23" s="39"/>
      <c r="H23" s="39"/>
      <c r="I23" s="240"/>
      <c r="J23" s="241"/>
      <c r="K23" s="240"/>
      <c r="L23" s="242"/>
      <c r="M23" s="241"/>
    </row>
    <row r="24" spans="1:13">
      <c r="A24" s="240"/>
      <c r="B24" s="241"/>
      <c r="C24" s="240"/>
      <c r="D24" s="241"/>
      <c r="E24" s="38"/>
      <c r="F24" s="39"/>
      <c r="G24" s="39"/>
      <c r="H24" s="39"/>
      <c r="I24" s="240"/>
      <c r="J24" s="241"/>
      <c r="K24" s="240"/>
      <c r="L24" s="242"/>
      <c r="M24" s="241"/>
    </row>
    <row r="25" spans="1:13">
      <c r="A25" s="240"/>
      <c r="B25" s="241"/>
      <c r="C25" s="240"/>
      <c r="D25" s="241"/>
      <c r="E25" s="38"/>
      <c r="F25" s="39"/>
      <c r="G25" s="39"/>
      <c r="H25" s="39"/>
      <c r="I25" s="240"/>
      <c r="J25" s="241"/>
      <c r="K25" s="240"/>
      <c r="L25" s="242"/>
      <c r="M25" s="241"/>
    </row>
    <row r="26" spans="1:13">
      <c r="A26" s="240"/>
      <c r="B26" s="241"/>
      <c r="C26" s="240"/>
      <c r="D26" s="241"/>
      <c r="E26" s="38"/>
      <c r="F26" s="39"/>
      <c r="G26" s="39"/>
      <c r="H26" s="39"/>
      <c r="I26" s="240"/>
      <c r="J26" s="241"/>
      <c r="K26" s="240"/>
      <c r="L26" s="242"/>
      <c r="M26" s="241"/>
    </row>
    <row r="27" spans="1:13">
      <c r="A27" s="240"/>
      <c r="B27" s="241"/>
      <c r="C27" s="240"/>
      <c r="D27" s="241"/>
      <c r="E27" s="38"/>
      <c r="F27" s="39"/>
      <c r="G27" s="39"/>
      <c r="H27" s="39"/>
      <c r="I27" s="240"/>
      <c r="J27" s="241"/>
      <c r="K27" s="240"/>
      <c r="L27" s="242"/>
      <c r="M27" s="241"/>
    </row>
    <row r="28" spans="1:13">
      <c r="A28" s="240"/>
      <c r="B28" s="241"/>
      <c r="C28" s="240"/>
      <c r="D28" s="241"/>
      <c r="E28" s="38"/>
      <c r="F28" s="39"/>
      <c r="G28" s="39"/>
      <c r="H28" s="39"/>
      <c r="I28" s="240"/>
      <c r="J28" s="241"/>
      <c r="K28" s="240"/>
      <c r="L28" s="242"/>
      <c r="M28" s="241"/>
    </row>
    <row r="29" spans="1:13">
      <c r="A29" s="240"/>
      <c r="B29" s="241"/>
      <c r="C29" s="240"/>
      <c r="D29" s="241"/>
      <c r="E29" s="38"/>
      <c r="F29" s="39"/>
      <c r="G29" s="39"/>
      <c r="H29" s="39"/>
      <c r="I29" s="240"/>
      <c r="J29" s="241"/>
      <c r="K29" s="240"/>
      <c r="L29" s="242"/>
      <c r="M29" s="241"/>
    </row>
    <row r="30" spans="1:13">
      <c r="A30" s="240"/>
      <c r="B30" s="241"/>
      <c r="C30" s="240"/>
      <c r="D30" s="241"/>
      <c r="E30" s="38"/>
      <c r="F30" s="39"/>
      <c r="G30" s="39"/>
      <c r="H30" s="39"/>
      <c r="I30" s="240"/>
      <c r="J30" s="241"/>
      <c r="K30" s="240"/>
      <c r="L30" s="242"/>
      <c r="M30" s="241"/>
    </row>
    <row r="31" spans="1:13">
      <c r="A31" s="240"/>
      <c r="B31" s="241"/>
      <c r="C31" s="240"/>
      <c r="D31" s="241"/>
      <c r="E31" s="38"/>
      <c r="F31" s="39"/>
      <c r="G31" s="39"/>
      <c r="H31" s="39"/>
      <c r="I31" s="240"/>
      <c r="J31" s="241"/>
      <c r="K31" s="240"/>
      <c r="L31" s="242"/>
      <c r="M31" s="241"/>
    </row>
    <row r="32" spans="1:13">
      <c r="A32" s="240"/>
      <c r="B32" s="241"/>
      <c r="C32" s="240"/>
      <c r="D32" s="241"/>
      <c r="E32" s="38"/>
      <c r="F32" s="39"/>
      <c r="G32" s="39"/>
      <c r="H32" s="39"/>
      <c r="I32" s="240"/>
      <c r="J32" s="241"/>
      <c r="K32" s="240"/>
      <c r="L32" s="242"/>
      <c r="M32" s="241"/>
    </row>
    <row r="33" spans="1:13">
      <c r="A33" s="240"/>
      <c r="B33" s="241"/>
      <c r="C33" s="240"/>
      <c r="D33" s="241"/>
      <c r="E33" s="38"/>
      <c r="F33" s="39"/>
      <c r="G33" s="39"/>
      <c r="H33" s="39"/>
      <c r="I33" s="240"/>
      <c r="J33" s="241"/>
      <c r="K33" s="240"/>
      <c r="L33" s="242"/>
      <c r="M33" s="241"/>
    </row>
    <row r="34" spans="1:13">
      <c r="A34" s="240"/>
      <c r="B34" s="241"/>
      <c r="C34" s="240"/>
      <c r="D34" s="241"/>
      <c r="E34" s="38"/>
      <c r="F34" s="39"/>
      <c r="G34" s="39"/>
      <c r="H34" s="39"/>
      <c r="I34" s="240"/>
      <c r="J34" s="241"/>
      <c r="K34" s="240"/>
      <c r="L34" s="242"/>
      <c r="M34" s="241"/>
    </row>
    <row r="35" spans="1:13">
      <c r="A35" s="240"/>
      <c r="B35" s="241"/>
      <c r="C35" s="240"/>
      <c r="D35" s="241"/>
      <c r="E35" s="38"/>
      <c r="F35" s="39"/>
      <c r="G35" s="39"/>
      <c r="H35" s="39"/>
      <c r="I35" s="240"/>
      <c r="J35" s="241"/>
      <c r="K35" s="240"/>
      <c r="L35" s="242"/>
      <c r="M35" s="241"/>
    </row>
    <row r="36" spans="1:13">
      <c r="A36" s="240"/>
      <c r="B36" s="241"/>
      <c r="C36" s="240"/>
      <c r="D36" s="241"/>
      <c r="E36" s="38"/>
      <c r="F36" s="39"/>
      <c r="G36" s="39"/>
      <c r="H36" s="39"/>
      <c r="I36" s="240"/>
      <c r="J36" s="241"/>
      <c r="K36" s="240"/>
      <c r="L36" s="242"/>
      <c r="M36" s="241"/>
    </row>
    <row r="37" spans="1:13">
      <c r="A37" s="240"/>
      <c r="B37" s="241"/>
      <c r="C37" s="240"/>
      <c r="D37" s="241"/>
      <c r="E37" s="38"/>
      <c r="F37" s="39"/>
      <c r="G37" s="39"/>
      <c r="H37" s="39"/>
      <c r="I37" s="240"/>
      <c r="J37" s="241"/>
      <c r="K37" s="240"/>
      <c r="L37" s="242"/>
      <c r="M37" s="241"/>
    </row>
  </sheetData>
  <sheetProtection formatCells="0" formatColumns="0" formatRows="0" insertRows="0" insertHyperlinks="0" selectLockedCells="1"/>
  <mergeCells count="8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33:B33"/>
    <mergeCell ref="C33:D33"/>
    <mergeCell ref="I33:J33"/>
    <mergeCell ref="K33:M33"/>
    <mergeCell ref="A34:B34"/>
    <mergeCell ref="C34:D34"/>
    <mergeCell ref="I34:J34"/>
    <mergeCell ref="K34:M34"/>
    <mergeCell ref="A37:B37"/>
    <mergeCell ref="C37:D37"/>
    <mergeCell ref="I37:J37"/>
    <mergeCell ref="K37:M37"/>
    <mergeCell ref="A35:B35"/>
    <mergeCell ref="C35:D35"/>
    <mergeCell ref="I35:J35"/>
    <mergeCell ref="K35:M35"/>
    <mergeCell ref="A36:B36"/>
    <mergeCell ref="C36:D36"/>
    <mergeCell ref="I36:J36"/>
    <mergeCell ref="K36:M36"/>
  </mergeCells>
  <conditionalFormatting sqref="A7:M14 A16:M18 A15 C15:M15">
    <cfRule type="expression" dxfId="55" priority="25">
      <formula>MOD(ROW(),2)=0</formula>
    </cfRule>
  </conditionalFormatting>
  <conditionalFormatting sqref="A21:M32">
    <cfRule type="expression" dxfId="54" priority="24">
      <formula>MOD(ROW(),2)</formula>
    </cfRule>
  </conditionalFormatting>
  <conditionalFormatting sqref="A33:M37">
    <cfRule type="expression" dxfId="53" priority="2">
      <formula>MOD(ROW(),2)</formula>
    </cfRule>
  </conditionalFormatting>
  <conditionalFormatting sqref="B15">
    <cfRule type="expression" dxfId="52" priority="1">
      <formula>MOD(ROW(),2)=0</formula>
    </cfRule>
  </conditionalFormatting>
  <dataValidations count="3">
    <dataValidation type="list" allowBlank="1" showInputMessage="1" showErrorMessage="1" sqref="E22:E37" xr:uid="{B5EC96A8-E9A1-40AF-94B4-606D5A4577CE}">
      <formula1>"Cert., Non Cert."</formula1>
    </dataValidation>
    <dataValidation type="list" allowBlank="1" showInputMessage="1" showErrorMessage="1" sqref="F22:F37" xr:uid="{59D7F7D5-5C83-4287-99DF-FE32DE57F35F}">
      <formula1>".25, .33, .5, .67, .75, 1.0"</formula1>
    </dataValidation>
    <dataValidation type="list" allowBlank="1" showInputMessage="1" showErrorMessage="1" sqref="G22:H37"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2" operator="greaterThan" id="{14B4D4D3-D3EA-4BA9-B554-B522F349201B}">
            <xm:f>'Amendment #1 Budget'!C$7</xm:f>
            <x14:dxf>
              <font>
                <b/>
                <i val="0"/>
                <color theme="0"/>
              </font>
              <fill>
                <patternFill>
                  <bgColor rgb="FF00B050"/>
                </patternFill>
              </fill>
            </x14:dxf>
          </x14:cfRule>
          <x14:cfRule type="cellIs" priority="23"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20" operator="greaterThan" id="{B73F333A-40DF-4E2D-8C76-DA31C8051AC8}">
            <xm:f>'Amendment #1 Budget'!C$8</xm:f>
            <x14:dxf>
              <font>
                <b/>
                <i val="0"/>
                <color theme="0"/>
              </font>
              <fill>
                <patternFill>
                  <bgColor rgb="FF00B050"/>
                </patternFill>
              </fill>
            </x14:dxf>
          </x14:cfRule>
          <x14:cfRule type="cellIs" priority="21"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8" operator="greaterThan" id="{2CE7DE9C-3603-487E-831A-E9C06406ED5C}">
            <xm:f>'Amendment #1 Budget'!C$9</xm:f>
            <x14:dxf>
              <font>
                <b/>
                <i val="0"/>
                <color theme="0"/>
              </font>
              <fill>
                <patternFill>
                  <bgColor rgb="FF00B050"/>
                </patternFill>
              </fill>
            </x14:dxf>
          </x14:cfRule>
          <x14:cfRule type="cellIs" priority="19"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6" operator="greaterThan" id="{89D4AE25-8DF6-4B3A-8CC0-18521898C76C}">
            <xm:f>'Amendment #1 Budget'!C$10</xm:f>
            <x14:dxf>
              <font>
                <b/>
                <i val="0"/>
                <color theme="0"/>
              </font>
              <fill>
                <patternFill>
                  <bgColor rgb="FF00B050"/>
                </patternFill>
              </fill>
            </x14:dxf>
          </x14:cfRule>
          <x14:cfRule type="cellIs" priority="17"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4" operator="greaterThan" id="{282D795A-6DC9-40E3-B547-E5A3ECB912F8}">
            <xm:f>'Amendment #1 Budget'!C$12</xm:f>
            <x14:dxf>
              <font>
                <b/>
                <i val="0"/>
                <color theme="0"/>
              </font>
              <fill>
                <patternFill>
                  <bgColor rgb="FF00B050"/>
                </patternFill>
              </fill>
            </x14:dxf>
          </x14:cfRule>
          <x14:cfRule type="cellIs" priority="15"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2" operator="greaterThan" id="{E7810D01-3EF8-483D-B944-C8CC3CC924FD}">
            <xm:f>'Amendment #1 Budget'!C$13</xm:f>
            <x14:dxf>
              <font>
                <b/>
                <i val="0"/>
                <color theme="0"/>
              </font>
              <fill>
                <patternFill>
                  <bgColor rgb="FF00B050"/>
                </patternFill>
              </fill>
            </x14:dxf>
          </x14:cfRule>
          <x14:cfRule type="cellIs" priority="13"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10" operator="greaterThan" id="{ED970C5B-4EEC-4FE3-966E-69296B674098}">
            <xm:f>'Amendment #1 Budget'!C$14</xm:f>
            <x14:dxf>
              <font>
                <b/>
                <i val="0"/>
                <color theme="0"/>
              </font>
              <fill>
                <patternFill>
                  <bgColor rgb="FF00B050"/>
                </patternFill>
              </fill>
            </x14:dxf>
          </x14:cfRule>
          <x14:cfRule type="cellIs" priority="11"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8" operator="greaterThan" id="{5328E6CB-EF0F-40EA-9D23-CC91FBA2CD00}">
            <xm:f>'Amendment #1 Budget'!C$16</xm:f>
            <x14:dxf>
              <font>
                <b/>
                <i val="0"/>
                <color theme="0"/>
              </font>
              <fill>
                <patternFill>
                  <bgColor rgb="FF00B050"/>
                </patternFill>
              </fill>
            </x14:dxf>
          </x14:cfRule>
          <x14:cfRule type="cellIs" priority="9"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6"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3" id="{D3CE1580-1E2E-4A84-A778-0A61BAE4F1EC}">
            <xm:f>$M$17='LEA Info'!$Q$3</xm:f>
            <x14:dxf>
              <font>
                <b/>
                <i val="0"/>
                <color rgb="FF00B050"/>
              </font>
            </x14:dxf>
          </x14:cfRule>
          <xm:sqref>M17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codeName="Sheet14">
    <tabColor rgb="FF00B050"/>
    <pageSetUpPr fitToPage="1"/>
  </sheetPr>
  <dimension ref="A1:B36"/>
  <sheetViews>
    <sheetView zoomScale="80" zoomScaleNormal="80" workbookViewId="0">
      <selection activeCell="A8" sqref="A8"/>
    </sheetView>
  </sheetViews>
  <sheetFormatPr defaultColWidth="8.85546875" defaultRowHeight="15"/>
  <cols>
    <col min="1" max="1" width="90.140625" style="30" customWidth="1"/>
    <col min="2" max="2" width="83.85546875" style="30" customWidth="1"/>
    <col min="3" max="16384" width="8.85546875" style="30"/>
  </cols>
  <sheetData>
    <row r="1" spans="1:2" ht="29.25" customHeight="1" thickBot="1">
      <c r="A1" s="270" t="s">
        <v>1041</v>
      </c>
      <c r="B1" s="271"/>
    </row>
    <row r="2" spans="1:2" ht="26.25" customHeight="1" thickBot="1">
      <c r="A2" s="67"/>
      <c r="B2" s="67"/>
    </row>
    <row r="3" spans="1:2" ht="18.75" customHeight="1">
      <c r="A3" s="86" t="s">
        <v>1028</v>
      </c>
      <c r="B3" s="76"/>
    </row>
    <row r="4" spans="1:2" ht="18.75" customHeight="1" thickBot="1">
      <c r="A4" s="87" t="s">
        <v>1029</v>
      </c>
      <c r="B4" s="77"/>
    </row>
    <row r="5" spans="1:2" ht="40.5" customHeight="1">
      <c r="A5" s="72" t="s">
        <v>1030</v>
      </c>
      <c r="B5" s="73" t="s">
        <v>1031</v>
      </c>
    </row>
    <row r="6" spans="1:2" s="78" customFormat="1" ht="30">
      <c r="A6" s="74" t="s">
        <v>1032</v>
      </c>
      <c r="B6" s="75" t="s">
        <v>1033</v>
      </c>
    </row>
    <row r="7" spans="1:2" s="78" customFormat="1">
      <c r="A7" s="120"/>
      <c r="B7" s="68"/>
    </row>
    <row r="8" spans="1:2" s="78" customFormat="1">
      <c r="A8" s="120"/>
      <c r="B8" s="68"/>
    </row>
    <row r="9" spans="1:2" s="78" customFormat="1">
      <c r="A9" s="120"/>
      <c r="B9" s="68"/>
    </row>
    <row r="10" spans="1:2" s="78" customFormat="1">
      <c r="A10" s="120"/>
      <c r="B10" s="68"/>
    </row>
    <row r="11" spans="1:2" s="78" customFormat="1">
      <c r="A11" s="120"/>
      <c r="B11" s="68"/>
    </row>
    <row r="12" spans="1:2" s="78" customFormat="1">
      <c r="A12" s="120"/>
      <c r="B12" s="69"/>
    </row>
    <row r="13" spans="1:2" s="78" customFormat="1">
      <c r="A13" s="120"/>
      <c r="B13" s="69"/>
    </row>
    <row r="14" spans="1:2" s="78" customFormat="1">
      <c r="A14" s="120"/>
      <c r="B14" s="69"/>
    </row>
    <row r="15" spans="1:2" s="78" customFormat="1" ht="15.75" thickBot="1">
      <c r="A15" s="121"/>
      <c r="B15" s="70"/>
    </row>
    <row r="16" spans="1:2">
      <c r="A16" s="65"/>
      <c r="B16" s="65"/>
    </row>
    <row r="17" spans="1:2">
      <c r="A17" s="65"/>
      <c r="B17" s="65"/>
    </row>
    <row r="18" spans="1:2">
      <c r="A18" s="65"/>
      <c r="B18" s="65"/>
    </row>
    <row r="19" spans="1:2">
      <c r="A19" s="65"/>
      <c r="B19" s="65"/>
    </row>
    <row r="20" spans="1:2">
      <c r="A20" s="65"/>
      <c r="B20" s="65"/>
    </row>
    <row r="21" spans="1:2">
      <c r="A21" s="65"/>
      <c r="B21" s="65"/>
    </row>
    <row r="22" spans="1:2">
      <c r="A22" s="65"/>
      <c r="B22" s="65"/>
    </row>
    <row r="23" spans="1:2">
      <c r="A23" s="65"/>
      <c r="B23" s="65"/>
    </row>
    <row r="24" spans="1:2">
      <c r="A24" s="65"/>
      <c r="B24" s="65"/>
    </row>
    <row r="25" spans="1:2">
      <c r="A25" s="65"/>
      <c r="B25" s="65"/>
    </row>
    <row r="26" spans="1:2">
      <c r="A26" s="65"/>
      <c r="B26" s="65"/>
    </row>
    <row r="27" spans="1:2">
      <c r="A27" s="65"/>
      <c r="B27" s="65"/>
    </row>
    <row r="28" spans="1:2">
      <c r="A28" s="65"/>
      <c r="B28" s="65"/>
    </row>
    <row r="29" spans="1:2">
      <c r="A29" s="65"/>
      <c r="B29" s="65"/>
    </row>
    <row r="30" spans="1:2">
      <c r="A30" s="65"/>
      <c r="B30" s="65"/>
    </row>
    <row r="31" spans="1:2">
      <c r="A31" s="66"/>
      <c r="B31" s="66"/>
    </row>
    <row r="32" spans="1:2">
      <c r="A32" s="66"/>
      <c r="B32" s="66"/>
    </row>
    <row r="33" spans="1:2">
      <c r="A33" s="66"/>
      <c r="B33" s="66"/>
    </row>
    <row r="34" spans="1:2">
      <c r="A34" s="66"/>
      <c r="B34" s="66"/>
    </row>
    <row r="35" spans="1:2">
      <c r="A35" s="66"/>
      <c r="B35" s="66"/>
    </row>
    <row r="36" spans="1:2">
      <c r="A36" s="66"/>
      <c r="B36" s="66"/>
    </row>
  </sheetData>
  <sheetProtection sheet="1" formatCells="0" formatRows="0" insertRows="0" insertHyperlinks="0" deleteRows="0" selectLockedCells="1"/>
  <mergeCells count="1">
    <mergeCell ref="A1:B1"/>
  </mergeCells>
  <conditionalFormatting sqref="A7:A15">
    <cfRule type="expression" dxfId="33" priority="2">
      <formula>MOD(ROW(),2)=0</formula>
    </cfRule>
  </conditionalFormatting>
  <conditionalFormatting sqref="A7:B15">
    <cfRule type="expression" dxfId="32" priority="1">
      <formula>MOD(ROW(),2)=0</formula>
    </cfRule>
  </conditionalFormatting>
  <pageMargins left="0.1" right="0.1" top="0.1" bottom="0.1" header="0.05" footer="0.05"/>
  <pageSetup scale="78"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codeName="Sheet15">
    <tabColor rgb="FF00B050"/>
  </sheetPr>
  <dimension ref="A1:C112"/>
  <sheetViews>
    <sheetView zoomScale="80" zoomScaleNormal="80" workbookViewId="0">
      <selection activeCell="A6" sqref="A6"/>
    </sheetView>
  </sheetViews>
  <sheetFormatPr defaultRowHeight="15"/>
  <cols>
    <col min="1" max="1" width="68.5703125" customWidth="1"/>
    <col min="2" max="2" width="54.85546875" customWidth="1"/>
    <col min="3" max="3" width="51.28515625" customWidth="1"/>
  </cols>
  <sheetData>
    <row r="1" spans="1:3" ht="29.25" customHeight="1">
      <c r="A1" s="272" t="s">
        <v>1042</v>
      </c>
      <c r="B1" s="273"/>
      <c r="C1" s="274"/>
    </row>
    <row r="2" spans="1:3" ht="26.25" customHeight="1">
      <c r="A2" s="238"/>
      <c r="B2" s="238"/>
      <c r="C2" s="239"/>
    </row>
    <row r="3" spans="1:3" ht="21.75" customHeight="1">
      <c r="A3" s="123" t="s">
        <v>954</v>
      </c>
      <c r="B3" s="124" t="s">
        <v>0</v>
      </c>
      <c r="C3" s="123" t="s">
        <v>955</v>
      </c>
    </row>
    <row r="4" spans="1:3" s="13" customFormat="1">
      <c r="A4" s="11"/>
      <c r="B4" s="11"/>
      <c r="C4" s="130"/>
    </row>
    <row r="5" spans="1:3" s="13" customFormat="1">
      <c r="A5" s="11"/>
      <c r="B5" s="11"/>
      <c r="C5" s="130"/>
    </row>
    <row r="6" spans="1:3" s="13" customFormat="1">
      <c r="A6" s="11"/>
      <c r="B6" s="11"/>
      <c r="C6" s="130"/>
    </row>
    <row r="7" spans="1:3" s="13" customFormat="1">
      <c r="A7" s="11"/>
      <c r="B7" s="11"/>
      <c r="C7" s="130"/>
    </row>
    <row r="8" spans="1:3" s="13" customFormat="1">
      <c r="A8" s="11"/>
      <c r="B8" s="11"/>
      <c r="C8" s="130"/>
    </row>
    <row r="9" spans="1:3" s="13" customFormat="1">
      <c r="A9" s="11"/>
      <c r="B9" s="11"/>
      <c r="C9" s="130"/>
    </row>
    <row r="10" spans="1:3" s="13" customFormat="1">
      <c r="A10" s="11"/>
      <c r="B10" s="11"/>
      <c r="C10" s="130"/>
    </row>
    <row r="11" spans="1:3" s="13" customFormat="1">
      <c r="A11" s="11"/>
      <c r="B11" s="11"/>
      <c r="C11" s="12"/>
    </row>
    <row r="12" spans="1:3" s="13" customFormat="1">
      <c r="A12" s="11"/>
      <c r="B12" s="11"/>
      <c r="C12" s="12"/>
    </row>
    <row r="13" spans="1:3" s="13" customFormat="1">
      <c r="A13" s="11"/>
      <c r="B13" s="11"/>
      <c r="C13" s="12"/>
    </row>
    <row r="14" spans="1:3" s="13" customFormat="1">
      <c r="A14" s="11"/>
      <c r="B14" s="11"/>
      <c r="C14" s="12"/>
    </row>
    <row r="15" spans="1:3" s="13" customFormat="1">
      <c r="A15" s="11"/>
      <c r="B15" s="11"/>
      <c r="C15" s="12"/>
    </row>
    <row r="16" spans="1:3" s="13" customFormat="1">
      <c r="A16" s="11"/>
      <c r="B16" s="11"/>
      <c r="C16" s="12"/>
    </row>
    <row r="17" spans="1:3" s="13" customFormat="1">
      <c r="A17" s="11"/>
      <c r="B17" s="11"/>
      <c r="C17" s="12"/>
    </row>
    <row r="18" spans="1:3" s="13" customFormat="1">
      <c r="A18" s="11"/>
      <c r="B18" s="11"/>
      <c r="C18" s="12"/>
    </row>
    <row r="19" spans="1:3" s="13" customFormat="1">
      <c r="A19" s="11"/>
      <c r="B19" s="11"/>
      <c r="C19" s="12"/>
    </row>
    <row r="20" spans="1:3" s="13" customFormat="1">
      <c r="A20" s="11"/>
      <c r="B20" s="11"/>
      <c r="C20" s="12"/>
    </row>
    <row r="21" spans="1:3" s="13" customFormat="1">
      <c r="A21" s="11"/>
      <c r="B21" s="11"/>
      <c r="C21" s="12"/>
    </row>
    <row r="22" spans="1:3" s="13" customFormat="1">
      <c r="A22" s="11"/>
      <c r="B22" s="11"/>
      <c r="C22" s="12"/>
    </row>
    <row r="23" spans="1:3" s="13" customFormat="1">
      <c r="A23" s="11"/>
      <c r="B23" s="11"/>
      <c r="C23" s="12"/>
    </row>
    <row r="24" spans="1:3" s="13" customFormat="1">
      <c r="A24" s="11"/>
      <c r="B24" s="11"/>
      <c r="C24" s="12"/>
    </row>
    <row r="25" spans="1:3" s="13" customFormat="1">
      <c r="A25" s="11"/>
      <c r="B25" s="11"/>
      <c r="C25" s="12"/>
    </row>
    <row r="26" spans="1:3" s="13" customFormat="1">
      <c r="A26" s="11"/>
      <c r="B26" s="11"/>
      <c r="C26" s="12"/>
    </row>
    <row r="27" spans="1:3" s="13" customFormat="1">
      <c r="A27" s="11"/>
      <c r="B27" s="11"/>
      <c r="C27" s="12"/>
    </row>
    <row r="28" spans="1:3" s="13" customFormat="1">
      <c r="A28" s="11"/>
      <c r="B28" s="11"/>
      <c r="C28" s="12"/>
    </row>
    <row r="29" spans="1:3" s="13" customFormat="1">
      <c r="A29" s="11"/>
      <c r="B29" s="11"/>
      <c r="C29" s="12"/>
    </row>
    <row r="30" spans="1:3" s="13" customFormat="1">
      <c r="A30" s="11"/>
      <c r="B30" s="11"/>
      <c r="C30" s="12"/>
    </row>
    <row r="31" spans="1:3" s="13" customFormat="1">
      <c r="A31" s="11"/>
      <c r="B31" s="11"/>
      <c r="C31" s="12"/>
    </row>
    <row r="32" spans="1:3" s="13" customFormat="1">
      <c r="A32" s="11"/>
      <c r="B32" s="11"/>
      <c r="C32" s="12"/>
    </row>
    <row r="33" spans="1:3" s="13" customFormat="1">
      <c r="A33" s="11"/>
      <c r="B33" s="11"/>
      <c r="C33" s="12"/>
    </row>
    <row r="34" spans="1:3" s="13" customFormat="1">
      <c r="A34" s="11"/>
      <c r="B34" s="11"/>
      <c r="C34" s="12"/>
    </row>
    <row r="35" spans="1:3" s="13" customFormat="1">
      <c r="A35" s="11"/>
      <c r="B35" s="11"/>
      <c r="C35" s="12"/>
    </row>
    <row r="36" spans="1:3" s="13" customFormat="1">
      <c r="A36" s="11"/>
      <c r="B36" s="11"/>
      <c r="C36" s="12"/>
    </row>
    <row r="37" spans="1:3" s="13" customFormat="1">
      <c r="A37" s="11"/>
      <c r="B37" s="11"/>
      <c r="C37" s="12"/>
    </row>
    <row r="38" spans="1:3" s="13" customFormat="1">
      <c r="A38" s="11"/>
      <c r="B38" s="11"/>
      <c r="C38" s="12"/>
    </row>
    <row r="39" spans="1:3">
      <c r="A39" s="23" t="s">
        <v>956</v>
      </c>
      <c r="B39" s="25"/>
      <c r="C39" s="26"/>
    </row>
    <row r="40" spans="1:3" ht="18.75">
      <c r="A40" s="5"/>
      <c r="B40" s="9" t="s">
        <v>0</v>
      </c>
      <c r="C40" s="9" t="s">
        <v>957</v>
      </c>
    </row>
    <row r="41" spans="1:3">
      <c r="B41" s="4" t="s">
        <v>3</v>
      </c>
      <c r="C41" s="6">
        <f>SUMIF($B$4:$B$38,"Instruction: Salary (Cert.)", $C$4:$C$38)</f>
        <v>0</v>
      </c>
    </row>
    <row r="42" spans="1:3">
      <c r="B42" s="4" t="s">
        <v>5</v>
      </c>
      <c r="C42" s="6">
        <f>SUMIF($B$4:$B$38,"Instruction: Benefits (Cert.)", $C$4:$C$38)</f>
        <v>0</v>
      </c>
    </row>
    <row r="43" spans="1:3">
      <c r="B43" s="4" t="s">
        <v>7</v>
      </c>
      <c r="C43" s="6">
        <f>SUMIF($B$4:$B$38,"Instruction: Salary (NonCert.)", $C$4:$C$38)</f>
        <v>0</v>
      </c>
    </row>
    <row r="44" spans="1:3">
      <c r="B44" s="4" t="s">
        <v>9</v>
      </c>
      <c r="C44" s="6">
        <f>SUMIF($B$4:$B$38,"Instruction: Benefits (NonCert.)", $C$4:$C$38)</f>
        <v>0</v>
      </c>
    </row>
    <row r="45" spans="1:3">
      <c r="B45" s="3" t="s">
        <v>11</v>
      </c>
      <c r="C45" s="6">
        <f>SUMIF($B$4:$B$38,"Instruction: Professional Services", $C$4:$C$38)</f>
        <v>0</v>
      </c>
    </row>
    <row r="46" spans="1:3">
      <c r="B46" s="3" t="s">
        <v>13</v>
      </c>
      <c r="C46" s="6">
        <f>SUMIF($B$4:$B$38,"Instruction: Rentals", $C$4:$C$38)</f>
        <v>0</v>
      </c>
    </row>
    <row r="47" spans="1:3">
      <c r="B47" s="3" t="s">
        <v>15</v>
      </c>
      <c r="C47" s="6">
        <f>SUMIF($B$4:$B$38,"Instruction: Other Purchased Services", $C$4:$C$38)</f>
        <v>0</v>
      </c>
    </row>
    <row r="48" spans="1:3">
      <c r="B48" s="3" t="s">
        <v>17</v>
      </c>
      <c r="C48" s="6">
        <f>SUMIF($B$4:$B$38,"Instruction: General Supplies", $C$4:$C$38)</f>
        <v>0</v>
      </c>
    </row>
    <row r="49" spans="2:3">
      <c r="B49" s="3" t="s">
        <v>19</v>
      </c>
      <c r="C49" s="6">
        <f>SUMIF($B$4:$B$38,"Instruction: Property", $C$4:$C$38)</f>
        <v>0</v>
      </c>
    </row>
    <row r="50" spans="2:3">
      <c r="B50" s="3" t="s">
        <v>21</v>
      </c>
      <c r="C50" s="6">
        <f>SUMIF($B$4:$B$38,"Instruction: Transfer", $C$4:$C$38)</f>
        <v>0</v>
      </c>
    </row>
    <row r="51" spans="2:3">
      <c r="B51" s="4" t="s">
        <v>23</v>
      </c>
      <c r="C51" s="6">
        <f>SUMIF($B$4:$B$38,"Support Services (Student): Salary (Cert.)", $C$4:$C$38)</f>
        <v>0</v>
      </c>
    </row>
    <row r="52" spans="2:3">
      <c r="B52" s="4" t="s">
        <v>25</v>
      </c>
      <c r="C52" s="6">
        <f>SUMIF($B$4:$B$38,"Support Services (Student): Benefits (Cert.)", $C$4:$C$38)</f>
        <v>0</v>
      </c>
    </row>
    <row r="53" spans="2:3">
      <c r="B53" s="4" t="s">
        <v>27</v>
      </c>
      <c r="C53" s="6">
        <f>SUMIF($B$4:$B$38,"Support Services (Student): Salary (NonCert.)", $C$4:$C$38)</f>
        <v>0</v>
      </c>
    </row>
    <row r="54" spans="2:3">
      <c r="B54" s="4" t="s">
        <v>29</v>
      </c>
      <c r="C54" s="6">
        <f>SUMIF($B$4:$B$38,"Support Services (Student): Benefits (NonCert.)", $C$4:$C$38)</f>
        <v>0</v>
      </c>
    </row>
    <row r="55" spans="2:3">
      <c r="B55" s="3" t="s">
        <v>31</v>
      </c>
      <c r="C55" s="6">
        <f>SUMIF($B$4:$B$38,"Support Services (Student): Professional Services", $C$4:$C$38)</f>
        <v>0</v>
      </c>
    </row>
    <row r="56" spans="2:3">
      <c r="B56" s="3" t="s">
        <v>33</v>
      </c>
      <c r="C56" s="6">
        <f>SUMIF($B$4:$B$38,"Support Services (Student): Rentals", $C$4:$C$38)</f>
        <v>0</v>
      </c>
    </row>
    <row r="57" spans="2:3">
      <c r="B57" s="3" t="s">
        <v>35</v>
      </c>
      <c r="C57" s="6">
        <f>SUMIF($B$4:$B$38,"Support Services (Student): Other Purchased Services", $C$4:$C$38)</f>
        <v>0</v>
      </c>
    </row>
    <row r="58" spans="2:3">
      <c r="B58" s="3" t="s">
        <v>37</v>
      </c>
      <c r="C58" s="6">
        <f>SUMIF($B$4:$B$38,"Support Services (Student): General Supplies", $C$4:$C$38)</f>
        <v>0</v>
      </c>
    </row>
    <row r="59" spans="2:3">
      <c r="B59" s="3" t="s">
        <v>39</v>
      </c>
      <c r="C59" s="6">
        <f>SUMIF($B$4:$B$38,"Support Services (Student): Property", $C$4:$C$38)</f>
        <v>0</v>
      </c>
    </row>
    <row r="60" spans="2:3">
      <c r="B60" s="3" t="s">
        <v>41</v>
      </c>
      <c r="C60" s="6">
        <f>SUMIF($B$4:$B$38,"Support Services (Student): Transfer", $C$4:$C$38)</f>
        <v>0</v>
      </c>
    </row>
    <row r="61" spans="2:3">
      <c r="B61" s="4" t="s">
        <v>43</v>
      </c>
      <c r="C61" s="6">
        <f>SUMIF($B$4:$B$38,"Improvement of Instruction: Salary (Cert.)", $C$4:$C$38)</f>
        <v>0</v>
      </c>
    </row>
    <row r="62" spans="2:3">
      <c r="B62" s="4" t="s">
        <v>45</v>
      </c>
      <c r="C62" s="6">
        <f>SUMIF($B$4:$B$38,"Improvement of Instruction: Benefits (Cert.)", $C$4:$C$38)</f>
        <v>0</v>
      </c>
    </row>
    <row r="63" spans="2:3">
      <c r="B63" s="4" t="s">
        <v>47</v>
      </c>
      <c r="C63" s="6">
        <f>SUMIF($B$4:$B$38,"Improvement of Instruction: Salary (NonCert.)", $C$4:$C$38)</f>
        <v>0</v>
      </c>
    </row>
    <row r="64" spans="2:3">
      <c r="B64" s="4" t="s">
        <v>49</v>
      </c>
      <c r="C64" s="6">
        <f>SUMIF($B$4:$B$38,"Improvement of Instruction: Benefits (NonCert.)", $C$4:$C$38)</f>
        <v>0</v>
      </c>
    </row>
    <row r="65" spans="2:3">
      <c r="B65" s="3" t="s">
        <v>51</v>
      </c>
      <c r="C65" s="6">
        <f>SUMIF($B$4:$B$38,"Improvement of Instruction: Professional Services", $C$4:$C$38)</f>
        <v>0</v>
      </c>
    </row>
    <row r="66" spans="2:3">
      <c r="B66" s="3" t="s">
        <v>53</v>
      </c>
      <c r="C66" s="6">
        <f>SUMIF($B$4:$B$38,"Improvement of Instruction: Rentals", $C$4:$C$38)</f>
        <v>0</v>
      </c>
    </row>
    <row r="67" spans="2:3">
      <c r="B67" s="3" t="s">
        <v>55</v>
      </c>
      <c r="C67" s="6">
        <f>SUMIF($B$4:$B$38,"Improvement of Instruction: Other Purchased Services", $C$4:$C$38)</f>
        <v>0</v>
      </c>
    </row>
    <row r="68" spans="2:3">
      <c r="B68" s="3" t="s">
        <v>57</v>
      </c>
      <c r="C68" s="6">
        <f>SUMIF($B$4:$B$38,"Improvement of Instruction: General Supplies", $C$4:$C$38)</f>
        <v>0</v>
      </c>
    </row>
    <row r="69" spans="2:3">
      <c r="B69" s="3" t="s">
        <v>59</v>
      </c>
      <c r="C69" s="6">
        <f>SUMIF($B$4:$B$38,"Improvement of Instruction: Property", $C$4:$C$38)</f>
        <v>0</v>
      </c>
    </row>
    <row r="70" spans="2:3">
      <c r="B70" s="3" t="s">
        <v>61</v>
      </c>
      <c r="C70" s="6">
        <f>SUMIF($B$4:$B$38,"Improvement of Instruction: Transfer", $C$4:$C$38)</f>
        <v>0</v>
      </c>
    </row>
    <row r="71" spans="2:3">
      <c r="B71" s="4" t="s">
        <v>63</v>
      </c>
      <c r="C71" s="6">
        <f>SUMIF($B$4:$B$38,"Other Support Services: Salary (Cert.)", $C$4:$C$38)</f>
        <v>0</v>
      </c>
    </row>
    <row r="72" spans="2:3">
      <c r="B72" s="4" t="s">
        <v>65</v>
      </c>
      <c r="C72" s="6">
        <f>SUMIF($B$4:$B$38,"Other Support Services: Benefits (Cert.)", $C$4:$C$38)</f>
        <v>0</v>
      </c>
    </row>
    <row r="73" spans="2:3">
      <c r="B73" s="4" t="s">
        <v>67</v>
      </c>
      <c r="C73" s="6">
        <f>SUMIF($B$4:$B$38,"Other Support Services: Salary (NonCert.)", $C$4:$C$38)</f>
        <v>0</v>
      </c>
    </row>
    <row r="74" spans="2:3">
      <c r="B74" s="4" t="s">
        <v>69</v>
      </c>
      <c r="C74" s="6">
        <f>SUMIF($B$4:$B$38,"Other Support Services: Benefits (NonCert.)", $C$4:$C$38)</f>
        <v>0</v>
      </c>
    </row>
    <row r="75" spans="2:3">
      <c r="B75" s="3" t="s">
        <v>71</v>
      </c>
      <c r="C75" s="6">
        <f>SUMIF($B$4:$B$38,"Other Support Services: Professional Services", $C$4:$C$38)</f>
        <v>0</v>
      </c>
    </row>
    <row r="76" spans="2:3">
      <c r="B76" s="3" t="s">
        <v>73</v>
      </c>
      <c r="C76" s="6">
        <f>SUMIF($B$4:$B$38,"Other Support Services: Rentals", $C$4:$C$38)</f>
        <v>0</v>
      </c>
    </row>
    <row r="77" spans="2:3">
      <c r="B77" s="3" t="s">
        <v>75</v>
      </c>
      <c r="C77" s="6">
        <f>SUMIF($B$4:$B$38,"Other Support Services: Other Purchased Services", $C$4:$C$38)</f>
        <v>0</v>
      </c>
    </row>
    <row r="78" spans="2:3">
      <c r="B78" s="3" t="s">
        <v>77</v>
      </c>
      <c r="C78" s="6">
        <f>SUMIF($B$4:$B$38,"Other Support Services: General Supplies", $C$4:$C$38)</f>
        <v>0</v>
      </c>
    </row>
    <row r="79" spans="2:3">
      <c r="B79" s="3" t="s">
        <v>79</v>
      </c>
      <c r="C79" s="6">
        <f>SUMIF($B$4:$B$38,"Other Support Services: Property", $C$4:$C$38)</f>
        <v>0</v>
      </c>
    </row>
    <row r="80" spans="2:3">
      <c r="B80" s="3" t="s">
        <v>81</v>
      </c>
      <c r="C80" s="6">
        <f>SUMIF($B$4:$B$38,"Other Support Services: Transfer", $C$4:$C$38)</f>
        <v>0</v>
      </c>
    </row>
    <row r="81" spans="2:3">
      <c r="B81" s="4" t="s">
        <v>83</v>
      </c>
      <c r="C81" s="6">
        <f>SUMIF($B$4:$B$38,"Operations and Maintenance: Salary (Cert.)", $C$4:$C$38)</f>
        <v>0</v>
      </c>
    </row>
    <row r="82" spans="2:3">
      <c r="B82" s="4" t="s">
        <v>85</v>
      </c>
      <c r="C82" s="6">
        <f>SUMIF($B$4:$B$38,"Operations and Maintenance: Benefits (Cert.)", $C$4:$C$38)</f>
        <v>0</v>
      </c>
    </row>
    <row r="83" spans="2:3">
      <c r="B83" s="4" t="s">
        <v>87</v>
      </c>
      <c r="C83" s="6">
        <f>SUMIF($B$4:$B$38,"Operations and Maintenance: Salary (NonCert.)", $C$4:$C$38)</f>
        <v>0</v>
      </c>
    </row>
    <row r="84" spans="2:3">
      <c r="B84" s="4" t="s">
        <v>89</v>
      </c>
      <c r="C84" s="6">
        <f>SUMIF($B$4:$B$38,"Operations and Maintenance: Benefits (NonCert.)", $C$4:$C$38)</f>
        <v>0</v>
      </c>
    </row>
    <row r="85" spans="2:3">
      <c r="B85" s="3" t="s">
        <v>91</v>
      </c>
      <c r="C85" s="6">
        <f>SUMIF($B$4:$B$38,"Operations and Maintenance: Professional Services", $C$4:$C$38)</f>
        <v>0</v>
      </c>
    </row>
    <row r="86" spans="2:3">
      <c r="B86" s="3" t="s">
        <v>93</v>
      </c>
      <c r="C86" s="6">
        <f>SUMIF($B$4:$B$38,"Operations and Maintenance: Rentals", $C$4:$C$38)</f>
        <v>0</v>
      </c>
    </row>
    <row r="87" spans="2:3">
      <c r="B87" s="3" t="s">
        <v>95</v>
      </c>
      <c r="C87" s="6">
        <f>SUMIF($B$4:$B$38,"Operations and Maintenance: Other Purchased Services", $C$4:$C$38)</f>
        <v>0</v>
      </c>
    </row>
    <row r="88" spans="2:3">
      <c r="B88" s="3" t="s">
        <v>97</v>
      </c>
      <c r="C88" s="6">
        <f>SUMIF($B$4:$B$38,"Operations and Maintenance: General Supplies", $C$4:$C$38)</f>
        <v>0</v>
      </c>
    </row>
    <row r="89" spans="2:3">
      <c r="B89" s="3" t="s">
        <v>99</v>
      </c>
      <c r="C89" s="6">
        <f>SUMIF($B$4:$B$38,"Operations and Maintenance: Property", $C$4:$C$38)</f>
        <v>0</v>
      </c>
    </row>
    <row r="90" spans="2:3">
      <c r="B90" s="3" t="s">
        <v>101</v>
      </c>
      <c r="C90" s="6">
        <f>SUMIF($B$4:$B$38,"Operations and Maintenance: Transfer", $C$4:$C$38)</f>
        <v>0</v>
      </c>
    </row>
    <row r="91" spans="2:3">
      <c r="B91" s="4" t="s">
        <v>103</v>
      </c>
      <c r="C91" s="6">
        <f>SUMIF($B$4:$B$38,"Transportation: Salary (Cert.)", $C$4:$C$38)</f>
        <v>0</v>
      </c>
    </row>
    <row r="92" spans="2:3">
      <c r="B92" s="4" t="s">
        <v>105</v>
      </c>
      <c r="C92" s="6">
        <f>SUMIF($B$4:$B$38,"Transportation: Benefits (Cert.)", $C$4:$C$38)</f>
        <v>0</v>
      </c>
    </row>
    <row r="93" spans="2:3">
      <c r="B93" s="4" t="s">
        <v>107</v>
      </c>
      <c r="C93" s="6">
        <f>SUMIF($B$4:$B$38,"Transportation: Salary (NonCert.)", $C$4:$C$38)</f>
        <v>0</v>
      </c>
    </row>
    <row r="94" spans="2:3">
      <c r="B94" s="4" t="s">
        <v>109</v>
      </c>
      <c r="C94" s="6">
        <f>SUMIF($B$4:$B$38,"Transportation: Benefits (NonCert.)", $C$4:$C$38)</f>
        <v>0</v>
      </c>
    </row>
    <row r="95" spans="2:3">
      <c r="B95" s="3" t="s">
        <v>111</v>
      </c>
      <c r="C95" s="6">
        <f>SUMIF($B$4:$B$38,"Transportation: Professional Services", $C$4:$C$38)</f>
        <v>0</v>
      </c>
    </row>
    <row r="96" spans="2:3">
      <c r="B96" s="3" t="s">
        <v>113</v>
      </c>
      <c r="C96" s="6">
        <f>SUMIF($B$4:$B$38,"Transportation: Rentals", $C$4:$C$38)</f>
        <v>0</v>
      </c>
    </row>
    <row r="97" spans="2:3">
      <c r="B97" s="3" t="s">
        <v>115</v>
      </c>
      <c r="C97" s="6">
        <f>SUMIF($B$4:$B$38,"Transportation: Other Purchased Services", $C$4:$C$38)</f>
        <v>0</v>
      </c>
    </row>
    <row r="98" spans="2:3">
      <c r="B98" s="3" t="s">
        <v>117</v>
      </c>
      <c r="C98" s="6">
        <f>SUMIF($B$4:$B$38,"Transportation: General Supplies", $C$4:$C$38)</f>
        <v>0</v>
      </c>
    </row>
    <row r="99" spans="2:3">
      <c r="B99" s="3" t="s">
        <v>119</v>
      </c>
      <c r="C99" s="6">
        <f>SUMIF($B$4:$B$38,"Transportation: Property", $C$4:$C$38)</f>
        <v>0</v>
      </c>
    </row>
    <row r="100" spans="2:3">
      <c r="B100" s="3" t="s">
        <v>121</v>
      </c>
      <c r="C100" s="6">
        <f>SUMIF($B$4:$B$38,"Transportation: Transfer", $C$4:$C$38)</f>
        <v>0</v>
      </c>
    </row>
    <row r="101" spans="2:3">
      <c r="B101" s="4" t="s">
        <v>123</v>
      </c>
      <c r="C101" s="6">
        <f>SUMIF($B$4:$B$38,"Community Services Operations: Salary (Cert.)", $C$4:$C$38)</f>
        <v>0</v>
      </c>
    </row>
    <row r="102" spans="2:3">
      <c r="B102" s="4" t="s">
        <v>125</v>
      </c>
      <c r="C102" s="6">
        <f>SUMIF($B$4:$B$38,"Community Services Operations: Benefits (Cert.)", $C$4:$C$38)</f>
        <v>0</v>
      </c>
    </row>
    <row r="103" spans="2:3">
      <c r="B103" s="4" t="s">
        <v>127</v>
      </c>
      <c r="C103" s="6">
        <f>SUMIF($B$4:$B$38,"Community Services Operations: Salary (NonCert.)", $C$4:$C$38)</f>
        <v>0</v>
      </c>
    </row>
    <row r="104" spans="2:3">
      <c r="B104" s="4" t="s">
        <v>129</v>
      </c>
      <c r="C104" s="6">
        <f>SUMIF($B$4:$B$38,"Community Services Operations: Benefits (NonCert.)", $C$4:$C$38)</f>
        <v>0</v>
      </c>
    </row>
    <row r="105" spans="2:3">
      <c r="B105" s="3" t="s">
        <v>131</v>
      </c>
      <c r="C105" s="6">
        <f>SUMIF($B$4:$B$38,"Community Services Operations: Professional Services", $C$4:$C$38)</f>
        <v>0</v>
      </c>
    </row>
    <row r="106" spans="2:3">
      <c r="B106" s="3" t="s">
        <v>133</v>
      </c>
      <c r="C106" s="6">
        <f>SUMIF($B$4:$B$38,"Community Services Operations: Rentals", $C$4:$C$38)</f>
        <v>0</v>
      </c>
    </row>
    <row r="107" spans="2:3">
      <c r="B107" s="3" t="s">
        <v>135</v>
      </c>
      <c r="C107" s="6">
        <f>SUMIF($B$4:$B$38,"Community Services Operations: Other Purchased Services", $C$4:$C$38)</f>
        <v>0</v>
      </c>
    </row>
    <row r="108" spans="2:3">
      <c r="B108" s="3" t="s">
        <v>137</v>
      </c>
      <c r="C108" s="6">
        <f>SUMIF($B$4:$B$38,"Community Services Operations: General Supplies", $C$4:$C$38)</f>
        <v>0</v>
      </c>
    </row>
    <row r="109" spans="2:3">
      <c r="B109" s="3" t="s">
        <v>139</v>
      </c>
      <c r="C109" s="6">
        <f>SUMIF($B$4:$B$38,"Community Services Operations: Property", $C$4:$C$38)</f>
        <v>0</v>
      </c>
    </row>
    <row r="110" spans="2:3">
      <c r="B110" s="3" t="s">
        <v>141</v>
      </c>
      <c r="C110" s="6">
        <f>SUMIF($B$4:$B$38,"Community Services Operations: Transfer", $C$4:$C$38)</f>
        <v>0</v>
      </c>
    </row>
    <row r="111" spans="2:3">
      <c r="B111" s="3" t="s">
        <v>143</v>
      </c>
      <c r="C111" s="6">
        <f>SUMIF($B$4:$B$38,"Indirect Cost Used", $C$4:$C$38)</f>
        <v>0</v>
      </c>
    </row>
    <row r="112" spans="2:3" ht="18.75">
      <c r="B112" s="7" t="s">
        <v>958</v>
      </c>
      <c r="C112" s="8">
        <f>SUM(C4:C38)</f>
        <v>0</v>
      </c>
    </row>
  </sheetData>
  <sheetProtection sheet="1" formatCells="0" formatRows="0" insertRows="0" insertHyperlinks="0" selectLockedCells="1"/>
  <mergeCells count="2">
    <mergeCell ref="A1:C1"/>
    <mergeCell ref="A2:C2"/>
  </mergeCells>
  <conditionalFormatting sqref="A11:C39 A4:A10">
    <cfRule type="expression" dxfId="31" priority="11">
      <formula>MOD(ROW(),2)=0</formula>
    </cfRule>
  </conditionalFormatting>
  <conditionalFormatting sqref="B41:C111">
    <cfRule type="expression" dxfId="30" priority="10">
      <formula>MOD(ROW(),2)=0</formula>
    </cfRule>
  </conditionalFormatting>
  <conditionalFormatting sqref="B4:C4 B5:B10">
    <cfRule type="expression" dxfId="29" priority="8">
      <formula>MOD(ROW(),2)=0</formula>
    </cfRule>
  </conditionalFormatting>
  <conditionalFormatting sqref="C5">
    <cfRule type="expression" dxfId="28" priority="6">
      <formula>MOD(ROW(),2)=0</formula>
    </cfRule>
  </conditionalFormatting>
  <conditionalFormatting sqref="C6">
    <cfRule type="expression" dxfId="27" priority="5">
      <formula>MOD(ROW(),2)=0</formula>
    </cfRule>
  </conditionalFormatting>
  <conditionalFormatting sqref="C7">
    <cfRule type="expression" dxfId="26" priority="4">
      <formula>MOD(ROW(),2)=0</formula>
    </cfRule>
  </conditionalFormatting>
  <conditionalFormatting sqref="C8">
    <cfRule type="expression" dxfId="25" priority="3">
      <formula>MOD(ROW(),2)=0</formula>
    </cfRule>
  </conditionalFormatting>
  <conditionalFormatting sqref="C9">
    <cfRule type="expression" dxfId="24" priority="2">
      <formula>MOD(ROW(),2)=0</formula>
    </cfRule>
  </conditionalFormatting>
  <conditionalFormatting sqref="C10">
    <cfRule type="expression" dxfId="23" priority="1">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lessThan" id="{EA53A922-B145-49D0-A4C9-E37A6DDBE4BD}">
            <xm:f>'Funding Descriptions'!$C40</xm:f>
            <x14:dxf>
              <font>
                <b/>
                <i val="0"/>
                <color rgb="FFC00000"/>
              </font>
              <fill>
                <patternFill patternType="solid">
                  <bgColor theme="5" tint="0.79998168889431442"/>
                </patternFill>
              </fill>
            </x14:dxf>
          </x14:cfRule>
          <x14:cfRule type="cellIs" priority="9"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codeName="Sheet16">
    <tabColor rgb="FF00B050"/>
  </sheetPr>
  <dimension ref="A1:M37"/>
  <sheetViews>
    <sheetView zoomScale="80" zoomScaleNormal="80" workbookViewId="0">
      <selection activeCell="G8" sqref="G8"/>
    </sheetView>
  </sheetViews>
  <sheetFormatPr defaultRowHeight="15"/>
  <cols>
    <col min="2" max="2" width="20.7109375" bestFit="1" customWidth="1"/>
    <col min="3" max="13" width="13.7109375" customWidth="1"/>
  </cols>
  <sheetData>
    <row r="1" spans="1:13" ht="29.25" customHeight="1">
      <c r="A1" s="275" t="s">
        <v>1043</v>
      </c>
      <c r="B1" s="276"/>
      <c r="C1" s="276"/>
      <c r="D1" s="276"/>
      <c r="E1" s="276"/>
      <c r="F1" s="276"/>
      <c r="G1" s="276"/>
      <c r="H1" s="276"/>
      <c r="I1" s="276"/>
      <c r="J1" s="276"/>
      <c r="K1" s="276"/>
      <c r="L1" s="276"/>
      <c r="M1" s="277"/>
    </row>
    <row r="2" spans="1:13" ht="28.5" customHeight="1">
      <c r="A2" s="278"/>
      <c r="B2" s="279"/>
      <c r="C2" s="279"/>
      <c r="D2" s="279"/>
      <c r="E2" s="279"/>
      <c r="F2" s="279"/>
      <c r="G2" s="279"/>
      <c r="H2" s="279"/>
      <c r="I2" s="279"/>
      <c r="J2" s="279"/>
      <c r="K2" s="279"/>
      <c r="L2" s="279"/>
      <c r="M2" s="280"/>
    </row>
    <row r="3" spans="1:13" ht="14.45" customHeight="1">
      <c r="A3" s="246" t="s">
        <v>1036</v>
      </c>
      <c r="B3" s="247"/>
      <c r="C3" s="247"/>
      <c r="D3" s="247"/>
      <c r="E3" s="247"/>
      <c r="F3" s="247"/>
      <c r="G3" s="247"/>
      <c r="H3" s="247"/>
      <c r="I3" s="247"/>
      <c r="J3" s="247"/>
      <c r="K3" s="247"/>
      <c r="L3" s="247"/>
      <c r="M3" s="248"/>
    </row>
    <row r="4" spans="1:13">
      <c r="A4" s="249" t="s">
        <v>930</v>
      </c>
      <c r="B4" s="250"/>
      <c r="C4" s="91">
        <v>110</v>
      </c>
      <c r="D4" s="91">
        <v>120</v>
      </c>
      <c r="E4" s="91" t="s">
        <v>961</v>
      </c>
      <c r="F4" s="91" t="s">
        <v>961</v>
      </c>
      <c r="G4" s="91" t="s">
        <v>962</v>
      </c>
      <c r="H4" s="91">
        <v>440</v>
      </c>
      <c r="I4" s="91" t="s">
        <v>963</v>
      </c>
      <c r="J4" s="91" t="s">
        <v>964</v>
      </c>
      <c r="K4" s="91" t="s">
        <v>965</v>
      </c>
      <c r="L4" s="91">
        <v>910</v>
      </c>
      <c r="M4" s="92"/>
    </row>
    <row r="5" spans="1:13" ht="14.45" customHeight="1">
      <c r="A5" s="191" t="s">
        <v>966</v>
      </c>
      <c r="B5" s="193" t="s">
        <v>967</v>
      </c>
      <c r="C5" s="194" t="s">
        <v>968</v>
      </c>
      <c r="D5" s="195"/>
      <c r="E5" s="194" t="s">
        <v>969</v>
      </c>
      <c r="F5" s="195"/>
      <c r="G5" s="196" t="s">
        <v>970</v>
      </c>
      <c r="H5" s="197" t="s">
        <v>971</v>
      </c>
      <c r="I5" s="197" t="s">
        <v>972</v>
      </c>
      <c r="J5" s="197" t="s">
        <v>973</v>
      </c>
      <c r="K5" s="197" t="s">
        <v>974</v>
      </c>
      <c r="L5" s="197" t="s">
        <v>975</v>
      </c>
      <c r="M5" s="198" t="s">
        <v>976</v>
      </c>
    </row>
    <row r="6" spans="1:13">
      <c r="A6" s="192"/>
      <c r="B6" s="192"/>
      <c r="C6" s="31" t="s">
        <v>977</v>
      </c>
      <c r="D6" s="31" t="s">
        <v>978</v>
      </c>
      <c r="E6" s="31" t="s">
        <v>977</v>
      </c>
      <c r="F6" s="31" t="s">
        <v>979</v>
      </c>
      <c r="G6" s="192"/>
      <c r="H6" s="192"/>
      <c r="I6" s="192"/>
      <c r="J6" s="192"/>
      <c r="K6" s="192"/>
      <c r="L6" s="192"/>
      <c r="M6" s="192"/>
    </row>
    <row r="7" spans="1:13">
      <c r="A7" s="32">
        <v>11000</v>
      </c>
      <c r="B7" s="32" t="s">
        <v>980</v>
      </c>
      <c r="C7" s="81">
        <f>'Amendment #3 Funding Dscrpt'!$C41</f>
        <v>0</v>
      </c>
      <c r="D7" s="81">
        <f>'Amendment #3 Funding Dscrpt'!$C43</f>
        <v>0</v>
      </c>
      <c r="E7" s="81">
        <f>'Amendment #3 Funding Dscrpt'!$C42</f>
        <v>0</v>
      </c>
      <c r="F7" s="81">
        <f>'Amendment #3 Funding Dscrpt'!$C44</f>
        <v>0</v>
      </c>
      <c r="G7" s="81">
        <f>'Amendment #3 Funding Dscrpt'!$C45</f>
        <v>0</v>
      </c>
      <c r="H7" s="81">
        <f>'Amendment #3 Funding Dscrpt'!$C46</f>
        <v>0</v>
      </c>
      <c r="I7" s="81">
        <f>'Amendment #3 Funding Dscrpt'!$C47</f>
        <v>0</v>
      </c>
      <c r="J7" s="81">
        <f>'Amendment #3 Funding Dscrpt'!$C48</f>
        <v>0</v>
      </c>
      <c r="K7" s="81">
        <f>'Amendment #3 Funding Dscrpt'!$C49</f>
        <v>0</v>
      </c>
      <c r="L7" s="81">
        <f>'Amendment #3 Funding Dscrpt'!$C50</f>
        <v>0</v>
      </c>
      <c r="M7" s="83">
        <f t="shared" ref="M7:M14" si="0">SUM(C7:L7)</f>
        <v>0</v>
      </c>
    </row>
    <row r="8" spans="1:13" ht="25.5">
      <c r="A8" s="33">
        <v>21000</v>
      </c>
      <c r="B8" s="32" t="s">
        <v>981</v>
      </c>
      <c r="C8" s="81">
        <f>'Amendment #3 Funding Dscrpt'!$C51</f>
        <v>0</v>
      </c>
      <c r="D8" s="81">
        <f>'Amendment #3 Funding Dscrpt'!$C53</f>
        <v>0</v>
      </c>
      <c r="E8" s="81">
        <f>'Amendment #3 Funding Dscrpt'!$C52</f>
        <v>0</v>
      </c>
      <c r="F8" s="81">
        <f>'Amendment #3 Funding Dscrpt'!$C54</f>
        <v>0</v>
      </c>
      <c r="G8" s="81">
        <f>'Amendment #3 Funding Dscrpt'!$C55</f>
        <v>0</v>
      </c>
      <c r="H8" s="81">
        <f>'Amendment #3 Funding Dscrpt'!$C56</f>
        <v>0</v>
      </c>
      <c r="I8" s="81">
        <f>'Amendment #3 Funding Dscrpt'!$C57</f>
        <v>0</v>
      </c>
      <c r="J8" s="81">
        <f>'Amendment #3 Funding Dscrpt'!$C58</f>
        <v>0</v>
      </c>
      <c r="K8" s="81">
        <f>'Amendment #3 Funding Dscrpt'!$C59</f>
        <v>0</v>
      </c>
      <c r="L8" s="81">
        <f>'Amendment #3 Funding Dscrpt'!$C60</f>
        <v>0</v>
      </c>
      <c r="M8" s="83">
        <f t="shared" si="0"/>
        <v>0</v>
      </c>
    </row>
    <row r="9" spans="1:13" ht="22.5">
      <c r="A9" s="33">
        <v>22100</v>
      </c>
      <c r="B9" s="34" t="s">
        <v>982</v>
      </c>
      <c r="C9" s="81">
        <f>'Amendment #3 Funding Dscrpt'!$C61</f>
        <v>0</v>
      </c>
      <c r="D9" s="81">
        <f>'Amendment #3 Funding Dscrpt'!$C63</f>
        <v>0</v>
      </c>
      <c r="E9" s="81">
        <f>'Amendment #3 Funding Dscrpt'!$C62</f>
        <v>0</v>
      </c>
      <c r="F9" s="81">
        <f>'Amendment #3 Funding Dscrpt'!$C64</f>
        <v>0</v>
      </c>
      <c r="G9" s="81">
        <f>'Amendment #3 Funding Dscrpt'!$C65</f>
        <v>0</v>
      </c>
      <c r="H9" s="81">
        <f>'Amendment #3 Funding Dscrpt'!$C66</f>
        <v>0</v>
      </c>
      <c r="I9" s="81">
        <f>'Amendment #3 Funding Dscrpt'!$C67</f>
        <v>0</v>
      </c>
      <c r="J9" s="81">
        <f>'Amendment #3 Funding Dscrpt'!$C68</f>
        <v>0</v>
      </c>
      <c r="K9" s="81">
        <f>'Amendment #3 Funding Dscrpt'!$C69</f>
        <v>0</v>
      </c>
      <c r="L9" s="81">
        <f>'Amendment #3 Funding Dscrpt'!$C70</f>
        <v>0</v>
      </c>
      <c r="M9" s="83">
        <f t="shared" si="0"/>
        <v>0</v>
      </c>
    </row>
    <row r="10" spans="1:13">
      <c r="A10" s="33">
        <v>22900</v>
      </c>
      <c r="B10" s="32" t="s">
        <v>983</v>
      </c>
      <c r="C10" s="81">
        <f>'Amendment #3 Funding Dscrpt'!$C71</f>
        <v>0</v>
      </c>
      <c r="D10" s="81">
        <f>'Amendment #3 Funding Dscrpt'!$C73</f>
        <v>0</v>
      </c>
      <c r="E10" s="81">
        <f>'Amendment #3 Funding Dscrpt'!$C72</f>
        <v>0</v>
      </c>
      <c r="F10" s="81">
        <f>'Amendment #3 Funding Dscrpt'!$C74</f>
        <v>0</v>
      </c>
      <c r="G10" s="81">
        <f>'Amendment #3 Funding Dscrpt'!$C75</f>
        <v>0</v>
      </c>
      <c r="H10" s="81">
        <f>'Amendment #3 Funding Dscrpt'!$C76</f>
        <v>0</v>
      </c>
      <c r="I10" s="81">
        <f>'Amendment #3 Funding Dscrpt'!$C77</f>
        <v>0</v>
      </c>
      <c r="J10" s="81">
        <f>'Amendment #3 Funding Dscrpt'!$C78</f>
        <v>0</v>
      </c>
      <c r="K10" s="81">
        <f>'Amendment #3 Funding Dscrpt'!$C79</f>
        <v>0</v>
      </c>
      <c r="L10" s="81">
        <f>'Amendment #3 Funding Dscrpt'!$C80</f>
        <v>0</v>
      </c>
      <c r="M10" s="83">
        <f t="shared" si="0"/>
        <v>0</v>
      </c>
    </row>
    <row r="11" spans="1:13">
      <c r="A11" s="33">
        <v>25191</v>
      </c>
      <c r="B11" s="32" t="s">
        <v>984</v>
      </c>
      <c r="C11" s="81"/>
      <c r="D11" s="81"/>
      <c r="E11" s="81"/>
      <c r="F11" s="81"/>
      <c r="G11" s="81"/>
      <c r="H11" s="81"/>
      <c r="I11" s="81"/>
      <c r="J11" s="81"/>
      <c r="K11" s="81"/>
      <c r="L11" s="81"/>
      <c r="M11" s="83">
        <f t="shared" si="0"/>
        <v>0</v>
      </c>
    </row>
    <row r="12" spans="1:13" ht="24">
      <c r="A12" s="33">
        <v>26000</v>
      </c>
      <c r="B12" s="35" t="s">
        <v>985</v>
      </c>
      <c r="C12" s="81">
        <f>'Amendment #3 Funding Dscrpt'!$C81</f>
        <v>0</v>
      </c>
      <c r="D12" s="81">
        <f>'Amendment #3 Funding Dscrpt'!$C83</f>
        <v>0</v>
      </c>
      <c r="E12" s="81">
        <f>'Amendment #3 Funding Dscrpt'!$C82</f>
        <v>0</v>
      </c>
      <c r="F12" s="81">
        <f>'Amendment #3 Funding Dscrpt'!$C84</f>
        <v>0</v>
      </c>
      <c r="G12" s="81">
        <f>'Amendment #3 Funding Dscrpt'!$C85</f>
        <v>0</v>
      </c>
      <c r="H12" s="81">
        <f>'Amendment #3 Funding Dscrpt'!$C86</f>
        <v>0</v>
      </c>
      <c r="I12" s="81">
        <f>'Amendment #3 Funding Dscrpt'!$C87</f>
        <v>0</v>
      </c>
      <c r="J12" s="81">
        <f>'Amendment #3 Funding Dscrpt'!$C88</f>
        <v>0</v>
      </c>
      <c r="K12" s="81">
        <f>'Amendment #3 Funding Dscrpt'!$C89</f>
        <v>0</v>
      </c>
      <c r="L12" s="81">
        <f>'Amendment #3 Funding Dscrpt'!$C90</f>
        <v>0</v>
      </c>
      <c r="M12" s="83">
        <f t="shared" si="0"/>
        <v>0</v>
      </c>
    </row>
    <row r="13" spans="1:13">
      <c r="A13" s="32">
        <v>27000</v>
      </c>
      <c r="B13" s="32" t="s">
        <v>986</v>
      </c>
      <c r="C13" s="81">
        <f>'Amendment #3 Funding Dscrpt'!$C91</f>
        <v>0</v>
      </c>
      <c r="D13" s="81">
        <f>'Amendment #3 Funding Dscrpt'!$C93</f>
        <v>0</v>
      </c>
      <c r="E13" s="81">
        <f>'Amendment #3 Funding Dscrpt'!$C92</f>
        <v>0</v>
      </c>
      <c r="F13" s="81">
        <f>'Amendment #3 Funding Dscrpt'!$C94</f>
        <v>0</v>
      </c>
      <c r="G13" s="81">
        <f>'Amendment #3 Funding Dscrpt'!$C95</f>
        <v>0</v>
      </c>
      <c r="H13" s="81">
        <f>'Amendment #3 Funding Dscrpt'!$C96</f>
        <v>0</v>
      </c>
      <c r="I13" s="81">
        <f>'Amendment #3 Funding Dscrpt'!$C97</f>
        <v>0</v>
      </c>
      <c r="J13" s="81">
        <f>'Amendment #3 Funding Dscrpt'!$C98</f>
        <v>0</v>
      </c>
      <c r="K13" s="81">
        <f>'Amendment #3 Funding Dscrpt'!$C99</f>
        <v>0</v>
      </c>
      <c r="L13" s="81">
        <f>'Amendment #3 Funding Dscrpt'!$C100</f>
        <v>0</v>
      </c>
      <c r="M13" s="83">
        <f t="shared" si="0"/>
        <v>0</v>
      </c>
    </row>
    <row r="14" spans="1:13" ht="25.5">
      <c r="A14" s="32">
        <v>33000</v>
      </c>
      <c r="B14" s="32" t="s">
        <v>987</v>
      </c>
      <c r="C14" s="81">
        <f>'Amendment #3 Funding Dscrpt'!$C101</f>
        <v>0</v>
      </c>
      <c r="D14" s="81">
        <f>'Amendment #3 Funding Dscrpt'!$C103</f>
        <v>0</v>
      </c>
      <c r="E14" s="81">
        <f>'Amendment #3 Funding Dscrpt'!$C102</f>
        <v>0</v>
      </c>
      <c r="F14" s="81">
        <f>'Amendment #3 Funding Dscrpt'!$C104</f>
        <v>0</v>
      </c>
      <c r="G14" s="81">
        <f>'Amendment #3 Funding Dscrpt'!$C105</f>
        <v>0</v>
      </c>
      <c r="H14" s="81">
        <f>'Amendment #3 Funding Dscrpt'!$C106</f>
        <v>0</v>
      </c>
      <c r="I14" s="81">
        <f>'Amendment #3 Funding Dscrpt'!$C107</f>
        <v>0</v>
      </c>
      <c r="J14" s="81">
        <f>'Amendment #3 Funding Dscrpt'!$C108</f>
        <v>0</v>
      </c>
      <c r="K14" s="81">
        <f>'Amendment #3 Funding Dscrpt'!$C109</f>
        <v>0</v>
      </c>
      <c r="L14" s="81">
        <f>'Amendment #3 Funding Dscrpt'!$C110</f>
        <v>0</v>
      </c>
      <c r="M14" s="83">
        <f t="shared" si="0"/>
        <v>0</v>
      </c>
    </row>
    <row r="15" spans="1:13">
      <c r="A15" s="32"/>
      <c r="B15" s="125" t="s">
        <v>143</v>
      </c>
      <c r="C15" s="81"/>
      <c r="D15" s="81"/>
      <c r="E15" s="81"/>
      <c r="F15" s="81"/>
      <c r="G15" s="81"/>
      <c r="H15" s="81"/>
      <c r="I15" s="81"/>
      <c r="J15" s="81"/>
      <c r="K15" s="81"/>
      <c r="L15" s="81"/>
      <c r="M15" s="83">
        <f>'Amendment #3 Funding Dscrpt'!$C111</f>
        <v>0</v>
      </c>
    </row>
    <row r="16" spans="1:13">
      <c r="A16" s="36"/>
      <c r="B16" s="37" t="s">
        <v>988</v>
      </c>
      <c r="C16" s="84">
        <f t="shared" ref="C16:L16" si="1">SUM(C7:C15)</f>
        <v>0</v>
      </c>
      <c r="D16" s="83">
        <f t="shared" si="1"/>
        <v>0</v>
      </c>
      <c r="E16" s="83">
        <f t="shared" si="1"/>
        <v>0</v>
      </c>
      <c r="F16" s="83">
        <f t="shared" si="1"/>
        <v>0</v>
      </c>
      <c r="G16" s="83">
        <f t="shared" si="1"/>
        <v>0</v>
      </c>
      <c r="H16" s="83">
        <f t="shared" si="1"/>
        <v>0</v>
      </c>
      <c r="I16" s="83">
        <f t="shared" si="1"/>
        <v>0</v>
      </c>
      <c r="J16" s="83">
        <f t="shared" si="1"/>
        <v>0</v>
      </c>
      <c r="K16" s="83">
        <f t="shared" si="1"/>
        <v>0</v>
      </c>
      <c r="L16" s="83">
        <f t="shared" si="1"/>
        <v>0</v>
      </c>
      <c r="M16" s="84">
        <f>SUM(C16:L16)+M15</f>
        <v>0</v>
      </c>
    </row>
    <row r="17" spans="1:13" ht="15.75">
      <c r="A17" s="254" t="s">
        <v>989</v>
      </c>
      <c r="B17" s="255"/>
      <c r="C17" s="255"/>
      <c r="D17" s="255"/>
      <c r="E17" s="255"/>
      <c r="F17" s="255"/>
      <c r="G17" s="255"/>
      <c r="H17" s="255"/>
      <c r="I17" s="255"/>
      <c r="J17" s="255"/>
      <c r="K17" s="255"/>
      <c r="L17" s="195"/>
      <c r="M17" s="93">
        <f>SUM(M7:M15)</f>
        <v>0</v>
      </c>
    </row>
    <row r="18" spans="1:13" ht="16.5" thickBot="1">
      <c r="A18" s="94"/>
      <c r="B18" s="136"/>
      <c r="C18" s="136"/>
      <c r="D18" s="136"/>
      <c r="E18" s="136"/>
      <c r="F18" s="136"/>
      <c r="G18" s="136"/>
      <c r="H18" s="136"/>
      <c r="I18" s="136"/>
      <c r="J18" s="136"/>
      <c r="K18" s="136"/>
      <c r="L18" s="136"/>
      <c r="M18" s="95"/>
    </row>
    <row r="19" spans="1:13" ht="19.5" thickBot="1">
      <c r="A19" s="259" t="s">
        <v>990</v>
      </c>
      <c r="B19" s="260"/>
      <c r="C19" s="260"/>
      <c r="D19" s="260"/>
      <c r="E19" s="260"/>
      <c r="F19" s="260"/>
      <c r="G19" s="260"/>
      <c r="H19" s="260"/>
      <c r="I19" s="260"/>
      <c r="J19" s="260"/>
      <c r="K19" s="260"/>
      <c r="L19" s="260"/>
      <c r="M19" s="261"/>
    </row>
    <row r="20" spans="1:13">
      <c r="A20" s="256" t="s">
        <v>1037</v>
      </c>
      <c r="B20" s="257"/>
      <c r="C20" s="257"/>
      <c r="D20" s="257"/>
      <c r="E20" s="257"/>
      <c r="F20" s="257"/>
      <c r="G20" s="257"/>
      <c r="H20" s="257"/>
      <c r="I20" s="257"/>
      <c r="J20" s="257"/>
      <c r="K20" s="257"/>
      <c r="L20" s="257"/>
      <c r="M20" s="258"/>
    </row>
    <row r="21" spans="1:13" ht="25.5">
      <c r="A21" s="211" t="s">
        <v>992</v>
      </c>
      <c r="B21" s="212"/>
      <c r="C21" s="211" t="s">
        <v>993</v>
      </c>
      <c r="D21" s="212"/>
      <c r="E21" s="119" t="s">
        <v>994</v>
      </c>
      <c r="F21" s="137" t="s">
        <v>995</v>
      </c>
      <c r="G21" s="137" t="s">
        <v>996</v>
      </c>
      <c r="H21" s="119" t="s">
        <v>997</v>
      </c>
      <c r="I21" s="211" t="s">
        <v>998</v>
      </c>
      <c r="J21" s="212"/>
      <c r="K21" s="213" t="s">
        <v>999</v>
      </c>
      <c r="L21" s="212"/>
      <c r="M21" s="212"/>
    </row>
    <row r="22" spans="1:13">
      <c r="A22" s="240"/>
      <c r="B22" s="241"/>
      <c r="C22" s="240"/>
      <c r="D22" s="241"/>
      <c r="E22" s="38"/>
      <c r="F22" s="39"/>
      <c r="G22" s="39"/>
      <c r="H22" s="39"/>
      <c r="I22" s="240"/>
      <c r="J22" s="241"/>
      <c r="K22" s="240"/>
      <c r="L22" s="242"/>
      <c r="M22" s="241"/>
    </row>
    <row r="23" spans="1:13">
      <c r="A23" s="240"/>
      <c r="B23" s="241"/>
      <c r="C23" s="240"/>
      <c r="D23" s="241"/>
      <c r="E23" s="38"/>
      <c r="F23" s="39"/>
      <c r="G23" s="39"/>
      <c r="H23" s="39"/>
      <c r="I23" s="240"/>
      <c r="J23" s="241"/>
      <c r="K23" s="240"/>
      <c r="L23" s="242"/>
      <c r="M23" s="241"/>
    </row>
    <row r="24" spans="1:13">
      <c r="A24" s="240"/>
      <c r="B24" s="241"/>
      <c r="C24" s="240"/>
      <c r="D24" s="241"/>
      <c r="E24" s="38"/>
      <c r="F24" s="39"/>
      <c r="G24" s="39"/>
      <c r="H24" s="39"/>
      <c r="I24" s="240"/>
      <c r="J24" s="241"/>
      <c r="K24" s="240"/>
      <c r="L24" s="242"/>
      <c r="M24" s="241"/>
    </row>
    <row r="25" spans="1:13">
      <c r="A25" s="240"/>
      <c r="B25" s="241"/>
      <c r="C25" s="240"/>
      <c r="D25" s="241"/>
      <c r="E25" s="38"/>
      <c r="F25" s="39"/>
      <c r="G25" s="39"/>
      <c r="H25" s="39"/>
      <c r="I25" s="240"/>
      <c r="J25" s="241"/>
      <c r="K25" s="240"/>
      <c r="L25" s="242"/>
      <c r="M25" s="241"/>
    </row>
    <row r="26" spans="1:13">
      <c r="A26" s="240"/>
      <c r="B26" s="241"/>
      <c r="C26" s="240"/>
      <c r="D26" s="241"/>
      <c r="E26" s="38"/>
      <c r="F26" s="39"/>
      <c r="G26" s="39"/>
      <c r="H26" s="39"/>
      <c r="I26" s="240"/>
      <c r="J26" s="241"/>
      <c r="K26" s="240"/>
      <c r="L26" s="242"/>
      <c r="M26" s="241"/>
    </row>
    <row r="27" spans="1:13">
      <c r="A27" s="240"/>
      <c r="B27" s="241"/>
      <c r="C27" s="240"/>
      <c r="D27" s="241"/>
      <c r="E27" s="38"/>
      <c r="F27" s="39"/>
      <c r="G27" s="39"/>
      <c r="H27" s="39"/>
      <c r="I27" s="240"/>
      <c r="J27" s="241"/>
      <c r="K27" s="240"/>
      <c r="L27" s="242"/>
      <c r="M27" s="241"/>
    </row>
    <row r="28" spans="1:13">
      <c r="A28" s="240"/>
      <c r="B28" s="241"/>
      <c r="C28" s="240"/>
      <c r="D28" s="241"/>
      <c r="E28" s="38"/>
      <c r="F28" s="39"/>
      <c r="G28" s="39"/>
      <c r="H28" s="39"/>
      <c r="I28" s="240"/>
      <c r="J28" s="241"/>
      <c r="K28" s="240"/>
      <c r="L28" s="242"/>
      <c r="M28" s="241"/>
    </row>
    <row r="29" spans="1:13">
      <c r="A29" s="240"/>
      <c r="B29" s="241"/>
      <c r="C29" s="240"/>
      <c r="D29" s="241"/>
      <c r="E29" s="38"/>
      <c r="F29" s="39"/>
      <c r="G29" s="39"/>
      <c r="H29" s="39"/>
      <c r="I29" s="240"/>
      <c r="J29" s="241"/>
      <c r="K29" s="240"/>
      <c r="L29" s="242"/>
      <c r="M29" s="241"/>
    </row>
    <row r="30" spans="1:13">
      <c r="A30" s="240"/>
      <c r="B30" s="241"/>
      <c r="C30" s="240"/>
      <c r="D30" s="241"/>
      <c r="E30" s="38"/>
      <c r="F30" s="39"/>
      <c r="G30" s="39"/>
      <c r="H30" s="39"/>
      <c r="I30" s="240"/>
      <c r="J30" s="241"/>
      <c r="K30" s="240"/>
      <c r="L30" s="242"/>
      <c r="M30" s="241"/>
    </row>
    <row r="31" spans="1:13">
      <c r="A31" s="240"/>
      <c r="B31" s="241"/>
      <c r="C31" s="240"/>
      <c r="D31" s="241"/>
      <c r="E31" s="38"/>
      <c r="F31" s="39"/>
      <c r="G31" s="39"/>
      <c r="H31" s="39"/>
      <c r="I31" s="240"/>
      <c r="J31" s="241"/>
      <c r="K31" s="240"/>
      <c r="L31" s="242"/>
      <c r="M31" s="241"/>
    </row>
    <row r="32" spans="1:13">
      <c r="A32" s="240"/>
      <c r="B32" s="241"/>
      <c r="C32" s="240"/>
      <c r="D32" s="241"/>
      <c r="E32" s="38"/>
      <c r="F32" s="39"/>
      <c r="G32" s="39"/>
      <c r="H32" s="39"/>
      <c r="I32" s="240"/>
      <c r="J32" s="241"/>
      <c r="K32" s="240"/>
      <c r="L32" s="242"/>
      <c r="M32" s="241"/>
    </row>
    <row r="33" spans="1:13">
      <c r="A33" s="78"/>
      <c r="B33" s="78"/>
      <c r="C33" s="78"/>
      <c r="D33" s="78"/>
      <c r="E33" s="78"/>
      <c r="F33" s="78"/>
      <c r="G33" s="78"/>
      <c r="H33" s="78"/>
      <c r="I33" s="78"/>
      <c r="J33" s="78"/>
      <c r="K33" s="78"/>
      <c r="L33" s="78"/>
      <c r="M33" s="78"/>
    </row>
    <row r="34" spans="1:13">
      <c r="A34" s="13"/>
      <c r="B34" s="13"/>
      <c r="C34" s="13"/>
      <c r="D34" s="13"/>
      <c r="E34" s="13"/>
      <c r="F34" s="13"/>
      <c r="G34" s="13"/>
      <c r="H34" s="13"/>
      <c r="I34" s="13"/>
      <c r="J34" s="13"/>
      <c r="K34" s="13"/>
      <c r="L34" s="13"/>
      <c r="M34" s="13"/>
    </row>
    <row r="35" spans="1:13">
      <c r="A35" s="13"/>
      <c r="B35" s="13"/>
      <c r="C35" s="13"/>
      <c r="D35" s="13"/>
      <c r="E35" s="13"/>
      <c r="F35" s="13"/>
      <c r="G35" s="13"/>
      <c r="H35" s="13"/>
      <c r="I35" s="13"/>
      <c r="J35" s="13"/>
      <c r="K35" s="13"/>
      <c r="L35" s="13"/>
      <c r="M35" s="13"/>
    </row>
    <row r="36" spans="1:13">
      <c r="A36" s="13"/>
      <c r="B36" s="13"/>
      <c r="C36" s="13"/>
      <c r="D36" s="13"/>
      <c r="E36" s="13"/>
      <c r="F36" s="13"/>
      <c r="G36" s="13"/>
      <c r="H36" s="13"/>
      <c r="I36" s="13"/>
      <c r="J36" s="13"/>
      <c r="K36" s="13"/>
      <c r="L36" s="13"/>
      <c r="M36" s="13"/>
    </row>
    <row r="37" spans="1:13">
      <c r="A37" s="13"/>
      <c r="B37" s="13"/>
      <c r="C37" s="13"/>
      <c r="D37" s="13"/>
      <c r="E37" s="13"/>
      <c r="F37" s="13"/>
      <c r="G37" s="13"/>
      <c r="H37" s="13"/>
      <c r="I37" s="13"/>
      <c r="J37" s="13"/>
      <c r="K37" s="13"/>
      <c r="L37" s="13"/>
      <c r="M37" s="13"/>
    </row>
  </sheetData>
  <sheetProtection sheet="1" formatCells="0" formatColumns="0" formatRows="0" insertRows="0" insertHyperlinks="0" selectLockedCells="1"/>
  <mergeCells count="66">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A15 C15:M15">
    <cfRule type="expression" dxfId="20" priority="24">
      <formula>MOD(ROW(),2)=0</formula>
    </cfRule>
  </conditionalFormatting>
  <conditionalFormatting sqref="A21:M32">
    <cfRule type="expression" dxfId="19" priority="23">
      <formula>MOD(ROW(),2)</formula>
    </cfRule>
  </conditionalFormatting>
  <conditionalFormatting sqref="B15">
    <cfRule type="expression" dxfId="18" priority="1">
      <formula>MOD(ROW(),2)=0</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959776BD-5205-4436-9DD2-04622AA9B58D}">
            <xm:f>'Amendment #2 Budget'!C$7</xm:f>
            <x14:dxf>
              <font>
                <b/>
                <i val="0"/>
                <color theme="0"/>
              </font>
              <fill>
                <patternFill>
                  <bgColor rgb="FF00B050"/>
                </patternFill>
              </fill>
            </x14:dxf>
          </x14:cfRule>
          <x14:cfRule type="cellIs" priority="22"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D80E529B-CA4C-4964-A013-9740206B3713}">
            <xm:f>'Amendment #2 Budget'!C$8</xm:f>
            <x14:dxf>
              <font>
                <b/>
                <i val="0"/>
                <color theme="0"/>
              </font>
              <fill>
                <patternFill>
                  <bgColor rgb="FF00B050"/>
                </patternFill>
              </fill>
            </x14:dxf>
          </x14:cfRule>
          <x14:cfRule type="cellIs" priority="20"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7" operator="greaterThan" id="{4BE75322-F97F-48BE-9ADF-4A1423358447}">
            <xm:f>'Amendment #2 Budget'!C$9</xm:f>
            <x14:dxf>
              <font>
                <b/>
                <i val="0"/>
                <color theme="0"/>
              </font>
              <fill>
                <patternFill>
                  <bgColor rgb="FF00B050"/>
                </patternFill>
              </fill>
            </x14:dxf>
          </x14:cfRule>
          <x14:cfRule type="cellIs" priority="18"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EC85A19A-16A8-4CBC-9936-AD8D55CCA7A1}">
            <xm:f>'Amendment #2 Budget'!C$10</xm:f>
            <x14:dxf>
              <font>
                <b/>
                <i val="0"/>
                <color theme="0"/>
              </font>
              <fill>
                <patternFill>
                  <bgColor rgb="FF00B050"/>
                </patternFill>
              </fill>
            </x14:dxf>
          </x14:cfRule>
          <x14:cfRule type="cellIs" priority="16"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40AB29A7-E661-412E-BC57-CB23FD129473}">
            <xm:f>'Amendment #2 Budget'!C$12</xm:f>
            <x14:dxf>
              <font>
                <b/>
                <i val="0"/>
                <color theme="0"/>
              </font>
              <fill>
                <patternFill>
                  <bgColor rgb="FF00B050"/>
                </patternFill>
              </fill>
            </x14:dxf>
          </x14:cfRule>
          <x14:cfRule type="cellIs" priority="14"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43F21623-35FF-49DC-AF32-AB117F5EA13B}">
            <xm:f>'Amendment #2 Budget'!C$13</xm:f>
            <x14:dxf>
              <font>
                <b/>
                <i val="0"/>
                <color theme="0"/>
              </font>
              <fill>
                <patternFill>
                  <bgColor rgb="FF00B050"/>
                </patternFill>
              </fill>
            </x14:dxf>
          </x14:cfRule>
          <x14:cfRule type="cellIs" priority="12"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5FA44C94-DB51-40A7-9FC2-213D6651CF9F}">
            <xm:f>'Amendment #2 Budget'!C$14</xm:f>
            <x14:dxf>
              <font>
                <b/>
                <i val="0"/>
                <color theme="0"/>
              </font>
              <fill>
                <patternFill>
                  <bgColor rgb="FF00B050"/>
                </patternFill>
              </fill>
            </x14:dxf>
          </x14:cfRule>
          <x14:cfRule type="cellIs" priority="10"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F3D25D8C-75B5-47A4-95D8-6B29ED21CCFD}">
            <xm:f>'Amendment #2 Budget'!C$16</xm:f>
            <x14:dxf>
              <font>
                <b/>
                <i val="0"/>
                <color theme="0"/>
              </font>
              <fill>
                <patternFill>
                  <bgColor rgb="FF00B050"/>
                </patternFill>
              </fill>
            </x14:dxf>
          </x14:cfRule>
          <x14:cfRule type="cellIs" priority="8"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2" id="{F86D08CC-1BD6-4D4D-B362-442BF999ADB2}">
            <xm:f>$M$17='LEA Info'!$Q$3</xm:f>
            <x14:dxf>
              <font>
                <b/>
                <i val="0"/>
                <color rgb="FF00B050"/>
              </font>
            </x14:dxf>
          </x14:cfRule>
          <xm:sqref>M17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sheetPr codeName="Sheet17"/>
  <dimension ref="A1"/>
  <sheetViews>
    <sheetView zoomScale="70" zoomScaleNormal="7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E502-F3B4-46B6-8E94-E093813DCCB1}">
  <sheetPr codeName="Sheet3">
    <tabColor theme="8"/>
  </sheetPr>
  <dimension ref="A1:B1004"/>
  <sheetViews>
    <sheetView topLeftCell="A2" workbookViewId="0">
      <selection activeCell="A349" sqref="A349"/>
    </sheetView>
  </sheetViews>
  <sheetFormatPr defaultRowHeight="15"/>
  <cols>
    <col min="1" max="1" width="78.7109375" style="141" customWidth="1"/>
    <col min="2" max="2" width="70.28515625" customWidth="1"/>
  </cols>
  <sheetData>
    <row r="1" spans="1:2" ht="15.75" thickBot="1"/>
    <row r="2" spans="1:2" ht="15.75" thickBot="1">
      <c r="A2" s="139" t="s">
        <v>503</v>
      </c>
      <c r="B2" s="139"/>
    </row>
    <row r="3" spans="1:2" ht="15.75" thickBot="1">
      <c r="A3" s="139" t="s">
        <v>504</v>
      </c>
      <c r="B3" s="139"/>
    </row>
    <row r="4" spans="1:2" ht="15.75" thickBot="1">
      <c r="A4" s="139" t="s">
        <v>505</v>
      </c>
      <c r="B4" s="139"/>
    </row>
    <row r="5" spans="1:2" ht="15.75" thickBot="1">
      <c r="A5" s="139" t="s">
        <v>506</v>
      </c>
      <c r="B5" s="139"/>
    </row>
    <row r="6" spans="1:2" ht="15.75" thickBot="1">
      <c r="A6" s="139" t="s">
        <v>507</v>
      </c>
      <c r="B6" s="139"/>
    </row>
    <row r="7" spans="1:2" ht="15.75" thickBot="1">
      <c r="A7" s="139" t="s">
        <v>508</v>
      </c>
      <c r="B7" s="139"/>
    </row>
    <row r="8" spans="1:2" ht="15.75" thickBot="1">
      <c r="A8" s="139" t="s">
        <v>509</v>
      </c>
      <c r="B8" s="139"/>
    </row>
    <row r="9" spans="1:2" ht="15.75" thickBot="1">
      <c r="A9" s="139" t="s">
        <v>510</v>
      </c>
      <c r="B9" s="139"/>
    </row>
    <row r="10" spans="1:2" ht="15.75" thickBot="1">
      <c r="A10" s="139" t="s">
        <v>511</v>
      </c>
      <c r="B10" s="139"/>
    </row>
    <row r="11" spans="1:2" ht="15.75" thickBot="1">
      <c r="A11" s="139" t="s">
        <v>512</v>
      </c>
      <c r="B11" s="139"/>
    </row>
    <row r="12" spans="1:2" ht="15.75" thickBot="1">
      <c r="A12" s="139" t="s">
        <v>513</v>
      </c>
      <c r="B12" s="139"/>
    </row>
    <row r="13" spans="1:2" ht="15.75" thickBot="1">
      <c r="A13" s="139" t="s">
        <v>514</v>
      </c>
      <c r="B13" s="139"/>
    </row>
    <row r="14" spans="1:2" ht="15.75" thickBot="1">
      <c r="A14" s="139" t="s">
        <v>515</v>
      </c>
      <c r="B14" s="139"/>
    </row>
    <row r="15" spans="1:2" ht="15.75" thickBot="1">
      <c r="A15" s="139" t="s">
        <v>516</v>
      </c>
      <c r="B15" s="139"/>
    </row>
    <row r="16" spans="1:2" ht="15.75" thickBot="1">
      <c r="A16" s="139" t="s">
        <v>517</v>
      </c>
      <c r="B16" s="139"/>
    </row>
    <row r="17" spans="1:2" ht="15.75" thickBot="1">
      <c r="A17" s="139" t="s">
        <v>518</v>
      </c>
      <c r="B17" s="139"/>
    </row>
    <row r="18" spans="1:2" ht="15.75" thickBot="1">
      <c r="A18" s="139" t="s">
        <v>519</v>
      </c>
      <c r="B18" s="139"/>
    </row>
    <row r="19" spans="1:2" ht="15.75" thickBot="1">
      <c r="A19" s="139" t="s">
        <v>520</v>
      </c>
      <c r="B19" s="139"/>
    </row>
    <row r="20" spans="1:2" ht="15.75" thickBot="1">
      <c r="A20" s="139" t="s">
        <v>521</v>
      </c>
      <c r="B20" s="139"/>
    </row>
    <row r="21" spans="1:2" ht="15.75" thickBot="1">
      <c r="A21" s="139" t="s">
        <v>522</v>
      </c>
      <c r="B21" s="140"/>
    </row>
    <row r="22" spans="1:2" ht="15.75" thickBot="1">
      <c r="A22" s="139" t="s">
        <v>523</v>
      </c>
      <c r="B22" s="139"/>
    </row>
    <row r="23" spans="1:2" ht="15.75" thickBot="1">
      <c r="A23" s="139" t="s">
        <v>524</v>
      </c>
      <c r="B23" s="139"/>
    </row>
    <row r="24" spans="1:2" ht="15.75" thickBot="1">
      <c r="A24" s="139" t="s">
        <v>525</v>
      </c>
      <c r="B24" s="139"/>
    </row>
    <row r="25" spans="1:2" ht="15.75" thickBot="1">
      <c r="A25" s="139" t="s">
        <v>526</v>
      </c>
      <c r="B25" s="139"/>
    </row>
    <row r="26" spans="1:2" ht="15.75" thickBot="1">
      <c r="A26" s="139" t="s">
        <v>527</v>
      </c>
      <c r="B26" s="139"/>
    </row>
    <row r="27" spans="1:2" ht="15.75" thickBot="1">
      <c r="A27" s="139" t="s">
        <v>528</v>
      </c>
      <c r="B27" s="139"/>
    </row>
    <row r="28" spans="1:2" ht="15.75" thickBot="1">
      <c r="A28" s="139" t="s">
        <v>529</v>
      </c>
      <c r="B28" s="139"/>
    </row>
    <row r="29" spans="1:2" ht="15.75" thickBot="1">
      <c r="A29" s="139" t="s">
        <v>530</v>
      </c>
      <c r="B29" s="139"/>
    </row>
    <row r="30" spans="1:2" ht="15.75" thickBot="1">
      <c r="A30" s="139" t="s">
        <v>531</v>
      </c>
      <c r="B30" s="139"/>
    </row>
    <row r="31" spans="1:2" ht="15.75" thickBot="1">
      <c r="A31" s="139" t="s">
        <v>532</v>
      </c>
      <c r="B31" s="139"/>
    </row>
    <row r="32" spans="1:2" ht="15.75" thickBot="1">
      <c r="A32" s="139" t="s">
        <v>533</v>
      </c>
      <c r="B32" s="139"/>
    </row>
    <row r="33" spans="1:2" ht="15.75" thickBot="1">
      <c r="A33" s="139" t="s">
        <v>534</v>
      </c>
      <c r="B33" s="139"/>
    </row>
    <row r="34" spans="1:2" ht="15.75" thickBot="1">
      <c r="A34" s="139" t="s">
        <v>535</v>
      </c>
      <c r="B34" s="139"/>
    </row>
    <row r="35" spans="1:2" ht="15.75" thickBot="1">
      <c r="A35" s="139" t="s">
        <v>536</v>
      </c>
      <c r="B35" s="139"/>
    </row>
    <row r="36" spans="1:2" ht="15.75" thickBot="1">
      <c r="A36" s="139" t="s">
        <v>537</v>
      </c>
      <c r="B36" s="139"/>
    </row>
    <row r="37" spans="1:2" ht="15.75" thickBot="1">
      <c r="A37" s="139" t="s">
        <v>538</v>
      </c>
      <c r="B37" s="139"/>
    </row>
    <row r="38" spans="1:2" ht="15.75" thickBot="1">
      <c r="A38" s="139" t="s">
        <v>539</v>
      </c>
      <c r="B38" s="139"/>
    </row>
    <row r="39" spans="1:2" ht="15.75" thickBot="1">
      <c r="A39" s="139" t="s">
        <v>540</v>
      </c>
      <c r="B39" s="139"/>
    </row>
    <row r="40" spans="1:2" ht="15.75" thickBot="1">
      <c r="A40" s="139" t="s">
        <v>541</v>
      </c>
      <c r="B40" s="139"/>
    </row>
    <row r="41" spans="1:2" ht="15.75" thickBot="1">
      <c r="A41" s="139" t="s">
        <v>542</v>
      </c>
      <c r="B41" s="139"/>
    </row>
    <row r="42" spans="1:2" ht="15.75" thickBot="1">
      <c r="A42" s="139" t="s">
        <v>543</v>
      </c>
      <c r="B42" s="139"/>
    </row>
    <row r="43" spans="1:2" ht="15.75" thickBot="1">
      <c r="A43" s="139" t="s">
        <v>544</v>
      </c>
      <c r="B43" s="139"/>
    </row>
    <row r="44" spans="1:2" ht="15.75" thickBot="1">
      <c r="A44" s="139" t="s">
        <v>545</v>
      </c>
      <c r="B44" s="139"/>
    </row>
    <row r="45" spans="1:2" ht="15.75" thickBot="1">
      <c r="A45" s="139" t="s">
        <v>546</v>
      </c>
      <c r="B45" s="139"/>
    </row>
    <row r="46" spans="1:2" ht="15.75" thickBot="1">
      <c r="A46" s="139" t="s">
        <v>547</v>
      </c>
      <c r="B46" s="139"/>
    </row>
    <row r="47" spans="1:2" ht="15.75" thickBot="1">
      <c r="A47" s="139" t="s">
        <v>548</v>
      </c>
      <c r="B47" s="139"/>
    </row>
    <row r="48" spans="1:2" ht="15.75" thickBot="1">
      <c r="A48" s="139" t="s">
        <v>549</v>
      </c>
      <c r="B48" s="139"/>
    </row>
    <row r="49" spans="1:2" ht="15.75" thickBot="1">
      <c r="A49" s="139" t="s">
        <v>550</v>
      </c>
      <c r="B49" s="139"/>
    </row>
    <row r="50" spans="1:2" ht="15.75" thickBot="1">
      <c r="A50" s="139" t="s">
        <v>551</v>
      </c>
      <c r="B50" s="139"/>
    </row>
    <row r="51" spans="1:2" ht="15.75" thickBot="1">
      <c r="A51" s="139" t="s">
        <v>552</v>
      </c>
      <c r="B51" s="139"/>
    </row>
    <row r="52" spans="1:2" ht="15.75" thickBot="1">
      <c r="A52" s="139" t="s">
        <v>553</v>
      </c>
      <c r="B52" s="139"/>
    </row>
    <row r="53" spans="1:2" ht="15.75" thickBot="1">
      <c r="A53" s="139" t="s">
        <v>554</v>
      </c>
      <c r="B53" s="139"/>
    </row>
    <row r="54" spans="1:2" ht="15.75" thickBot="1">
      <c r="A54" s="139" t="s">
        <v>555</v>
      </c>
      <c r="B54" s="139"/>
    </row>
    <row r="55" spans="1:2" ht="15.75" thickBot="1">
      <c r="A55" s="139" t="s">
        <v>556</v>
      </c>
      <c r="B55" s="139"/>
    </row>
    <row r="56" spans="1:2" ht="15.75" thickBot="1">
      <c r="A56" s="139" t="s">
        <v>557</v>
      </c>
      <c r="B56" s="139"/>
    </row>
    <row r="57" spans="1:2" ht="15.75" thickBot="1">
      <c r="A57" s="139" t="s">
        <v>558</v>
      </c>
      <c r="B57" s="139"/>
    </row>
    <row r="58" spans="1:2" ht="15.75" thickBot="1">
      <c r="A58" s="139" t="s">
        <v>559</v>
      </c>
      <c r="B58" s="139"/>
    </row>
    <row r="59" spans="1:2" ht="15.75" thickBot="1">
      <c r="A59" s="139" t="s">
        <v>560</v>
      </c>
      <c r="B59" s="139"/>
    </row>
    <row r="60" spans="1:2" ht="15.75" thickBot="1">
      <c r="A60" s="139" t="s">
        <v>561</v>
      </c>
      <c r="B60" s="139"/>
    </row>
    <row r="61" spans="1:2" ht="15.75" thickBot="1">
      <c r="A61" s="139" t="s">
        <v>562</v>
      </c>
      <c r="B61" s="139"/>
    </row>
    <row r="62" spans="1:2" ht="15.75" thickBot="1">
      <c r="A62" s="139" t="s">
        <v>563</v>
      </c>
      <c r="B62" s="139"/>
    </row>
    <row r="63" spans="1:2" ht="15.75" thickBot="1">
      <c r="A63" s="139" t="s">
        <v>564</v>
      </c>
      <c r="B63" s="139"/>
    </row>
    <row r="64" spans="1:2" ht="15.75" thickBot="1">
      <c r="A64" s="139" t="s">
        <v>565</v>
      </c>
      <c r="B64" s="139"/>
    </row>
    <row r="65" spans="1:2" ht="15.75" thickBot="1">
      <c r="A65" s="139" t="s">
        <v>566</v>
      </c>
      <c r="B65" s="139"/>
    </row>
    <row r="66" spans="1:2" ht="15.75" thickBot="1">
      <c r="A66" s="139" t="s">
        <v>567</v>
      </c>
      <c r="B66" s="139"/>
    </row>
    <row r="67" spans="1:2" ht="15.75" thickBot="1">
      <c r="A67" s="139" t="s">
        <v>568</v>
      </c>
      <c r="B67" s="139"/>
    </row>
    <row r="68" spans="1:2" ht="15.75" thickBot="1">
      <c r="A68" s="139" t="s">
        <v>569</v>
      </c>
      <c r="B68" s="139"/>
    </row>
    <row r="69" spans="1:2" ht="15.75" thickBot="1">
      <c r="A69" s="139" t="s">
        <v>570</v>
      </c>
      <c r="B69" s="139"/>
    </row>
    <row r="70" spans="1:2" ht="15.75" thickBot="1">
      <c r="A70" s="139" t="s">
        <v>571</v>
      </c>
      <c r="B70" s="139"/>
    </row>
    <row r="71" spans="1:2" ht="15.75" thickBot="1">
      <c r="A71" s="139" t="s">
        <v>572</v>
      </c>
      <c r="B71" s="139"/>
    </row>
    <row r="72" spans="1:2" ht="15.75" thickBot="1">
      <c r="A72" s="139" t="s">
        <v>573</v>
      </c>
      <c r="B72" s="139"/>
    </row>
    <row r="73" spans="1:2" ht="15.75" thickBot="1">
      <c r="A73" s="139" t="s">
        <v>574</v>
      </c>
      <c r="B73" s="139"/>
    </row>
    <row r="74" spans="1:2" ht="15.75" thickBot="1">
      <c r="A74" s="139" t="s">
        <v>575</v>
      </c>
      <c r="B74" s="139"/>
    </row>
    <row r="75" spans="1:2" ht="15.75" thickBot="1">
      <c r="A75" s="139" t="s">
        <v>576</v>
      </c>
      <c r="B75" s="139"/>
    </row>
    <row r="76" spans="1:2" ht="15.75" thickBot="1">
      <c r="A76" s="139" t="s">
        <v>577</v>
      </c>
      <c r="B76" s="139"/>
    </row>
    <row r="77" spans="1:2" ht="15.75" thickBot="1">
      <c r="A77" s="139" t="s">
        <v>578</v>
      </c>
      <c r="B77" s="139"/>
    </row>
    <row r="78" spans="1:2" ht="15.75" thickBot="1">
      <c r="A78" s="139" t="s">
        <v>579</v>
      </c>
      <c r="B78" s="139"/>
    </row>
    <row r="79" spans="1:2" ht="15.75" thickBot="1">
      <c r="A79" s="139" t="s">
        <v>1046</v>
      </c>
      <c r="B79" s="139"/>
    </row>
    <row r="80" spans="1:2" ht="15.75" thickBot="1">
      <c r="A80" s="139" t="s">
        <v>580</v>
      </c>
      <c r="B80" s="139"/>
    </row>
    <row r="81" spans="1:2" ht="15.75" thickBot="1">
      <c r="A81" s="139" t="s">
        <v>581</v>
      </c>
      <c r="B81" s="139"/>
    </row>
    <row r="82" spans="1:2" ht="15.75" thickBot="1">
      <c r="A82" s="139" t="s">
        <v>582</v>
      </c>
      <c r="B82" s="139"/>
    </row>
    <row r="83" spans="1:2" ht="15.75" thickBot="1">
      <c r="A83" s="139" t="s">
        <v>583</v>
      </c>
      <c r="B83" s="139"/>
    </row>
    <row r="84" spans="1:2" ht="15.75" thickBot="1">
      <c r="A84" s="139" t="s">
        <v>584</v>
      </c>
      <c r="B84" s="139"/>
    </row>
    <row r="85" spans="1:2" ht="15.75" thickBot="1">
      <c r="A85" s="139" t="s">
        <v>585</v>
      </c>
      <c r="B85" s="139"/>
    </row>
    <row r="86" spans="1:2" ht="15.75" thickBot="1">
      <c r="A86" s="139" t="s">
        <v>586</v>
      </c>
      <c r="B86" s="139"/>
    </row>
    <row r="87" spans="1:2" ht="15.75" thickBot="1">
      <c r="A87" s="139" t="s">
        <v>587</v>
      </c>
      <c r="B87" s="139"/>
    </row>
    <row r="88" spans="1:2" ht="15.75" thickBot="1">
      <c r="A88" s="139" t="s">
        <v>588</v>
      </c>
      <c r="B88" s="139"/>
    </row>
    <row r="89" spans="1:2" ht="15.75" thickBot="1">
      <c r="A89" s="139" t="s">
        <v>589</v>
      </c>
      <c r="B89" s="139"/>
    </row>
    <row r="90" spans="1:2" ht="15.75" thickBot="1">
      <c r="A90" s="139" t="s">
        <v>590</v>
      </c>
      <c r="B90" s="139"/>
    </row>
    <row r="91" spans="1:2" ht="15.75" thickBot="1">
      <c r="A91" s="139" t="s">
        <v>591</v>
      </c>
      <c r="B91" s="139"/>
    </row>
    <row r="92" spans="1:2" ht="15.75" thickBot="1">
      <c r="A92" s="139" t="s">
        <v>592</v>
      </c>
      <c r="B92" s="139"/>
    </row>
    <row r="93" spans="1:2" ht="15.75" thickBot="1">
      <c r="A93" s="139" t="s">
        <v>593</v>
      </c>
      <c r="B93" s="139"/>
    </row>
    <row r="94" spans="1:2" ht="15.75" thickBot="1">
      <c r="A94" s="139" t="s">
        <v>594</v>
      </c>
      <c r="B94" s="139"/>
    </row>
    <row r="95" spans="1:2" ht="15.75" thickBot="1">
      <c r="A95" s="139" t="s">
        <v>595</v>
      </c>
      <c r="B95" s="139"/>
    </row>
    <row r="96" spans="1:2" ht="15.75" thickBot="1">
      <c r="A96" s="139" t="s">
        <v>596</v>
      </c>
      <c r="B96" s="139"/>
    </row>
    <row r="97" spans="1:2" ht="15.75" thickBot="1">
      <c r="A97" s="139" t="s">
        <v>597</v>
      </c>
      <c r="B97" s="139"/>
    </row>
    <row r="98" spans="1:2" ht="15.75" thickBot="1">
      <c r="A98" s="139" t="s">
        <v>598</v>
      </c>
      <c r="B98" s="139"/>
    </row>
    <row r="99" spans="1:2" ht="15.75" thickBot="1">
      <c r="A99" s="139" t="s">
        <v>599</v>
      </c>
      <c r="B99" s="139"/>
    </row>
    <row r="100" spans="1:2" ht="15.75" thickBot="1">
      <c r="A100" s="139" t="s">
        <v>600</v>
      </c>
      <c r="B100" s="139"/>
    </row>
    <row r="101" spans="1:2" ht="15.75" thickBot="1">
      <c r="A101" s="139" t="s">
        <v>601</v>
      </c>
      <c r="B101" s="139"/>
    </row>
    <row r="102" spans="1:2" ht="15.75" thickBot="1">
      <c r="A102" s="139" t="s">
        <v>602</v>
      </c>
      <c r="B102" s="139"/>
    </row>
    <row r="103" spans="1:2" ht="15.75" thickBot="1">
      <c r="A103" s="139" t="s">
        <v>603</v>
      </c>
      <c r="B103" s="139"/>
    </row>
    <row r="104" spans="1:2" ht="15.75" thickBot="1">
      <c r="A104" s="139" t="s">
        <v>604</v>
      </c>
      <c r="B104" s="139"/>
    </row>
    <row r="105" spans="1:2" ht="15.75" thickBot="1">
      <c r="A105" s="139" t="s">
        <v>605</v>
      </c>
      <c r="B105" s="139"/>
    </row>
    <row r="106" spans="1:2" ht="15.75" thickBot="1">
      <c r="A106" s="139" t="s">
        <v>606</v>
      </c>
      <c r="B106" s="139"/>
    </row>
    <row r="107" spans="1:2" ht="15.75" thickBot="1">
      <c r="A107" s="139" t="s">
        <v>607</v>
      </c>
      <c r="B107" s="139"/>
    </row>
    <row r="108" spans="1:2" ht="15.75" thickBot="1">
      <c r="A108" s="139" t="s">
        <v>608</v>
      </c>
      <c r="B108" s="139"/>
    </row>
    <row r="109" spans="1:2" ht="15.75" thickBot="1">
      <c r="A109" s="139" t="s">
        <v>609</v>
      </c>
      <c r="B109" s="139"/>
    </row>
    <row r="110" spans="1:2" ht="15.75" thickBot="1">
      <c r="A110" s="139" t="s">
        <v>610</v>
      </c>
      <c r="B110" s="139"/>
    </row>
    <row r="111" spans="1:2" ht="15.75" thickBot="1">
      <c r="A111" s="139" t="s">
        <v>611</v>
      </c>
      <c r="B111" s="139"/>
    </row>
    <row r="112" spans="1:2" ht="15.75" thickBot="1">
      <c r="A112" s="139" t="s">
        <v>612</v>
      </c>
      <c r="B112" s="139"/>
    </row>
    <row r="113" spans="1:2" ht="15.75" thickBot="1">
      <c r="A113" s="139" t="s">
        <v>613</v>
      </c>
      <c r="B113" s="139"/>
    </row>
    <row r="114" spans="1:2" ht="15.75" thickBot="1">
      <c r="A114" s="139" t="s">
        <v>614</v>
      </c>
      <c r="B114" s="139"/>
    </row>
    <row r="115" spans="1:2" ht="15.75" thickBot="1">
      <c r="A115" s="139" t="s">
        <v>615</v>
      </c>
      <c r="B115" s="139"/>
    </row>
    <row r="116" spans="1:2" ht="15.75" thickBot="1">
      <c r="A116" s="139" t="s">
        <v>616</v>
      </c>
      <c r="B116" s="139"/>
    </row>
    <row r="117" spans="1:2" ht="15.75" thickBot="1">
      <c r="A117" s="139" t="s">
        <v>617</v>
      </c>
      <c r="B117" s="139"/>
    </row>
    <row r="118" spans="1:2" ht="15.75" thickBot="1">
      <c r="A118" s="139" t="s">
        <v>618</v>
      </c>
      <c r="B118" s="139"/>
    </row>
    <row r="119" spans="1:2" ht="15.75" thickBot="1">
      <c r="A119" s="139" t="s">
        <v>619</v>
      </c>
      <c r="B119" s="139"/>
    </row>
    <row r="120" spans="1:2" ht="15.75" thickBot="1">
      <c r="A120" s="139" t="s">
        <v>620</v>
      </c>
      <c r="B120" s="139"/>
    </row>
    <row r="121" spans="1:2" ht="15.75" thickBot="1">
      <c r="A121" s="139" t="s">
        <v>621</v>
      </c>
      <c r="B121" s="139"/>
    </row>
    <row r="122" spans="1:2" ht="15.75" thickBot="1">
      <c r="A122" s="139" t="s">
        <v>622</v>
      </c>
      <c r="B122" s="139"/>
    </row>
    <row r="123" spans="1:2" ht="15.75" thickBot="1">
      <c r="A123" s="139" t="s">
        <v>623</v>
      </c>
      <c r="B123" s="139"/>
    </row>
    <row r="124" spans="1:2" ht="15.75" thickBot="1">
      <c r="A124" s="139" t="s">
        <v>624</v>
      </c>
      <c r="B124" s="139"/>
    </row>
    <row r="125" spans="1:2" ht="15.75" thickBot="1">
      <c r="A125" s="139" t="s">
        <v>625</v>
      </c>
      <c r="B125" s="139"/>
    </row>
    <row r="126" spans="1:2" ht="15.75" thickBot="1">
      <c r="A126" s="139" t="s">
        <v>626</v>
      </c>
      <c r="B126" s="139"/>
    </row>
    <row r="127" spans="1:2" ht="15.75" thickBot="1">
      <c r="A127" s="139" t="s">
        <v>627</v>
      </c>
      <c r="B127" s="139"/>
    </row>
    <row r="128" spans="1:2" ht="15.75" thickBot="1">
      <c r="A128" s="139" t="s">
        <v>628</v>
      </c>
      <c r="B128" s="139"/>
    </row>
    <row r="129" spans="1:2" ht="15.75" thickBot="1">
      <c r="A129" s="139" t="s">
        <v>629</v>
      </c>
      <c r="B129" s="139"/>
    </row>
    <row r="130" spans="1:2" ht="15.75" thickBot="1">
      <c r="A130" s="139" t="s">
        <v>630</v>
      </c>
      <c r="B130" s="139"/>
    </row>
    <row r="131" spans="1:2" ht="15.75" thickBot="1">
      <c r="A131" s="139" t="s">
        <v>631</v>
      </c>
      <c r="B131" s="139"/>
    </row>
    <row r="132" spans="1:2" ht="15.75" thickBot="1">
      <c r="A132" s="139" t="s">
        <v>632</v>
      </c>
      <c r="B132" s="139"/>
    </row>
    <row r="133" spans="1:2" ht="15.75" thickBot="1">
      <c r="A133" s="139" t="s">
        <v>633</v>
      </c>
      <c r="B133" s="139"/>
    </row>
    <row r="134" spans="1:2" ht="15.75" thickBot="1">
      <c r="A134" s="139" t="s">
        <v>634</v>
      </c>
      <c r="B134" s="139"/>
    </row>
    <row r="135" spans="1:2" ht="15.75" thickBot="1">
      <c r="A135" s="139" t="s">
        <v>635</v>
      </c>
      <c r="B135" s="139"/>
    </row>
    <row r="136" spans="1:2" ht="15.75" thickBot="1">
      <c r="A136" s="139" t="s">
        <v>636</v>
      </c>
      <c r="B136" s="139"/>
    </row>
    <row r="137" spans="1:2" ht="15.75" thickBot="1">
      <c r="A137" s="139" t="s">
        <v>637</v>
      </c>
      <c r="B137" s="139"/>
    </row>
    <row r="138" spans="1:2" ht="15.75" thickBot="1">
      <c r="A138" s="139" t="s">
        <v>638</v>
      </c>
      <c r="B138" s="139"/>
    </row>
    <row r="139" spans="1:2" ht="15.75" thickBot="1">
      <c r="A139" s="139" t="s">
        <v>639</v>
      </c>
      <c r="B139" s="139"/>
    </row>
    <row r="140" spans="1:2" ht="15.75" thickBot="1">
      <c r="A140" s="139" t="s">
        <v>640</v>
      </c>
      <c r="B140" s="139"/>
    </row>
    <row r="141" spans="1:2" ht="15.75" thickBot="1">
      <c r="A141" s="139" t="s">
        <v>641</v>
      </c>
      <c r="B141" s="139"/>
    </row>
    <row r="142" spans="1:2" ht="15.75" thickBot="1">
      <c r="A142" s="139" t="s">
        <v>642</v>
      </c>
      <c r="B142" s="139"/>
    </row>
    <row r="143" spans="1:2" ht="15.75" thickBot="1">
      <c r="A143" s="139" t="s">
        <v>643</v>
      </c>
      <c r="B143" s="139"/>
    </row>
    <row r="144" spans="1:2" ht="15.75" thickBot="1">
      <c r="A144" s="139" t="s">
        <v>644</v>
      </c>
      <c r="B144" s="139"/>
    </row>
    <row r="145" spans="1:2" ht="15.75" thickBot="1">
      <c r="A145" s="139" t="s">
        <v>645</v>
      </c>
      <c r="B145" s="139"/>
    </row>
    <row r="146" spans="1:2" ht="15.75" thickBot="1">
      <c r="A146" s="139" t="s">
        <v>646</v>
      </c>
      <c r="B146" s="139"/>
    </row>
    <row r="147" spans="1:2" ht="15.75" thickBot="1">
      <c r="A147" s="139" t="s">
        <v>647</v>
      </c>
      <c r="B147" s="139"/>
    </row>
    <row r="148" spans="1:2" ht="15.75" thickBot="1">
      <c r="A148" s="139" t="s">
        <v>648</v>
      </c>
      <c r="B148" s="139"/>
    </row>
    <row r="149" spans="1:2" ht="15.75" thickBot="1">
      <c r="A149" s="139" t="s">
        <v>649</v>
      </c>
      <c r="B149" s="139"/>
    </row>
    <row r="150" spans="1:2" ht="15.75" thickBot="1">
      <c r="A150" s="139" t="s">
        <v>650</v>
      </c>
      <c r="B150" s="139"/>
    </row>
    <row r="151" spans="1:2" ht="15.75" thickBot="1">
      <c r="A151" s="139" t="s">
        <v>651</v>
      </c>
      <c r="B151" s="139"/>
    </row>
    <row r="152" spans="1:2" ht="15.75" thickBot="1">
      <c r="A152" s="139" t="s">
        <v>652</v>
      </c>
      <c r="B152" s="139"/>
    </row>
    <row r="153" spans="1:2" ht="15.75" thickBot="1">
      <c r="A153" s="139" t="s">
        <v>653</v>
      </c>
      <c r="B153" s="139"/>
    </row>
    <row r="154" spans="1:2" ht="15.75" thickBot="1">
      <c r="A154" s="139" t="s">
        <v>654</v>
      </c>
      <c r="B154" s="139"/>
    </row>
    <row r="155" spans="1:2" ht="15.75" thickBot="1">
      <c r="A155" s="139" t="s">
        <v>655</v>
      </c>
      <c r="B155" s="139"/>
    </row>
    <row r="156" spans="1:2" ht="15.75" thickBot="1">
      <c r="A156" s="139" t="s">
        <v>656</v>
      </c>
      <c r="B156" s="139"/>
    </row>
    <row r="157" spans="1:2" ht="15.75" thickBot="1">
      <c r="A157" s="139" t="s">
        <v>657</v>
      </c>
      <c r="B157" s="139"/>
    </row>
    <row r="158" spans="1:2" ht="15.75" thickBot="1">
      <c r="A158" s="139" t="s">
        <v>658</v>
      </c>
      <c r="B158" s="139"/>
    </row>
    <row r="159" spans="1:2" ht="15.75" thickBot="1">
      <c r="A159" s="139" t="s">
        <v>659</v>
      </c>
      <c r="B159" s="139"/>
    </row>
    <row r="160" spans="1:2" ht="15.75" thickBot="1">
      <c r="A160" s="139" t="s">
        <v>660</v>
      </c>
      <c r="B160" s="139"/>
    </row>
    <row r="161" spans="1:2" ht="15.75" thickBot="1">
      <c r="A161" s="139" t="s">
        <v>661</v>
      </c>
      <c r="B161" s="139"/>
    </row>
    <row r="162" spans="1:2" ht="15.75" thickBot="1">
      <c r="A162" s="139" t="s">
        <v>662</v>
      </c>
      <c r="B162" s="139"/>
    </row>
    <row r="163" spans="1:2" ht="15.75" thickBot="1">
      <c r="A163" s="139" t="s">
        <v>663</v>
      </c>
      <c r="B163" s="139"/>
    </row>
    <row r="164" spans="1:2" ht="15.75" thickBot="1">
      <c r="A164" s="139" t="s">
        <v>664</v>
      </c>
      <c r="B164" s="140"/>
    </row>
    <row r="165" spans="1:2" ht="15.75" thickBot="1">
      <c r="A165" s="139" t="s">
        <v>665</v>
      </c>
      <c r="B165" s="139"/>
    </row>
    <row r="166" spans="1:2" ht="15.75" thickBot="1">
      <c r="A166" s="139" t="s">
        <v>666</v>
      </c>
      <c r="B166" s="139"/>
    </row>
    <row r="167" spans="1:2" ht="15.75" thickBot="1">
      <c r="A167" s="139" t="s">
        <v>667</v>
      </c>
      <c r="B167" s="139"/>
    </row>
    <row r="168" spans="1:2" ht="15.75" thickBot="1">
      <c r="A168" s="139" t="s">
        <v>668</v>
      </c>
      <c r="B168" s="139"/>
    </row>
    <row r="169" spans="1:2" ht="15.75" thickBot="1">
      <c r="A169" s="139" t="s">
        <v>669</v>
      </c>
      <c r="B169" s="139"/>
    </row>
    <row r="170" spans="1:2" ht="15.75" thickBot="1">
      <c r="A170" s="139" t="s">
        <v>670</v>
      </c>
      <c r="B170" s="139"/>
    </row>
    <row r="171" spans="1:2" ht="15.75" thickBot="1">
      <c r="A171" s="139" t="s">
        <v>671</v>
      </c>
      <c r="B171" s="139"/>
    </row>
    <row r="172" spans="1:2" ht="15.75" thickBot="1">
      <c r="A172" s="139" t="s">
        <v>672</v>
      </c>
      <c r="B172" s="139"/>
    </row>
    <row r="173" spans="1:2" ht="15.75" thickBot="1">
      <c r="A173" s="139" t="s">
        <v>673</v>
      </c>
      <c r="B173" s="139"/>
    </row>
    <row r="174" spans="1:2" ht="15.75" thickBot="1">
      <c r="A174" s="139" t="s">
        <v>674</v>
      </c>
      <c r="B174" s="139"/>
    </row>
    <row r="175" spans="1:2" ht="15.75" thickBot="1">
      <c r="A175" s="139" t="s">
        <v>675</v>
      </c>
      <c r="B175" s="139"/>
    </row>
    <row r="176" spans="1:2" ht="15.75" thickBot="1">
      <c r="A176" s="139" t="s">
        <v>676</v>
      </c>
      <c r="B176" s="139"/>
    </row>
    <row r="177" spans="1:2" ht="15.75" thickBot="1">
      <c r="A177" s="139" t="s">
        <v>677</v>
      </c>
      <c r="B177" s="139"/>
    </row>
    <row r="178" spans="1:2" ht="15.75" thickBot="1">
      <c r="A178" s="139" t="s">
        <v>678</v>
      </c>
      <c r="B178" s="139"/>
    </row>
    <row r="179" spans="1:2" ht="15.75" thickBot="1">
      <c r="A179" s="139" t="s">
        <v>679</v>
      </c>
      <c r="B179" s="139"/>
    </row>
    <row r="180" spans="1:2" ht="15.75" thickBot="1">
      <c r="A180" s="139" t="s">
        <v>680</v>
      </c>
      <c r="B180" s="139"/>
    </row>
    <row r="181" spans="1:2" ht="15.75" thickBot="1">
      <c r="A181" s="139" t="s">
        <v>681</v>
      </c>
      <c r="B181" s="139"/>
    </row>
    <row r="182" spans="1:2" ht="15.75" thickBot="1">
      <c r="A182" s="139" t="s">
        <v>682</v>
      </c>
      <c r="B182" s="139"/>
    </row>
    <row r="183" spans="1:2" ht="15.75" thickBot="1">
      <c r="A183" s="139" t="s">
        <v>683</v>
      </c>
      <c r="B183" s="139"/>
    </row>
    <row r="184" spans="1:2" ht="15.75" thickBot="1">
      <c r="A184" s="139" t="s">
        <v>684</v>
      </c>
      <c r="B184" s="139"/>
    </row>
    <row r="185" spans="1:2" ht="15.75" thickBot="1">
      <c r="A185" s="139" t="s">
        <v>685</v>
      </c>
      <c r="B185" s="139"/>
    </row>
    <row r="186" spans="1:2" ht="15.75" thickBot="1">
      <c r="A186" s="139" t="s">
        <v>686</v>
      </c>
      <c r="B186" s="139"/>
    </row>
    <row r="187" spans="1:2" ht="15.75" thickBot="1">
      <c r="A187" s="139" t="s">
        <v>687</v>
      </c>
      <c r="B187" s="139"/>
    </row>
    <row r="188" spans="1:2" ht="15.75" thickBot="1">
      <c r="A188" s="139" t="s">
        <v>688</v>
      </c>
      <c r="B188" s="139"/>
    </row>
    <row r="189" spans="1:2" ht="15.75" thickBot="1">
      <c r="A189" s="139" t="s">
        <v>689</v>
      </c>
      <c r="B189" s="139"/>
    </row>
    <row r="190" spans="1:2" ht="15.75" thickBot="1">
      <c r="A190" s="139" t="s">
        <v>690</v>
      </c>
      <c r="B190" s="139"/>
    </row>
    <row r="191" spans="1:2" ht="15.75" thickBot="1">
      <c r="A191" s="139" t="s">
        <v>691</v>
      </c>
      <c r="B191" s="139"/>
    </row>
    <row r="192" spans="1:2" ht="15.75" thickBot="1">
      <c r="A192" s="139" t="s">
        <v>692</v>
      </c>
      <c r="B192" s="139"/>
    </row>
    <row r="193" spans="1:2" ht="15.75" thickBot="1">
      <c r="A193" s="139" t="s">
        <v>693</v>
      </c>
      <c r="B193" s="139"/>
    </row>
    <row r="194" spans="1:2" ht="15.75" thickBot="1">
      <c r="A194" s="139" t="s">
        <v>694</v>
      </c>
      <c r="B194" s="139"/>
    </row>
    <row r="195" spans="1:2" ht="15.75" thickBot="1">
      <c r="A195" s="139" t="s">
        <v>695</v>
      </c>
      <c r="B195" s="139"/>
    </row>
    <row r="196" spans="1:2" ht="15.75" thickBot="1">
      <c r="A196" s="139" t="s">
        <v>696</v>
      </c>
      <c r="B196" s="139"/>
    </row>
    <row r="197" spans="1:2" ht="15.75" thickBot="1">
      <c r="A197" s="139" t="s">
        <v>697</v>
      </c>
      <c r="B197" s="139"/>
    </row>
    <row r="198" spans="1:2" ht="15.75" thickBot="1">
      <c r="A198" s="139" t="s">
        <v>698</v>
      </c>
      <c r="B198" s="139"/>
    </row>
    <row r="199" spans="1:2" ht="15.75" thickBot="1">
      <c r="A199" s="139" t="s">
        <v>699</v>
      </c>
      <c r="B199" s="139"/>
    </row>
    <row r="200" spans="1:2" ht="15.75" thickBot="1">
      <c r="A200" s="139" t="s">
        <v>700</v>
      </c>
      <c r="B200" s="139"/>
    </row>
    <row r="201" spans="1:2" ht="15.75" thickBot="1">
      <c r="A201" s="139" t="s">
        <v>701</v>
      </c>
      <c r="B201" s="139"/>
    </row>
    <row r="202" spans="1:2" ht="15.75" thickBot="1">
      <c r="A202" s="139" t="s">
        <v>702</v>
      </c>
      <c r="B202" s="139"/>
    </row>
    <row r="203" spans="1:2" ht="15.75" thickBot="1">
      <c r="A203" s="139" t="s">
        <v>703</v>
      </c>
      <c r="B203" s="139"/>
    </row>
    <row r="204" spans="1:2" ht="15.75" thickBot="1">
      <c r="A204" s="139" t="s">
        <v>704</v>
      </c>
      <c r="B204" s="139"/>
    </row>
    <row r="205" spans="1:2" ht="15.75" thickBot="1">
      <c r="A205" s="139" t="s">
        <v>705</v>
      </c>
      <c r="B205" s="139"/>
    </row>
    <row r="206" spans="1:2" ht="15.75" thickBot="1">
      <c r="A206" s="139" t="s">
        <v>706</v>
      </c>
      <c r="B206" s="139"/>
    </row>
    <row r="207" spans="1:2" ht="15.75" thickBot="1">
      <c r="A207" s="139" t="s">
        <v>707</v>
      </c>
      <c r="B207" s="139"/>
    </row>
    <row r="208" spans="1:2" ht="15.75" thickBot="1">
      <c r="A208" s="139" t="s">
        <v>708</v>
      </c>
      <c r="B208" s="139"/>
    </row>
    <row r="209" spans="1:2" ht="15.75" thickBot="1">
      <c r="A209" s="139" t="s">
        <v>709</v>
      </c>
      <c r="B209" s="139"/>
    </row>
    <row r="210" spans="1:2" ht="15.75" thickBot="1">
      <c r="A210" s="139" t="s">
        <v>710</v>
      </c>
      <c r="B210" s="139"/>
    </row>
    <row r="211" spans="1:2" ht="15.75" thickBot="1">
      <c r="A211" s="139" t="s">
        <v>711</v>
      </c>
      <c r="B211" s="139"/>
    </row>
    <row r="212" spans="1:2" ht="15.75" thickBot="1">
      <c r="A212" s="139" t="s">
        <v>712</v>
      </c>
      <c r="B212" s="139"/>
    </row>
    <row r="213" spans="1:2" ht="15.75" thickBot="1">
      <c r="A213" s="139" t="s">
        <v>713</v>
      </c>
      <c r="B213" s="139"/>
    </row>
    <row r="214" spans="1:2" ht="15.75" thickBot="1">
      <c r="A214" s="139" t="s">
        <v>714</v>
      </c>
      <c r="B214" s="139"/>
    </row>
    <row r="215" spans="1:2" ht="15.75" thickBot="1">
      <c r="A215" s="139" t="s">
        <v>715</v>
      </c>
      <c r="B215" s="139"/>
    </row>
    <row r="216" spans="1:2" ht="15.75" thickBot="1">
      <c r="A216" s="139" t="s">
        <v>716</v>
      </c>
      <c r="B216" s="139"/>
    </row>
    <row r="217" spans="1:2" ht="15.75" thickBot="1">
      <c r="A217" s="139" t="s">
        <v>717</v>
      </c>
      <c r="B217" s="139"/>
    </row>
    <row r="218" spans="1:2" ht="15.75" thickBot="1">
      <c r="A218" s="139" t="s">
        <v>718</v>
      </c>
      <c r="B218" s="139"/>
    </row>
    <row r="219" spans="1:2" ht="15.75" thickBot="1">
      <c r="A219" s="139" t="s">
        <v>719</v>
      </c>
      <c r="B219" s="139"/>
    </row>
    <row r="220" spans="1:2" ht="15.75" thickBot="1">
      <c r="A220" s="139" t="s">
        <v>720</v>
      </c>
      <c r="B220" s="139"/>
    </row>
    <row r="221" spans="1:2" ht="15.75" thickBot="1">
      <c r="A221" s="139" t="s">
        <v>721</v>
      </c>
      <c r="B221" s="139"/>
    </row>
    <row r="222" spans="1:2" ht="15.75" thickBot="1">
      <c r="A222" s="139" t="s">
        <v>722</v>
      </c>
      <c r="B222" s="139"/>
    </row>
    <row r="223" spans="1:2" ht="15.75" thickBot="1">
      <c r="A223" s="139" t="s">
        <v>723</v>
      </c>
      <c r="B223" s="139"/>
    </row>
    <row r="224" spans="1:2" ht="15.75" thickBot="1">
      <c r="A224" s="139" t="s">
        <v>724</v>
      </c>
      <c r="B224" s="139"/>
    </row>
    <row r="225" spans="1:2" ht="15.75" thickBot="1">
      <c r="A225" s="139" t="s">
        <v>725</v>
      </c>
      <c r="B225" s="139"/>
    </row>
    <row r="226" spans="1:2" ht="15.75" thickBot="1">
      <c r="A226" s="139" t="s">
        <v>726</v>
      </c>
      <c r="B226" s="139"/>
    </row>
    <row r="227" spans="1:2" ht="15.75" thickBot="1">
      <c r="A227" s="139" t="s">
        <v>727</v>
      </c>
      <c r="B227" s="139"/>
    </row>
    <row r="228" spans="1:2" ht="15.75" thickBot="1">
      <c r="A228" s="139" t="s">
        <v>728</v>
      </c>
      <c r="B228" s="139"/>
    </row>
    <row r="229" spans="1:2" ht="15.75" thickBot="1">
      <c r="A229" s="139" t="s">
        <v>729</v>
      </c>
      <c r="B229" s="139"/>
    </row>
    <row r="230" spans="1:2" ht="15.75" thickBot="1">
      <c r="A230" s="139" t="s">
        <v>730</v>
      </c>
      <c r="B230" s="139"/>
    </row>
    <row r="231" spans="1:2" ht="15.75" thickBot="1">
      <c r="A231" s="139" t="s">
        <v>731</v>
      </c>
      <c r="B231" s="139"/>
    </row>
    <row r="232" spans="1:2" ht="15.75" thickBot="1">
      <c r="A232" s="139" t="s">
        <v>732</v>
      </c>
      <c r="B232" s="139"/>
    </row>
    <row r="233" spans="1:2" ht="15.75" thickBot="1">
      <c r="A233" s="139" t="s">
        <v>733</v>
      </c>
      <c r="B233" s="139"/>
    </row>
    <row r="234" spans="1:2" ht="15.75" thickBot="1">
      <c r="A234" s="139" t="s">
        <v>734</v>
      </c>
      <c r="B234" s="139"/>
    </row>
    <row r="235" spans="1:2" ht="15.75" thickBot="1">
      <c r="A235" s="139" t="s">
        <v>735</v>
      </c>
      <c r="B235" s="139"/>
    </row>
    <row r="236" spans="1:2" ht="15.75" thickBot="1">
      <c r="A236" s="139" t="s">
        <v>736</v>
      </c>
      <c r="B236" s="139"/>
    </row>
    <row r="237" spans="1:2" ht="15.75" thickBot="1">
      <c r="A237" s="139" t="s">
        <v>737</v>
      </c>
      <c r="B237" s="139"/>
    </row>
    <row r="238" spans="1:2" ht="15.75" thickBot="1">
      <c r="A238" s="139" t="s">
        <v>738</v>
      </c>
      <c r="B238" s="139"/>
    </row>
    <row r="239" spans="1:2" ht="15.75" thickBot="1">
      <c r="A239" s="139" t="s">
        <v>739</v>
      </c>
      <c r="B239" s="139"/>
    </row>
    <row r="240" spans="1:2" ht="15.75" thickBot="1">
      <c r="A240" s="139" t="s">
        <v>740</v>
      </c>
      <c r="B240" s="139"/>
    </row>
    <row r="241" spans="1:2" ht="15.75" thickBot="1">
      <c r="A241" s="139" t="s">
        <v>741</v>
      </c>
      <c r="B241" s="139"/>
    </row>
    <row r="242" spans="1:2" ht="15.75" thickBot="1">
      <c r="A242" s="139" t="s">
        <v>742</v>
      </c>
      <c r="B242" s="139"/>
    </row>
    <row r="243" spans="1:2" ht="15.75" thickBot="1">
      <c r="A243" s="139" t="s">
        <v>743</v>
      </c>
      <c r="B243" s="139"/>
    </row>
    <row r="244" spans="1:2" ht="15.75" thickBot="1">
      <c r="A244" s="139" t="s">
        <v>744</v>
      </c>
      <c r="B244" s="139"/>
    </row>
    <row r="245" spans="1:2" ht="15.75" thickBot="1">
      <c r="A245" s="139" t="s">
        <v>745</v>
      </c>
      <c r="B245" s="139"/>
    </row>
    <row r="246" spans="1:2" ht="15.75" thickBot="1">
      <c r="A246" s="139" t="s">
        <v>746</v>
      </c>
      <c r="B246" s="139"/>
    </row>
    <row r="247" spans="1:2" ht="15.75" thickBot="1">
      <c r="A247" s="139" t="s">
        <v>747</v>
      </c>
      <c r="B247" s="139"/>
    </row>
    <row r="248" spans="1:2" ht="15.75" thickBot="1">
      <c r="A248" s="139" t="s">
        <v>748</v>
      </c>
      <c r="B248" s="139"/>
    </row>
    <row r="249" spans="1:2" ht="15.75" thickBot="1">
      <c r="A249" s="139" t="s">
        <v>749</v>
      </c>
      <c r="B249" s="139"/>
    </row>
    <row r="250" spans="1:2" ht="15.75" thickBot="1">
      <c r="A250" s="139" t="s">
        <v>750</v>
      </c>
      <c r="B250" s="139"/>
    </row>
    <row r="251" spans="1:2" ht="15.75" thickBot="1">
      <c r="A251" s="139" t="s">
        <v>751</v>
      </c>
      <c r="B251" s="139"/>
    </row>
    <row r="252" spans="1:2" ht="15.75" thickBot="1">
      <c r="A252" s="139" t="s">
        <v>752</v>
      </c>
      <c r="B252" s="139"/>
    </row>
    <row r="253" spans="1:2" ht="15.75" thickBot="1">
      <c r="A253" s="139" t="s">
        <v>753</v>
      </c>
      <c r="B253" s="139"/>
    </row>
    <row r="254" spans="1:2" ht="15.75" thickBot="1">
      <c r="A254" s="139" t="s">
        <v>754</v>
      </c>
      <c r="B254" s="139"/>
    </row>
    <row r="255" spans="1:2" ht="15.75" thickBot="1">
      <c r="A255" s="139" t="s">
        <v>755</v>
      </c>
      <c r="B255" s="139"/>
    </row>
    <row r="256" spans="1:2" ht="15.75" thickBot="1">
      <c r="A256" s="139" t="s">
        <v>756</v>
      </c>
      <c r="B256" s="139"/>
    </row>
    <row r="257" spans="1:2" ht="15.75" thickBot="1">
      <c r="A257" s="139" t="s">
        <v>757</v>
      </c>
      <c r="B257" s="139"/>
    </row>
    <row r="258" spans="1:2" ht="15.75" thickBot="1">
      <c r="A258" s="139" t="s">
        <v>758</v>
      </c>
      <c r="B258" s="139"/>
    </row>
    <row r="259" spans="1:2" ht="15.75" thickBot="1">
      <c r="A259" s="139" t="s">
        <v>759</v>
      </c>
      <c r="B259" s="139"/>
    </row>
    <row r="260" spans="1:2" ht="15.75" thickBot="1">
      <c r="A260" s="139" t="s">
        <v>760</v>
      </c>
      <c r="B260" s="139"/>
    </row>
    <row r="261" spans="1:2" ht="15.75" thickBot="1">
      <c r="A261" s="139" t="s">
        <v>761</v>
      </c>
      <c r="B261" s="139"/>
    </row>
    <row r="262" spans="1:2" ht="15.75" thickBot="1">
      <c r="A262" s="139" t="s">
        <v>762</v>
      </c>
      <c r="B262" s="139"/>
    </row>
    <row r="263" spans="1:2" ht="15.75" thickBot="1">
      <c r="A263" s="139" t="s">
        <v>763</v>
      </c>
      <c r="B263" s="139"/>
    </row>
    <row r="264" spans="1:2" ht="15.75" thickBot="1">
      <c r="A264" s="139" t="s">
        <v>764</v>
      </c>
      <c r="B264" s="139"/>
    </row>
    <row r="265" spans="1:2" ht="15.75" thickBot="1">
      <c r="A265" s="139" t="s">
        <v>765</v>
      </c>
      <c r="B265" s="139"/>
    </row>
    <row r="266" spans="1:2" ht="15.75" thickBot="1">
      <c r="A266" s="139" t="s">
        <v>766</v>
      </c>
      <c r="B266" s="139"/>
    </row>
    <row r="267" spans="1:2" ht="15.75" thickBot="1">
      <c r="A267" s="139" t="s">
        <v>767</v>
      </c>
      <c r="B267" s="139"/>
    </row>
    <row r="268" spans="1:2" ht="15.75" thickBot="1">
      <c r="A268" s="139" t="s">
        <v>768</v>
      </c>
      <c r="B268" s="139"/>
    </row>
    <row r="269" spans="1:2" ht="15.75" thickBot="1">
      <c r="A269" s="139" t="s">
        <v>769</v>
      </c>
      <c r="B269" s="139"/>
    </row>
    <row r="270" spans="1:2" ht="15.75" thickBot="1">
      <c r="A270" s="139" t="s">
        <v>770</v>
      </c>
      <c r="B270" s="139"/>
    </row>
    <row r="271" spans="1:2" ht="15.75" thickBot="1">
      <c r="A271" s="139" t="s">
        <v>771</v>
      </c>
      <c r="B271" s="139"/>
    </row>
    <row r="272" spans="1:2" ht="15.75" thickBot="1">
      <c r="A272" s="139" t="s">
        <v>772</v>
      </c>
      <c r="B272" s="139"/>
    </row>
    <row r="273" spans="1:2" ht="15.75" thickBot="1">
      <c r="A273" s="139" t="s">
        <v>773</v>
      </c>
      <c r="B273" s="139"/>
    </row>
    <row r="274" spans="1:2" ht="15.75" thickBot="1">
      <c r="A274" s="139" t="s">
        <v>774</v>
      </c>
      <c r="B274" s="139"/>
    </row>
    <row r="275" spans="1:2" ht="15.75" thickBot="1">
      <c r="A275" s="139" t="s">
        <v>775</v>
      </c>
      <c r="B275" s="139"/>
    </row>
    <row r="276" spans="1:2" ht="15.75" thickBot="1">
      <c r="A276" s="139" t="s">
        <v>776</v>
      </c>
      <c r="B276" s="139"/>
    </row>
    <row r="277" spans="1:2" ht="15.75" thickBot="1">
      <c r="A277" s="139" t="s">
        <v>777</v>
      </c>
      <c r="B277" s="139"/>
    </row>
    <row r="278" spans="1:2" ht="15.75" thickBot="1">
      <c r="A278" s="139" t="s">
        <v>778</v>
      </c>
      <c r="B278" s="139"/>
    </row>
    <row r="279" spans="1:2" ht="15.75" thickBot="1">
      <c r="A279" s="139" t="s">
        <v>779</v>
      </c>
      <c r="B279" s="139"/>
    </row>
    <row r="280" spans="1:2" ht="15.75" thickBot="1">
      <c r="A280" s="139" t="s">
        <v>780</v>
      </c>
      <c r="B280" s="139"/>
    </row>
    <row r="281" spans="1:2" ht="15.75" thickBot="1">
      <c r="A281" s="139" t="s">
        <v>781</v>
      </c>
      <c r="B281" s="139"/>
    </row>
    <row r="282" spans="1:2" ht="15.75" thickBot="1">
      <c r="A282" s="139" t="s">
        <v>782</v>
      </c>
      <c r="B282" s="139"/>
    </row>
    <row r="283" spans="1:2" ht="15.75" thickBot="1">
      <c r="A283" s="139" t="s">
        <v>783</v>
      </c>
      <c r="B283" s="139"/>
    </row>
    <row r="284" spans="1:2" ht="15.75" thickBot="1">
      <c r="A284" s="139" t="s">
        <v>784</v>
      </c>
      <c r="B284" s="139"/>
    </row>
    <row r="285" spans="1:2" ht="15.75" thickBot="1">
      <c r="A285" s="139" t="s">
        <v>785</v>
      </c>
      <c r="B285" s="139"/>
    </row>
    <row r="286" spans="1:2" ht="15.75" thickBot="1">
      <c r="A286" s="139" t="s">
        <v>786</v>
      </c>
      <c r="B286" s="139"/>
    </row>
    <row r="287" spans="1:2" ht="15.75" thickBot="1">
      <c r="A287" s="139" t="s">
        <v>787</v>
      </c>
      <c r="B287" s="139"/>
    </row>
    <row r="288" spans="1:2" ht="15.75" thickBot="1">
      <c r="A288" s="139" t="s">
        <v>788</v>
      </c>
      <c r="B288" s="139"/>
    </row>
    <row r="289" spans="1:2" ht="15.75" thickBot="1">
      <c r="A289" s="139" t="s">
        <v>789</v>
      </c>
      <c r="B289" s="139"/>
    </row>
    <row r="290" spans="1:2" ht="15.75" thickBot="1">
      <c r="A290" s="139" t="s">
        <v>790</v>
      </c>
      <c r="B290" s="139"/>
    </row>
    <row r="291" spans="1:2" ht="15.75" thickBot="1">
      <c r="A291" s="139" t="s">
        <v>791</v>
      </c>
      <c r="B291" s="139"/>
    </row>
    <row r="292" spans="1:2" ht="15.75" thickBot="1">
      <c r="A292" s="139" t="s">
        <v>792</v>
      </c>
      <c r="B292" s="139"/>
    </row>
    <row r="293" spans="1:2" ht="15.75" thickBot="1">
      <c r="A293" s="139" t="s">
        <v>793</v>
      </c>
      <c r="B293" s="139"/>
    </row>
    <row r="294" spans="1:2" ht="15.75" thickBot="1">
      <c r="A294" s="139" t="s">
        <v>794</v>
      </c>
      <c r="B294" s="139"/>
    </row>
    <row r="295" spans="1:2" ht="15.75" thickBot="1">
      <c r="A295" s="139" t="s">
        <v>795</v>
      </c>
      <c r="B295" s="139"/>
    </row>
    <row r="296" spans="1:2" ht="15.75" thickBot="1">
      <c r="A296" s="139" t="s">
        <v>796</v>
      </c>
      <c r="B296" s="139"/>
    </row>
    <row r="297" spans="1:2" ht="15.75" thickBot="1">
      <c r="A297" s="139" t="s">
        <v>797</v>
      </c>
      <c r="B297" s="139"/>
    </row>
    <row r="298" spans="1:2" ht="15.75" thickBot="1">
      <c r="A298" s="139" t="s">
        <v>798</v>
      </c>
      <c r="B298" s="139"/>
    </row>
    <row r="299" spans="1:2" ht="15.75" thickBot="1">
      <c r="A299" s="139" t="s">
        <v>799</v>
      </c>
      <c r="B299" s="139"/>
    </row>
    <row r="300" spans="1:2" ht="15.75" thickBot="1">
      <c r="A300" s="139" t="s">
        <v>800</v>
      </c>
      <c r="B300" s="139"/>
    </row>
    <row r="301" spans="1:2" ht="15.75" thickBot="1">
      <c r="A301" s="139" t="s">
        <v>801</v>
      </c>
      <c r="B301" s="139"/>
    </row>
    <row r="302" spans="1:2" ht="15.75" thickBot="1">
      <c r="A302" s="139" t="s">
        <v>802</v>
      </c>
      <c r="B302" s="139"/>
    </row>
    <row r="303" spans="1:2" ht="15.75" thickBot="1">
      <c r="A303" s="139" t="s">
        <v>803</v>
      </c>
      <c r="B303" s="139"/>
    </row>
    <row r="304" spans="1:2" ht="15.75" thickBot="1">
      <c r="A304" s="139" t="s">
        <v>804</v>
      </c>
      <c r="B304" s="139"/>
    </row>
    <row r="305" spans="1:2" ht="15.75" thickBot="1">
      <c r="A305" s="139" t="s">
        <v>805</v>
      </c>
      <c r="B305" s="139"/>
    </row>
    <row r="306" spans="1:2" ht="15.75" thickBot="1">
      <c r="A306" s="139" t="s">
        <v>806</v>
      </c>
      <c r="B306" s="139"/>
    </row>
    <row r="307" spans="1:2" ht="15.75" thickBot="1">
      <c r="A307" s="139" t="s">
        <v>807</v>
      </c>
      <c r="B307" s="139"/>
    </row>
    <row r="308" spans="1:2" ht="15.75" thickBot="1">
      <c r="A308" s="139" t="s">
        <v>808</v>
      </c>
      <c r="B308" s="139"/>
    </row>
    <row r="309" spans="1:2" ht="15.75" thickBot="1">
      <c r="A309" s="139" t="s">
        <v>809</v>
      </c>
      <c r="B309" s="139"/>
    </row>
    <row r="310" spans="1:2" ht="15.75" thickBot="1">
      <c r="A310" s="139" t="s">
        <v>810</v>
      </c>
      <c r="B310" s="139"/>
    </row>
    <row r="311" spans="1:2" ht="15.75" thickBot="1">
      <c r="A311" s="139" t="s">
        <v>811</v>
      </c>
      <c r="B311" s="139"/>
    </row>
    <row r="312" spans="1:2" ht="15.75" thickBot="1">
      <c r="A312" s="139" t="s">
        <v>812</v>
      </c>
      <c r="B312" s="139"/>
    </row>
    <row r="313" spans="1:2" ht="15.75" thickBot="1">
      <c r="A313" s="139" t="s">
        <v>813</v>
      </c>
      <c r="B313" s="139"/>
    </row>
    <row r="314" spans="1:2" ht="15.75" thickBot="1">
      <c r="A314" s="139" t="s">
        <v>814</v>
      </c>
      <c r="B314" s="139"/>
    </row>
    <row r="315" spans="1:2" ht="15.75" thickBot="1">
      <c r="A315" s="139" t="s">
        <v>815</v>
      </c>
      <c r="B315" s="139"/>
    </row>
    <row r="316" spans="1:2" ht="15.75" thickBot="1">
      <c r="A316" s="139" t="s">
        <v>816</v>
      </c>
      <c r="B316" s="139"/>
    </row>
    <row r="317" spans="1:2" ht="15.75" thickBot="1">
      <c r="A317" s="139" t="s">
        <v>817</v>
      </c>
      <c r="B317" s="139"/>
    </row>
    <row r="318" spans="1:2" ht="15.75" thickBot="1">
      <c r="A318" s="139" t="s">
        <v>818</v>
      </c>
      <c r="B318" s="139"/>
    </row>
    <row r="319" spans="1:2" ht="15.75" thickBot="1">
      <c r="A319" s="139" t="s">
        <v>819</v>
      </c>
      <c r="B319" s="139"/>
    </row>
    <row r="320" spans="1:2" ht="15.75" thickBot="1">
      <c r="A320" s="139" t="s">
        <v>820</v>
      </c>
      <c r="B320" s="139"/>
    </row>
    <row r="321" spans="1:2" ht="15.75" thickBot="1">
      <c r="A321" s="139" t="s">
        <v>821</v>
      </c>
      <c r="B321" s="139"/>
    </row>
    <row r="322" spans="1:2" ht="15.75" thickBot="1">
      <c r="A322" s="139" t="s">
        <v>822</v>
      </c>
      <c r="B322" s="139"/>
    </row>
    <row r="323" spans="1:2" ht="15.75" thickBot="1">
      <c r="A323" s="139" t="s">
        <v>823</v>
      </c>
      <c r="B323" s="139"/>
    </row>
    <row r="324" spans="1:2" ht="15.75" thickBot="1">
      <c r="A324" s="139" t="s">
        <v>824</v>
      </c>
      <c r="B324" s="139"/>
    </row>
    <row r="325" spans="1:2" ht="15.75" thickBot="1">
      <c r="A325" s="139" t="s">
        <v>825</v>
      </c>
      <c r="B325" s="139"/>
    </row>
    <row r="326" spans="1:2" ht="15.75" thickBot="1">
      <c r="A326" s="139" t="s">
        <v>826</v>
      </c>
      <c r="B326" s="139"/>
    </row>
    <row r="327" spans="1:2" ht="15.75" thickBot="1">
      <c r="A327" s="139" t="s">
        <v>827</v>
      </c>
      <c r="B327" s="139"/>
    </row>
    <row r="328" spans="1:2" ht="15.75" thickBot="1">
      <c r="A328" s="139" t="s">
        <v>828</v>
      </c>
      <c r="B328" s="139"/>
    </row>
    <row r="329" spans="1:2" ht="15.75" thickBot="1">
      <c r="A329" s="139" t="s">
        <v>829</v>
      </c>
      <c r="B329" s="139"/>
    </row>
    <row r="330" spans="1:2" ht="15.75" thickBot="1">
      <c r="A330" s="139" t="s">
        <v>830</v>
      </c>
      <c r="B330" s="139"/>
    </row>
    <row r="331" spans="1:2" ht="15.75" thickBot="1">
      <c r="A331" s="139" t="s">
        <v>831</v>
      </c>
      <c r="B331" s="139"/>
    </row>
    <row r="332" spans="1:2" ht="15.75" thickBot="1">
      <c r="A332" s="139" t="s">
        <v>832</v>
      </c>
      <c r="B332" s="139"/>
    </row>
    <row r="333" spans="1:2" ht="15.75" thickBot="1">
      <c r="A333" s="139" t="s">
        <v>833</v>
      </c>
      <c r="B333" s="139"/>
    </row>
    <row r="334" spans="1:2" ht="15.75" thickBot="1">
      <c r="A334" s="139" t="s">
        <v>834</v>
      </c>
      <c r="B334" s="139"/>
    </row>
    <row r="335" spans="1:2" ht="15.75" thickBot="1">
      <c r="A335" s="139" t="s">
        <v>835</v>
      </c>
      <c r="B335" s="139"/>
    </row>
    <row r="336" spans="1:2" ht="15.75" thickBot="1">
      <c r="A336" s="139" t="s">
        <v>836</v>
      </c>
      <c r="B336" s="139"/>
    </row>
    <row r="337" spans="1:2" ht="15.75" thickBot="1">
      <c r="A337" s="139" t="s">
        <v>837</v>
      </c>
      <c r="B337" s="139"/>
    </row>
    <row r="338" spans="1:2" ht="15.75" thickBot="1">
      <c r="A338" s="139" t="s">
        <v>838</v>
      </c>
      <c r="B338" s="139"/>
    </row>
    <row r="339" spans="1:2" ht="15.75" thickBot="1">
      <c r="A339" s="139" t="s">
        <v>839</v>
      </c>
      <c r="B339" s="139"/>
    </row>
    <row r="340" spans="1:2" ht="15.75" thickBot="1">
      <c r="A340" s="139" t="s">
        <v>840</v>
      </c>
      <c r="B340" s="139"/>
    </row>
    <row r="341" spans="1:2" ht="15.75" thickBot="1">
      <c r="A341" s="139" t="s">
        <v>841</v>
      </c>
      <c r="B341" s="139"/>
    </row>
    <row r="342" spans="1:2" ht="15.75" thickBot="1">
      <c r="A342" s="139" t="s">
        <v>842</v>
      </c>
      <c r="B342" s="139"/>
    </row>
    <row r="343" spans="1:2" ht="15.75" thickBot="1">
      <c r="A343" s="139" t="s">
        <v>843</v>
      </c>
      <c r="B343" s="139"/>
    </row>
    <row r="344" spans="1:2" ht="15.75" thickBot="1">
      <c r="A344" s="139" t="s">
        <v>844</v>
      </c>
      <c r="B344" s="139"/>
    </row>
    <row r="345" spans="1:2" ht="15.75" thickBot="1">
      <c r="A345" s="139" t="s">
        <v>845</v>
      </c>
      <c r="B345" s="139"/>
    </row>
    <row r="346" spans="1:2" ht="15.75" thickBot="1">
      <c r="A346" s="139" t="s">
        <v>846</v>
      </c>
      <c r="B346" s="139"/>
    </row>
    <row r="347" spans="1:2" ht="15.75" thickBot="1">
      <c r="A347" s="139" t="s">
        <v>847</v>
      </c>
      <c r="B347" s="139"/>
    </row>
    <row r="348" spans="1:2" ht="15.75" thickBot="1">
      <c r="A348" s="139" t="s">
        <v>848</v>
      </c>
      <c r="B348" s="139"/>
    </row>
    <row r="349" spans="1:2" ht="15.75" thickBot="1">
      <c r="A349" s="139" t="s">
        <v>1047</v>
      </c>
      <c r="B349" s="139"/>
    </row>
    <row r="350" spans="1:2" ht="15.75" thickBot="1">
      <c r="A350" s="139" t="s">
        <v>849</v>
      </c>
      <c r="B350" s="139"/>
    </row>
    <row r="351" spans="1:2" ht="15.75" thickBot="1">
      <c r="A351" s="139" t="s">
        <v>850</v>
      </c>
      <c r="B351" s="139"/>
    </row>
    <row r="352" spans="1:2" ht="15.75" thickBot="1">
      <c r="A352" s="139" t="s">
        <v>851</v>
      </c>
      <c r="B352" s="139"/>
    </row>
    <row r="353" spans="1:2" ht="15.75" thickBot="1">
      <c r="A353" s="139" t="s">
        <v>852</v>
      </c>
      <c r="B353" s="139"/>
    </row>
    <row r="354" spans="1:2" ht="15.75" thickBot="1">
      <c r="A354" s="139" t="s">
        <v>853</v>
      </c>
      <c r="B354" s="139"/>
    </row>
    <row r="355" spans="1:2" ht="15.75" thickBot="1">
      <c r="A355" s="139" t="s">
        <v>854</v>
      </c>
      <c r="B355" s="139"/>
    </row>
    <row r="356" spans="1:2" ht="15.75" thickBot="1">
      <c r="A356" s="139" t="s">
        <v>855</v>
      </c>
      <c r="B356" s="139"/>
    </row>
    <row r="357" spans="1:2" ht="15.75" thickBot="1">
      <c r="A357" s="139" t="s">
        <v>856</v>
      </c>
      <c r="B357" s="139"/>
    </row>
    <row r="358" spans="1:2" ht="15.75" thickBot="1">
      <c r="A358" s="139" t="s">
        <v>857</v>
      </c>
      <c r="B358" s="139"/>
    </row>
    <row r="359" spans="1:2" ht="15.75" thickBot="1">
      <c r="A359" s="139" t="s">
        <v>858</v>
      </c>
      <c r="B359" s="139"/>
    </row>
    <row r="360" spans="1:2" ht="15.75" thickBot="1">
      <c r="A360" s="139" t="s">
        <v>859</v>
      </c>
      <c r="B360" s="139"/>
    </row>
    <row r="361" spans="1:2" ht="15.75" thickBot="1">
      <c r="A361" s="139" t="s">
        <v>860</v>
      </c>
      <c r="B361" s="139"/>
    </row>
    <row r="362" spans="1:2" ht="15.75" thickBot="1">
      <c r="A362" s="139" t="s">
        <v>861</v>
      </c>
      <c r="B362" s="139"/>
    </row>
    <row r="363" spans="1:2" ht="15.75" thickBot="1">
      <c r="A363" s="139" t="s">
        <v>862</v>
      </c>
      <c r="B363" s="139"/>
    </row>
    <row r="364" spans="1:2" ht="15.75" thickBot="1">
      <c r="A364" s="139" t="s">
        <v>863</v>
      </c>
      <c r="B364" s="139"/>
    </row>
    <row r="365" spans="1:2" ht="15.75" thickBot="1">
      <c r="A365" s="139" t="s">
        <v>864</v>
      </c>
      <c r="B365" s="139"/>
    </row>
    <row r="366" spans="1:2" ht="15.75" thickBot="1">
      <c r="A366" s="139" t="s">
        <v>865</v>
      </c>
      <c r="B366" s="139"/>
    </row>
    <row r="367" spans="1:2" ht="15.75" thickBot="1">
      <c r="A367" s="139" t="s">
        <v>866</v>
      </c>
      <c r="B367" s="139"/>
    </row>
    <row r="368" spans="1:2" ht="15.75" thickBot="1">
      <c r="A368" s="139" t="s">
        <v>867</v>
      </c>
      <c r="B368" s="139"/>
    </row>
    <row r="369" spans="1:2" ht="15.75" thickBot="1">
      <c r="A369" s="139" t="s">
        <v>868</v>
      </c>
      <c r="B369" s="139"/>
    </row>
    <row r="370" spans="1:2" ht="15.75" thickBot="1">
      <c r="A370" s="139" t="s">
        <v>869</v>
      </c>
      <c r="B370" s="139"/>
    </row>
    <row r="371" spans="1:2" ht="15.75" thickBot="1">
      <c r="A371" s="139" t="s">
        <v>870</v>
      </c>
      <c r="B371" s="139"/>
    </row>
    <row r="372" spans="1:2" ht="15.75" thickBot="1">
      <c r="A372" s="139" t="s">
        <v>871</v>
      </c>
      <c r="B372" s="139"/>
    </row>
    <row r="373" spans="1:2" ht="15.75" thickBot="1">
      <c r="A373" s="139" t="s">
        <v>872</v>
      </c>
      <c r="B373" s="139"/>
    </row>
    <row r="374" spans="1:2" ht="15.75" thickBot="1">
      <c r="A374" s="139" t="s">
        <v>873</v>
      </c>
      <c r="B374" s="139"/>
    </row>
    <row r="375" spans="1:2" ht="15.75" thickBot="1">
      <c r="A375" s="139" t="s">
        <v>874</v>
      </c>
      <c r="B375" s="139"/>
    </row>
    <row r="376" spans="1:2" ht="15.75" thickBot="1">
      <c r="A376" s="139" t="s">
        <v>875</v>
      </c>
      <c r="B376" s="139"/>
    </row>
    <row r="377" spans="1:2" ht="15.75" thickBot="1">
      <c r="A377" s="139" t="s">
        <v>876</v>
      </c>
      <c r="B377" s="139"/>
    </row>
    <row r="378" spans="1:2" ht="15.75" thickBot="1">
      <c r="A378" s="139" t="s">
        <v>877</v>
      </c>
      <c r="B378" s="139"/>
    </row>
    <row r="379" spans="1:2" ht="15.75" thickBot="1">
      <c r="A379" s="139" t="s">
        <v>878</v>
      </c>
      <c r="B379" s="139"/>
    </row>
    <row r="380" spans="1:2" ht="15.75" thickBot="1">
      <c r="A380" s="139" t="s">
        <v>879</v>
      </c>
      <c r="B380" s="139"/>
    </row>
    <row r="381" spans="1:2" ht="15.75" thickBot="1">
      <c r="A381" s="139" t="s">
        <v>880</v>
      </c>
      <c r="B381" s="139"/>
    </row>
    <row r="382" spans="1:2" ht="15.75" thickBot="1">
      <c r="A382" s="139" t="s">
        <v>881</v>
      </c>
      <c r="B382" s="139"/>
    </row>
    <row r="383" spans="1:2" ht="15.75" thickBot="1">
      <c r="A383" s="139" t="s">
        <v>882</v>
      </c>
      <c r="B383" s="139"/>
    </row>
    <row r="384" spans="1:2" ht="15.75" thickBot="1">
      <c r="A384" s="139" t="s">
        <v>883</v>
      </c>
      <c r="B384" s="139"/>
    </row>
    <row r="385" spans="1:2" ht="15.75" thickBot="1">
      <c r="A385" s="139" t="s">
        <v>884</v>
      </c>
      <c r="B385" s="139"/>
    </row>
    <row r="386" spans="1:2" ht="15.75" thickBot="1">
      <c r="A386" s="139" t="s">
        <v>885</v>
      </c>
      <c r="B386" s="139"/>
    </row>
    <row r="387" spans="1:2" ht="15.75" thickBot="1">
      <c r="A387" s="139" t="s">
        <v>886</v>
      </c>
      <c r="B387" s="139"/>
    </row>
    <row r="388" spans="1:2" ht="15.75" thickBot="1">
      <c r="A388" s="139" t="s">
        <v>887</v>
      </c>
      <c r="B388" s="139"/>
    </row>
    <row r="389" spans="1:2" ht="15.75" thickBot="1">
      <c r="A389" s="139" t="s">
        <v>888</v>
      </c>
      <c r="B389" s="139"/>
    </row>
    <row r="390" spans="1:2" ht="15.75" thickBot="1">
      <c r="A390" s="139" t="s">
        <v>889</v>
      </c>
      <c r="B390" s="139"/>
    </row>
    <row r="391" spans="1:2" ht="15.75" thickBot="1">
      <c r="A391" s="139" t="s">
        <v>890</v>
      </c>
      <c r="B391" s="139"/>
    </row>
    <row r="392" spans="1:2" ht="15.75" thickBot="1">
      <c r="A392" s="139" t="s">
        <v>891</v>
      </c>
      <c r="B392" s="139"/>
    </row>
    <row r="393" spans="1:2" ht="15.75" thickBot="1">
      <c r="A393" s="139" t="s">
        <v>892</v>
      </c>
      <c r="B393" s="139"/>
    </row>
    <row r="394" spans="1:2" ht="15.75" thickBot="1">
      <c r="A394" s="139" t="s">
        <v>893</v>
      </c>
      <c r="B394" s="139"/>
    </row>
    <row r="395" spans="1:2" ht="15.75" thickBot="1">
      <c r="A395" s="139" t="s">
        <v>894</v>
      </c>
      <c r="B395" s="139"/>
    </row>
    <row r="396" spans="1:2" ht="15.75" thickBot="1">
      <c r="A396" s="139" t="s">
        <v>895</v>
      </c>
      <c r="B396" s="139"/>
    </row>
    <row r="397" spans="1:2" ht="15.75" thickBot="1">
      <c r="A397" s="139" t="s">
        <v>896</v>
      </c>
      <c r="B397" s="139"/>
    </row>
    <row r="398" spans="1:2" ht="15.75" thickBot="1">
      <c r="A398" s="141" t="s">
        <v>1044</v>
      </c>
      <c r="B398" s="139"/>
    </row>
    <row r="399" spans="1:2" ht="15.75" thickBot="1">
      <c r="A399" s="139" t="s">
        <v>897</v>
      </c>
      <c r="B399" s="139"/>
    </row>
    <row r="400" spans="1:2" ht="15.75" thickBot="1">
      <c r="A400" s="139" t="s">
        <v>898</v>
      </c>
      <c r="B400" s="139"/>
    </row>
    <row r="401" spans="1:2" ht="15.75" thickBot="1">
      <c r="A401" s="139" t="s">
        <v>899</v>
      </c>
      <c r="B401" s="139"/>
    </row>
    <row r="402" spans="1:2" ht="15.75" thickBot="1">
      <c r="A402" s="139" t="s">
        <v>900</v>
      </c>
      <c r="B402" s="139"/>
    </row>
    <row r="403" spans="1:2" ht="15.75" thickBot="1">
      <c r="A403" s="139" t="s">
        <v>901</v>
      </c>
      <c r="B403" s="139"/>
    </row>
    <row r="404" spans="1:2" ht="15.75" thickBot="1">
      <c r="A404" s="139" t="s">
        <v>902</v>
      </c>
      <c r="B404" s="139"/>
    </row>
    <row r="405" spans="1:2" ht="15.75" thickBot="1">
      <c r="A405" s="139" t="s">
        <v>903</v>
      </c>
      <c r="B405" s="139"/>
    </row>
    <row r="406" spans="1:2" ht="15.75" thickBot="1">
      <c r="A406" s="139" t="s">
        <v>904</v>
      </c>
      <c r="B406" s="139"/>
    </row>
    <row r="407" spans="1:2" ht="15.75" thickBot="1">
      <c r="A407" s="139" t="s">
        <v>905</v>
      </c>
      <c r="B407" s="139"/>
    </row>
    <row r="408" spans="1:2" ht="15.75" thickBot="1">
      <c r="A408" s="139" t="s">
        <v>906</v>
      </c>
      <c r="B408" s="139"/>
    </row>
    <row r="409" spans="1:2" ht="15.75" thickBot="1">
      <c r="A409" s="139" t="s">
        <v>907</v>
      </c>
      <c r="B409" s="139"/>
    </row>
    <row r="410" spans="1:2" ht="15.75" thickBot="1">
      <c r="A410" s="139" t="s">
        <v>908</v>
      </c>
      <c r="B410" s="139"/>
    </row>
    <row r="411" spans="1:2" ht="15.75" thickBot="1">
      <c r="A411" s="139" t="s">
        <v>909</v>
      </c>
      <c r="B411" s="139"/>
    </row>
    <row r="412" spans="1:2" ht="15.75" thickBot="1">
      <c r="A412" s="139" t="s">
        <v>910</v>
      </c>
      <c r="B412" s="139"/>
    </row>
    <row r="413" spans="1:2" ht="15.75" thickBot="1">
      <c r="A413" s="139" t="s">
        <v>911</v>
      </c>
      <c r="B413" s="139"/>
    </row>
    <row r="414" spans="1:2" ht="15.75" thickBot="1">
      <c r="A414" s="139" t="s">
        <v>912</v>
      </c>
      <c r="B414" s="139"/>
    </row>
    <row r="415" spans="1:2" ht="15.75" thickBot="1">
      <c r="A415" s="139" t="s">
        <v>913</v>
      </c>
      <c r="B415" s="139"/>
    </row>
    <row r="416" spans="1:2" ht="15.75" thickBot="1">
      <c r="A416" s="139" t="s">
        <v>914</v>
      </c>
      <c r="B416" s="139"/>
    </row>
    <row r="417" spans="1:2" ht="15.75" thickBot="1">
      <c r="A417" s="139" t="s">
        <v>1045</v>
      </c>
      <c r="B417" s="139"/>
    </row>
    <row r="418" spans="1:2" ht="15.75" thickBot="1">
      <c r="A418" s="139" t="s">
        <v>915</v>
      </c>
      <c r="B418" s="139"/>
    </row>
    <row r="419" spans="1:2" ht="15.75" thickBot="1">
      <c r="A419" s="139" t="s">
        <v>916</v>
      </c>
      <c r="B419" s="139"/>
    </row>
    <row r="420" spans="1:2" ht="15.75" thickBot="1">
      <c r="A420" s="139"/>
      <c r="B420" s="139"/>
    </row>
    <row r="421" spans="1:2" ht="15.75" thickBot="1">
      <c r="A421" s="139"/>
      <c r="B421" s="139"/>
    </row>
    <row r="422" spans="1:2" ht="15.75" thickBot="1">
      <c r="A422" s="139"/>
      <c r="B422" s="139"/>
    </row>
    <row r="423" spans="1:2" ht="15.75" thickBot="1">
      <c r="A423" s="139"/>
      <c r="B423" s="139"/>
    </row>
    <row r="424" spans="1:2" ht="15.75" thickBot="1">
      <c r="A424" s="139"/>
      <c r="B424" s="139"/>
    </row>
    <row r="425" spans="1:2" ht="15.75" thickBot="1">
      <c r="A425" s="139"/>
      <c r="B425" s="139"/>
    </row>
    <row r="426" spans="1:2" ht="15.75" thickBot="1">
      <c r="A426" s="139"/>
      <c r="B426" s="139"/>
    </row>
    <row r="427" spans="1:2" ht="15.75" thickBot="1">
      <c r="A427" s="139"/>
      <c r="B427" s="139"/>
    </row>
    <row r="428" spans="1:2" ht="15.75" thickBot="1">
      <c r="A428" s="139"/>
      <c r="B428" s="139"/>
    </row>
    <row r="429" spans="1:2" ht="15.75" thickBot="1">
      <c r="A429" s="139"/>
      <c r="B429" s="139"/>
    </row>
    <row r="430" spans="1:2" ht="15.75" thickBot="1">
      <c r="A430" s="139"/>
      <c r="B430" s="139"/>
    </row>
    <row r="431" spans="1:2" ht="15.75" thickBot="1">
      <c r="A431" s="139"/>
      <c r="B431" s="139"/>
    </row>
    <row r="432" spans="1:2" ht="15.75" thickBot="1">
      <c r="A432" s="139"/>
      <c r="B432" s="139"/>
    </row>
    <row r="433" spans="1:2" ht="15.75" thickBot="1">
      <c r="A433" s="139"/>
      <c r="B433" s="139"/>
    </row>
    <row r="434" spans="1:2" ht="15.75" thickBot="1">
      <c r="A434" s="139"/>
      <c r="B434" s="139"/>
    </row>
    <row r="435" spans="1:2" ht="15.75" thickBot="1">
      <c r="A435" s="139"/>
      <c r="B435" s="139"/>
    </row>
    <row r="436" spans="1:2" ht="15.75" thickBot="1">
      <c r="A436" s="139"/>
      <c r="B436" s="139"/>
    </row>
    <row r="437" spans="1:2" ht="15.75" thickBot="1">
      <c r="A437" s="139"/>
      <c r="B437" s="139"/>
    </row>
    <row r="438" spans="1:2" ht="15.75" thickBot="1">
      <c r="A438" s="139"/>
      <c r="B438" s="139"/>
    </row>
    <row r="439" spans="1:2" ht="15.75" thickBot="1">
      <c r="A439" s="139"/>
      <c r="B439" s="139"/>
    </row>
    <row r="440" spans="1:2" ht="15.75" thickBot="1">
      <c r="A440" s="139"/>
      <c r="B440" s="139"/>
    </row>
    <row r="441" spans="1:2" ht="15.75" thickBot="1">
      <c r="A441" s="139"/>
      <c r="B441" s="139"/>
    </row>
    <row r="442" spans="1:2" ht="15.75" thickBot="1">
      <c r="A442" s="139"/>
      <c r="B442" s="139"/>
    </row>
    <row r="443" spans="1:2" ht="15.75" thickBot="1">
      <c r="A443" s="139"/>
      <c r="B443" s="139"/>
    </row>
    <row r="444" spans="1:2" ht="15.75" thickBot="1">
      <c r="A444" s="139"/>
      <c r="B444" s="139"/>
    </row>
    <row r="445" spans="1:2" ht="15.75" thickBot="1">
      <c r="A445" s="139"/>
      <c r="B445" s="139"/>
    </row>
    <row r="446" spans="1:2" ht="15.75" thickBot="1">
      <c r="A446" s="139"/>
      <c r="B446" s="139"/>
    </row>
    <row r="447" spans="1:2" ht="15.75" thickBot="1">
      <c r="A447" s="139"/>
      <c r="B447" s="139"/>
    </row>
    <row r="448" spans="1:2" ht="15.75" thickBot="1">
      <c r="A448" s="139"/>
      <c r="B448" s="139"/>
    </row>
    <row r="449" spans="1:2" ht="15.75" thickBot="1">
      <c r="A449" s="139"/>
      <c r="B449" s="139"/>
    </row>
    <row r="450" spans="1:2" ht="15.75" thickBot="1">
      <c r="A450" s="139"/>
      <c r="B450" s="139"/>
    </row>
    <row r="451" spans="1:2" ht="15.75" thickBot="1">
      <c r="A451" s="139"/>
      <c r="B451" s="139"/>
    </row>
    <row r="452" spans="1:2" ht="15.75" thickBot="1">
      <c r="A452" s="139"/>
      <c r="B452" s="139"/>
    </row>
    <row r="453" spans="1:2" ht="15.75" thickBot="1">
      <c r="A453" s="139"/>
      <c r="B453" s="139"/>
    </row>
    <row r="454" spans="1:2" ht="15.75" thickBot="1">
      <c r="A454" s="139"/>
      <c r="B454" s="139"/>
    </row>
    <row r="455" spans="1:2" ht="15.75" thickBot="1">
      <c r="A455" s="139"/>
      <c r="B455" s="139"/>
    </row>
    <row r="456" spans="1:2" ht="15.75" thickBot="1">
      <c r="A456" s="139"/>
      <c r="B456" s="139"/>
    </row>
    <row r="457" spans="1:2" ht="15.75" thickBot="1">
      <c r="A457" s="139"/>
      <c r="B457" s="139"/>
    </row>
    <row r="458" spans="1:2" ht="15.75" thickBot="1">
      <c r="A458" s="139"/>
      <c r="B458" s="139"/>
    </row>
    <row r="459" spans="1:2" ht="15.75" thickBot="1">
      <c r="A459" s="139"/>
      <c r="B459" s="139"/>
    </row>
    <row r="460" spans="1:2" ht="15.75" thickBot="1">
      <c r="A460" s="139"/>
      <c r="B460" s="139"/>
    </row>
    <row r="461" spans="1:2" ht="15.75" thickBot="1">
      <c r="A461" s="139"/>
      <c r="B461" s="139"/>
    </row>
    <row r="462" spans="1:2" ht="15.75" thickBot="1">
      <c r="A462" s="139"/>
      <c r="B462" s="139"/>
    </row>
    <row r="463" spans="1:2" ht="15.75" thickBot="1">
      <c r="A463" s="139"/>
      <c r="B463" s="139"/>
    </row>
    <row r="464" spans="1:2" ht="15.75" thickBot="1">
      <c r="A464" s="139"/>
      <c r="B464" s="139"/>
    </row>
    <row r="465" spans="1:2" ht="15.75" thickBot="1">
      <c r="A465" s="139"/>
      <c r="B465" s="139"/>
    </row>
    <row r="466" spans="1:2" ht="15.75" thickBot="1">
      <c r="A466" s="139"/>
      <c r="B466" s="139"/>
    </row>
    <row r="467" spans="1:2" ht="15.75" thickBot="1">
      <c r="A467" s="139"/>
      <c r="B467" s="139"/>
    </row>
    <row r="468" spans="1:2" ht="15.75" thickBot="1">
      <c r="A468" s="139"/>
      <c r="B468" s="139"/>
    </row>
    <row r="469" spans="1:2" ht="15.75" thickBot="1">
      <c r="A469" s="139"/>
      <c r="B469" s="139"/>
    </row>
    <row r="470" spans="1:2" ht="15.75" thickBot="1">
      <c r="A470" s="139"/>
      <c r="B470" s="139"/>
    </row>
    <row r="471" spans="1:2" ht="15.75" thickBot="1">
      <c r="A471" s="139"/>
      <c r="B471" s="139"/>
    </row>
    <row r="472" spans="1:2" ht="15.75" thickBot="1">
      <c r="A472" s="139"/>
      <c r="B472" s="139"/>
    </row>
    <row r="473" spans="1:2" ht="15.75" thickBot="1">
      <c r="A473" s="139"/>
      <c r="B473" s="139"/>
    </row>
    <row r="474" spans="1:2" ht="15.75" thickBot="1">
      <c r="A474" s="139"/>
      <c r="B474" s="139"/>
    </row>
    <row r="475" spans="1:2" ht="15.75" thickBot="1">
      <c r="A475" s="139"/>
      <c r="B475" s="139"/>
    </row>
    <row r="476" spans="1:2" ht="15.75" thickBot="1">
      <c r="A476" s="139"/>
      <c r="B476" s="139"/>
    </row>
    <row r="477" spans="1:2" ht="15.75" thickBot="1">
      <c r="A477" s="139"/>
      <c r="B477" s="139"/>
    </row>
    <row r="478" spans="1:2" ht="15.75" thickBot="1">
      <c r="A478" s="139"/>
      <c r="B478" s="139"/>
    </row>
    <row r="479" spans="1:2" ht="15.75" thickBot="1">
      <c r="A479" s="139"/>
      <c r="B479" s="139"/>
    </row>
    <row r="480" spans="1:2" ht="15.75" thickBot="1">
      <c r="A480" s="139"/>
      <c r="B480" s="139"/>
    </row>
    <row r="481" spans="1:2" ht="15.75" thickBot="1">
      <c r="A481" s="139"/>
      <c r="B481" s="139"/>
    </row>
    <row r="482" spans="1:2" ht="15.75" thickBot="1">
      <c r="A482" s="139"/>
      <c r="B482" s="139"/>
    </row>
    <row r="483" spans="1:2" ht="15.75" thickBot="1">
      <c r="A483" s="139"/>
      <c r="B483" s="139"/>
    </row>
    <row r="484" spans="1:2" ht="15.75" thickBot="1">
      <c r="A484" s="139"/>
      <c r="B484" s="139"/>
    </row>
    <row r="485" spans="1:2" ht="15.75" thickBot="1">
      <c r="A485" s="139"/>
      <c r="B485" s="139"/>
    </row>
    <row r="486" spans="1:2" ht="15.75" thickBot="1">
      <c r="A486" s="139"/>
      <c r="B486" s="139"/>
    </row>
    <row r="487" spans="1:2" ht="15.75" thickBot="1">
      <c r="A487" s="139"/>
      <c r="B487" s="139"/>
    </row>
    <row r="488" spans="1:2" ht="15.75" thickBot="1">
      <c r="A488" s="139"/>
      <c r="B488" s="139"/>
    </row>
    <row r="489" spans="1:2" ht="15.75" thickBot="1">
      <c r="A489" s="139"/>
      <c r="B489" s="139"/>
    </row>
    <row r="490" spans="1:2" ht="15.75" thickBot="1">
      <c r="A490" s="139"/>
      <c r="B490" s="139"/>
    </row>
    <row r="491" spans="1:2" ht="15.75" thickBot="1">
      <c r="A491" s="139"/>
      <c r="B491" s="139"/>
    </row>
    <row r="492" spans="1:2" ht="15.75" thickBot="1">
      <c r="A492" s="139"/>
      <c r="B492" s="139"/>
    </row>
    <row r="493" spans="1:2" ht="15.75" thickBot="1">
      <c r="A493" s="139"/>
      <c r="B493" s="139"/>
    </row>
    <row r="494" spans="1:2" ht="15.75" thickBot="1">
      <c r="A494" s="139"/>
      <c r="B494" s="139"/>
    </row>
    <row r="495" spans="1:2" ht="15.75" thickBot="1">
      <c r="A495" s="139"/>
      <c r="B495" s="139"/>
    </row>
    <row r="496" spans="1:2" ht="15.75" thickBot="1">
      <c r="A496" s="139"/>
      <c r="B496" s="139"/>
    </row>
    <row r="497" spans="1:2" ht="15.75" thickBot="1">
      <c r="A497" s="139"/>
      <c r="B497" s="139"/>
    </row>
    <row r="498" spans="1:2" ht="15.75" thickBot="1">
      <c r="A498" s="139"/>
      <c r="B498" s="139"/>
    </row>
    <row r="499" spans="1:2" ht="15.75" thickBot="1">
      <c r="A499" s="139"/>
      <c r="B499" s="139"/>
    </row>
    <row r="500" spans="1:2" ht="15.75" thickBot="1">
      <c r="A500" s="139"/>
      <c r="B500" s="139"/>
    </row>
    <row r="501" spans="1:2" ht="15.75" thickBot="1">
      <c r="A501" s="139"/>
      <c r="B501" s="139"/>
    </row>
    <row r="502" spans="1:2" ht="15.75" thickBot="1">
      <c r="A502" s="139"/>
      <c r="B502" s="139"/>
    </row>
    <row r="503" spans="1:2" ht="15.75" thickBot="1">
      <c r="A503" s="139"/>
      <c r="B503" s="139"/>
    </row>
    <row r="504" spans="1:2" ht="15.75" thickBot="1">
      <c r="A504" s="139"/>
      <c r="B504" s="139"/>
    </row>
    <row r="505" spans="1:2" ht="15.75" thickBot="1">
      <c r="A505" s="139"/>
      <c r="B505" s="139"/>
    </row>
    <row r="506" spans="1:2" ht="15.75" thickBot="1">
      <c r="A506" s="139"/>
      <c r="B506" s="139"/>
    </row>
    <row r="507" spans="1:2" ht="15.75" thickBot="1">
      <c r="A507" s="139"/>
      <c r="B507" s="139"/>
    </row>
    <row r="508" spans="1:2" ht="15.75" thickBot="1">
      <c r="A508" s="139"/>
      <c r="B508" s="139"/>
    </row>
    <row r="509" spans="1:2" ht="15.75" thickBot="1">
      <c r="A509" s="139"/>
      <c r="B509" s="139"/>
    </row>
    <row r="510" spans="1:2" ht="15.75" thickBot="1">
      <c r="A510" s="139"/>
      <c r="B510" s="139"/>
    </row>
    <row r="511" spans="1:2" ht="15.75" thickBot="1">
      <c r="A511" s="139"/>
      <c r="B511" s="139"/>
    </row>
    <row r="512" spans="1:2" ht="15.75" thickBot="1">
      <c r="A512" s="139"/>
      <c r="B512" s="139"/>
    </row>
    <row r="513" spans="1:2" ht="15.75" thickBot="1">
      <c r="A513" s="139"/>
      <c r="B513" s="139"/>
    </row>
    <row r="514" spans="1:2" ht="15.75" thickBot="1">
      <c r="A514" s="139"/>
      <c r="B514" s="139"/>
    </row>
    <row r="515" spans="1:2" ht="15.75" thickBot="1">
      <c r="A515" s="139"/>
      <c r="B515" s="139"/>
    </row>
    <row r="516" spans="1:2" ht="15.75" thickBot="1">
      <c r="A516" s="139"/>
      <c r="B516" s="139"/>
    </row>
    <row r="517" spans="1:2" ht="15.75" thickBot="1">
      <c r="A517" s="139"/>
      <c r="B517" s="139"/>
    </row>
    <row r="518" spans="1:2" ht="15.75" thickBot="1">
      <c r="A518" s="139"/>
      <c r="B518" s="139"/>
    </row>
    <row r="519" spans="1:2" ht="15.75" thickBot="1">
      <c r="A519" s="139"/>
      <c r="B519" s="139"/>
    </row>
    <row r="520" spans="1:2" ht="15.75" thickBot="1">
      <c r="A520" s="139"/>
      <c r="B520" s="139"/>
    </row>
    <row r="521" spans="1:2" ht="15.75" thickBot="1">
      <c r="A521" s="139"/>
      <c r="B521" s="139"/>
    </row>
    <row r="522" spans="1:2" ht="15.75" thickBot="1">
      <c r="A522" s="139"/>
      <c r="B522" s="139"/>
    </row>
    <row r="523" spans="1:2" ht="15.75" thickBot="1">
      <c r="A523" s="139"/>
      <c r="B523" s="139"/>
    </row>
    <row r="524" spans="1:2" ht="15.75" thickBot="1">
      <c r="A524" s="139"/>
      <c r="B524" s="139"/>
    </row>
    <row r="525" spans="1:2" ht="15.75" thickBot="1">
      <c r="A525" s="139"/>
      <c r="B525" s="139"/>
    </row>
    <row r="526" spans="1:2" ht="15.75" thickBot="1">
      <c r="A526" s="139"/>
      <c r="B526" s="139"/>
    </row>
    <row r="527" spans="1:2" ht="15.75" thickBot="1">
      <c r="A527" s="139"/>
      <c r="B527" s="139"/>
    </row>
    <row r="528" spans="1:2" ht="15.75" thickBot="1">
      <c r="A528" s="139"/>
      <c r="B528" s="139"/>
    </row>
    <row r="529" spans="1:2" ht="15.75" thickBot="1">
      <c r="A529" s="139"/>
      <c r="B529" s="139"/>
    </row>
    <row r="530" spans="1:2" ht="15.75" thickBot="1">
      <c r="A530" s="139"/>
      <c r="B530" s="139"/>
    </row>
    <row r="531" spans="1:2" ht="15.75" thickBot="1">
      <c r="A531" s="139"/>
      <c r="B531" s="139"/>
    </row>
    <row r="532" spans="1:2" ht="15.75" thickBot="1">
      <c r="A532" s="139"/>
      <c r="B532" s="139"/>
    </row>
    <row r="533" spans="1:2" ht="15.75" thickBot="1">
      <c r="A533" s="139"/>
      <c r="B533" s="139"/>
    </row>
    <row r="534" spans="1:2" ht="15.75" thickBot="1">
      <c r="A534" s="139"/>
      <c r="B534" s="139"/>
    </row>
    <row r="535" spans="1:2" ht="15.75" thickBot="1">
      <c r="A535" s="139"/>
      <c r="B535" s="139"/>
    </row>
    <row r="536" spans="1:2" ht="15.75" thickBot="1">
      <c r="A536" s="139"/>
      <c r="B536" s="139"/>
    </row>
    <row r="537" spans="1:2" ht="15.75" thickBot="1">
      <c r="A537" s="139"/>
      <c r="B537" s="139"/>
    </row>
    <row r="538" spans="1:2" ht="15.75" thickBot="1">
      <c r="A538" s="139"/>
      <c r="B538" s="139"/>
    </row>
    <row r="539" spans="1:2" ht="15.75" thickBot="1">
      <c r="A539" s="139"/>
      <c r="B539" s="139"/>
    </row>
    <row r="540" spans="1:2" ht="15.75" thickBot="1">
      <c r="A540" s="139"/>
      <c r="B540" s="139"/>
    </row>
    <row r="541" spans="1:2" ht="15.75" thickBot="1">
      <c r="A541" s="139"/>
      <c r="B541" s="139"/>
    </row>
    <row r="542" spans="1:2" ht="15.75" thickBot="1">
      <c r="A542" s="139"/>
      <c r="B542" s="139"/>
    </row>
    <row r="543" spans="1:2" ht="15.75" thickBot="1">
      <c r="A543" s="139"/>
      <c r="B543" s="139"/>
    </row>
    <row r="544" spans="1:2" ht="15.75" thickBot="1">
      <c r="A544" s="139"/>
      <c r="B544" s="139"/>
    </row>
    <row r="545" spans="1:2" ht="15.75" thickBot="1">
      <c r="A545" s="139"/>
      <c r="B545" s="139"/>
    </row>
    <row r="546" spans="1:2" ht="15.75" thickBot="1">
      <c r="A546" s="139"/>
      <c r="B546" s="139"/>
    </row>
    <row r="547" spans="1:2" ht="15.75" thickBot="1">
      <c r="A547" s="139"/>
      <c r="B547" s="139"/>
    </row>
    <row r="548" spans="1:2" ht="15.75" thickBot="1">
      <c r="A548" s="139"/>
      <c r="B548" s="139"/>
    </row>
    <row r="549" spans="1:2" ht="15.75" thickBot="1">
      <c r="A549" s="139"/>
      <c r="B549" s="139"/>
    </row>
    <row r="550" spans="1:2" ht="15.75" thickBot="1">
      <c r="A550" s="139"/>
      <c r="B550" s="139"/>
    </row>
    <row r="551" spans="1:2" ht="15.75" thickBot="1">
      <c r="A551" s="139"/>
      <c r="B551" s="139"/>
    </row>
    <row r="552" spans="1:2" ht="15.75" thickBot="1">
      <c r="A552" s="139"/>
      <c r="B552" s="139"/>
    </row>
    <row r="553" spans="1:2" ht="15.75" thickBot="1">
      <c r="A553" s="139"/>
      <c r="B553" s="139"/>
    </row>
    <row r="554" spans="1:2" ht="15.75" thickBot="1">
      <c r="A554" s="139"/>
      <c r="B554" s="139"/>
    </row>
    <row r="555" spans="1:2" ht="15.75" thickBot="1">
      <c r="A555" s="139"/>
      <c r="B555" s="139"/>
    </row>
    <row r="556" spans="1:2" ht="15.75" thickBot="1">
      <c r="A556" s="139"/>
      <c r="B556" s="139"/>
    </row>
    <row r="557" spans="1:2" ht="15.75" thickBot="1">
      <c r="A557" s="139"/>
      <c r="B557" s="139"/>
    </row>
    <row r="558" spans="1:2" ht="15.75" thickBot="1">
      <c r="A558" s="139"/>
      <c r="B558" s="139"/>
    </row>
    <row r="559" spans="1:2" ht="15.75" thickBot="1">
      <c r="A559" s="139"/>
      <c r="B559" s="139"/>
    </row>
    <row r="560" spans="1:2" ht="15.75" thickBot="1">
      <c r="A560" s="139"/>
      <c r="B560" s="139"/>
    </row>
    <row r="561" spans="1:2" ht="15.75" thickBot="1">
      <c r="A561" s="139"/>
      <c r="B561" s="139"/>
    </row>
    <row r="562" spans="1:2" ht="15.75" thickBot="1">
      <c r="A562" s="139"/>
      <c r="B562" s="139"/>
    </row>
    <row r="563" spans="1:2" ht="15.75" thickBot="1">
      <c r="A563" s="139"/>
      <c r="B563" s="139"/>
    </row>
    <row r="564" spans="1:2" ht="15.75" thickBot="1">
      <c r="A564" s="139"/>
      <c r="B564" s="139"/>
    </row>
    <row r="565" spans="1:2" ht="15.75" thickBot="1">
      <c r="A565" s="139"/>
      <c r="B565" s="139"/>
    </row>
    <row r="566" spans="1:2" ht="15.75" thickBot="1">
      <c r="A566" s="139"/>
      <c r="B566" s="139"/>
    </row>
    <row r="567" spans="1:2" ht="15.75" thickBot="1">
      <c r="A567" s="139"/>
      <c r="B567" s="139"/>
    </row>
    <row r="568" spans="1:2" ht="15.75" thickBot="1">
      <c r="A568" s="139"/>
      <c r="B568" s="139"/>
    </row>
    <row r="569" spans="1:2" ht="15.75" thickBot="1">
      <c r="A569" s="139"/>
      <c r="B569" s="139"/>
    </row>
    <row r="570" spans="1:2" ht="15.75" thickBot="1">
      <c r="A570" s="139"/>
      <c r="B570" s="139"/>
    </row>
    <row r="571" spans="1:2" ht="15.75" thickBot="1">
      <c r="A571" s="139"/>
      <c r="B571" s="139"/>
    </row>
    <row r="572" spans="1:2" ht="15.75" thickBot="1">
      <c r="A572" s="139"/>
      <c r="B572" s="139"/>
    </row>
    <row r="573" spans="1:2" ht="15.75" thickBot="1">
      <c r="A573" s="139"/>
      <c r="B573" s="139"/>
    </row>
    <row r="574" spans="1:2" ht="15.75" thickBot="1">
      <c r="A574" s="139"/>
      <c r="B574" s="139"/>
    </row>
    <row r="575" spans="1:2" ht="15.75" thickBot="1">
      <c r="A575" s="139"/>
      <c r="B575" s="139"/>
    </row>
    <row r="576" spans="1:2" ht="15.75" thickBot="1">
      <c r="A576" s="139"/>
      <c r="B576" s="139"/>
    </row>
    <row r="577" spans="1:2" ht="15.75" thickBot="1">
      <c r="A577" s="139"/>
      <c r="B577" s="139"/>
    </row>
    <row r="578" spans="1:2" ht="15.75" thickBot="1">
      <c r="A578" s="139"/>
      <c r="B578" s="139"/>
    </row>
    <row r="579" spans="1:2" ht="15.75" thickBot="1">
      <c r="A579" s="139"/>
      <c r="B579" s="139"/>
    </row>
    <row r="580" spans="1:2" ht="15.75" thickBot="1">
      <c r="A580" s="139"/>
      <c r="B580" s="139"/>
    </row>
    <row r="581" spans="1:2" ht="15.75" thickBot="1">
      <c r="A581" s="139"/>
      <c r="B581" s="139"/>
    </row>
    <row r="582" spans="1:2" ht="15.75" thickBot="1">
      <c r="A582" s="139"/>
      <c r="B582" s="139"/>
    </row>
    <row r="583" spans="1:2" ht="15.75" thickBot="1">
      <c r="A583" s="139"/>
      <c r="B583" s="139"/>
    </row>
    <row r="584" spans="1:2" ht="15.75" thickBot="1">
      <c r="A584" s="139"/>
      <c r="B584" s="139"/>
    </row>
    <row r="585" spans="1:2" ht="15.75" thickBot="1">
      <c r="A585" s="139"/>
      <c r="B585" s="139"/>
    </row>
    <row r="586" spans="1:2" ht="15.75" thickBot="1">
      <c r="A586" s="139"/>
      <c r="B586" s="139"/>
    </row>
    <row r="587" spans="1:2" ht="15.75" thickBot="1">
      <c r="A587" s="139"/>
      <c r="B587" s="139"/>
    </row>
    <row r="588" spans="1:2" ht="15.75" thickBot="1">
      <c r="A588" s="139"/>
      <c r="B588" s="139"/>
    </row>
    <row r="589" spans="1:2" ht="15.75" thickBot="1">
      <c r="A589" s="139"/>
      <c r="B589" s="139"/>
    </row>
    <row r="590" spans="1:2" ht="15.75" thickBot="1">
      <c r="A590" s="139"/>
      <c r="B590" s="139"/>
    </row>
    <row r="591" spans="1:2" ht="15.75" thickBot="1">
      <c r="A591" s="139"/>
      <c r="B591" s="139"/>
    </row>
    <row r="592" spans="1:2" ht="15.75" thickBot="1">
      <c r="A592" s="139"/>
      <c r="B592" s="139"/>
    </row>
    <row r="593" spans="1:2" ht="15.75" thickBot="1">
      <c r="A593" s="139"/>
      <c r="B593" s="139"/>
    </row>
    <row r="594" spans="1:2" ht="15.75" thickBot="1">
      <c r="A594" s="139"/>
      <c r="B594" s="139"/>
    </row>
    <row r="595" spans="1:2" ht="15.75" thickBot="1">
      <c r="A595" s="139"/>
      <c r="B595" s="139"/>
    </row>
    <row r="596" spans="1:2" ht="15.75" thickBot="1">
      <c r="A596" s="139"/>
      <c r="B596" s="139"/>
    </row>
    <row r="597" spans="1:2" ht="15.75" thickBot="1">
      <c r="A597" s="139"/>
      <c r="B597" s="139"/>
    </row>
    <row r="598" spans="1:2" ht="15.75" thickBot="1">
      <c r="A598" s="139"/>
      <c r="B598" s="139"/>
    </row>
    <row r="599" spans="1:2" ht="15.75" thickBot="1">
      <c r="A599" s="139"/>
      <c r="B599" s="139"/>
    </row>
    <row r="600" spans="1:2" ht="15.75" thickBot="1">
      <c r="A600" s="139"/>
      <c r="B600" s="139"/>
    </row>
    <row r="601" spans="1:2" ht="15.75" thickBot="1">
      <c r="A601" s="139"/>
      <c r="B601" s="139"/>
    </row>
    <row r="602" spans="1:2" ht="15.75" thickBot="1">
      <c r="A602" s="139"/>
      <c r="B602" s="139"/>
    </row>
    <row r="603" spans="1:2" ht="15.75" thickBot="1">
      <c r="A603" s="139"/>
      <c r="B603" s="139"/>
    </row>
    <row r="604" spans="1:2" ht="15.75" thickBot="1">
      <c r="A604" s="139"/>
      <c r="B604" s="139"/>
    </row>
    <row r="605" spans="1:2" ht="15.75" thickBot="1">
      <c r="A605" s="139"/>
      <c r="B605" s="139"/>
    </row>
    <row r="606" spans="1:2" ht="15.75" thickBot="1">
      <c r="A606" s="139"/>
      <c r="B606" s="139"/>
    </row>
    <row r="607" spans="1:2" ht="15.75" thickBot="1">
      <c r="A607" s="139"/>
      <c r="B607" s="139"/>
    </row>
    <row r="608" spans="1:2" ht="15.75" thickBot="1">
      <c r="A608" s="139"/>
      <c r="B608" s="139"/>
    </row>
    <row r="609" spans="1:2" ht="15.75" thickBot="1">
      <c r="A609" s="139"/>
      <c r="B609" s="139"/>
    </row>
    <row r="610" spans="1:2" ht="15.75" thickBot="1">
      <c r="A610" s="139"/>
      <c r="B610" s="139"/>
    </row>
    <row r="611" spans="1:2" ht="15.75" thickBot="1">
      <c r="A611" s="139"/>
      <c r="B611" s="139"/>
    </row>
    <row r="612" spans="1:2" ht="15.75" thickBot="1">
      <c r="A612" s="139"/>
      <c r="B612" s="139"/>
    </row>
    <row r="613" spans="1:2" ht="15.75" thickBot="1">
      <c r="A613" s="139"/>
      <c r="B613" s="139"/>
    </row>
    <row r="614" spans="1:2" ht="15.75" thickBot="1">
      <c r="A614" s="139"/>
      <c r="B614" s="139"/>
    </row>
    <row r="615" spans="1:2" ht="15.75" thickBot="1">
      <c r="A615" s="139"/>
      <c r="B615" s="139"/>
    </row>
    <row r="616" spans="1:2" ht="15.75" thickBot="1">
      <c r="A616" s="139"/>
      <c r="B616" s="139"/>
    </row>
    <row r="617" spans="1:2" ht="15.75" thickBot="1">
      <c r="A617" s="139"/>
      <c r="B617" s="139"/>
    </row>
    <row r="618" spans="1:2" ht="15.75" thickBot="1">
      <c r="A618" s="139"/>
      <c r="B618" s="139"/>
    </row>
    <row r="619" spans="1:2" ht="15.75" thickBot="1">
      <c r="A619" s="139"/>
      <c r="B619" s="139"/>
    </row>
    <row r="620" spans="1:2" ht="15.75" thickBot="1">
      <c r="A620" s="139"/>
      <c r="B620" s="139"/>
    </row>
    <row r="621" spans="1:2" ht="15.75" thickBot="1">
      <c r="A621" s="139"/>
      <c r="B621" s="139"/>
    </row>
    <row r="622" spans="1:2" ht="15.75" thickBot="1">
      <c r="A622" s="139"/>
      <c r="B622" s="139"/>
    </row>
    <row r="623" spans="1:2" ht="15.75" thickBot="1">
      <c r="A623" s="139"/>
      <c r="B623" s="139"/>
    </row>
    <row r="624" spans="1:2" ht="15.75" thickBot="1">
      <c r="A624" s="139"/>
      <c r="B624" s="139"/>
    </row>
    <row r="625" spans="1:2" ht="15.75" thickBot="1">
      <c r="A625" s="139"/>
      <c r="B625" s="139"/>
    </row>
    <row r="626" spans="1:2" ht="15.75" thickBot="1">
      <c r="A626" s="139"/>
      <c r="B626" s="139"/>
    </row>
    <row r="627" spans="1:2" ht="15.75" thickBot="1">
      <c r="A627" s="139"/>
      <c r="B627" s="139"/>
    </row>
    <row r="628" spans="1:2" ht="15.75" thickBot="1">
      <c r="A628" s="139"/>
      <c r="B628" s="139"/>
    </row>
    <row r="629" spans="1:2" ht="15.75" thickBot="1">
      <c r="A629" s="139"/>
      <c r="B629" s="139"/>
    </row>
    <row r="630" spans="1:2" ht="15.75" thickBot="1">
      <c r="A630" s="139"/>
      <c r="B630" s="139"/>
    </row>
    <row r="631" spans="1:2" ht="15.75" thickBot="1">
      <c r="A631" s="139"/>
      <c r="B631" s="139"/>
    </row>
    <row r="632" spans="1:2" ht="15.75" thickBot="1">
      <c r="A632" s="139"/>
      <c r="B632" s="139"/>
    </row>
    <row r="633" spans="1:2" ht="15.75" thickBot="1">
      <c r="A633" s="139"/>
      <c r="B633" s="139"/>
    </row>
    <row r="634" spans="1:2" ht="15.75" thickBot="1">
      <c r="A634" s="139"/>
      <c r="B634" s="139"/>
    </row>
    <row r="635" spans="1:2" ht="15.75" thickBot="1">
      <c r="A635" s="139"/>
      <c r="B635" s="139"/>
    </row>
    <row r="636" spans="1:2" ht="15.75" thickBot="1">
      <c r="A636" s="139"/>
      <c r="B636" s="139"/>
    </row>
    <row r="637" spans="1:2" ht="15.75" thickBot="1">
      <c r="A637" s="139"/>
      <c r="B637" s="139"/>
    </row>
    <row r="638" spans="1:2" ht="15.75" thickBot="1">
      <c r="A638" s="139"/>
      <c r="B638" s="139"/>
    </row>
    <row r="639" spans="1:2" ht="15.75" thickBot="1">
      <c r="A639" s="139"/>
      <c r="B639" s="139"/>
    </row>
    <row r="640" spans="1:2" ht="15.75" thickBot="1">
      <c r="A640" s="139"/>
      <c r="B640" s="139"/>
    </row>
    <row r="641" spans="1:2" ht="15.75" thickBot="1">
      <c r="A641" s="139"/>
      <c r="B641" s="139"/>
    </row>
    <row r="642" spans="1:2" ht="15.75" thickBot="1">
      <c r="A642" s="139"/>
      <c r="B642" s="139"/>
    </row>
    <row r="643" spans="1:2" ht="15.75" thickBot="1">
      <c r="A643" s="139"/>
      <c r="B643" s="139"/>
    </row>
    <row r="644" spans="1:2" ht="15.75" thickBot="1">
      <c r="A644" s="139"/>
      <c r="B644" s="139"/>
    </row>
    <row r="645" spans="1:2" ht="15.75" thickBot="1">
      <c r="A645" s="139"/>
      <c r="B645" s="139"/>
    </row>
    <row r="646" spans="1:2" ht="15.75" thickBot="1">
      <c r="A646" s="139"/>
      <c r="B646" s="139"/>
    </row>
    <row r="647" spans="1:2" ht="15.75" thickBot="1">
      <c r="A647" s="139"/>
      <c r="B647" s="139"/>
    </row>
    <row r="648" spans="1:2" ht="15.75" thickBot="1">
      <c r="A648" s="139"/>
      <c r="B648" s="139"/>
    </row>
    <row r="649" spans="1:2" ht="15.75" thickBot="1">
      <c r="A649" s="139"/>
      <c r="B649" s="139"/>
    </row>
    <row r="650" spans="1:2" ht="15.75" thickBot="1">
      <c r="A650" s="139"/>
      <c r="B650" s="139"/>
    </row>
    <row r="651" spans="1:2" ht="15.75" thickBot="1">
      <c r="A651" s="139"/>
      <c r="B651" s="139"/>
    </row>
    <row r="652" spans="1:2" ht="15.75" thickBot="1">
      <c r="A652" s="139"/>
      <c r="B652" s="139"/>
    </row>
    <row r="653" spans="1:2" ht="15.75" thickBot="1">
      <c r="A653" s="139"/>
      <c r="B653" s="139"/>
    </row>
    <row r="654" spans="1:2" ht="15.75" thickBot="1">
      <c r="A654" s="139"/>
      <c r="B654" s="139"/>
    </row>
    <row r="655" spans="1:2" ht="15.75" thickBot="1">
      <c r="A655" s="139"/>
      <c r="B655" s="139"/>
    </row>
    <row r="656" spans="1:2" ht="15.75" thickBot="1">
      <c r="A656" s="139"/>
      <c r="B656" s="139"/>
    </row>
    <row r="657" spans="1:2" ht="15.75" thickBot="1">
      <c r="A657" s="139"/>
      <c r="B657" s="139"/>
    </row>
    <row r="658" spans="1:2" ht="15.75" thickBot="1">
      <c r="A658" s="139"/>
      <c r="B658" s="139"/>
    </row>
    <row r="659" spans="1:2" ht="15.75" thickBot="1">
      <c r="A659" s="139"/>
      <c r="B659" s="139"/>
    </row>
    <row r="660" spans="1:2" ht="15.75" thickBot="1">
      <c r="A660" s="139"/>
      <c r="B660" s="139"/>
    </row>
    <row r="661" spans="1:2" ht="15.75" thickBot="1">
      <c r="A661" s="139"/>
      <c r="B661" s="139"/>
    </row>
    <row r="662" spans="1:2" ht="15.75" thickBot="1">
      <c r="A662" s="139"/>
      <c r="B662" s="139"/>
    </row>
    <row r="663" spans="1:2" ht="15.75" thickBot="1">
      <c r="A663" s="139"/>
      <c r="B663" s="139"/>
    </row>
    <row r="664" spans="1:2" ht="15.75" thickBot="1">
      <c r="A664" s="139"/>
      <c r="B664" s="139"/>
    </row>
    <row r="665" spans="1:2" ht="15.75" thickBot="1">
      <c r="A665" s="139"/>
      <c r="B665" s="139"/>
    </row>
    <row r="666" spans="1:2" ht="15.75" thickBot="1">
      <c r="A666" s="139"/>
      <c r="B666" s="139"/>
    </row>
    <row r="667" spans="1:2" ht="15.75" thickBot="1">
      <c r="A667" s="139"/>
      <c r="B667" s="139"/>
    </row>
    <row r="668" spans="1:2" ht="15.75" thickBot="1">
      <c r="A668" s="139"/>
      <c r="B668" s="139"/>
    </row>
    <row r="669" spans="1:2" ht="15.75" thickBot="1">
      <c r="A669" s="139"/>
      <c r="B669" s="139"/>
    </row>
    <row r="670" spans="1:2" ht="15.75" thickBot="1">
      <c r="A670" s="139"/>
      <c r="B670" s="139"/>
    </row>
    <row r="671" spans="1:2" ht="15.75" thickBot="1">
      <c r="A671" s="139"/>
      <c r="B671" s="139"/>
    </row>
    <row r="672" spans="1:2" ht="15.75" thickBot="1">
      <c r="A672" s="139"/>
      <c r="B672" s="139"/>
    </row>
    <row r="673" spans="1:2" ht="15.75" thickBot="1">
      <c r="A673" s="139"/>
      <c r="B673" s="139"/>
    </row>
    <row r="674" spans="1:2" ht="15.75" thickBot="1">
      <c r="A674" s="139"/>
      <c r="B674" s="139"/>
    </row>
    <row r="675" spans="1:2" ht="15.75" thickBot="1">
      <c r="A675" s="139"/>
      <c r="B675" s="139"/>
    </row>
    <row r="676" spans="1:2" ht="15.75" thickBot="1">
      <c r="A676" s="139"/>
      <c r="B676" s="139"/>
    </row>
    <row r="677" spans="1:2" ht="15.75" thickBot="1">
      <c r="A677" s="139"/>
      <c r="B677" s="139"/>
    </row>
    <row r="678" spans="1:2" ht="15.75" thickBot="1">
      <c r="A678" s="139"/>
      <c r="B678" s="139"/>
    </row>
    <row r="679" spans="1:2" ht="15.75" thickBot="1">
      <c r="A679" s="139"/>
      <c r="B679" s="139"/>
    </row>
    <row r="680" spans="1:2" ht="15.75" thickBot="1">
      <c r="A680" s="139"/>
      <c r="B680" s="139"/>
    </row>
    <row r="681" spans="1:2" ht="15.75" thickBot="1">
      <c r="A681" s="139"/>
      <c r="B681" s="139"/>
    </row>
    <row r="682" spans="1:2" ht="15.75" thickBot="1">
      <c r="A682" s="139"/>
      <c r="B682" s="139"/>
    </row>
    <row r="683" spans="1:2" ht="15.75" thickBot="1">
      <c r="A683" s="139"/>
      <c r="B683" s="139"/>
    </row>
    <row r="684" spans="1:2" ht="15.75" thickBot="1">
      <c r="A684" s="139"/>
      <c r="B684" s="139"/>
    </row>
    <row r="685" spans="1:2" ht="15.75" thickBot="1">
      <c r="A685" s="139"/>
      <c r="B685" s="139"/>
    </row>
    <row r="686" spans="1:2" ht="15.75" thickBot="1">
      <c r="A686" s="139"/>
      <c r="B686" s="139"/>
    </row>
    <row r="687" spans="1:2" ht="15.75" thickBot="1">
      <c r="A687" s="139"/>
      <c r="B687" s="139"/>
    </row>
    <row r="688" spans="1:2" ht="15.75" thickBot="1">
      <c r="A688" s="139"/>
      <c r="B688" s="139"/>
    </row>
    <row r="689" spans="1:2" ht="15.75" thickBot="1">
      <c r="A689" s="139"/>
      <c r="B689" s="139"/>
    </row>
    <row r="690" spans="1:2" ht="15.75" thickBot="1">
      <c r="A690" s="139"/>
      <c r="B690" s="139"/>
    </row>
    <row r="691" spans="1:2" ht="15.75" thickBot="1">
      <c r="A691" s="139"/>
      <c r="B691" s="139"/>
    </row>
    <row r="692" spans="1:2" ht="15.75" thickBot="1">
      <c r="A692" s="139"/>
      <c r="B692" s="139"/>
    </row>
    <row r="693" spans="1:2" ht="15.75" thickBot="1">
      <c r="A693" s="139"/>
      <c r="B693" s="139"/>
    </row>
    <row r="694" spans="1:2" ht="15.75" thickBot="1">
      <c r="A694" s="139"/>
      <c r="B694" s="139"/>
    </row>
    <row r="695" spans="1:2" ht="15.75" thickBot="1">
      <c r="A695" s="139"/>
      <c r="B695" s="139"/>
    </row>
    <row r="696" spans="1:2" ht="15.75" thickBot="1">
      <c r="A696" s="139"/>
      <c r="B696" s="139"/>
    </row>
    <row r="697" spans="1:2" ht="15.75" thickBot="1">
      <c r="A697" s="139"/>
      <c r="B697" s="139"/>
    </row>
    <row r="698" spans="1:2" ht="15.75" thickBot="1">
      <c r="A698" s="139"/>
      <c r="B698" s="139"/>
    </row>
    <row r="699" spans="1:2" ht="15.75" thickBot="1">
      <c r="A699" s="139"/>
      <c r="B699" s="139"/>
    </row>
    <row r="700" spans="1:2" ht="15.75" thickBot="1">
      <c r="A700" s="139"/>
      <c r="B700" s="139"/>
    </row>
    <row r="701" spans="1:2" ht="15.75" thickBot="1">
      <c r="A701" s="139"/>
      <c r="B701" s="139"/>
    </row>
    <row r="702" spans="1:2" ht="15.75" thickBot="1">
      <c r="A702" s="139"/>
      <c r="B702" s="139"/>
    </row>
    <row r="703" spans="1:2" ht="15.75" thickBot="1">
      <c r="A703" s="139"/>
      <c r="B703" s="139"/>
    </row>
    <row r="704" spans="1:2" ht="15.75" thickBot="1">
      <c r="A704" s="139"/>
      <c r="B704" s="139"/>
    </row>
    <row r="705" spans="1:2" ht="15.75" thickBot="1">
      <c r="A705" s="139"/>
      <c r="B705" s="139"/>
    </row>
    <row r="706" spans="1:2" ht="15.75" thickBot="1">
      <c r="A706" s="139"/>
      <c r="B706" s="139"/>
    </row>
    <row r="707" spans="1:2" ht="15.75" thickBot="1">
      <c r="A707" s="139"/>
      <c r="B707" s="139"/>
    </row>
    <row r="708" spans="1:2" ht="15.75" thickBot="1">
      <c r="A708" s="139"/>
      <c r="B708" s="139"/>
    </row>
    <row r="709" spans="1:2" ht="15.75" thickBot="1">
      <c r="A709" s="139"/>
      <c r="B709" s="139"/>
    </row>
    <row r="710" spans="1:2" ht="15.75" thickBot="1">
      <c r="A710" s="139"/>
      <c r="B710" s="139"/>
    </row>
    <row r="711" spans="1:2" ht="15.75" thickBot="1">
      <c r="A711" s="139"/>
      <c r="B711" s="139"/>
    </row>
    <row r="712" spans="1:2" ht="15.75" thickBot="1">
      <c r="A712" s="139"/>
      <c r="B712" s="139"/>
    </row>
    <row r="713" spans="1:2" ht="15.75" thickBot="1">
      <c r="A713" s="139"/>
      <c r="B713" s="139"/>
    </row>
    <row r="714" spans="1:2" ht="15.75" thickBot="1">
      <c r="A714" s="139"/>
      <c r="B714" s="139"/>
    </row>
    <row r="715" spans="1:2" ht="15.75" thickBot="1">
      <c r="A715" s="139"/>
      <c r="B715" s="139"/>
    </row>
    <row r="716" spans="1:2" ht="15.75" thickBot="1">
      <c r="A716" s="139"/>
      <c r="B716" s="139"/>
    </row>
    <row r="717" spans="1:2" ht="15.75" thickBot="1">
      <c r="A717" s="139"/>
      <c r="B717" s="139"/>
    </row>
    <row r="718" spans="1:2" ht="15.75" thickBot="1">
      <c r="A718" s="139"/>
      <c r="B718" s="139"/>
    </row>
    <row r="719" spans="1:2" ht="15.75" thickBot="1">
      <c r="A719" s="139"/>
      <c r="B719" s="139"/>
    </row>
    <row r="720" spans="1:2" ht="15.75" thickBot="1">
      <c r="A720" s="139"/>
      <c r="B720" s="139"/>
    </row>
    <row r="721" spans="1:2" ht="15.75" thickBot="1">
      <c r="A721" s="139"/>
      <c r="B721" s="139"/>
    </row>
    <row r="722" spans="1:2" ht="15.75" thickBot="1">
      <c r="A722" s="139"/>
      <c r="B722" s="139"/>
    </row>
    <row r="723" spans="1:2" ht="15.75" thickBot="1">
      <c r="A723" s="139"/>
      <c r="B723" s="139"/>
    </row>
    <row r="724" spans="1:2" ht="15.75" thickBot="1">
      <c r="A724" s="139"/>
      <c r="B724" s="139"/>
    </row>
    <row r="725" spans="1:2" ht="15.75" thickBot="1">
      <c r="A725" s="139"/>
      <c r="B725" s="139"/>
    </row>
    <row r="726" spans="1:2" ht="15.75" thickBot="1">
      <c r="A726" s="139"/>
      <c r="B726" s="139"/>
    </row>
    <row r="727" spans="1:2" ht="15.75" thickBot="1">
      <c r="A727" s="139"/>
      <c r="B727" s="139"/>
    </row>
    <row r="728" spans="1:2" ht="15.75" thickBot="1">
      <c r="A728" s="139"/>
      <c r="B728" s="139"/>
    </row>
    <row r="729" spans="1:2" ht="15.75" thickBot="1">
      <c r="A729" s="139"/>
      <c r="B729" s="139"/>
    </row>
    <row r="730" spans="1:2" ht="15.75" thickBot="1">
      <c r="A730" s="139"/>
      <c r="B730" s="139"/>
    </row>
    <row r="731" spans="1:2" ht="15.75" thickBot="1">
      <c r="A731" s="139"/>
      <c r="B731" s="139"/>
    </row>
    <row r="732" spans="1:2" ht="15.75" thickBot="1">
      <c r="A732" s="139"/>
      <c r="B732" s="139"/>
    </row>
    <row r="733" spans="1:2" ht="15.75" thickBot="1">
      <c r="A733" s="139"/>
      <c r="B733" s="139"/>
    </row>
    <row r="734" spans="1:2" ht="15.75" thickBot="1">
      <c r="A734" s="139"/>
      <c r="B734" s="139"/>
    </row>
    <row r="735" spans="1:2" ht="15.75" thickBot="1">
      <c r="A735" s="139"/>
      <c r="B735" s="139"/>
    </row>
    <row r="736" spans="1:2" ht="15.75" thickBot="1">
      <c r="A736" s="139"/>
      <c r="B736" s="139"/>
    </row>
    <row r="737" spans="1:2" ht="15.75" thickBot="1">
      <c r="A737" s="139"/>
      <c r="B737" s="139"/>
    </row>
    <row r="738" spans="1:2" ht="15.75" thickBot="1">
      <c r="A738" s="139"/>
      <c r="B738" s="139"/>
    </row>
    <row r="739" spans="1:2" ht="15.75" thickBot="1">
      <c r="A739" s="139"/>
      <c r="B739" s="139"/>
    </row>
    <row r="740" spans="1:2" ht="15.75" thickBot="1">
      <c r="A740" s="139"/>
      <c r="B740" s="139"/>
    </row>
    <row r="741" spans="1:2" ht="15.75" thickBot="1">
      <c r="A741" s="139"/>
      <c r="B741" s="139"/>
    </row>
    <row r="742" spans="1:2" ht="15.75" thickBot="1">
      <c r="A742" s="139"/>
      <c r="B742" s="139"/>
    </row>
    <row r="743" spans="1:2" ht="15.75" thickBot="1">
      <c r="A743" s="139"/>
      <c r="B743" s="139"/>
    </row>
    <row r="744" spans="1:2" ht="15.75" thickBot="1">
      <c r="A744" s="139"/>
      <c r="B744" s="139"/>
    </row>
    <row r="745" spans="1:2" ht="15.75" thickBot="1">
      <c r="A745" s="139"/>
      <c r="B745" s="139"/>
    </row>
    <row r="746" spans="1:2" ht="15.75" thickBot="1">
      <c r="A746" s="139"/>
      <c r="B746" s="139"/>
    </row>
    <row r="747" spans="1:2" ht="15.75" thickBot="1">
      <c r="A747" s="139"/>
      <c r="B747" s="139"/>
    </row>
    <row r="748" spans="1:2" ht="15.75" thickBot="1">
      <c r="A748" s="139"/>
      <c r="B748" s="139"/>
    </row>
    <row r="749" spans="1:2" ht="15.75" thickBot="1">
      <c r="A749" s="139"/>
      <c r="B749" s="139"/>
    </row>
    <row r="750" spans="1:2" ht="15.75" thickBot="1">
      <c r="A750" s="139"/>
      <c r="B750" s="139"/>
    </row>
    <row r="751" spans="1:2" ht="15.75" thickBot="1">
      <c r="A751" s="139"/>
      <c r="B751" s="139"/>
    </row>
    <row r="752" spans="1:2" ht="15.75" thickBot="1">
      <c r="A752" s="139"/>
      <c r="B752" s="139"/>
    </row>
    <row r="753" spans="1:2" ht="15.75" thickBot="1">
      <c r="A753" s="139"/>
      <c r="B753" s="139"/>
    </row>
    <row r="754" spans="1:2" ht="15.75" thickBot="1">
      <c r="A754" s="139"/>
      <c r="B754" s="139"/>
    </row>
    <row r="755" spans="1:2" ht="15.75" thickBot="1">
      <c r="A755" s="139"/>
      <c r="B755" s="139"/>
    </row>
    <row r="756" spans="1:2" ht="15.75" thickBot="1">
      <c r="A756" s="139"/>
      <c r="B756" s="139"/>
    </row>
    <row r="757" spans="1:2" ht="15.75" thickBot="1">
      <c r="A757" s="139"/>
      <c r="B757" s="139"/>
    </row>
    <row r="758" spans="1:2" ht="15.75" thickBot="1">
      <c r="A758" s="139"/>
      <c r="B758" s="139"/>
    </row>
    <row r="759" spans="1:2" ht="15.75" thickBot="1">
      <c r="A759" s="139"/>
      <c r="B759" s="139"/>
    </row>
    <row r="760" spans="1:2" ht="15.75" thickBot="1">
      <c r="A760" s="139"/>
      <c r="B760" s="139"/>
    </row>
    <row r="761" spans="1:2" ht="15.75" thickBot="1">
      <c r="A761" s="139"/>
      <c r="B761" s="139"/>
    </row>
    <row r="762" spans="1:2" ht="15.75" thickBot="1">
      <c r="A762" s="139"/>
      <c r="B762" s="139"/>
    </row>
    <row r="763" spans="1:2" ht="15.75" thickBot="1">
      <c r="A763" s="139"/>
      <c r="B763" s="139"/>
    </row>
    <row r="764" spans="1:2" ht="15.75" thickBot="1">
      <c r="A764" s="139"/>
      <c r="B764" s="139"/>
    </row>
    <row r="765" spans="1:2" ht="15.75" thickBot="1">
      <c r="A765" s="139"/>
      <c r="B765" s="139"/>
    </row>
    <row r="766" spans="1:2" ht="15.75" thickBot="1">
      <c r="A766" s="139"/>
      <c r="B766" s="139"/>
    </row>
    <row r="767" spans="1:2" ht="15.75" thickBot="1">
      <c r="A767" s="139"/>
      <c r="B767" s="139"/>
    </row>
    <row r="768" spans="1:2" ht="15.75" thickBot="1">
      <c r="A768" s="139"/>
      <c r="B768" s="139"/>
    </row>
    <row r="769" spans="1:2" ht="15.75" thickBot="1">
      <c r="A769" s="139"/>
      <c r="B769" s="139"/>
    </row>
    <row r="770" spans="1:2" ht="15.75" thickBot="1">
      <c r="A770" s="139"/>
      <c r="B770" s="139"/>
    </row>
    <row r="771" spans="1:2" ht="15.75" thickBot="1">
      <c r="A771" s="139"/>
      <c r="B771" s="139"/>
    </row>
    <row r="772" spans="1:2" ht="15.75" thickBot="1">
      <c r="A772" s="139"/>
      <c r="B772" s="139"/>
    </row>
    <row r="773" spans="1:2" ht="15.75" thickBot="1">
      <c r="A773" s="139"/>
      <c r="B773" s="139"/>
    </row>
    <row r="774" spans="1:2" ht="15.75" thickBot="1">
      <c r="A774" s="139"/>
      <c r="B774" s="139"/>
    </row>
    <row r="775" spans="1:2" ht="15.75" thickBot="1">
      <c r="A775" s="139"/>
      <c r="B775" s="139"/>
    </row>
    <row r="776" spans="1:2" ht="15.75" thickBot="1">
      <c r="A776" s="139"/>
      <c r="B776" s="139"/>
    </row>
    <row r="777" spans="1:2" ht="15.75" thickBot="1">
      <c r="A777" s="139"/>
      <c r="B777" s="139"/>
    </row>
    <row r="778" spans="1:2" ht="15.75" thickBot="1">
      <c r="A778" s="139"/>
      <c r="B778" s="139"/>
    </row>
    <row r="779" spans="1:2" ht="15.75" thickBot="1">
      <c r="A779" s="139"/>
      <c r="B779" s="139"/>
    </row>
    <row r="780" spans="1:2" ht="15.75" thickBot="1">
      <c r="A780" s="139"/>
      <c r="B780" s="139"/>
    </row>
    <row r="781" spans="1:2" ht="15.75" thickBot="1">
      <c r="A781" s="139"/>
      <c r="B781" s="139"/>
    </row>
    <row r="782" spans="1:2" ht="15.75" thickBot="1">
      <c r="A782" s="139"/>
      <c r="B782" s="139"/>
    </row>
    <row r="783" spans="1:2" ht="15.75" thickBot="1">
      <c r="A783" s="139"/>
      <c r="B783" s="139"/>
    </row>
    <row r="784" spans="1:2" ht="15.75" thickBot="1">
      <c r="A784" s="139"/>
      <c r="B784" s="139"/>
    </row>
    <row r="785" spans="1:2" ht="15.75" thickBot="1">
      <c r="A785" s="139"/>
      <c r="B785" s="139"/>
    </row>
    <row r="786" spans="1:2" ht="15.75" thickBot="1">
      <c r="A786" s="139"/>
      <c r="B786" s="139"/>
    </row>
    <row r="787" spans="1:2" ht="15.75" thickBot="1">
      <c r="A787" s="139"/>
      <c r="B787" s="139"/>
    </row>
    <row r="788" spans="1:2" ht="15.75" thickBot="1">
      <c r="A788" s="139"/>
      <c r="B788" s="139"/>
    </row>
    <row r="789" spans="1:2" ht="15.75" thickBot="1">
      <c r="A789" s="139"/>
      <c r="B789" s="139"/>
    </row>
    <row r="790" spans="1:2" ht="15.75" thickBot="1">
      <c r="A790" s="139"/>
      <c r="B790" s="139"/>
    </row>
    <row r="791" spans="1:2" ht="15.75" thickBot="1">
      <c r="A791" s="139"/>
      <c r="B791" s="139"/>
    </row>
    <row r="792" spans="1:2" ht="15.75" thickBot="1">
      <c r="A792" s="139"/>
      <c r="B792" s="139"/>
    </row>
    <row r="793" spans="1:2" ht="15.75" thickBot="1">
      <c r="A793" s="139"/>
      <c r="B793" s="139"/>
    </row>
    <row r="794" spans="1:2" ht="15.75" thickBot="1">
      <c r="A794" s="139"/>
      <c r="B794" s="139"/>
    </row>
    <row r="795" spans="1:2" ht="15.75" thickBot="1">
      <c r="A795" s="139"/>
      <c r="B795" s="139"/>
    </row>
    <row r="796" spans="1:2" ht="15.75" thickBot="1">
      <c r="A796" s="139"/>
      <c r="B796" s="139"/>
    </row>
    <row r="797" spans="1:2" ht="15.75" thickBot="1">
      <c r="A797" s="139"/>
      <c r="B797" s="139"/>
    </row>
    <row r="798" spans="1:2" ht="15.75" thickBot="1">
      <c r="A798" s="139"/>
      <c r="B798" s="139"/>
    </row>
    <row r="799" spans="1:2" ht="15.75" thickBot="1">
      <c r="A799" s="139"/>
      <c r="B799" s="139"/>
    </row>
    <row r="800" spans="1:2" ht="15.75" thickBot="1">
      <c r="A800" s="139"/>
      <c r="B800" s="139"/>
    </row>
    <row r="801" spans="1:2" ht="15.75" thickBot="1">
      <c r="A801" s="139"/>
      <c r="B801" s="139"/>
    </row>
    <row r="802" spans="1:2" ht="15.75" thickBot="1">
      <c r="A802" s="139"/>
      <c r="B802" s="139"/>
    </row>
    <row r="803" spans="1:2" ht="15.75" thickBot="1">
      <c r="A803" s="139"/>
      <c r="B803" s="139"/>
    </row>
    <row r="804" spans="1:2" ht="15.75" thickBot="1">
      <c r="A804" s="139"/>
      <c r="B804" s="139"/>
    </row>
    <row r="805" spans="1:2" ht="15.75" thickBot="1">
      <c r="A805" s="139"/>
      <c r="B805" s="139"/>
    </row>
    <row r="806" spans="1:2" ht="15.75" thickBot="1">
      <c r="A806" s="139"/>
      <c r="B806" s="139"/>
    </row>
    <row r="807" spans="1:2" ht="15.75" thickBot="1">
      <c r="A807" s="139"/>
      <c r="B807" s="139"/>
    </row>
    <row r="808" spans="1:2" ht="15.75" thickBot="1">
      <c r="A808" s="139"/>
      <c r="B808" s="139"/>
    </row>
    <row r="809" spans="1:2" ht="15.75" thickBot="1">
      <c r="A809" s="139"/>
      <c r="B809" s="139"/>
    </row>
    <row r="810" spans="1:2" ht="15.75" thickBot="1">
      <c r="A810" s="139"/>
      <c r="B810" s="139"/>
    </row>
    <row r="811" spans="1:2" ht="15.75" thickBot="1">
      <c r="A811" s="139"/>
      <c r="B811" s="139"/>
    </row>
    <row r="812" spans="1:2" ht="15.75" thickBot="1">
      <c r="A812" s="139"/>
      <c r="B812" s="139"/>
    </row>
    <row r="813" spans="1:2" ht="15.75" thickBot="1">
      <c r="A813" s="139"/>
      <c r="B813" s="139"/>
    </row>
    <row r="814" spans="1:2" ht="15.75" thickBot="1">
      <c r="A814" s="139"/>
      <c r="B814" s="139"/>
    </row>
    <row r="815" spans="1:2" ht="15.75" thickBot="1">
      <c r="A815" s="139"/>
      <c r="B815" s="139"/>
    </row>
    <row r="816" spans="1:2" ht="15.75" thickBot="1">
      <c r="A816" s="139"/>
      <c r="B816" s="139"/>
    </row>
    <row r="817" spans="1:2" ht="15.75" thickBot="1">
      <c r="A817" s="139"/>
      <c r="B817" s="139"/>
    </row>
    <row r="818" spans="1:2" ht="15.75" thickBot="1">
      <c r="A818" s="139"/>
      <c r="B818" s="139"/>
    </row>
    <row r="819" spans="1:2" ht="15.75" thickBot="1">
      <c r="A819" s="139"/>
      <c r="B819" s="139"/>
    </row>
    <row r="820" spans="1:2" ht="15.75" thickBot="1">
      <c r="A820" s="139"/>
      <c r="B820" s="139"/>
    </row>
    <row r="821" spans="1:2" ht="15.75" thickBot="1">
      <c r="A821" s="139"/>
      <c r="B821" s="139"/>
    </row>
    <row r="822" spans="1:2" ht="15.75" thickBot="1">
      <c r="A822" s="139"/>
      <c r="B822" s="139"/>
    </row>
    <row r="823" spans="1:2" ht="15.75" thickBot="1">
      <c r="A823" s="139"/>
      <c r="B823" s="139"/>
    </row>
    <row r="824" spans="1:2" ht="15.75" thickBot="1">
      <c r="A824" s="139"/>
      <c r="B824" s="139"/>
    </row>
    <row r="825" spans="1:2" ht="15.75" thickBot="1">
      <c r="A825" s="139"/>
      <c r="B825" s="139"/>
    </row>
    <row r="826" spans="1:2" ht="15.75" thickBot="1">
      <c r="A826" s="139"/>
      <c r="B826" s="139"/>
    </row>
    <row r="827" spans="1:2" ht="15.75" thickBot="1">
      <c r="A827" s="139"/>
      <c r="B827" s="139"/>
    </row>
    <row r="828" spans="1:2" ht="15.75" thickBot="1">
      <c r="A828" s="139"/>
      <c r="B828" s="139"/>
    </row>
    <row r="829" spans="1:2" ht="15.75" thickBot="1">
      <c r="A829" s="139"/>
      <c r="B829" s="139"/>
    </row>
    <row r="830" spans="1:2" ht="15.75" thickBot="1">
      <c r="A830" s="139"/>
      <c r="B830" s="139"/>
    </row>
    <row r="831" spans="1:2" ht="15.75" thickBot="1">
      <c r="A831" s="139"/>
      <c r="B831" s="139"/>
    </row>
    <row r="832" spans="1:2" ht="15.75" thickBot="1">
      <c r="A832" s="139"/>
      <c r="B832" s="139"/>
    </row>
    <row r="833" spans="1:2" ht="15.75" thickBot="1">
      <c r="A833" s="139"/>
      <c r="B833" s="139"/>
    </row>
    <row r="834" spans="1:2" ht="15.75" thickBot="1">
      <c r="A834" s="139"/>
      <c r="B834" s="139"/>
    </row>
    <row r="835" spans="1:2" ht="15.75" thickBot="1">
      <c r="A835" s="139"/>
      <c r="B835" s="139"/>
    </row>
    <row r="836" spans="1:2" ht="15.75" thickBot="1">
      <c r="A836" s="139"/>
      <c r="B836" s="139"/>
    </row>
    <row r="837" spans="1:2" ht="15.75" thickBot="1">
      <c r="A837" s="139"/>
      <c r="B837" s="139"/>
    </row>
    <row r="838" spans="1:2" ht="15.75" thickBot="1">
      <c r="A838" s="139"/>
      <c r="B838" s="139"/>
    </row>
    <row r="839" spans="1:2" ht="15.75" thickBot="1">
      <c r="A839" s="139"/>
      <c r="B839" s="139"/>
    </row>
    <row r="840" spans="1:2" ht="15.75" thickBot="1">
      <c r="A840" s="139"/>
      <c r="B840" s="139"/>
    </row>
    <row r="841" spans="1:2" ht="15.75" thickBot="1">
      <c r="A841" s="139"/>
      <c r="B841" s="139"/>
    </row>
    <row r="842" spans="1:2" ht="15.75" thickBot="1">
      <c r="A842" s="139"/>
      <c r="B842" s="139"/>
    </row>
    <row r="843" spans="1:2" ht="15.75" thickBot="1">
      <c r="A843" s="139"/>
      <c r="B843" s="139"/>
    </row>
    <row r="844" spans="1:2" ht="15.75" thickBot="1">
      <c r="A844" s="139"/>
      <c r="B844" s="139"/>
    </row>
    <row r="845" spans="1:2" ht="15.75" thickBot="1">
      <c r="A845" s="139"/>
      <c r="B845" s="139"/>
    </row>
    <row r="846" spans="1:2" ht="15.75" thickBot="1">
      <c r="A846" s="139"/>
      <c r="B846" s="139"/>
    </row>
    <row r="847" spans="1:2" ht="15.75" thickBot="1">
      <c r="A847" s="139"/>
      <c r="B847" s="139"/>
    </row>
    <row r="848" spans="1:2" ht="15.75" thickBot="1">
      <c r="A848" s="139"/>
      <c r="B848" s="139"/>
    </row>
    <row r="849" spans="1:2" ht="15.75" thickBot="1">
      <c r="A849" s="139"/>
      <c r="B849" s="139"/>
    </row>
    <row r="850" spans="1:2" ht="15.75" thickBot="1">
      <c r="A850" s="139"/>
      <c r="B850" s="139"/>
    </row>
    <row r="851" spans="1:2" ht="15.75" thickBot="1">
      <c r="A851" s="139"/>
      <c r="B851" s="139"/>
    </row>
    <row r="852" spans="1:2" ht="15.75" thickBot="1">
      <c r="A852" s="139"/>
      <c r="B852" s="139"/>
    </row>
    <row r="853" spans="1:2" ht="15.75" thickBot="1">
      <c r="A853" s="139"/>
      <c r="B853" s="139"/>
    </row>
    <row r="854" spans="1:2" ht="15.75" thickBot="1">
      <c r="A854" s="139"/>
      <c r="B854" s="139"/>
    </row>
    <row r="855" spans="1:2" ht="15.75" thickBot="1">
      <c r="A855" s="139"/>
      <c r="B855" s="139"/>
    </row>
    <row r="856" spans="1:2" ht="15.75" thickBot="1">
      <c r="A856" s="139"/>
      <c r="B856" s="139"/>
    </row>
    <row r="857" spans="1:2" ht="15.75" thickBot="1">
      <c r="A857" s="139"/>
      <c r="B857" s="139"/>
    </row>
    <row r="858" spans="1:2" ht="15.75" thickBot="1">
      <c r="A858" s="139"/>
      <c r="B858" s="139"/>
    </row>
    <row r="859" spans="1:2" ht="15.75" thickBot="1">
      <c r="A859" s="139"/>
      <c r="B859" s="139"/>
    </row>
    <row r="860" spans="1:2" ht="15.75" thickBot="1">
      <c r="A860" s="139"/>
      <c r="B860" s="139"/>
    </row>
    <row r="861" spans="1:2" ht="15.75" thickBot="1">
      <c r="A861" s="139"/>
      <c r="B861" s="139"/>
    </row>
    <row r="862" spans="1:2" ht="15.75" thickBot="1">
      <c r="A862" s="139"/>
      <c r="B862" s="139"/>
    </row>
    <row r="863" spans="1:2" ht="15.75" thickBot="1">
      <c r="A863" s="139"/>
      <c r="B863" s="139"/>
    </row>
    <row r="864" spans="1:2" ht="15.75" thickBot="1">
      <c r="A864" s="139"/>
      <c r="B864" s="139"/>
    </row>
    <row r="865" spans="1:2" ht="15.75" thickBot="1">
      <c r="A865" s="139"/>
      <c r="B865" s="139"/>
    </row>
    <row r="866" spans="1:2" ht="15.75" thickBot="1">
      <c r="A866" s="139"/>
      <c r="B866" s="139"/>
    </row>
    <row r="867" spans="1:2" ht="15.75" thickBot="1">
      <c r="A867" s="139"/>
      <c r="B867" s="139"/>
    </row>
    <row r="868" spans="1:2" ht="15.75" thickBot="1">
      <c r="A868" s="139"/>
      <c r="B868" s="139"/>
    </row>
    <row r="869" spans="1:2" ht="15.75" thickBot="1">
      <c r="A869" s="139"/>
      <c r="B869" s="139"/>
    </row>
    <row r="870" spans="1:2" ht="15.75" thickBot="1">
      <c r="A870" s="139"/>
      <c r="B870" s="139"/>
    </row>
    <row r="871" spans="1:2" ht="15.75" thickBot="1">
      <c r="A871" s="139"/>
      <c r="B871" s="139"/>
    </row>
    <row r="872" spans="1:2" ht="15.75" thickBot="1">
      <c r="A872" s="139"/>
      <c r="B872" s="139"/>
    </row>
    <row r="873" spans="1:2" ht="15.75" thickBot="1">
      <c r="A873" s="139"/>
      <c r="B873" s="139"/>
    </row>
    <row r="874" spans="1:2" ht="15.75" thickBot="1">
      <c r="A874" s="139"/>
      <c r="B874" s="139"/>
    </row>
    <row r="875" spans="1:2" ht="15.75" thickBot="1">
      <c r="A875" s="139"/>
      <c r="B875" s="139"/>
    </row>
    <row r="876" spans="1:2" ht="15.75" thickBot="1">
      <c r="A876" s="139"/>
      <c r="B876" s="139"/>
    </row>
    <row r="877" spans="1:2" ht="15.75" thickBot="1">
      <c r="A877" s="139"/>
      <c r="B877" s="139"/>
    </row>
    <row r="878" spans="1:2" ht="15.75" thickBot="1">
      <c r="A878" s="139"/>
      <c r="B878" s="139"/>
    </row>
    <row r="879" spans="1:2" ht="15.75" thickBot="1">
      <c r="A879" s="139"/>
      <c r="B879" s="139"/>
    </row>
    <row r="880" spans="1:2" ht="15.75" thickBot="1">
      <c r="A880" s="139"/>
      <c r="B880" s="139"/>
    </row>
    <row r="881" spans="1:2" ht="15.75" thickBot="1">
      <c r="A881" s="139"/>
      <c r="B881" s="139"/>
    </row>
    <row r="882" spans="1:2" ht="15.75" thickBot="1">
      <c r="A882" s="139"/>
      <c r="B882" s="139"/>
    </row>
    <row r="883" spans="1:2" ht="15.75" thickBot="1">
      <c r="A883" s="139"/>
      <c r="B883" s="139"/>
    </row>
    <row r="884" spans="1:2" ht="15.75" thickBot="1">
      <c r="A884" s="139"/>
      <c r="B884" s="139"/>
    </row>
    <row r="885" spans="1:2" ht="15.75" thickBot="1">
      <c r="A885" s="139"/>
      <c r="B885" s="139"/>
    </row>
    <row r="886" spans="1:2" ht="15.75" thickBot="1">
      <c r="A886" s="139"/>
      <c r="B886" s="139"/>
    </row>
    <row r="887" spans="1:2" ht="15.75" thickBot="1">
      <c r="A887" s="139"/>
      <c r="B887" s="139"/>
    </row>
    <row r="888" spans="1:2" ht="15.75" thickBot="1">
      <c r="A888" s="139"/>
      <c r="B888" s="139"/>
    </row>
    <row r="889" spans="1:2" ht="15.75" thickBot="1">
      <c r="A889" s="139"/>
      <c r="B889" s="139"/>
    </row>
    <row r="890" spans="1:2" ht="15.75" thickBot="1">
      <c r="A890" s="139"/>
      <c r="B890" s="139"/>
    </row>
    <row r="891" spans="1:2" ht="15.75" thickBot="1">
      <c r="A891" s="139"/>
      <c r="B891" s="139"/>
    </row>
    <row r="892" spans="1:2" ht="15.75" thickBot="1">
      <c r="A892" s="139"/>
      <c r="B892" s="139"/>
    </row>
    <row r="893" spans="1:2" ht="15.75" thickBot="1">
      <c r="A893" s="139"/>
      <c r="B893" s="139"/>
    </row>
    <row r="894" spans="1:2" ht="15.75" thickBot="1">
      <c r="A894" s="139"/>
      <c r="B894" s="139"/>
    </row>
    <row r="895" spans="1:2" ht="15.75" thickBot="1">
      <c r="A895" s="139"/>
      <c r="B895" s="139"/>
    </row>
    <row r="896" spans="1:2" ht="15.75" thickBot="1">
      <c r="A896" s="139"/>
      <c r="B896" s="139"/>
    </row>
    <row r="897" spans="1:2" ht="15.75" thickBot="1">
      <c r="A897" s="139"/>
      <c r="B897" s="139"/>
    </row>
    <row r="898" spans="1:2" ht="15.75" thickBot="1">
      <c r="A898" s="139"/>
      <c r="B898" s="139"/>
    </row>
    <row r="899" spans="1:2" ht="15.75" thickBot="1">
      <c r="A899" s="139"/>
      <c r="B899" s="139"/>
    </row>
    <row r="900" spans="1:2" ht="15.75" thickBot="1">
      <c r="A900" s="139"/>
      <c r="B900" s="139"/>
    </row>
    <row r="901" spans="1:2" ht="15.75" thickBot="1">
      <c r="A901" s="139"/>
      <c r="B901" s="139"/>
    </row>
    <row r="902" spans="1:2" ht="15.75" thickBot="1">
      <c r="A902" s="139"/>
      <c r="B902" s="139"/>
    </row>
    <row r="903" spans="1:2" ht="15.75" thickBot="1">
      <c r="A903" s="139"/>
      <c r="B903" s="139"/>
    </row>
    <row r="904" spans="1:2" ht="15.75" thickBot="1">
      <c r="A904" s="139"/>
      <c r="B904" s="139"/>
    </row>
    <row r="905" spans="1:2" ht="15.75" thickBot="1">
      <c r="A905" s="139"/>
      <c r="B905" s="139"/>
    </row>
    <row r="906" spans="1:2" ht="15.75" thickBot="1">
      <c r="A906" s="139"/>
      <c r="B906" s="139"/>
    </row>
    <row r="907" spans="1:2" ht="15.75" thickBot="1">
      <c r="A907" s="139"/>
      <c r="B907" s="139"/>
    </row>
    <row r="908" spans="1:2" ht="15.75" thickBot="1">
      <c r="A908" s="139"/>
      <c r="B908" s="139"/>
    </row>
    <row r="909" spans="1:2" ht="15.75" thickBot="1">
      <c r="A909" s="139"/>
      <c r="B909" s="139"/>
    </row>
    <row r="910" spans="1:2" ht="15.75" thickBot="1">
      <c r="A910" s="139"/>
      <c r="B910" s="139"/>
    </row>
    <row r="911" spans="1:2" ht="15.75" thickBot="1">
      <c r="A911" s="139"/>
      <c r="B911" s="139"/>
    </row>
    <row r="912" spans="1:2" ht="15.75" thickBot="1">
      <c r="A912" s="139"/>
      <c r="B912" s="139"/>
    </row>
    <row r="913" spans="1:2" ht="15.75" thickBot="1">
      <c r="A913" s="139"/>
      <c r="B913" s="139"/>
    </row>
    <row r="914" spans="1:2" ht="15.75" thickBot="1">
      <c r="A914" s="139"/>
      <c r="B914" s="139"/>
    </row>
    <row r="915" spans="1:2" ht="15.75" thickBot="1">
      <c r="A915" s="139"/>
      <c r="B915" s="139"/>
    </row>
    <row r="916" spans="1:2" ht="15.75" thickBot="1">
      <c r="A916" s="139"/>
      <c r="B916" s="139"/>
    </row>
    <row r="917" spans="1:2" ht="15.75" thickBot="1">
      <c r="A917" s="139"/>
      <c r="B917" s="139"/>
    </row>
    <row r="918" spans="1:2" ht="15.75" thickBot="1">
      <c r="A918" s="139"/>
      <c r="B918" s="139"/>
    </row>
    <row r="919" spans="1:2" ht="15.75" thickBot="1">
      <c r="A919" s="139"/>
      <c r="B919" s="139"/>
    </row>
    <row r="920" spans="1:2" ht="15.75" thickBot="1">
      <c r="A920" s="139"/>
      <c r="B920" s="139"/>
    </row>
    <row r="921" spans="1:2" ht="15.75" thickBot="1">
      <c r="A921" s="139"/>
      <c r="B921" s="139"/>
    </row>
    <row r="922" spans="1:2" ht="15.75" thickBot="1">
      <c r="A922" s="139"/>
      <c r="B922" s="139"/>
    </row>
    <row r="923" spans="1:2" ht="15.75" thickBot="1">
      <c r="A923" s="139"/>
      <c r="B923" s="139"/>
    </row>
    <row r="924" spans="1:2" ht="15.75" thickBot="1">
      <c r="A924" s="139"/>
      <c r="B924" s="139"/>
    </row>
    <row r="925" spans="1:2" ht="15.75" thickBot="1">
      <c r="A925" s="139"/>
      <c r="B925" s="139"/>
    </row>
    <row r="926" spans="1:2" ht="15.75" thickBot="1">
      <c r="A926" s="139"/>
      <c r="B926" s="139"/>
    </row>
    <row r="927" spans="1:2" ht="15.75" thickBot="1">
      <c r="A927" s="139"/>
      <c r="B927" s="139"/>
    </row>
    <row r="928" spans="1:2" ht="15.75" thickBot="1">
      <c r="A928" s="139"/>
      <c r="B928" s="139"/>
    </row>
    <row r="929" spans="1:2" ht="15.75" thickBot="1">
      <c r="A929" s="139"/>
      <c r="B929" s="139"/>
    </row>
    <row r="930" spans="1:2" ht="15.75" thickBot="1">
      <c r="A930" s="139"/>
      <c r="B930" s="139"/>
    </row>
    <row r="931" spans="1:2" ht="15.75" thickBot="1">
      <c r="A931" s="139"/>
      <c r="B931" s="139"/>
    </row>
    <row r="932" spans="1:2" ht="15.75" thickBot="1">
      <c r="A932" s="139"/>
      <c r="B932" s="139"/>
    </row>
    <row r="933" spans="1:2" ht="15.75" thickBot="1">
      <c r="A933" s="139"/>
      <c r="B933" s="139"/>
    </row>
    <row r="934" spans="1:2" ht="15.75" thickBot="1">
      <c r="A934" s="139"/>
      <c r="B934" s="139"/>
    </row>
    <row r="935" spans="1:2" ht="15.75" thickBot="1">
      <c r="A935" s="139"/>
      <c r="B935" s="139"/>
    </row>
    <row r="936" spans="1:2" ht="15.75" thickBot="1">
      <c r="A936" s="139"/>
      <c r="B936" s="139"/>
    </row>
    <row r="937" spans="1:2" ht="15.75" thickBot="1">
      <c r="A937" s="139"/>
      <c r="B937" s="139"/>
    </row>
    <row r="938" spans="1:2" ht="15.75" thickBot="1">
      <c r="A938" s="139"/>
      <c r="B938" s="139"/>
    </row>
    <row r="939" spans="1:2" ht="15.75" thickBot="1">
      <c r="A939" s="139"/>
      <c r="B939" s="139"/>
    </row>
    <row r="940" spans="1:2" ht="15.75" thickBot="1">
      <c r="A940" s="139"/>
      <c r="B940" s="139"/>
    </row>
    <row r="941" spans="1:2" ht="15.75" thickBot="1">
      <c r="A941" s="139"/>
      <c r="B941" s="139"/>
    </row>
    <row r="942" spans="1:2" ht="15.75" thickBot="1">
      <c r="A942" s="139"/>
      <c r="B942" s="139"/>
    </row>
    <row r="943" spans="1:2" ht="15.75" thickBot="1">
      <c r="A943" s="139"/>
      <c r="B943" s="139"/>
    </row>
    <row r="944" spans="1:2" ht="15.75" thickBot="1">
      <c r="A944" s="139"/>
      <c r="B944" s="139"/>
    </row>
    <row r="945" spans="1:2" ht="15.75" thickBot="1">
      <c r="A945" s="139"/>
      <c r="B945" s="139"/>
    </row>
    <row r="946" spans="1:2" ht="15.75" thickBot="1">
      <c r="A946" s="139"/>
      <c r="B946" s="139"/>
    </row>
    <row r="947" spans="1:2" ht="15.75" thickBot="1">
      <c r="A947" s="139"/>
      <c r="B947" s="139"/>
    </row>
    <row r="948" spans="1:2" ht="15.75" thickBot="1">
      <c r="A948" s="139"/>
      <c r="B948" s="139"/>
    </row>
    <row r="949" spans="1:2" ht="15.75" thickBot="1">
      <c r="A949" s="139"/>
      <c r="B949" s="139"/>
    </row>
    <row r="950" spans="1:2" ht="15.75" thickBot="1">
      <c r="A950" s="139"/>
      <c r="B950" s="139"/>
    </row>
    <row r="951" spans="1:2" ht="15.75" thickBot="1">
      <c r="A951" s="139"/>
      <c r="B951" s="139"/>
    </row>
    <row r="952" spans="1:2" ht="15.75" thickBot="1">
      <c r="A952" s="139"/>
      <c r="B952" s="139"/>
    </row>
    <row r="953" spans="1:2" ht="15.75" thickBot="1">
      <c r="A953" s="139"/>
      <c r="B953" s="139"/>
    </row>
    <row r="954" spans="1:2" ht="15.75" thickBot="1">
      <c r="A954" s="139"/>
      <c r="B954" s="139"/>
    </row>
    <row r="955" spans="1:2" ht="15.75" thickBot="1">
      <c r="A955" s="139"/>
      <c r="B955" s="139"/>
    </row>
    <row r="956" spans="1:2" ht="15.75" thickBot="1">
      <c r="A956" s="139"/>
      <c r="B956" s="139"/>
    </row>
    <row r="957" spans="1:2" ht="15.75" thickBot="1">
      <c r="A957" s="139"/>
      <c r="B957" s="139"/>
    </row>
    <row r="958" spans="1:2" ht="15.75" thickBot="1">
      <c r="A958" s="139"/>
      <c r="B958" s="139"/>
    </row>
    <row r="959" spans="1:2" ht="15.75" thickBot="1">
      <c r="A959" s="139"/>
      <c r="B959" s="139"/>
    </row>
    <row r="960" spans="1:2" ht="15.75" thickBot="1">
      <c r="A960" s="139"/>
      <c r="B960" s="139"/>
    </row>
    <row r="961" spans="1:2" ht="15.75" thickBot="1">
      <c r="A961" s="139"/>
      <c r="B961" s="139"/>
    </row>
    <row r="962" spans="1:2" ht="15.75" thickBot="1">
      <c r="A962" s="139"/>
      <c r="B962" s="139"/>
    </row>
    <row r="963" spans="1:2" ht="15.75" thickBot="1">
      <c r="A963" s="139"/>
      <c r="B963" s="139"/>
    </row>
    <row r="964" spans="1:2" ht="15.75" thickBot="1">
      <c r="A964" s="139"/>
      <c r="B964" s="139"/>
    </row>
    <row r="965" spans="1:2" ht="15.75" thickBot="1">
      <c r="A965" s="139"/>
      <c r="B965" s="139"/>
    </row>
    <row r="966" spans="1:2" ht="15.75" thickBot="1">
      <c r="A966" s="139"/>
      <c r="B966" s="139"/>
    </row>
    <row r="967" spans="1:2" ht="15.75" thickBot="1">
      <c r="A967" s="139"/>
      <c r="B967" s="139"/>
    </row>
    <row r="968" spans="1:2" ht="15.75" thickBot="1">
      <c r="A968" s="139"/>
      <c r="B968" s="139"/>
    </row>
    <row r="969" spans="1:2" ht="15.75" thickBot="1">
      <c r="A969" s="139"/>
      <c r="B969" s="139"/>
    </row>
    <row r="970" spans="1:2" ht="15.75" thickBot="1">
      <c r="A970" s="139"/>
      <c r="B970" s="139"/>
    </row>
    <row r="971" spans="1:2" ht="15.75" thickBot="1">
      <c r="A971" s="139"/>
      <c r="B971" s="139"/>
    </row>
    <row r="972" spans="1:2" ht="15.75" thickBot="1">
      <c r="A972" s="139"/>
      <c r="B972" s="139"/>
    </row>
    <row r="973" spans="1:2" ht="15.75" thickBot="1">
      <c r="A973" s="139"/>
      <c r="B973" s="139"/>
    </row>
    <row r="974" spans="1:2" ht="15.75" thickBot="1">
      <c r="A974" s="139"/>
      <c r="B974" s="139"/>
    </row>
    <row r="975" spans="1:2" ht="15.75" thickBot="1">
      <c r="A975" s="139"/>
      <c r="B975" s="139"/>
    </row>
    <row r="976" spans="1:2" ht="15.75" thickBot="1">
      <c r="A976" s="139"/>
      <c r="B976" s="139"/>
    </row>
    <row r="977" spans="1:2" ht="15.75" thickBot="1">
      <c r="A977" s="139"/>
      <c r="B977" s="139"/>
    </row>
    <row r="978" spans="1:2" ht="15.75" thickBot="1">
      <c r="A978" s="139"/>
      <c r="B978" s="139"/>
    </row>
    <row r="979" spans="1:2" ht="15.75" thickBot="1">
      <c r="A979" s="139"/>
      <c r="B979" s="139"/>
    </row>
    <row r="980" spans="1:2" ht="15.75" thickBot="1">
      <c r="A980" s="139"/>
      <c r="B980" s="139"/>
    </row>
    <row r="981" spans="1:2" ht="15.75" thickBot="1">
      <c r="A981" s="139"/>
      <c r="B981" s="139"/>
    </row>
    <row r="982" spans="1:2" ht="15.75" thickBot="1">
      <c r="A982" s="139"/>
      <c r="B982" s="139"/>
    </row>
    <row r="983" spans="1:2" ht="15.75" thickBot="1">
      <c r="A983" s="139"/>
      <c r="B983" s="139"/>
    </row>
    <row r="984" spans="1:2" ht="15.75" thickBot="1">
      <c r="A984" s="139"/>
      <c r="B984" s="139"/>
    </row>
    <row r="985" spans="1:2" ht="15.75" thickBot="1">
      <c r="A985" s="139"/>
      <c r="B985" s="139"/>
    </row>
    <row r="986" spans="1:2" ht="15.75" thickBot="1">
      <c r="A986" s="139"/>
      <c r="B986" s="139"/>
    </row>
    <row r="987" spans="1:2" ht="15.75" thickBot="1">
      <c r="A987" s="139"/>
      <c r="B987" s="139"/>
    </row>
    <row r="988" spans="1:2" ht="15.75" thickBot="1">
      <c r="A988" s="139"/>
      <c r="B988" s="139"/>
    </row>
    <row r="989" spans="1:2" ht="15.75" thickBot="1">
      <c r="A989" s="139"/>
      <c r="B989" s="139"/>
    </row>
    <row r="990" spans="1:2" ht="15.75" thickBot="1">
      <c r="A990" s="139"/>
      <c r="B990" s="139"/>
    </row>
    <row r="991" spans="1:2" ht="15.75" thickBot="1">
      <c r="A991" s="139"/>
      <c r="B991" s="139"/>
    </row>
    <row r="992" spans="1:2" ht="15.75" thickBot="1">
      <c r="A992" s="139"/>
      <c r="B992" s="139"/>
    </row>
    <row r="993" spans="1:2" ht="15.75" thickBot="1">
      <c r="A993" s="139"/>
      <c r="B993" s="139"/>
    </row>
    <row r="994" spans="1:2" ht="15.75" thickBot="1">
      <c r="A994" s="139"/>
      <c r="B994" s="139"/>
    </row>
    <row r="995" spans="1:2" ht="15.75" thickBot="1">
      <c r="A995" s="139"/>
      <c r="B995" s="139"/>
    </row>
    <row r="996" spans="1:2" ht="15.75" thickBot="1">
      <c r="A996" s="139"/>
      <c r="B996" s="139"/>
    </row>
    <row r="997" spans="1:2" ht="15.75" thickBot="1">
      <c r="A997" s="139"/>
      <c r="B997" s="139"/>
    </row>
    <row r="998" spans="1:2" ht="15.75" thickBot="1">
      <c r="A998" s="139"/>
      <c r="B998" s="139"/>
    </row>
    <row r="999" spans="1:2" ht="15.75" thickBot="1">
      <c r="A999" s="139"/>
      <c r="B999" s="139"/>
    </row>
    <row r="1000" spans="1:2" ht="15.75" thickBot="1">
      <c r="A1000" s="139"/>
      <c r="B1000" s="139"/>
    </row>
    <row r="1001" spans="1:2" ht="15.75" thickBot="1">
      <c r="A1001" s="139"/>
      <c r="B1001" s="139"/>
    </row>
    <row r="1002" spans="1:2" ht="15.75" thickBot="1">
      <c r="A1002" s="139"/>
      <c r="B1002" s="139"/>
    </row>
    <row r="1003" spans="1:2" ht="15.75" thickBot="1">
      <c r="A1003" s="139"/>
      <c r="B1003" s="139"/>
    </row>
    <row r="1004" spans="1:2" ht="15.75" thickBot="1">
      <c r="A1004" s="139"/>
      <c r="B1004" s="13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sheetPr>
  <dimension ref="A1:R32"/>
  <sheetViews>
    <sheetView tabSelected="1" zoomScale="80" zoomScaleNormal="80" workbookViewId="0">
      <selection activeCell="I28" sqref="I28"/>
    </sheetView>
  </sheetViews>
  <sheetFormatPr defaultRowHeight="15"/>
  <cols>
    <col min="2" max="2" width="26" customWidth="1"/>
    <col min="4" max="4" width="12" customWidth="1"/>
    <col min="8" max="8" width="12.5703125" customWidth="1"/>
    <col min="17" max="17" width="8" customWidth="1"/>
  </cols>
  <sheetData>
    <row r="1" spans="1:18" ht="15" customHeight="1">
      <c r="A1" s="142" t="s">
        <v>917</v>
      </c>
      <c r="B1" s="143"/>
      <c r="C1" s="143"/>
      <c r="D1" s="143"/>
      <c r="E1" s="143"/>
      <c r="F1" s="143"/>
      <c r="G1" s="143"/>
      <c r="H1" s="143"/>
      <c r="I1" s="143"/>
      <c r="J1" s="143"/>
      <c r="K1" s="143"/>
      <c r="L1" s="143"/>
      <c r="M1" s="143"/>
      <c r="N1" s="143"/>
      <c r="O1" s="143"/>
      <c r="P1" s="143"/>
      <c r="Q1" s="143"/>
      <c r="R1" s="144"/>
    </row>
    <row r="2" spans="1:18" ht="15" customHeight="1" thickBot="1">
      <c r="A2" s="145"/>
      <c r="B2" s="146"/>
      <c r="C2" s="146"/>
      <c r="D2" s="146"/>
      <c r="E2" s="146"/>
      <c r="F2" s="146"/>
      <c r="G2" s="146"/>
      <c r="H2" s="146"/>
      <c r="I2" s="146"/>
      <c r="J2" s="146"/>
      <c r="K2" s="146"/>
      <c r="L2" s="146"/>
      <c r="M2" s="146"/>
      <c r="N2" s="146"/>
      <c r="O2" s="146"/>
      <c r="P2" s="146"/>
      <c r="Q2" s="146"/>
      <c r="R2" s="147"/>
    </row>
    <row r="3" spans="1:18" ht="15.75" thickBot="1"/>
    <row r="4" spans="1:18" ht="27" customHeight="1" thickBot="1">
      <c r="A4" s="148" t="s">
        <v>918</v>
      </c>
      <c r="B4" s="149"/>
      <c r="C4" s="149"/>
      <c r="D4" s="149"/>
      <c r="E4" s="149"/>
      <c r="F4" s="149"/>
      <c r="G4" s="16"/>
      <c r="H4" s="16"/>
      <c r="I4" s="16"/>
      <c r="J4" s="16"/>
      <c r="K4" s="16"/>
      <c r="L4" s="16"/>
      <c r="M4" s="16"/>
      <c r="N4" s="16"/>
      <c r="O4" s="16"/>
      <c r="P4" s="16"/>
      <c r="Q4" s="16"/>
      <c r="R4" s="17"/>
    </row>
    <row r="5" spans="1:18" s="55" customFormat="1" ht="22.5" customHeight="1">
      <c r="A5" s="49" t="s">
        <v>919</v>
      </c>
      <c r="B5" s="50" t="s">
        <v>920</v>
      </c>
      <c r="C5" s="51"/>
      <c r="D5" s="52"/>
      <c r="E5" s="52"/>
      <c r="F5" s="53"/>
      <c r="G5" s="53"/>
      <c r="H5" s="53"/>
      <c r="I5" s="53"/>
      <c r="J5" s="53"/>
      <c r="K5" s="53"/>
      <c r="L5" s="53"/>
      <c r="M5" s="53"/>
      <c r="N5" s="53"/>
      <c r="O5" s="53"/>
      <c r="P5" s="53"/>
      <c r="Q5" s="53"/>
      <c r="R5" s="54"/>
    </row>
    <row r="6" spans="1:18" ht="21" customHeight="1">
      <c r="A6" s="154" t="s">
        <v>921</v>
      </c>
      <c r="B6" s="155"/>
      <c r="C6" s="155"/>
      <c r="D6" s="155"/>
      <c r="E6" s="155"/>
      <c r="F6" s="155"/>
      <c r="G6" s="155"/>
      <c r="H6" s="155"/>
      <c r="I6" s="155"/>
      <c r="J6" s="155"/>
      <c r="K6" s="155"/>
      <c r="L6" s="155"/>
      <c r="M6" s="155"/>
      <c r="N6" s="155"/>
      <c r="O6" s="155"/>
      <c r="P6" s="155"/>
      <c r="Q6" s="155"/>
      <c r="R6" s="19"/>
    </row>
    <row r="7" spans="1:18" ht="20.25" customHeight="1" thickBot="1">
      <c r="A7" s="18"/>
      <c r="B7" s="151" t="s">
        <v>922</v>
      </c>
      <c r="C7" s="151"/>
      <c r="D7" s="151"/>
      <c r="E7" s="151"/>
      <c r="F7" s="151"/>
      <c r="G7" s="151"/>
      <c r="H7" s="151"/>
      <c r="I7" s="151"/>
      <c r="J7" s="151"/>
      <c r="K7" s="151"/>
      <c r="L7" s="151"/>
      <c r="M7" s="44"/>
      <c r="N7" s="44"/>
      <c r="O7" s="45"/>
      <c r="P7" s="45"/>
      <c r="Q7" s="45"/>
      <c r="R7" s="19"/>
    </row>
    <row r="8" spans="1:18" ht="22.5" customHeight="1">
      <c r="A8" s="49" t="s">
        <v>923</v>
      </c>
      <c r="B8" s="50" t="s">
        <v>924</v>
      </c>
      <c r="C8" s="15"/>
      <c r="D8" s="16"/>
      <c r="E8" s="16"/>
      <c r="F8" s="10"/>
      <c r="G8" s="10"/>
      <c r="H8" s="10"/>
      <c r="I8" s="10"/>
      <c r="J8" s="10"/>
      <c r="K8" s="10"/>
      <c r="L8" s="10"/>
      <c r="M8" s="10"/>
      <c r="N8" s="10"/>
      <c r="O8" s="10"/>
      <c r="P8" s="10"/>
      <c r="Q8" s="10"/>
      <c r="R8" s="19"/>
    </row>
    <row r="9" spans="1:18" s="29" customFormat="1" ht="24" customHeight="1">
      <c r="A9" s="154" t="s">
        <v>925</v>
      </c>
      <c r="B9" s="155"/>
      <c r="C9" s="155"/>
      <c r="D9" s="155"/>
      <c r="E9" s="155"/>
      <c r="F9" s="155"/>
      <c r="G9" s="155"/>
      <c r="H9" s="155"/>
      <c r="I9" s="155"/>
      <c r="J9" s="155"/>
      <c r="K9" s="155"/>
      <c r="L9" s="155"/>
      <c r="M9" s="155"/>
      <c r="N9" s="155"/>
      <c r="O9" s="155"/>
      <c r="P9" s="155"/>
      <c r="Q9" s="155"/>
      <c r="R9" s="28"/>
    </row>
    <row r="10" spans="1:18" ht="18" customHeight="1">
      <c r="A10" s="18"/>
      <c r="B10" s="150" t="s">
        <v>926</v>
      </c>
      <c r="C10" s="150"/>
      <c r="D10" s="150"/>
      <c r="E10" s="150"/>
      <c r="F10" s="150"/>
      <c r="G10" s="150"/>
      <c r="H10" s="150"/>
      <c r="I10" s="150"/>
      <c r="J10" s="150"/>
      <c r="K10" s="150"/>
      <c r="L10" s="150"/>
      <c r="M10" s="150"/>
      <c r="N10" s="150"/>
      <c r="O10" s="150"/>
      <c r="P10" s="150"/>
      <c r="Q10" s="150"/>
      <c r="R10" s="19"/>
    </row>
    <row r="11" spans="1:18" ht="47.25" customHeight="1">
      <c r="A11" s="18"/>
      <c r="B11" s="150" t="s">
        <v>927</v>
      </c>
      <c r="C11" s="150"/>
      <c r="D11" s="150"/>
      <c r="E11" s="150"/>
      <c r="F11" s="150"/>
      <c r="G11" s="150"/>
      <c r="H11" s="150"/>
      <c r="I11" s="150"/>
      <c r="J11" s="150"/>
      <c r="K11" s="150"/>
      <c r="L11" s="150"/>
      <c r="M11" s="150"/>
      <c r="N11" s="150"/>
      <c r="O11" s="150"/>
      <c r="P11" s="150"/>
      <c r="Q11" s="150"/>
      <c r="R11" s="19"/>
    </row>
    <row r="12" spans="1:18" ht="41.25" customHeight="1">
      <c r="A12" s="18"/>
      <c r="B12" s="150" t="s">
        <v>928</v>
      </c>
      <c r="C12" s="150"/>
      <c r="D12" s="150"/>
      <c r="E12" s="150"/>
      <c r="F12" s="150"/>
      <c r="G12" s="150"/>
      <c r="H12" s="150"/>
      <c r="I12" s="150"/>
      <c r="J12" s="150"/>
      <c r="K12" s="150"/>
      <c r="L12" s="150"/>
      <c r="M12" s="150"/>
      <c r="N12" s="150"/>
      <c r="O12" s="150"/>
      <c r="P12" s="150"/>
      <c r="Q12" s="150"/>
      <c r="R12" s="19"/>
    </row>
    <row r="13" spans="1:18" ht="22.5" customHeight="1">
      <c r="A13" s="18"/>
      <c r="B13" s="152" t="s">
        <v>929</v>
      </c>
      <c r="C13" s="152"/>
      <c r="D13" s="152"/>
      <c r="E13" s="152"/>
      <c r="F13" s="152"/>
      <c r="G13" s="152"/>
      <c r="H13" s="152"/>
      <c r="I13" s="152"/>
      <c r="J13" s="152"/>
      <c r="K13" s="152"/>
      <c r="L13" s="152"/>
      <c r="M13" s="152"/>
      <c r="N13" s="153" t="s">
        <v>930</v>
      </c>
      <c r="O13" s="153"/>
      <c r="P13" s="153"/>
      <c r="Q13" s="46"/>
      <c r="R13" s="19"/>
    </row>
    <row r="14" spans="1:18" s="29" customFormat="1">
      <c r="A14" s="18"/>
      <c r="B14" s="40" t="s">
        <v>931</v>
      </c>
      <c r="C14" s="40"/>
      <c r="D14" s="40"/>
      <c r="E14" s="40"/>
      <c r="F14" s="40"/>
      <c r="G14" s="40"/>
      <c r="H14" s="40"/>
      <c r="I14" s="40"/>
      <c r="J14" s="40"/>
      <c r="K14" s="40"/>
      <c r="L14" s="40"/>
      <c r="M14" s="40"/>
      <c r="N14" s="40"/>
      <c r="O14" s="40"/>
      <c r="P14" s="40"/>
      <c r="Q14" s="40"/>
      <c r="R14" s="28"/>
    </row>
    <row r="15" spans="1:18" s="29" customFormat="1">
      <c r="A15" s="18"/>
      <c r="B15" s="10"/>
      <c r="C15" s="10"/>
      <c r="D15" s="10"/>
      <c r="E15" s="10"/>
      <c r="F15" s="10"/>
      <c r="G15" s="10"/>
      <c r="H15" s="27"/>
      <c r="I15" s="27"/>
      <c r="J15" s="27"/>
      <c r="K15" s="27"/>
      <c r="L15" s="27"/>
      <c r="M15" s="27"/>
      <c r="N15" s="27"/>
      <c r="O15" s="27"/>
      <c r="P15" s="27"/>
      <c r="Q15" s="27"/>
      <c r="R15" s="28"/>
    </row>
    <row r="16" spans="1:18" s="29" customFormat="1" ht="24" customHeight="1">
      <c r="A16" s="49" t="s">
        <v>932</v>
      </c>
      <c r="B16" s="50" t="s">
        <v>933</v>
      </c>
      <c r="C16" s="15"/>
      <c r="D16" s="16"/>
      <c r="E16" s="16"/>
      <c r="F16" s="10"/>
      <c r="G16" s="10"/>
      <c r="H16" s="27"/>
      <c r="I16" s="27"/>
      <c r="J16" s="27"/>
      <c r="K16" s="27"/>
      <c r="L16" s="27"/>
      <c r="M16" s="27"/>
      <c r="N16" s="27"/>
      <c r="O16" s="27"/>
      <c r="P16" s="27"/>
      <c r="Q16" s="27"/>
      <c r="R16" s="28"/>
    </row>
    <row r="17" spans="1:18" ht="18.75" customHeight="1">
      <c r="A17" s="134" t="s">
        <v>934</v>
      </c>
      <c r="B17" s="40"/>
      <c r="C17" s="135"/>
      <c r="D17" s="135"/>
      <c r="E17" s="135"/>
      <c r="F17" s="135"/>
      <c r="G17" s="135"/>
      <c r="H17" s="135"/>
      <c r="I17" s="135"/>
      <c r="J17" s="135"/>
      <c r="K17" s="135"/>
      <c r="L17" s="135"/>
      <c r="M17" s="135"/>
      <c r="N17" s="135"/>
      <c r="O17" s="135"/>
      <c r="P17" s="135"/>
      <c r="Q17" s="135"/>
      <c r="R17" s="19"/>
    </row>
    <row r="18" spans="1:18" ht="36" customHeight="1">
      <c r="A18" s="18"/>
      <c r="B18" s="150" t="s">
        <v>935</v>
      </c>
      <c r="C18" s="150"/>
      <c r="D18" s="150"/>
      <c r="E18" s="150"/>
      <c r="F18" s="150"/>
      <c r="G18" s="150"/>
      <c r="H18" s="150"/>
      <c r="I18" s="150"/>
      <c r="J18" s="150"/>
      <c r="K18" s="150"/>
      <c r="L18" s="150"/>
      <c r="M18" s="150"/>
      <c r="N18" s="150"/>
      <c r="O18" s="150"/>
      <c r="P18" s="150"/>
      <c r="Q18" s="150"/>
      <c r="R18" s="19"/>
    </row>
    <row r="19" spans="1:18" ht="34.5" customHeight="1">
      <c r="A19" s="18"/>
      <c r="B19" s="150" t="s">
        <v>936</v>
      </c>
      <c r="C19" s="150"/>
      <c r="D19" s="150"/>
      <c r="E19" s="150"/>
      <c r="F19" s="150"/>
      <c r="G19" s="150"/>
      <c r="H19" s="150"/>
      <c r="I19" s="150"/>
      <c r="J19" s="150"/>
      <c r="K19" s="150"/>
      <c r="L19" s="150"/>
      <c r="M19" s="150"/>
      <c r="N19" s="150"/>
      <c r="O19" s="150"/>
      <c r="P19" s="150"/>
      <c r="Q19" s="150"/>
      <c r="R19" s="19"/>
    </row>
    <row r="20" spans="1:18" ht="20.25" customHeight="1">
      <c r="A20" s="18"/>
      <c r="B20" s="155" t="s">
        <v>937</v>
      </c>
      <c r="C20" s="155"/>
      <c r="D20" s="155"/>
      <c r="E20" s="155"/>
      <c r="F20" s="155"/>
      <c r="G20" s="155"/>
      <c r="H20" s="155"/>
      <c r="I20" s="155"/>
      <c r="J20" s="155"/>
      <c r="K20" s="155"/>
      <c r="L20" s="155"/>
      <c r="M20" s="155"/>
      <c r="N20" s="155"/>
      <c r="O20" s="155"/>
      <c r="P20" s="155"/>
      <c r="Q20" s="155"/>
      <c r="R20" s="19"/>
    </row>
    <row r="21" spans="1:18" s="43" customFormat="1" ht="35.25" customHeight="1">
      <c r="A21" s="41"/>
      <c r="B21" s="150" t="s">
        <v>938</v>
      </c>
      <c r="C21" s="150"/>
      <c r="D21" s="150"/>
      <c r="E21" s="150"/>
      <c r="F21" s="150"/>
      <c r="G21" s="150"/>
      <c r="H21" s="150"/>
      <c r="I21" s="150"/>
      <c r="J21" s="150"/>
      <c r="K21" s="150"/>
      <c r="L21" s="150"/>
      <c r="M21" s="150"/>
      <c r="N21" s="150"/>
      <c r="O21" s="150"/>
      <c r="P21" s="150"/>
      <c r="Q21" s="150"/>
      <c r="R21" s="42"/>
    </row>
    <row r="22" spans="1:18" ht="9.75" customHeight="1" thickBot="1">
      <c r="A22" s="18"/>
      <c r="B22" s="133"/>
      <c r="C22" s="133"/>
      <c r="D22" s="133"/>
      <c r="E22" s="133"/>
      <c r="F22" s="133"/>
      <c r="G22" s="133"/>
      <c r="H22" s="133"/>
      <c r="I22" s="133"/>
      <c r="J22" s="133"/>
      <c r="K22" s="133"/>
      <c r="L22" s="133"/>
      <c r="M22" s="133"/>
      <c r="N22" s="133"/>
      <c r="O22" s="133"/>
      <c r="P22" s="133"/>
      <c r="Q22" s="133"/>
      <c r="R22" s="19"/>
    </row>
    <row r="23" spans="1:18" ht="22.5" customHeight="1">
      <c r="A23" s="49" t="s">
        <v>939</v>
      </c>
      <c r="B23" s="50" t="s">
        <v>940</v>
      </c>
      <c r="C23" s="15"/>
      <c r="D23" s="16"/>
      <c r="E23" s="16"/>
      <c r="F23" s="10"/>
      <c r="G23" s="27"/>
      <c r="H23" s="10"/>
      <c r="I23" s="10"/>
      <c r="J23" s="10"/>
      <c r="K23" s="10"/>
      <c r="L23" s="10"/>
      <c r="M23" s="10"/>
      <c r="N23" s="10"/>
      <c r="O23" s="10"/>
      <c r="P23" s="10"/>
      <c r="Q23" s="10"/>
      <c r="R23" s="19"/>
    </row>
    <row r="24" spans="1:18" ht="18.75" customHeight="1">
      <c r="A24" s="134" t="s">
        <v>941</v>
      </c>
      <c r="B24" s="40"/>
      <c r="C24" s="135"/>
      <c r="D24" s="135"/>
      <c r="E24" s="135"/>
      <c r="F24" s="135"/>
      <c r="G24" s="135"/>
      <c r="H24" s="135"/>
      <c r="I24" s="135"/>
      <c r="J24" s="135"/>
      <c r="K24" s="135"/>
      <c r="L24" s="135"/>
      <c r="M24" s="135"/>
      <c r="N24" s="135"/>
      <c r="O24" s="135"/>
      <c r="P24" s="135"/>
      <c r="Q24" s="135"/>
      <c r="R24" s="19"/>
    </row>
    <row r="25" spans="1:18">
      <c r="A25" s="18"/>
      <c r="B25" s="135"/>
      <c r="C25" s="135"/>
      <c r="D25" s="135"/>
      <c r="E25" s="135"/>
      <c r="F25" s="135"/>
      <c r="G25" s="135"/>
      <c r="H25" s="135"/>
      <c r="I25" s="135"/>
      <c r="J25" s="135"/>
      <c r="K25" s="135"/>
      <c r="L25" s="135"/>
      <c r="M25" s="135"/>
      <c r="N25" s="135"/>
      <c r="O25" s="135"/>
      <c r="P25" s="135"/>
      <c r="Q25" s="135"/>
      <c r="R25" s="19"/>
    </row>
    <row r="26" spans="1:18">
      <c r="A26" s="18"/>
      <c r="B26" s="157" t="s">
        <v>942</v>
      </c>
      <c r="C26" s="155"/>
      <c r="D26" s="155"/>
      <c r="E26" s="155"/>
      <c r="F26" s="155"/>
      <c r="G26" s="155"/>
      <c r="H26" s="155"/>
      <c r="I26" s="155"/>
      <c r="J26" s="155"/>
      <c r="K26" s="155"/>
      <c r="L26" s="155"/>
      <c r="M26" s="155"/>
      <c r="N26" s="155"/>
      <c r="O26" s="155"/>
      <c r="P26" s="155"/>
      <c r="Q26" s="155"/>
      <c r="R26" s="19"/>
    </row>
    <row r="27" spans="1:18">
      <c r="A27" s="18"/>
      <c r="B27" s="155"/>
      <c r="C27" s="155"/>
      <c r="D27" s="155"/>
      <c r="E27" s="155"/>
      <c r="F27" s="155"/>
      <c r="G27" s="155"/>
      <c r="H27" s="155"/>
      <c r="I27" s="155"/>
      <c r="J27" s="155"/>
      <c r="K27" s="155"/>
      <c r="L27" s="155"/>
      <c r="M27" s="155"/>
      <c r="N27" s="155"/>
      <c r="O27" s="155"/>
      <c r="P27" s="155"/>
      <c r="Q27" s="155"/>
      <c r="R27" s="19"/>
    </row>
    <row r="28" spans="1:18">
      <c r="A28" s="18"/>
      <c r="B28" s="47" t="s">
        <v>943</v>
      </c>
      <c r="C28" s="47"/>
      <c r="D28" s="48"/>
      <c r="E28" s="90"/>
      <c r="F28" s="47"/>
      <c r="G28" s="47"/>
      <c r="H28" s="122"/>
      <c r="I28" s="48" t="s">
        <v>944</v>
      </c>
      <c r="J28" s="90"/>
      <c r="K28" s="122"/>
      <c r="L28" s="122"/>
      <c r="M28" s="48"/>
      <c r="N28" s="47"/>
      <c r="O28" s="47"/>
      <c r="P28" s="47"/>
      <c r="Q28" s="135"/>
      <c r="R28" s="19"/>
    </row>
    <row r="29" spans="1:18">
      <c r="A29" s="18"/>
      <c r="B29" s="47"/>
      <c r="C29" s="47"/>
      <c r="D29" s="47"/>
      <c r="E29" s="47"/>
      <c r="F29" s="47"/>
      <c r="G29" s="47"/>
      <c r="H29" s="47"/>
      <c r="I29" s="47"/>
      <c r="J29" s="48"/>
      <c r="K29" s="47"/>
      <c r="L29" s="47"/>
      <c r="M29" s="48"/>
      <c r="N29" s="47"/>
      <c r="O29" s="47"/>
      <c r="P29" s="47"/>
      <c r="Q29" s="135"/>
      <c r="R29" s="19"/>
    </row>
    <row r="30" spans="1:18" ht="15.75" thickBot="1">
      <c r="A30" s="20"/>
      <c r="B30" s="64"/>
      <c r="C30" s="64"/>
      <c r="D30" s="64"/>
      <c r="E30" s="64"/>
      <c r="F30" s="47"/>
      <c r="G30" s="47"/>
      <c r="H30" s="47"/>
      <c r="I30" s="47"/>
      <c r="J30" s="48"/>
      <c r="K30" s="47"/>
      <c r="L30" s="47"/>
      <c r="M30" s="48"/>
      <c r="N30" s="47"/>
      <c r="O30" s="47"/>
      <c r="P30" s="47"/>
      <c r="Q30" s="135"/>
      <c r="R30" s="19"/>
    </row>
    <row r="31" spans="1:18" ht="21" customHeight="1">
      <c r="A31" s="158" t="s">
        <v>945</v>
      </c>
      <c r="B31" s="159"/>
      <c r="C31" s="159"/>
      <c r="D31" s="159"/>
      <c r="E31" s="159"/>
      <c r="F31" s="159"/>
      <c r="G31" s="159"/>
      <c r="H31" s="159"/>
      <c r="I31" s="159"/>
      <c r="J31" s="159"/>
      <c r="K31" s="159"/>
      <c r="L31" s="159"/>
      <c r="M31" s="159"/>
      <c r="N31" s="159"/>
      <c r="O31" s="159"/>
      <c r="P31" s="159"/>
      <c r="Q31" s="159"/>
      <c r="R31" s="19"/>
    </row>
    <row r="32" spans="1:18" ht="10.5" customHeight="1" thickBot="1">
      <c r="A32" s="20"/>
      <c r="B32" s="156"/>
      <c r="C32" s="156"/>
      <c r="D32" s="156"/>
      <c r="E32" s="156"/>
      <c r="F32" s="156"/>
      <c r="G32" s="156"/>
      <c r="H32" s="156"/>
      <c r="I32" s="156"/>
      <c r="J32" s="156"/>
      <c r="K32" s="156"/>
      <c r="L32" s="156"/>
      <c r="M32" s="156"/>
      <c r="N32" s="156"/>
      <c r="O32" s="156"/>
      <c r="P32" s="156"/>
      <c r="Q32" s="156"/>
      <c r="R32" s="21"/>
    </row>
  </sheetData>
  <sheetProtection insertHyperlinks="0" selectLockedCells="1"/>
  <mergeCells count="19">
    <mergeCell ref="B32:Q32"/>
    <mergeCell ref="B10:Q10"/>
    <mergeCell ref="A9:Q9"/>
    <mergeCell ref="B21:Q21"/>
    <mergeCell ref="B19:Q19"/>
    <mergeCell ref="B11:Q11"/>
    <mergeCell ref="B12:Q12"/>
    <mergeCell ref="B20:Q20"/>
    <mergeCell ref="B27:Q27"/>
    <mergeCell ref="B26:Q26"/>
    <mergeCell ref="A31:Q31"/>
    <mergeCell ref="A1:R2"/>
    <mergeCell ref="A4:F4"/>
    <mergeCell ref="B18:Q18"/>
    <mergeCell ref="J7:L7"/>
    <mergeCell ref="B13:M13"/>
    <mergeCell ref="N13:P13"/>
    <mergeCell ref="B7:I7"/>
    <mergeCell ref="A6:Q6"/>
  </mergeCells>
  <hyperlinks>
    <hyperlink ref="N13:P13" location="'Budget Example Expenditures'!A1" display="Budget Coding Cheat Sheet" xr:uid="{19E89FFC-82DF-4214-A930-19E24797C550}"/>
    <hyperlink ref="B7:I7" r:id="rId1" display="IDOE Title III Webpage" xr:uid="{FC4AA535-A1A0-45DD-8F22-21C12819608B}"/>
    <hyperlink ref="I28" r:id="rId2" xr:uid="{57719DD0-5A06-4992-87D2-ADA512FB1539}"/>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5"/>
  <sheetViews>
    <sheetView workbookViewId="0">
      <selection activeCell="O3" sqref="O3:P3"/>
    </sheetView>
  </sheetViews>
  <sheetFormatPr defaultRowHeight="1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c r="A1" s="163" t="s">
        <v>946</v>
      </c>
      <c r="B1" s="164"/>
      <c r="C1" s="164"/>
      <c r="D1" s="164"/>
      <c r="E1" s="164"/>
      <c r="F1" s="164"/>
      <c r="G1" s="164"/>
      <c r="H1" s="164"/>
      <c r="I1" s="164"/>
      <c r="J1" s="164"/>
      <c r="K1" s="164"/>
      <c r="L1" s="164"/>
      <c r="M1" s="164"/>
      <c r="N1" s="164"/>
      <c r="O1" s="164"/>
      <c r="P1" s="164"/>
      <c r="Q1" s="165"/>
    </row>
    <row r="2" spans="1:17" ht="15.75" thickBot="1">
      <c r="A2" s="166"/>
      <c r="B2" s="146"/>
      <c r="C2" s="146"/>
      <c r="D2" s="146"/>
      <c r="E2" s="146"/>
      <c r="F2" s="146"/>
      <c r="G2" s="146"/>
      <c r="H2" s="146"/>
      <c r="I2" s="146"/>
      <c r="J2" s="146"/>
      <c r="K2" s="146"/>
      <c r="L2" s="146"/>
      <c r="M2" s="146"/>
      <c r="N2" s="146"/>
      <c r="O2" s="146"/>
      <c r="P2" s="146"/>
      <c r="Q2" s="167"/>
    </row>
    <row r="3" spans="1:17" ht="22.5" customHeight="1">
      <c r="A3" s="171" t="s">
        <v>947</v>
      </c>
      <c r="B3" s="172"/>
      <c r="C3" s="173"/>
      <c r="D3" s="174"/>
      <c r="E3" s="174"/>
      <c r="F3" s="174"/>
      <c r="G3" s="174"/>
      <c r="H3" s="174"/>
      <c r="I3" s="174"/>
      <c r="J3" s="174"/>
      <c r="K3" s="174"/>
      <c r="L3" s="174"/>
      <c r="M3" s="174"/>
      <c r="N3" s="175"/>
      <c r="O3" s="176" t="s">
        <v>948</v>
      </c>
      <c r="P3" s="177"/>
      <c r="Q3" s="71"/>
    </row>
    <row r="4" spans="1:17" ht="20.25" customHeight="1">
      <c r="A4" s="160" t="s">
        <v>949</v>
      </c>
      <c r="B4" s="168"/>
      <c r="C4" s="161"/>
      <c r="D4" s="169"/>
      <c r="E4" s="169"/>
      <c r="F4" s="169"/>
      <c r="G4" s="169"/>
      <c r="H4" s="169"/>
      <c r="I4" s="169"/>
      <c r="J4" s="169"/>
      <c r="K4" s="160" t="s">
        <v>950</v>
      </c>
      <c r="L4" s="161"/>
      <c r="M4" s="169"/>
      <c r="N4" s="169"/>
      <c r="O4" s="160" t="s">
        <v>951</v>
      </c>
      <c r="P4" s="161"/>
      <c r="Q4" s="88"/>
    </row>
    <row r="5" spans="1:17" ht="20.25" customHeight="1">
      <c r="A5" s="162" t="s">
        <v>952</v>
      </c>
      <c r="B5" s="162"/>
      <c r="C5" s="162"/>
      <c r="D5" s="170"/>
      <c r="E5" s="170"/>
      <c r="F5" s="170"/>
      <c r="G5" s="170"/>
      <c r="H5" s="170"/>
      <c r="I5" s="170"/>
      <c r="J5" s="170"/>
      <c r="K5" s="162" t="s">
        <v>950</v>
      </c>
      <c r="L5" s="162"/>
      <c r="M5" s="170"/>
      <c r="N5" s="170"/>
      <c r="O5" s="162" t="s">
        <v>951</v>
      </c>
      <c r="P5" s="162"/>
      <c r="Q5" s="89"/>
    </row>
  </sheetData>
  <sheetProtection insertHyperlinks="0" selectLockedCells="1"/>
  <mergeCells count="14">
    <mergeCell ref="O4:P4"/>
    <mergeCell ref="O5:P5"/>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'LEA List'!$A$2:$A$420</xm:f>
          </x14:formula1>
          <xm:sqref>C3:N3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fitToPage="1"/>
  </sheetPr>
  <dimension ref="A1:C111"/>
  <sheetViews>
    <sheetView zoomScale="80" zoomScaleNormal="80" workbookViewId="0">
      <selection activeCell="B4" sqref="B4"/>
    </sheetView>
  </sheetViews>
  <sheetFormatPr defaultRowHeight="15"/>
  <cols>
    <col min="1" max="1" width="71" customWidth="1"/>
    <col min="2" max="2" width="56" customWidth="1"/>
    <col min="3" max="3" width="46.7109375" customWidth="1"/>
  </cols>
  <sheetData>
    <row r="1" spans="1:3" ht="33" customHeight="1" thickBot="1">
      <c r="A1" s="178" t="s">
        <v>953</v>
      </c>
      <c r="B1" s="179"/>
      <c r="C1" s="180"/>
    </row>
    <row r="2" spans="1:3" ht="30.75" customHeight="1">
      <c r="A2" s="56"/>
      <c r="B2" s="57"/>
      <c r="C2" s="57"/>
    </row>
    <row r="3" spans="1:3" ht="18.75">
      <c r="A3" s="61" t="s">
        <v>954</v>
      </c>
      <c r="B3" s="14" t="s">
        <v>0</v>
      </c>
      <c r="C3" s="61" t="s">
        <v>955</v>
      </c>
    </row>
    <row r="4" spans="1:3">
      <c r="A4" s="11"/>
      <c r="B4" s="11"/>
      <c r="C4" s="12"/>
    </row>
    <row r="5" spans="1:3">
      <c r="A5" s="11"/>
      <c r="B5" s="11"/>
      <c r="C5" s="12"/>
    </row>
    <row r="6" spans="1:3">
      <c r="A6" s="11"/>
      <c r="B6" s="11"/>
      <c r="C6" s="12"/>
    </row>
    <row r="7" spans="1:3">
      <c r="A7" s="11"/>
      <c r="B7" s="11"/>
      <c r="C7" s="12"/>
    </row>
    <row r="8" spans="1:3">
      <c r="A8" s="11"/>
      <c r="B8" s="11"/>
      <c r="C8" s="12"/>
    </row>
    <row r="9" spans="1:3">
      <c r="A9" s="11"/>
      <c r="B9" s="11"/>
      <c r="C9" s="12"/>
    </row>
    <row r="10" spans="1:3">
      <c r="A10" s="11"/>
      <c r="B10" s="11"/>
      <c r="C10" s="12"/>
    </row>
    <row r="11" spans="1:3">
      <c r="A11" s="11"/>
      <c r="B11" s="11"/>
      <c r="C11" s="12"/>
    </row>
    <row r="12" spans="1:3">
      <c r="A12" s="11"/>
      <c r="B12" s="11"/>
      <c r="C12" s="12"/>
    </row>
    <row r="13" spans="1:3">
      <c r="A13" s="11"/>
      <c r="B13" s="11"/>
      <c r="C13" s="12"/>
    </row>
    <row r="14" spans="1:3">
      <c r="A14" s="11"/>
      <c r="B14" s="11"/>
      <c r="C14" s="12"/>
    </row>
    <row r="15" spans="1:3">
      <c r="A15" s="11"/>
      <c r="B15" s="11"/>
      <c r="C15" s="12"/>
    </row>
    <row r="16" spans="1:3">
      <c r="A16" s="11"/>
      <c r="B16" s="11"/>
      <c r="C16" s="12"/>
    </row>
    <row r="17" spans="1:3">
      <c r="A17" s="11"/>
      <c r="B17" s="11"/>
      <c r="C17" s="12"/>
    </row>
    <row r="18" spans="1:3">
      <c r="A18" s="11"/>
      <c r="B18" s="11"/>
      <c r="C18" s="12"/>
    </row>
    <row r="19" spans="1:3">
      <c r="A19" s="11"/>
      <c r="B19" s="11"/>
      <c r="C19" s="12"/>
    </row>
    <row r="20" spans="1:3">
      <c r="A20" s="11"/>
      <c r="B20" s="11"/>
      <c r="C20" s="12"/>
    </row>
    <row r="21" spans="1:3">
      <c r="A21" s="11"/>
      <c r="B21" s="11"/>
      <c r="C21" s="12"/>
    </row>
    <row r="22" spans="1:3">
      <c r="A22" s="11"/>
      <c r="B22" s="11"/>
      <c r="C22" s="12"/>
    </row>
    <row r="23" spans="1:3">
      <c r="A23" s="11"/>
      <c r="B23" s="11"/>
      <c r="C23" s="12"/>
    </row>
    <row r="24" spans="1:3">
      <c r="A24" s="11"/>
      <c r="B24" s="11"/>
      <c r="C24" s="12"/>
    </row>
    <row r="25" spans="1:3">
      <c r="A25" s="11"/>
      <c r="B25" s="11"/>
      <c r="C25" s="12"/>
    </row>
    <row r="26" spans="1:3">
      <c r="A26" s="11"/>
      <c r="B26" s="11"/>
      <c r="C26" s="12"/>
    </row>
    <row r="27" spans="1:3">
      <c r="A27" s="11"/>
      <c r="B27" s="11"/>
      <c r="C27" s="12"/>
    </row>
    <row r="28" spans="1:3">
      <c r="A28" s="11"/>
      <c r="B28" s="11"/>
      <c r="C28" s="12"/>
    </row>
    <row r="29" spans="1:3">
      <c r="A29" s="11"/>
      <c r="B29" s="11"/>
      <c r="C29" s="12"/>
    </row>
    <row r="30" spans="1:3">
      <c r="A30" s="11"/>
      <c r="B30" s="11"/>
      <c r="C30" s="12"/>
    </row>
    <row r="31" spans="1:3">
      <c r="A31" s="11"/>
      <c r="B31" s="11"/>
      <c r="C31" s="12"/>
    </row>
    <row r="32" spans="1:3">
      <c r="A32" s="11"/>
      <c r="B32" s="11"/>
      <c r="C32" s="12"/>
    </row>
    <row r="33" spans="1:3">
      <c r="A33" s="11"/>
      <c r="B33" s="11"/>
      <c r="C33" s="12"/>
    </row>
    <row r="34" spans="1:3">
      <c r="A34" s="11"/>
      <c r="B34" s="11"/>
      <c r="C34" s="12"/>
    </row>
    <row r="35" spans="1:3">
      <c r="A35" s="11"/>
      <c r="B35" s="11"/>
      <c r="C35" s="12"/>
    </row>
    <row r="36" spans="1:3">
      <c r="A36" s="11"/>
      <c r="B36" s="11"/>
      <c r="C36" s="12"/>
    </row>
    <row r="37" spans="1:3">
      <c r="A37" s="23" t="s">
        <v>956</v>
      </c>
      <c r="B37" s="24"/>
      <c r="C37" s="22"/>
    </row>
    <row r="39" spans="1:3" ht="18.75">
      <c r="A39" s="5"/>
      <c r="B39" s="79" t="s">
        <v>0</v>
      </c>
      <c r="C39" s="79" t="s">
        <v>957</v>
      </c>
    </row>
    <row r="40" spans="1:3">
      <c r="B40" s="4" t="s">
        <v>3</v>
      </c>
      <c r="C40" s="6">
        <f>SUMIF($B$4:$B$37,"Instruction: Salary (Cert.)", $C$4:$C$37)</f>
        <v>0</v>
      </c>
    </row>
    <row r="41" spans="1:3">
      <c r="B41" s="4" t="s">
        <v>5</v>
      </c>
      <c r="C41" s="6">
        <f>SUMIF($B$4:$B$37,"Instruction: Benefits (Cert.)", $C$4:$C$37)</f>
        <v>0</v>
      </c>
    </row>
    <row r="42" spans="1:3">
      <c r="B42" s="4" t="s">
        <v>7</v>
      </c>
      <c r="C42" s="6">
        <f>SUMIF($B$4:$B$37,"Instruction: Salary (NonCert.)", $C$4:$C$37)</f>
        <v>0</v>
      </c>
    </row>
    <row r="43" spans="1:3">
      <c r="B43" s="4" t="s">
        <v>9</v>
      </c>
      <c r="C43" s="6">
        <f>SUMIF($B$4:$B$37,"Instruction: Benefits (NonCert.)", $C$4:$C$37)</f>
        <v>0</v>
      </c>
    </row>
    <row r="44" spans="1:3">
      <c r="B44" s="3" t="s">
        <v>11</v>
      </c>
      <c r="C44" s="6">
        <f>SUMIF($B$4:$B$37,"Instruction: Professional Services", $C$4:$C$37)</f>
        <v>0</v>
      </c>
    </row>
    <row r="45" spans="1:3">
      <c r="B45" s="3" t="s">
        <v>13</v>
      </c>
      <c r="C45" s="6">
        <f>SUMIF($B$4:$B$37,"Instruction: Rentals", $C$4:$C$37)</f>
        <v>0</v>
      </c>
    </row>
    <row r="46" spans="1:3">
      <c r="B46" s="3" t="s">
        <v>15</v>
      </c>
      <c r="C46" s="6">
        <f>SUMIF($B$4:$B$37,"Instruction: Other Purchased Services", $C$4:$C$37)</f>
        <v>0</v>
      </c>
    </row>
    <row r="47" spans="1:3">
      <c r="B47" s="3" t="s">
        <v>17</v>
      </c>
      <c r="C47" s="6">
        <f>SUMIF($B$4:$B$37,"Instruction: General Supplies", $C$4:$C$37)</f>
        <v>0</v>
      </c>
    </row>
    <row r="48" spans="1:3">
      <c r="B48" s="3" t="s">
        <v>19</v>
      </c>
      <c r="C48" s="6">
        <f>SUMIF($B$4:$B$37,"Instruction: Property", $C$4:$C$37)</f>
        <v>0</v>
      </c>
    </row>
    <row r="49" spans="2:3">
      <c r="B49" s="3" t="s">
        <v>21</v>
      </c>
      <c r="C49" s="6">
        <f>SUMIF($B$4:$B$37,"Instruction: Transfer", $C$4:$C$37)</f>
        <v>0</v>
      </c>
    </row>
    <row r="50" spans="2:3">
      <c r="B50" s="4" t="s">
        <v>23</v>
      </c>
      <c r="C50" s="6">
        <f>SUMIF($B$4:$B$37,"Support Services (Student): Salary (Cert.)", $C$4:$C$37)</f>
        <v>0</v>
      </c>
    </row>
    <row r="51" spans="2:3">
      <c r="B51" s="4" t="s">
        <v>25</v>
      </c>
      <c r="C51" s="6">
        <f>SUMIF($B$4:$B$37,"Support Services (Student): Benefits (Cert.)", $C$4:$C$37)</f>
        <v>0</v>
      </c>
    </row>
    <row r="52" spans="2:3">
      <c r="B52" s="4" t="s">
        <v>27</v>
      </c>
      <c r="C52" s="6">
        <f>SUMIF($B$4:$B$37,"Support Services (Student): Salary (NonCert.)", $C$4:$C$37)</f>
        <v>0</v>
      </c>
    </row>
    <row r="53" spans="2:3">
      <c r="B53" s="4" t="s">
        <v>29</v>
      </c>
      <c r="C53" s="6">
        <f>SUMIF($B$4:$B$37,"Support Services (Student): Benefits (NonCert.)", $C$4:$C$37)</f>
        <v>0</v>
      </c>
    </row>
    <row r="54" spans="2:3">
      <c r="B54" s="3" t="s">
        <v>31</v>
      </c>
      <c r="C54" s="6">
        <f>SUMIF($B$4:$B$37,"Support Services (Student): Professional Services", $C$4:$C$37)</f>
        <v>0</v>
      </c>
    </row>
    <row r="55" spans="2:3">
      <c r="B55" s="3" t="s">
        <v>33</v>
      </c>
      <c r="C55" s="6">
        <f>SUMIF($B$4:$B$37,"Support Services (Student): Rentals", $C$4:$C$37)</f>
        <v>0</v>
      </c>
    </row>
    <row r="56" spans="2:3">
      <c r="B56" s="3" t="s">
        <v>35</v>
      </c>
      <c r="C56" s="6">
        <f>SUMIF($B$4:$B$37,"Support Services (Student): Other Purchased Services", $C$4:$C$37)</f>
        <v>0</v>
      </c>
    </row>
    <row r="57" spans="2:3">
      <c r="B57" s="3" t="s">
        <v>37</v>
      </c>
      <c r="C57" s="6">
        <f>SUMIF($B$4:$B$37,"Support Services (Student): General Supplies", $C$4:$C$37)</f>
        <v>0</v>
      </c>
    </row>
    <row r="58" spans="2:3">
      <c r="B58" s="3" t="s">
        <v>39</v>
      </c>
      <c r="C58" s="6">
        <f>SUMIF($B$4:$B$37,"Support Services (Student): Property", $C$4:$C$37)</f>
        <v>0</v>
      </c>
    </row>
    <row r="59" spans="2:3">
      <c r="B59" s="3" t="s">
        <v>41</v>
      </c>
      <c r="C59" s="6">
        <f>SUMIF($B$4:$B$37,"Support Services (Student): Transfer", $C$4:$C$37)</f>
        <v>0</v>
      </c>
    </row>
    <row r="60" spans="2:3">
      <c r="B60" s="4" t="s">
        <v>43</v>
      </c>
      <c r="C60" s="6">
        <f>SUMIF($B$4:$B$37,"Improvement of Instruction: Salary (Cert.)", $C$4:$C$37)</f>
        <v>0</v>
      </c>
    </row>
    <row r="61" spans="2:3">
      <c r="B61" s="4" t="s">
        <v>45</v>
      </c>
      <c r="C61" s="6">
        <f>SUMIF($B$4:$B$37,"Improvement of Instruction: Benefits (Cert.)", $C$4:$C$37)</f>
        <v>0</v>
      </c>
    </row>
    <row r="62" spans="2:3">
      <c r="B62" s="4" t="s">
        <v>47</v>
      </c>
      <c r="C62" s="6">
        <f>SUMIF($B$4:$B$37,"Improvement of Instruction: Salary (NonCert.)", $C$4:$C$37)</f>
        <v>0</v>
      </c>
    </row>
    <row r="63" spans="2:3">
      <c r="B63" s="4" t="s">
        <v>49</v>
      </c>
      <c r="C63" s="6">
        <f>SUMIF($B$4:$B$37,"Improvement of Instruction: Benefits (NonCert.)", $C$4:$C$37)</f>
        <v>0</v>
      </c>
    </row>
    <row r="64" spans="2:3">
      <c r="B64" s="3" t="s">
        <v>51</v>
      </c>
      <c r="C64" s="6">
        <f>SUMIF($B$4:$B$37,"Improvement of Instruction: Professional Services", $C$4:$C$37)</f>
        <v>0</v>
      </c>
    </row>
    <row r="65" spans="2:3">
      <c r="B65" s="3" t="s">
        <v>53</v>
      </c>
      <c r="C65" s="6">
        <f>SUMIF($B$4:$B$37,"Improvement of Instruction: Rentals", $C$4:$C$37)</f>
        <v>0</v>
      </c>
    </row>
    <row r="66" spans="2:3">
      <c r="B66" s="3" t="s">
        <v>55</v>
      </c>
      <c r="C66" s="6">
        <f>SUMIF($B$4:$B$37,"Improvement of Instruction: Other Purchased Services", $C$4:$C$37)</f>
        <v>0</v>
      </c>
    </row>
    <row r="67" spans="2:3">
      <c r="B67" s="3" t="s">
        <v>57</v>
      </c>
      <c r="C67" s="6">
        <f>SUMIF($B$4:$B$37,"Improvement of Instruction: General Supplies", $C$4:$C$37)</f>
        <v>0</v>
      </c>
    </row>
    <row r="68" spans="2:3">
      <c r="B68" s="3" t="s">
        <v>59</v>
      </c>
      <c r="C68" s="6">
        <f>SUMIF($B$4:$B$37,"Improvement of Instruction: Property", $C$4:$C$37)</f>
        <v>0</v>
      </c>
    </row>
    <row r="69" spans="2:3">
      <c r="B69" s="3" t="s">
        <v>61</v>
      </c>
      <c r="C69" s="6">
        <f>SUMIF($B$4:$B$37,"Improvement of Instruction: Transfer", $C$4:$C$37)</f>
        <v>0</v>
      </c>
    </row>
    <row r="70" spans="2:3">
      <c r="B70" s="4" t="s">
        <v>63</v>
      </c>
      <c r="C70" s="6">
        <f>SUMIF($B$4:$B$37,"Other Support Services: Salary (Cert.)", $C$4:$C$37)</f>
        <v>0</v>
      </c>
    </row>
    <row r="71" spans="2:3">
      <c r="B71" s="4" t="s">
        <v>65</v>
      </c>
      <c r="C71" s="6">
        <f>SUMIF($B$4:$B$37,"Other Support Services: Benefits (Cert.)", $C$4:$C$37)</f>
        <v>0</v>
      </c>
    </row>
    <row r="72" spans="2:3">
      <c r="B72" s="4" t="s">
        <v>67</v>
      </c>
      <c r="C72" s="6">
        <f>SUMIF($B$4:$B$37,"Other Support Services: Salary (NonCert.)", $C$4:$C$37)</f>
        <v>0</v>
      </c>
    </row>
    <row r="73" spans="2:3">
      <c r="B73" s="4" t="s">
        <v>69</v>
      </c>
      <c r="C73" s="6">
        <f>SUMIF($B$4:$B$37,"Other Support Services: Benefits (NonCert.)", $C$4:$C$37)</f>
        <v>0</v>
      </c>
    </row>
    <row r="74" spans="2:3">
      <c r="B74" s="3" t="s">
        <v>71</v>
      </c>
      <c r="C74" s="6">
        <f>SUMIF($B$4:$B$37,"Other Support Services: Professional Services", $C$4:$C$37)</f>
        <v>0</v>
      </c>
    </row>
    <row r="75" spans="2:3">
      <c r="B75" s="3" t="s">
        <v>73</v>
      </c>
      <c r="C75" s="6">
        <f>SUMIF($B$4:$B$37,"Other Support Services: Rentals", $C$4:$C$37)</f>
        <v>0</v>
      </c>
    </row>
    <row r="76" spans="2:3">
      <c r="B76" s="3" t="s">
        <v>75</v>
      </c>
      <c r="C76" s="6">
        <f>SUMIF($B$4:$B$37,"Other Support Services: Other Purchased Services", $C$4:$C$37)</f>
        <v>0</v>
      </c>
    </row>
    <row r="77" spans="2:3">
      <c r="B77" s="3" t="s">
        <v>77</v>
      </c>
      <c r="C77" s="6">
        <f>SUMIF($B$4:$B$37,"Other Support Services: General Supplies", $C$4:$C$37)</f>
        <v>0</v>
      </c>
    </row>
    <row r="78" spans="2:3">
      <c r="B78" s="3" t="s">
        <v>79</v>
      </c>
      <c r="C78" s="6">
        <f>SUMIF($B$4:$B$37,"Other Support Services: Property", $C$4:$C$37)</f>
        <v>0</v>
      </c>
    </row>
    <row r="79" spans="2:3">
      <c r="B79" s="3" t="s">
        <v>81</v>
      </c>
      <c r="C79" s="6">
        <f>SUMIF($B$4:$B$37,"Other Support Services: Transfer", $C$4:$C$37)</f>
        <v>0</v>
      </c>
    </row>
    <row r="80" spans="2:3">
      <c r="B80" s="4" t="s">
        <v>83</v>
      </c>
      <c r="C80" s="6">
        <f>SUMIF($B$4:$B$37,"Operations and Maintenance: Salary (Cert.)", $C$4:$C$37)</f>
        <v>0</v>
      </c>
    </row>
    <row r="81" spans="2:3">
      <c r="B81" s="4" t="s">
        <v>85</v>
      </c>
      <c r="C81" s="6">
        <f>SUMIF($B$4:$B$37,"Operations and Maintenance: Benefits (Cert.)", $C$4:$C$37)</f>
        <v>0</v>
      </c>
    </row>
    <row r="82" spans="2:3">
      <c r="B82" s="4" t="s">
        <v>87</v>
      </c>
      <c r="C82" s="6">
        <f>SUMIF($B$4:$B$37,"Operations and Maintenance: Salary (NonCert.)", $C$4:$C$37)</f>
        <v>0</v>
      </c>
    </row>
    <row r="83" spans="2:3">
      <c r="B83" s="4" t="s">
        <v>89</v>
      </c>
      <c r="C83" s="6">
        <f>SUMIF($B$4:$B$37,"Operations and Maintenance: Benefits (NonCert.)", $C$4:$C$37)</f>
        <v>0</v>
      </c>
    </row>
    <row r="84" spans="2:3">
      <c r="B84" s="3" t="s">
        <v>91</v>
      </c>
      <c r="C84" s="6">
        <f>SUMIF($B$4:$B$37,"Operations and Maintenance: Professional Services", $C$4:$C$37)</f>
        <v>0</v>
      </c>
    </row>
    <row r="85" spans="2:3">
      <c r="B85" s="3" t="s">
        <v>93</v>
      </c>
      <c r="C85" s="6">
        <f>SUMIF($B$4:$B$37,"Operations and Maintenance: Rentals", $C$4:$C$37)</f>
        <v>0</v>
      </c>
    </row>
    <row r="86" spans="2:3">
      <c r="B86" s="3" t="s">
        <v>95</v>
      </c>
      <c r="C86" s="6">
        <f>SUMIF($B$4:$B$37,"Operations and Maintenance: Other Purchased Services", $C$4:$C$37)</f>
        <v>0</v>
      </c>
    </row>
    <row r="87" spans="2:3">
      <c r="B87" s="3" t="s">
        <v>97</v>
      </c>
      <c r="C87" s="6">
        <f>SUMIF($B$4:$B$37,"Operations and Maintenance: General Supplies", $C$4:$C$37)</f>
        <v>0</v>
      </c>
    </row>
    <row r="88" spans="2:3">
      <c r="B88" s="3" t="s">
        <v>99</v>
      </c>
      <c r="C88" s="6">
        <f>SUMIF($B$4:$B$37,"Operations and Maintenance: Property", $C$4:$C$37)</f>
        <v>0</v>
      </c>
    </row>
    <row r="89" spans="2:3">
      <c r="B89" s="3" t="s">
        <v>101</v>
      </c>
      <c r="C89" s="6">
        <f>SUMIF($B$4:$B$37,"Operations and Maintenance: Transfer", $C$4:$C$37)</f>
        <v>0</v>
      </c>
    </row>
    <row r="90" spans="2:3">
      <c r="B90" s="4" t="s">
        <v>103</v>
      </c>
      <c r="C90" s="6">
        <f>SUMIF($B$4:$B$37,"Transportation: Salary (Cert.)", $C$4:$C$37)</f>
        <v>0</v>
      </c>
    </row>
    <row r="91" spans="2:3">
      <c r="B91" s="4" t="s">
        <v>105</v>
      </c>
      <c r="C91" s="6">
        <f>SUMIF($B$4:$B$37,"Transportation: Benefits (Cert.)", $C$4:$C$37)</f>
        <v>0</v>
      </c>
    </row>
    <row r="92" spans="2:3">
      <c r="B92" s="4" t="s">
        <v>107</v>
      </c>
      <c r="C92" s="6">
        <f>SUMIF($B$4:$B$37,"Transportation: Salary (NonCert.)", $C$4:$C$37)</f>
        <v>0</v>
      </c>
    </row>
    <row r="93" spans="2:3">
      <c r="B93" s="4" t="s">
        <v>109</v>
      </c>
      <c r="C93" s="6">
        <f>SUMIF($B$4:$B$37,"Transportation: Benefits (NonCert.)", $C$4:$C$37)</f>
        <v>0</v>
      </c>
    </row>
    <row r="94" spans="2:3">
      <c r="B94" s="3" t="s">
        <v>111</v>
      </c>
      <c r="C94" s="6">
        <f>SUMIF($B$4:$B$37,"Transportation: Professional Services", $C$4:$C$37)</f>
        <v>0</v>
      </c>
    </row>
    <row r="95" spans="2:3">
      <c r="B95" s="3" t="s">
        <v>113</v>
      </c>
      <c r="C95" s="6">
        <f>SUMIF($B$4:$B$37,"Transportation: Rentals", $C$4:$C$37)</f>
        <v>0</v>
      </c>
    </row>
    <row r="96" spans="2:3">
      <c r="B96" s="3" t="s">
        <v>115</v>
      </c>
      <c r="C96" s="6">
        <f>SUMIF($B$4:$B$37,"Transportation: Other Purchased Services", $C$4:$C$37)</f>
        <v>0</v>
      </c>
    </row>
    <row r="97" spans="2:3">
      <c r="B97" s="3" t="s">
        <v>117</v>
      </c>
      <c r="C97" s="6">
        <f>SUMIF($B$4:$B$37,"Transportation: General Supplies", $C$4:$C$37)</f>
        <v>0</v>
      </c>
    </row>
    <row r="98" spans="2:3">
      <c r="B98" s="3" t="s">
        <v>119</v>
      </c>
      <c r="C98" s="6">
        <f>SUMIF($B$4:$B$37,"Transportation: Property", $C$4:$C$37)</f>
        <v>0</v>
      </c>
    </row>
    <row r="99" spans="2:3">
      <c r="B99" s="3" t="s">
        <v>121</v>
      </c>
      <c r="C99" s="6">
        <f>SUMIF($B$4:$B$37,"Transportation: Transfer", $C$4:$C$37)</f>
        <v>0</v>
      </c>
    </row>
    <row r="100" spans="2:3">
      <c r="B100" s="4" t="s">
        <v>123</v>
      </c>
      <c r="C100" s="6">
        <f>SUMIF($B$4:$B$37,"Community Services Operations: Salary (Cert.)", $C$4:$C$37)</f>
        <v>0</v>
      </c>
    </row>
    <row r="101" spans="2:3">
      <c r="B101" s="4" t="s">
        <v>125</v>
      </c>
      <c r="C101" s="6">
        <f>SUMIF($B$4:$B$37,"Community Services Operations: Benefits (Cert.)", $C$4:$C$37)</f>
        <v>0</v>
      </c>
    </row>
    <row r="102" spans="2:3">
      <c r="B102" s="4" t="s">
        <v>127</v>
      </c>
      <c r="C102" s="6">
        <f>SUMIF($B$4:$B$37,"Community Services Operations: Salary (NonCert.)", $C$4:$C$37)</f>
        <v>0</v>
      </c>
    </row>
    <row r="103" spans="2:3">
      <c r="B103" s="4" t="s">
        <v>129</v>
      </c>
      <c r="C103" s="6">
        <f>SUMIF($B$4:$B$37,"Community Services Operations: Benefits (NonCert.)", $C$4:$C$37)</f>
        <v>0</v>
      </c>
    </row>
    <row r="104" spans="2:3">
      <c r="B104" s="3" t="s">
        <v>131</v>
      </c>
      <c r="C104" s="6">
        <f>SUMIF($B$4:$B$37,"Community Services Operations: Professional Services", $C$4:$C$37)</f>
        <v>0</v>
      </c>
    </row>
    <row r="105" spans="2:3">
      <c r="B105" s="3" t="s">
        <v>133</v>
      </c>
      <c r="C105" s="6">
        <f>SUMIF($B$4:$B$37,"Community Services Operations: Rentals", $C$4:$C$37)</f>
        <v>0</v>
      </c>
    </row>
    <row r="106" spans="2:3">
      <c r="B106" s="3" t="s">
        <v>135</v>
      </c>
      <c r="C106" s="6">
        <f>SUMIF($B$4:$B$37,"Community Services Operations: Other Purchased Services", $C$4:$C$37)</f>
        <v>0</v>
      </c>
    </row>
    <row r="107" spans="2:3">
      <c r="B107" s="3" t="s">
        <v>137</v>
      </c>
      <c r="C107" s="6">
        <f>SUMIF($B$4:$B$37,"Community Services Operations: General Supplies", $C$4:$C$37)</f>
        <v>0</v>
      </c>
    </row>
    <row r="108" spans="2:3">
      <c r="B108" s="3" t="s">
        <v>139</v>
      </c>
      <c r="C108" s="6">
        <f>SUMIF($B$4:$B$37,"Community Services Operations: Property", $C$4:$C$37)</f>
        <v>0</v>
      </c>
    </row>
    <row r="109" spans="2:3">
      <c r="B109" s="3" t="s">
        <v>141</v>
      </c>
      <c r="C109" s="6">
        <f>SUMIF($B$4:$B$37,"Community Services Operations: Transfer", $C$4:$C$37)</f>
        <v>0</v>
      </c>
    </row>
    <row r="110" spans="2:3">
      <c r="B110" s="80" t="s">
        <v>143</v>
      </c>
      <c r="C110" s="6">
        <f>SUMIF($B$4:$B$37,"Indirect Cost Used", $C$4:$C$37)</f>
        <v>0</v>
      </c>
    </row>
    <row r="111" spans="2:3" ht="18.75">
      <c r="B111" s="7" t="s">
        <v>958</v>
      </c>
      <c r="C111" s="8">
        <f>SUM(C4:C37)</f>
        <v>0</v>
      </c>
    </row>
  </sheetData>
  <sheetProtection formatCells="0" insertRows="0" insertHyperlinks="0" deleteRows="0" selectLockedCells="1"/>
  <mergeCells count="1">
    <mergeCell ref="A1:C1"/>
  </mergeCells>
  <conditionalFormatting sqref="A4:C37">
    <cfRule type="expression" dxfId="97" priority="3">
      <formula>MOD(ROW(),2)=0</formula>
    </cfRule>
  </conditionalFormatting>
  <conditionalFormatting sqref="B40:C110">
    <cfRule type="expression" dxfId="96"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sheetPr>
  <dimension ref="A1:M37"/>
  <sheetViews>
    <sheetView zoomScale="80" zoomScaleNormal="80" workbookViewId="0">
      <selection activeCell="A4" sqref="A4:B4"/>
    </sheetView>
  </sheetViews>
  <sheetFormatPr defaultRowHeight="15"/>
  <cols>
    <col min="1" max="1" width="9.140625" style="30"/>
    <col min="2" max="2" width="20.7109375" style="30" bestFit="1" customWidth="1"/>
    <col min="3" max="13" width="13.7109375" style="30" customWidth="1"/>
    <col min="14" max="16384" width="9.140625" style="30"/>
  </cols>
  <sheetData>
    <row r="1" spans="1:13" ht="27.75" customHeight="1" thickBot="1">
      <c r="A1" s="183" t="s">
        <v>959</v>
      </c>
      <c r="B1" s="184"/>
      <c r="C1" s="184"/>
      <c r="D1" s="184"/>
      <c r="E1" s="184"/>
      <c r="F1" s="184"/>
      <c r="G1" s="184"/>
      <c r="H1" s="184"/>
      <c r="I1" s="184"/>
      <c r="J1" s="184"/>
      <c r="K1" s="184"/>
      <c r="L1" s="184"/>
      <c r="M1" s="185"/>
    </row>
    <row r="2" spans="1:13" ht="27.75" customHeight="1" thickBot="1">
      <c r="A2" s="199"/>
      <c r="B2" s="200"/>
      <c r="C2" s="200"/>
      <c r="D2" s="200"/>
      <c r="E2" s="200"/>
      <c r="F2" s="200"/>
      <c r="G2" s="200"/>
      <c r="H2" s="200"/>
      <c r="I2" s="200"/>
      <c r="J2" s="200"/>
      <c r="K2" s="200"/>
      <c r="L2" s="200"/>
      <c r="M2" s="201"/>
    </row>
    <row r="3" spans="1:13" ht="23.25" customHeight="1" thickBot="1">
      <c r="A3" s="186" t="s">
        <v>960</v>
      </c>
      <c r="B3" s="187"/>
      <c r="C3" s="187"/>
      <c r="D3" s="187"/>
      <c r="E3" s="187"/>
      <c r="F3" s="187"/>
      <c r="G3" s="187"/>
      <c r="H3" s="187"/>
      <c r="I3" s="187"/>
      <c r="J3" s="187"/>
      <c r="K3" s="187"/>
      <c r="L3" s="187"/>
      <c r="M3" s="188"/>
    </row>
    <row r="4" spans="1:13" ht="16.5" customHeight="1">
      <c r="A4" s="189" t="s">
        <v>930</v>
      </c>
      <c r="B4" s="190"/>
      <c r="C4" s="62">
        <v>110</v>
      </c>
      <c r="D4" s="62">
        <v>120</v>
      </c>
      <c r="E4" s="62" t="s">
        <v>961</v>
      </c>
      <c r="F4" s="62" t="s">
        <v>961</v>
      </c>
      <c r="G4" s="62" t="s">
        <v>962</v>
      </c>
      <c r="H4" s="62">
        <v>440</v>
      </c>
      <c r="I4" s="62" t="s">
        <v>963</v>
      </c>
      <c r="J4" s="62" t="s">
        <v>964</v>
      </c>
      <c r="K4" s="62" t="s">
        <v>965</v>
      </c>
      <c r="L4" s="62">
        <v>910</v>
      </c>
      <c r="M4" s="63"/>
    </row>
    <row r="5" spans="1:13" ht="14.45" customHeight="1">
      <c r="A5" s="191" t="s">
        <v>966</v>
      </c>
      <c r="B5" s="193" t="s">
        <v>967</v>
      </c>
      <c r="C5" s="194" t="s">
        <v>968</v>
      </c>
      <c r="D5" s="195"/>
      <c r="E5" s="194" t="s">
        <v>969</v>
      </c>
      <c r="F5" s="195"/>
      <c r="G5" s="196" t="s">
        <v>970</v>
      </c>
      <c r="H5" s="197" t="s">
        <v>971</v>
      </c>
      <c r="I5" s="197" t="s">
        <v>972</v>
      </c>
      <c r="J5" s="197" t="s">
        <v>973</v>
      </c>
      <c r="K5" s="197" t="s">
        <v>974</v>
      </c>
      <c r="L5" s="197" t="s">
        <v>975</v>
      </c>
      <c r="M5" s="198" t="s">
        <v>976</v>
      </c>
    </row>
    <row r="6" spans="1:13">
      <c r="A6" s="192"/>
      <c r="B6" s="192"/>
      <c r="C6" s="31" t="s">
        <v>977</v>
      </c>
      <c r="D6" s="31" t="s">
        <v>978</v>
      </c>
      <c r="E6" s="31" t="s">
        <v>977</v>
      </c>
      <c r="F6" s="31" t="s">
        <v>979</v>
      </c>
      <c r="G6" s="192"/>
      <c r="H6" s="192"/>
      <c r="I6" s="192"/>
      <c r="J6" s="192"/>
      <c r="K6" s="192"/>
      <c r="L6" s="192"/>
      <c r="M6" s="192"/>
    </row>
    <row r="7" spans="1:13" ht="17.25" customHeight="1">
      <c r="A7" s="32">
        <v>11000</v>
      </c>
      <c r="B7" s="32" t="s">
        <v>980</v>
      </c>
      <c r="C7" s="81">
        <f>'Funding Descriptions'!C40</f>
        <v>0</v>
      </c>
      <c r="D7" s="82">
        <f>'Funding Descriptions'!C42</f>
        <v>0</v>
      </c>
      <c r="E7" s="81">
        <f>'Funding Descriptions'!C41</f>
        <v>0</v>
      </c>
      <c r="F7" s="81">
        <f>'Funding Descriptions'!C43</f>
        <v>0</v>
      </c>
      <c r="G7" s="81">
        <f>'Funding Descriptions'!C44</f>
        <v>0</v>
      </c>
      <c r="H7" s="81">
        <f>'Funding Descriptions'!C45</f>
        <v>0</v>
      </c>
      <c r="I7" s="81">
        <f>'Funding Descriptions'!C46</f>
        <v>0</v>
      </c>
      <c r="J7" s="81">
        <f>'Funding Descriptions'!C47</f>
        <v>0</v>
      </c>
      <c r="K7" s="81">
        <f>'Funding Descriptions'!C48</f>
        <v>0</v>
      </c>
      <c r="L7" s="81">
        <f>'Funding Descriptions'!C49</f>
        <v>0</v>
      </c>
      <c r="M7" s="83">
        <f t="shared" ref="M7:M14" si="0">SUM(C7:L7)</f>
        <v>0</v>
      </c>
    </row>
    <row r="8" spans="1:13" ht="25.5">
      <c r="A8" s="33">
        <v>21000</v>
      </c>
      <c r="B8" s="32" t="s">
        <v>981</v>
      </c>
      <c r="C8" s="81">
        <f>'Funding Descriptions'!C50</f>
        <v>0</v>
      </c>
      <c r="D8" s="81">
        <f>'Funding Descriptions'!C52</f>
        <v>0</v>
      </c>
      <c r="E8" s="81">
        <f>'Funding Descriptions'!C51</f>
        <v>0</v>
      </c>
      <c r="F8" s="81">
        <f>'Funding Descriptions'!C53</f>
        <v>0</v>
      </c>
      <c r="G8" s="81">
        <f>'Funding Descriptions'!C54</f>
        <v>0</v>
      </c>
      <c r="H8" s="81">
        <f>'Funding Descriptions'!C55</f>
        <v>0</v>
      </c>
      <c r="I8" s="81">
        <f>'Funding Descriptions'!C56</f>
        <v>0</v>
      </c>
      <c r="J8" s="81">
        <f>'Funding Descriptions'!C57</f>
        <v>0</v>
      </c>
      <c r="K8" s="81">
        <f>'Funding Descriptions'!C58</f>
        <v>0</v>
      </c>
      <c r="L8" s="81">
        <f>'Funding Descriptions'!C59</f>
        <v>0</v>
      </c>
      <c r="M8" s="83">
        <f t="shared" si="0"/>
        <v>0</v>
      </c>
    </row>
    <row r="9" spans="1:13" ht="22.5">
      <c r="A9" s="33">
        <v>22100</v>
      </c>
      <c r="B9" s="34" t="s">
        <v>982</v>
      </c>
      <c r="C9" s="81">
        <f>'Funding Descriptions'!C60</f>
        <v>0</v>
      </c>
      <c r="D9" s="81">
        <f>'Funding Descriptions'!C62</f>
        <v>0</v>
      </c>
      <c r="E9" s="81">
        <f>'Funding Descriptions'!C61</f>
        <v>0</v>
      </c>
      <c r="F9" s="81">
        <f>'Funding Descriptions'!C63</f>
        <v>0</v>
      </c>
      <c r="G9" s="81">
        <f>'Funding Descriptions'!C64</f>
        <v>0</v>
      </c>
      <c r="H9" s="81">
        <f>'Funding Descriptions'!C65</f>
        <v>0</v>
      </c>
      <c r="I9" s="81">
        <f>'Funding Descriptions'!C66</f>
        <v>0</v>
      </c>
      <c r="J9" s="81">
        <f>'Funding Descriptions'!C67</f>
        <v>0</v>
      </c>
      <c r="K9" s="81">
        <f>'Funding Descriptions'!C68</f>
        <v>0</v>
      </c>
      <c r="L9" s="81">
        <f>'Funding Descriptions'!C69</f>
        <v>0</v>
      </c>
      <c r="M9" s="83">
        <f t="shared" si="0"/>
        <v>0</v>
      </c>
    </row>
    <row r="10" spans="1:13">
      <c r="A10" s="33">
        <v>22900</v>
      </c>
      <c r="B10" s="32" t="s">
        <v>983</v>
      </c>
      <c r="C10" s="81">
        <f>'Funding Descriptions'!C70</f>
        <v>0</v>
      </c>
      <c r="D10" s="81">
        <f>'Funding Descriptions'!C72</f>
        <v>0</v>
      </c>
      <c r="E10" s="81">
        <f>'Funding Descriptions'!C71</f>
        <v>0</v>
      </c>
      <c r="F10" s="81">
        <f>'Funding Descriptions'!C73</f>
        <v>0</v>
      </c>
      <c r="G10" s="81">
        <f>'Funding Descriptions'!C74</f>
        <v>0</v>
      </c>
      <c r="H10" s="81">
        <f>'Funding Descriptions'!C75</f>
        <v>0</v>
      </c>
      <c r="I10" s="81">
        <f>'Funding Descriptions'!C76</f>
        <v>0</v>
      </c>
      <c r="J10" s="81">
        <f>'Funding Descriptions'!C77</f>
        <v>0</v>
      </c>
      <c r="K10" s="81">
        <f>'Funding Descriptions'!C78</f>
        <v>0</v>
      </c>
      <c r="L10" s="81">
        <f>'Funding Descriptions'!C79</f>
        <v>0</v>
      </c>
      <c r="M10" s="83">
        <f t="shared" si="0"/>
        <v>0</v>
      </c>
    </row>
    <row r="11" spans="1:13">
      <c r="A11" s="33">
        <v>25191</v>
      </c>
      <c r="B11" s="32" t="s">
        <v>984</v>
      </c>
      <c r="C11" s="81"/>
      <c r="D11" s="81"/>
      <c r="E11" s="81"/>
      <c r="F11" s="81"/>
      <c r="G11" s="81"/>
      <c r="H11" s="81"/>
      <c r="I11" s="81"/>
      <c r="J11" s="81"/>
      <c r="K11" s="81"/>
      <c r="L11" s="81"/>
      <c r="M11" s="83">
        <f t="shared" si="0"/>
        <v>0</v>
      </c>
    </row>
    <row r="12" spans="1:13" ht="24">
      <c r="A12" s="33">
        <v>26000</v>
      </c>
      <c r="B12" s="35" t="s">
        <v>985</v>
      </c>
      <c r="C12" s="81">
        <f>'Funding Descriptions'!C80</f>
        <v>0</v>
      </c>
      <c r="D12" s="81">
        <f>'Funding Descriptions'!C82</f>
        <v>0</v>
      </c>
      <c r="E12" s="81">
        <f>'Funding Descriptions'!C81</f>
        <v>0</v>
      </c>
      <c r="F12" s="81">
        <f>'Funding Descriptions'!C83</f>
        <v>0</v>
      </c>
      <c r="G12" s="81">
        <f>'Funding Descriptions'!C84</f>
        <v>0</v>
      </c>
      <c r="H12" s="81">
        <f>'Funding Descriptions'!C85</f>
        <v>0</v>
      </c>
      <c r="I12" s="81">
        <f>'Funding Descriptions'!C86</f>
        <v>0</v>
      </c>
      <c r="J12" s="81">
        <f>'Funding Descriptions'!C87</f>
        <v>0</v>
      </c>
      <c r="K12" s="81">
        <f>'Funding Descriptions'!C88</f>
        <v>0</v>
      </c>
      <c r="L12" s="81">
        <f>'Funding Descriptions'!C89</f>
        <v>0</v>
      </c>
      <c r="M12" s="83">
        <f t="shared" si="0"/>
        <v>0</v>
      </c>
    </row>
    <row r="13" spans="1:13">
      <c r="A13" s="32">
        <v>27000</v>
      </c>
      <c r="B13" s="32" t="s">
        <v>986</v>
      </c>
      <c r="C13" s="81">
        <f>'Funding Descriptions'!C90</f>
        <v>0</v>
      </c>
      <c r="D13" s="81">
        <f>'Funding Descriptions'!C92</f>
        <v>0</v>
      </c>
      <c r="E13" s="81">
        <f>'Funding Descriptions'!C91</f>
        <v>0</v>
      </c>
      <c r="F13" s="81">
        <f>'Funding Descriptions'!C93</f>
        <v>0</v>
      </c>
      <c r="G13" s="81">
        <f>'Funding Descriptions'!C94</f>
        <v>0</v>
      </c>
      <c r="H13" s="81">
        <f>'Funding Descriptions'!C95</f>
        <v>0</v>
      </c>
      <c r="I13" s="81">
        <f>'Funding Descriptions'!C96</f>
        <v>0</v>
      </c>
      <c r="J13" s="81">
        <f>'Funding Descriptions'!C97</f>
        <v>0</v>
      </c>
      <c r="K13" s="81">
        <f>'Funding Descriptions'!C98</f>
        <v>0</v>
      </c>
      <c r="L13" s="81">
        <f>'Funding Descriptions'!C99</f>
        <v>0</v>
      </c>
      <c r="M13" s="83">
        <f t="shared" si="0"/>
        <v>0</v>
      </c>
    </row>
    <row r="14" spans="1:13" ht="25.5">
      <c r="A14" s="32">
        <v>33000</v>
      </c>
      <c r="B14" s="32" t="s">
        <v>987</v>
      </c>
      <c r="C14" s="81">
        <f>'Funding Descriptions'!C100</f>
        <v>0</v>
      </c>
      <c r="D14" s="81">
        <f>'Funding Descriptions'!C102</f>
        <v>0</v>
      </c>
      <c r="E14" s="81">
        <f>'Funding Descriptions'!C101</f>
        <v>0</v>
      </c>
      <c r="F14" s="81">
        <f>'Funding Descriptions'!C103</f>
        <v>0</v>
      </c>
      <c r="G14" s="81">
        <f>'Funding Descriptions'!C104</f>
        <v>0</v>
      </c>
      <c r="H14" s="81">
        <f>'Funding Descriptions'!C105</f>
        <v>0</v>
      </c>
      <c r="I14" s="81">
        <f>'Funding Descriptions'!C106</f>
        <v>0</v>
      </c>
      <c r="J14" s="81">
        <f>'Funding Descriptions'!C107</f>
        <v>0</v>
      </c>
      <c r="K14" s="81">
        <f>'Funding Descriptions'!C108</f>
        <v>0</v>
      </c>
      <c r="L14" s="81">
        <f>'Funding Descriptions'!C109</f>
        <v>0</v>
      </c>
      <c r="M14" s="83">
        <f t="shared" si="0"/>
        <v>0</v>
      </c>
    </row>
    <row r="15" spans="1:13">
      <c r="A15" s="125"/>
      <c r="B15" s="125" t="s">
        <v>143</v>
      </c>
      <c r="C15" s="81"/>
      <c r="D15" s="81"/>
      <c r="E15" s="81"/>
      <c r="F15" s="81"/>
      <c r="G15" s="81"/>
      <c r="H15" s="81"/>
      <c r="I15" s="81"/>
      <c r="J15" s="81"/>
      <c r="K15" s="81"/>
      <c r="L15" s="81"/>
      <c r="M15" s="84">
        <f>'Funding Descriptions'!C110</f>
        <v>0</v>
      </c>
    </row>
    <row r="16" spans="1:13">
      <c r="A16" s="36"/>
      <c r="B16" s="37" t="s">
        <v>988</v>
      </c>
      <c r="C16" s="83">
        <f>SUM(C7:C15)</f>
        <v>0</v>
      </c>
      <c r="D16" s="83">
        <f t="shared" ref="D16:L16" si="1">SUM(D7:D14)</f>
        <v>0</v>
      </c>
      <c r="E16" s="83">
        <f t="shared" si="1"/>
        <v>0</v>
      </c>
      <c r="F16" s="83">
        <f t="shared" si="1"/>
        <v>0</v>
      </c>
      <c r="G16" s="83">
        <f t="shared" si="1"/>
        <v>0</v>
      </c>
      <c r="H16" s="83">
        <f t="shared" si="1"/>
        <v>0</v>
      </c>
      <c r="I16" s="83">
        <f t="shared" si="1"/>
        <v>0</v>
      </c>
      <c r="J16" s="83">
        <f t="shared" si="1"/>
        <v>0</v>
      </c>
      <c r="K16" s="83">
        <f t="shared" si="1"/>
        <v>0</v>
      </c>
      <c r="L16" s="83">
        <f t="shared" si="1"/>
        <v>0</v>
      </c>
      <c r="M16" s="84">
        <f>SUM(M7:M15)</f>
        <v>0</v>
      </c>
    </row>
    <row r="17" spans="1:13" ht="21.75" customHeight="1">
      <c r="A17" s="202" t="s">
        <v>989</v>
      </c>
      <c r="B17" s="203"/>
      <c r="C17" s="203"/>
      <c r="D17" s="203"/>
      <c r="E17" s="203"/>
      <c r="F17" s="203"/>
      <c r="G17" s="203"/>
      <c r="H17" s="203"/>
      <c r="I17" s="203"/>
      <c r="J17" s="203"/>
      <c r="K17" s="203"/>
      <c r="L17" s="204"/>
      <c r="M17" s="85">
        <f>M16</f>
        <v>0</v>
      </c>
    </row>
    <row r="18" spans="1:13" ht="16.5" thickBot="1">
      <c r="A18" s="58"/>
      <c r="B18" s="59"/>
      <c r="C18" s="59"/>
      <c r="D18" s="59"/>
      <c r="E18" s="59"/>
      <c r="F18" s="59"/>
      <c r="G18" s="59"/>
      <c r="H18" s="59"/>
      <c r="I18" s="59"/>
      <c r="J18" s="59"/>
      <c r="K18" s="59"/>
      <c r="L18" s="59"/>
      <c r="M18" s="60"/>
    </row>
    <row r="19" spans="1:13" ht="27" customHeight="1" thickBot="1">
      <c r="A19" s="205" t="s">
        <v>990</v>
      </c>
      <c r="B19" s="206"/>
      <c r="C19" s="206"/>
      <c r="D19" s="206"/>
      <c r="E19" s="206"/>
      <c r="F19" s="206"/>
      <c r="G19" s="206"/>
      <c r="H19" s="206"/>
      <c r="I19" s="206"/>
      <c r="J19" s="206"/>
      <c r="K19" s="206"/>
      <c r="L19" s="206"/>
      <c r="M19" s="207"/>
    </row>
    <row r="20" spans="1:13">
      <c r="A20" s="208" t="s">
        <v>991</v>
      </c>
      <c r="B20" s="209"/>
      <c r="C20" s="209"/>
      <c r="D20" s="209"/>
      <c r="E20" s="209"/>
      <c r="F20" s="209"/>
      <c r="G20" s="209"/>
      <c r="H20" s="209"/>
      <c r="I20" s="209"/>
      <c r="J20" s="209"/>
      <c r="K20" s="209"/>
      <c r="L20" s="209"/>
      <c r="M20" s="210"/>
    </row>
    <row r="21" spans="1:13" ht="25.5">
      <c r="A21" s="211" t="s">
        <v>992</v>
      </c>
      <c r="B21" s="212"/>
      <c r="C21" s="211" t="s">
        <v>993</v>
      </c>
      <c r="D21" s="212"/>
      <c r="E21" s="119" t="s">
        <v>994</v>
      </c>
      <c r="F21" s="137" t="s">
        <v>995</v>
      </c>
      <c r="G21" s="137" t="s">
        <v>996</v>
      </c>
      <c r="H21" s="119" t="s">
        <v>997</v>
      </c>
      <c r="I21" s="211" t="s">
        <v>998</v>
      </c>
      <c r="J21" s="212"/>
      <c r="K21" s="213" t="s">
        <v>999</v>
      </c>
      <c r="L21" s="212"/>
      <c r="M21" s="212"/>
    </row>
    <row r="22" spans="1:13">
      <c r="A22" s="181"/>
      <c r="B22" s="182"/>
      <c r="C22" s="181"/>
      <c r="D22" s="182"/>
      <c r="E22" s="38"/>
      <c r="F22" s="39"/>
      <c r="G22" s="39"/>
      <c r="H22" s="39"/>
      <c r="I22" s="181"/>
      <c r="J22" s="182"/>
      <c r="K22" s="181"/>
      <c r="L22" s="182"/>
      <c r="M22" s="182"/>
    </row>
    <row r="23" spans="1:13">
      <c r="A23" s="181"/>
      <c r="B23" s="182"/>
      <c r="C23" s="181"/>
      <c r="D23" s="182"/>
      <c r="E23" s="38"/>
      <c r="F23" s="39"/>
      <c r="G23" s="39"/>
      <c r="H23" s="39"/>
      <c r="I23" s="181"/>
      <c r="J23" s="182"/>
      <c r="K23" s="181"/>
      <c r="L23" s="182"/>
      <c r="M23" s="182"/>
    </row>
    <row r="24" spans="1:13">
      <c r="A24" s="181"/>
      <c r="B24" s="182"/>
      <c r="C24" s="181"/>
      <c r="D24" s="182"/>
      <c r="E24" s="38"/>
      <c r="F24" s="39"/>
      <c r="G24" s="39"/>
      <c r="H24" s="39"/>
      <c r="I24" s="181"/>
      <c r="J24" s="182"/>
      <c r="K24" s="181"/>
      <c r="L24" s="182"/>
      <c r="M24" s="182"/>
    </row>
    <row r="25" spans="1:13">
      <c r="A25" s="181"/>
      <c r="B25" s="182"/>
      <c r="C25" s="181"/>
      <c r="D25" s="182"/>
      <c r="E25" s="38"/>
      <c r="F25" s="39"/>
      <c r="G25" s="39"/>
      <c r="H25" s="39"/>
      <c r="I25" s="181"/>
      <c r="J25" s="182"/>
      <c r="K25" s="181"/>
      <c r="L25" s="182"/>
      <c r="M25" s="182"/>
    </row>
    <row r="26" spans="1:13">
      <c r="A26" s="181"/>
      <c r="B26" s="182"/>
      <c r="C26" s="181"/>
      <c r="D26" s="182"/>
      <c r="E26" s="38"/>
      <c r="F26" s="39"/>
      <c r="G26" s="39"/>
      <c r="H26" s="39"/>
      <c r="I26" s="181"/>
      <c r="J26" s="182"/>
      <c r="K26" s="181"/>
      <c r="L26" s="182"/>
      <c r="M26" s="182"/>
    </row>
    <row r="27" spans="1:13">
      <c r="A27" s="181"/>
      <c r="B27" s="182"/>
      <c r="C27" s="181"/>
      <c r="D27" s="182"/>
      <c r="E27" s="38"/>
      <c r="F27" s="39"/>
      <c r="G27" s="39"/>
      <c r="H27" s="39"/>
      <c r="I27" s="181"/>
      <c r="J27" s="182"/>
      <c r="K27" s="181"/>
      <c r="L27" s="182"/>
      <c r="M27" s="182"/>
    </row>
    <row r="28" spans="1:13">
      <c r="A28" s="181"/>
      <c r="B28" s="182"/>
      <c r="C28" s="181"/>
      <c r="D28" s="182"/>
      <c r="E28" s="38"/>
      <c r="F28" s="39"/>
      <c r="G28" s="39"/>
      <c r="H28" s="39"/>
      <c r="I28" s="181"/>
      <c r="J28" s="182"/>
      <c r="K28" s="181"/>
      <c r="L28" s="182"/>
      <c r="M28" s="182"/>
    </row>
    <row r="29" spans="1:13">
      <c r="A29" s="181"/>
      <c r="B29" s="182"/>
      <c r="C29" s="181"/>
      <c r="D29" s="182"/>
      <c r="E29" s="38"/>
      <c r="F29" s="39"/>
      <c r="G29" s="39"/>
      <c r="H29" s="39"/>
      <c r="I29" s="181"/>
      <c r="J29" s="182"/>
      <c r="K29" s="181"/>
      <c r="L29" s="182"/>
      <c r="M29" s="182"/>
    </row>
    <row r="30" spans="1:13">
      <c r="A30" s="181"/>
      <c r="B30" s="182"/>
      <c r="C30" s="181"/>
      <c r="D30" s="182"/>
      <c r="E30" s="38"/>
      <c r="F30" s="39"/>
      <c r="G30" s="39"/>
      <c r="H30" s="39"/>
      <c r="I30" s="181"/>
      <c r="J30" s="182"/>
      <c r="K30" s="181"/>
      <c r="L30" s="182"/>
      <c r="M30" s="182"/>
    </row>
    <row r="31" spans="1:13">
      <c r="A31" s="181"/>
      <c r="B31" s="182"/>
      <c r="C31" s="181"/>
      <c r="D31" s="182"/>
      <c r="E31" s="38"/>
      <c r="F31" s="39"/>
      <c r="G31" s="39"/>
      <c r="H31" s="39"/>
      <c r="I31" s="181"/>
      <c r="J31" s="182"/>
      <c r="K31" s="181"/>
      <c r="L31" s="182"/>
      <c r="M31" s="182"/>
    </row>
    <row r="32" spans="1:13">
      <c r="A32" s="181"/>
      <c r="B32" s="182"/>
      <c r="C32" s="181"/>
      <c r="D32" s="182"/>
      <c r="E32" s="38"/>
      <c r="F32" s="39"/>
      <c r="G32" s="39"/>
      <c r="H32" s="39"/>
      <c r="I32" s="181"/>
      <c r="J32" s="182"/>
      <c r="K32" s="181"/>
      <c r="L32" s="182"/>
      <c r="M32" s="182"/>
    </row>
    <row r="33" spans="1:13">
      <c r="A33" s="181"/>
      <c r="B33" s="182"/>
      <c r="C33" s="181"/>
      <c r="D33" s="182"/>
      <c r="E33" s="38"/>
      <c r="F33" s="39"/>
      <c r="G33" s="39"/>
      <c r="H33" s="39"/>
      <c r="I33" s="181"/>
      <c r="J33" s="182"/>
      <c r="K33" s="181"/>
      <c r="L33" s="182"/>
      <c r="M33" s="182"/>
    </row>
    <row r="34" spans="1:13">
      <c r="A34" s="181"/>
      <c r="B34" s="182"/>
      <c r="C34" s="181"/>
      <c r="D34" s="182"/>
      <c r="E34" s="38"/>
      <c r="F34" s="39"/>
      <c r="G34" s="39"/>
      <c r="H34" s="39"/>
      <c r="I34" s="181"/>
      <c r="J34" s="182"/>
      <c r="K34" s="181"/>
      <c r="L34" s="182"/>
      <c r="M34" s="182"/>
    </row>
    <row r="35" spans="1:13">
      <c r="A35" s="181"/>
      <c r="B35" s="182"/>
      <c r="C35" s="181"/>
      <c r="D35" s="182"/>
      <c r="E35" s="38"/>
      <c r="F35" s="39"/>
      <c r="G35" s="39"/>
      <c r="H35" s="39"/>
      <c r="I35" s="181"/>
      <c r="J35" s="182"/>
      <c r="K35" s="181"/>
      <c r="L35" s="182"/>
      <c r="M35" s="182"/>
    </row>
    <row r="36" spans="1:13">
      <c r="A36" s="181"/>
      <c r="B36" s="182"/>
      <c r="C36" s="181"/>
      <c r="D36" s="182"/>
      <c r="E36" s="38"/>
      <c r="F36" s="39"/>
      <c r="G36" s="39"/>
      <c r="H36" s="39"/>
      <c r="I36" s="181"/>
      <c r="J36" s="182"/>
      <c r="K36" s="181"/>
      <c r="L36" s="182"/>
      <c r="M36" s="182"/>
    </row>
    <row r="37" spans="1:13">
      <c r="A37" s="181"/>
      <c r="B37" s="182"/>
      <c r="C37" s="181"/>
      <c r="D37" s="182"/>
      <c r="E37" s="38"/>
      <c r="F37" s="39"/>
      <c r="G37" s="39"/>
      <c r="H37" s="39"/>
      <c r="I37" s="181"/>
      <c r="J37" s="182"/>
      <c r="K37" s="181"/>
      <c r="L37" s="182"/>
      <c r="M37" s="182"/>
    </row>
  </sheetData>
  <sheetProtection formatCells="0" formatColumns="0" formatRows="0" insertRows="0" insertHyperlinks="0" selectLockedCells="1"/>
  <mergeCells count="8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19:M19"/>
    <mergeCell ref="A20:M20"/>
    <mergeCell ref="A21:B21"/>
    <mergeCell ref="C21:D21"/>
    <mergeCell ref="I21:J21"/>
    <mergeCell ref="K21:M21"/>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 ref="A33:B33"/>
    <mergeCell ref="C33:D33"/>
    <mergeCell ref="I33:J33"/>
    <mergeCell ref="K33:M33"/>
    <mergeCell ref="A34:B34"/>
    <mergeCell ref="C34:D34"/>
    <mergeCell ref="I34:J34"/>
    <mergeCell ref="K34:M34"/>
    <mergeCell ref="A37:B37"/>
    <mergeCell ref="C37:D37"/>
    <mergeCell ref="I37:J37"/>
    <mergeCell ref="K37:M37"/>
    <mergeCell ref="A35:B35"/>
    <mergeCell ref="C35:D35"/>
    <mergeCell ref="I35:J35"/>
    <mergeCell ref="K35:M35"/>
    <mergeCell ref="A36:B36"/>
    <mergeCell ref="C36:D36"/>
    <mergeCell ref="I36:J36"/>
    <mergeCell ref="K36:M36"/>
  </mergeCells>
  <conditionalFormatting sqref="A7:M14 A16:M18 A15:B15 D15:M15">
    <cfRule type="expression" dxfId="95" priority="10">
      <formula>MOD(ROW(),2)=0</formula>
    </cfRule>
  </conditionalFormatting>
  <conditionalFormatting sqref="A21:M32">
    <cfRule type="expression" dxfId="94" priority="7">
      <formula>MOD(ROW(),2)</formula>
    </cfRule>
  </conditionalFormatting>
  <conditionalFormatting sqref="A33:M37">
    <cfRule type="expression" dxfId="93" priority="2">
      <formula>MOD(ROW(),2)</formula>
    </cfRule>
  </conditionalFormatting>
  <conditionalFormatting sqref="C15">
    <cfRule type="expression" dxfId="92" priority="1">
      <formula>MOD(ROW(),2)=0</formula>
    </cfRule>
  </conditionalFormatting>
  <dataValidations count="3">
    <dataValidation type="list" allowBlank="1" showInputMessage="1" showErrorMessage="1" sqref="E22:E37" xr:uid="{00000000-0002-0000-0400-000000000000}">
      <formula1>"Cert., Non Cert."</formula1>
    </dataValidation>
    <dataValidation type="list" allowBlank="1" showInputMessage="1" showErrorMessage="1" sqref="F22:F37" xr:uid="{00000000-0002-0000-0400-000001000000}">
      <formula1>".25, .33, .5, .67, .75, 1.0"</formula1>
    </dataValidation>
    <dataValidation type="list" allowBlank="1" showInputMessage="1" showErrorMessage="1" sqref="G22:H37"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E020291-B186-4A82-B0B2-EDF5BACDCC48}">
            <xm:f>$M$17='LEA Info'!$Q$3</xm:f>
            <x14:dxf>
              <font>
                <b/>
                <i val="0"/>
                <color rgb="FF00B050"/>
              </font>
              <fill>
                <patternFill patternType="none">
                  <bgColor auto="1"/>
                </patternFill>
              </fill>
            </x14:dxf>
          </x14:cfRule>
          <x14:cfRule type="expression" priority="4" id="{3443E6DB-9CA4-48D5-9D47-A40F9F2D096F}">
            <xm:f>$M$17&lt;&gt;'LEA Info'!$Q$3</xm:f>
            <x14:dxf>
              <font>
                <b/>
                <i val="0"/>
                <color rgb="FFC00000"/>
              </font>
              <fill>
                <patternFill patternType="none">
                  <bgColor auto="1"/>
                </patternFill>
              </fill>
            </x14:dxf>
          </x14:cfRule>
          <xm:sqref>M17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codeName="Sheet7">
    <tabColor rgb="FF92D050"/>
  </sheetPr>
  <dimension ref="A1:R48"/>
  <sheetViews>
    <sheetView zoomScale="80" zoomScaleNormal="80" workbookViewId="0">
      <selection activeCell="B21" sqref="B21:Q21"/>
    </sheetView>
  </sheetViews>
  <sheetFormatPr defaultRowHeight="15"/>
  <cols>
    <col min="1" max="1" width="9.140625" style="30"/>
    <col min="2" max="2" width="9.140625" style="30" customWidth="1"/>
    <col min="3" max="16" width="9.140625" style="30"/>
    <col min="17" max="17" width="13.140625" style="30" customWidth="1"/>
    <col min="18" max="16384" width="9.140625" style="30"/>
  </cols>
  <sheetData>
    <row r="1" spans="1:18" ht="15" customHeight="1">
      <c r="A1" s="225" t="s">
        <v>1000</v>
      </c>
      <c r="B1" s="226"/>
      <c r="C1" s="226"/>
      <c r="D1" s="226"/>
      <c r="E1" s="226"/>
      <c r="F1" s="226"/>
      <c r="G1" s="226"/>
      <c r="H1" s="226"/>
      <c r="I1" s="226"/>
      <c r="J1" s="226"/>
      <c r="K1" s="226"/>
      <c r="L1" s="226"/>
      <c r="M1" s="226"/>
      <c r="N1" s="226"/>
      <c r="O1" s="226"/>
      <c r="P1" s="226"/>
      <c r="Q1" s="226"/>
      <c r="R1" s="227"/>
    </row>
    <row r="2" spans="1:18" ht="15" customHeight="1" thickBot="1">
      <c r="A2" s="228"/>
      <c r="B2" s="229"/>
      <c r="C2" s="229"/>
      <c r="D2" s="229"/>
      <c r="E2" s="229"/>
      <c r="F2" s="229"/>
      <c r="G2" s="229"/>
      <c r="H2" s="229"/>
      <c r="I2" s="229"/>
      <c r="J2" s="229"/>
      <c r="K2" s="229"/>
      <c r="L2" s="229"/>
      <c r="M2" s="229"/>
      <c r="N2" s="229"/>
      <c r="O2" s="229"/>
      <c r="P2" s="229"/>
      <c r="Q2" s="229"/>
      <c r="R2" s="230"/>
    </row>
    <row r="3" spans="1:18" ht="15.75" thickBot="1"/>
    <row r="4" spans="1:18" ht="23.25" customHeight="1" thickBot="1">
      <c r="A4" s="231" t="s">
        <v>1001</v>
      </c>
      <c r="B4" s="232"/>
      <c r="C4" s="232"/>
      <c r="D4" s="232"/>
      <c r="E4" s="232"/>
      <c r="F4" s="232"/>
      <c r="G4" s="232"/>
      <c r="H4" s="232"/>
      <c r="I4" s="96"/>
      <c r="J4" s="96"/>
      <c r="K4" s="96"/>
      <c r="L4" s="96"/>
      <c r="M4" s="96"/>
      <c r="N4" s="96"/>
      <c r="O4" s="96"/>
      <c r="P4" s="96"/>
      <c r="Q4" s="96"/>
      <c r="R4" s="97"/>
    </row>
    <row r="5" spans="1:18" ht="21.75" customHeight="1">
      <c r="A5" s="98" t="s">
        <v>919</v>
      </c>
      <c r="B5" s="99" t="s">
        <v>1002</v>
      </c>
      <c r="C5" s="100"/>
      <c r="D5" s="101"/>
      <c r="E5" s="101"/>
      <c r="F5" s="102"/>
      <c r="G5" s="102"/>
      <c r="H5" s="102"/>
      <c r="I5" s="102"/>
      <c r="J5" s="102"/>
      <c r="K5" s="102"/>
      <c r="L5" s="102"/>
      <c r="M5" s="102"/>
      <c r="N5" s="102"/>
      <c r="O5" s="102"/>
      <c r="P5" s="102"/>
      <c r="Q5" s="102"/>
      <c r="R5" s="103"/>
    </row>
    <row r="6" spans="1:18" ht="19.5" customHeight="1">
      <c r="A6" s="216" t="s">
        <v>1003</v>
      </c>
      <c r="B6" s="217"/>
      <c r="C6" s="217"/>
      <c r="D6" s="217"/>
      <c r="E6" s="217"/>
      <c r="F6" s="217"/>
      <c r="G6" s="217"/>
      <c r="H6" s="217"/>
      <c r="I6" s="217"/>
      <c r="J6" s="217"/>
      <c r="K6" s="217"/>
      <c r="L6" s="217"/>
      <c r="M6" s="217"/>
      <c r="N6" s="217"/>
      <c r="O6" s="217"/>
      <c r="P6" s="217"/>
      <c r="Q6" s="217"/>
      <c r="R6" s="104"/>
    </row>
    <row r="7" spans="1:18" ht="15" customHeight="1">
      <c r="A7" s="105"/>
      <c r="B7" s="219" t="s">
        <v>1004</v>
      </c>
      <c r="C7" s="219"/>
      <c r="D7" s="219"/>
      <c r="E7" s="219"/>
      <c r="F7" s="219"/>
      <c r="G7" s="219"/>
      <c r="H7" s="219"/>
      <c r="I7" s="219"/>
      <c r="J7" s="219"/>
      <c r="K7" s="219"/>
      <c r="L7" s="219"/>
      <c r="M7" s="219"/>
      <c r="N7" s="219"/>
      <c r="O7" s="219"/>
      <c r="P7" s="219"/>
      <c r="Q7" s="219"/>
      <c r="R7" s="104"/>
    </row>
    <row r="8" spans="1:18">
      <c r="A8" s="105"/>
      <c r="B8" s="221"/>
      <c r="C8" s="222"/>
      <c r="D8" s="222"/>
      <c r="E8" s="222"/>
      <c r="F8" s="222"/>
      <c r="G8" s="222"/>
      <c r="H8" s="222"/>
      <c r="I8" s="222"/>
      <c r="J8" s="222"/>
      <c r="K8" s="222"/>
      <c r="L8" s="222"/>
      <c r="M8" s="222"/>
      <c r="N8" s="222"/>
      <c r="O8" s="222"/>
      <c r="P8" s="222"/>
      <c r="Q8" s="222"/>
      <c r="R8" s="104"/>
    </row>
    <row r="9" spans="1:18">
      <c r="A9" s="105"/>
      <c r="B9" s="221" t="s">
        <v>1005</v>
      </c>
      <c r="C9" s="221"/>
      <c r="D9" s="221"/>
      <c r="E9" s="221"/>
      <c r="F9" s="221"/>
      <c r="G9" s="221"/>
      <c r="H9" s="221"/>
      <c r="I9" s="221"/>
      <c r="J9" s="221"/>
      <c r="K9" s="221"/>
      <c r="L9" s="221"/>
      <c r="M9" s="221"/>
      <c r="N9" s="221"/>
      <c r="O9" s="221"/>
      <c r="P9" s="221"/>
      <c r="Q9" s="221"/>
      <c r="R9" s="104"/>
    </row>
    <row r="10" spans="1:18">
      <c r="A10" s="105"/>
      <c r="B10" s="106"/>
      <c r="C10" s="106"/>
      <c r="D10" s="106"/>
      <c r="E10" s="106"/>
      <c r="F10" s="106"/>
      <c r="G10" s="106"/>
      <c r="H10" s="106"/>
      <c r="I10" s="106"/>
      <c r="J10" s="106"/>
      <c r="K10" s="106"/>
      <c r="L10" s="106"/>
      <c r="M10" s="106"/>
      <c r="N10" s="106"/>
      <c r="O10" s="106"/>
      <c r="P10" s="106"/>
      <c r="Q10" s="106"/>
      <c r="R10" s="104"/>
    </row>
    <row r="11" spans="1:18">
      <c r="A11" s="105"/>
      <c r="B11" s="221" t="s">
        <v>1006</v>
      </c>
      <c r="C11" s="221"/>
      <c r="D11" s="221"/>
      <c r="E11" s="221"/>
      <c r="F11" s="221"/>
      <c r="G11" s="221"/>
      <c r="H11" s="221"/>
      <c r="I11" s="221"/>
      <c r="J11" s="221"/>
      <c r="K11" s="221"/>
      <c r="L11" s="221"/>
      <c r="M11" s="221"/>
      <c r="N11" s="221"/>
      <c r="O11" s="221"/>
      <c r="P11" s="221"/>
      <c r="Q11" s="221"/>
      <c r="R11" s="104"/>
    </row>
    <row r="12" spans="1:18" ht="19.5" thickBot="1">
      <c r="A12" s="214"/>
      <c r="B12" s="215"/>
      <c r="C12" s="215"/>
      <c r="D12" s="215"/>
      <c r="E12" s="215"/>
      <c r="F12" s="215"/>
      <c r="G12" s="107"/>
      <c r="H12" s="107"/>
      <c r="I12" s="107"/>
      <c r="J12" s="107"/>
      <c r="K12" s="107"/>
      <c r="L12" s="107"/>
      <c r="M12" s="107"/>
      <c r="N12" s="107"/>
      <c r="O12" s="107"/>
      <c r="P12" s="107"/>
      <c r="Q12" s="107"/>
      <c r="R12" s="104"/>
    </row>
    <row r="13" spans="1:18" ht="18.75">
      <c r="A13" s="108" t="s">
        <v>1007</v>
      </c>
      <c r="B13" s="109"/>
      <c r="C13" s="96"/>
      <c r="D13" s="96"/>
      <c r="E13" s="96"/>
      <c r="F13" s="96"/>
      <c r="G13" s="107"/>
      <c r="H13" s="107"/>
      <c r="I13" s="107"/>
      <c r="J13" s="107"/>
      <c r="K13" s="107"/>
      <c r="L13" s="107"/>
      <c r="M13" s="107"/>
      <c r="N13" s="107"/>
      <c r="O13" s="107"/>
      <c r="P13" s="107"/>
      <c r="Q13" s="107"/>
      <c r="R13" s="104"/>
    </row>
    <row r="14" spans="1:18" ht="20.25" customHeight="1">
      <c r="A14" s="216" t="s">
        <v>1008</v>
      </c>
      <c r="B14" s="217"/>
      <c r="C14" s="217"/>
      <c r="D14" s="217"/>
      <c r="E14" s="217"/>
      <c r="F14" s="217"/>
      <c r="G14" s="217"/>
      <c r="H14" s="217"/>
      <c r="I14" s="217"/>
      <c r="J14" s="217"/>
      <c r="K14" s="217"/>
      <c r="L14" s="217"/>
      <c r="M14" s="217"/>
      <c r="N14" s="217"/>
      <c r="O14" s="217"/>
      <c r="P14" s="217"/>
      <c r="Q14" s="217"/>
      <c r="R14" s="104"/>
    </row>
    <row r="15" spans="1:18" ht="31.5" customHeight="1">
      <c r="A15" s="105"/>
      <c r="B15" s="219" t="s">
        <v>1009</v>
      </c>
      <c r="C15" s="219"/>
      <c r="D15" s="219"/>
      <c r="E15" s="219"/>
      <c r="F15" s="219"/>
      <c r="G15" s="219"/>
      <c r="H15" s="219"/>
      <c r="I15" s="219"/>
      <c r="J15" s="219"/>
      <c r="K15" s="219"/>
      <c r="L15" s="219"/>
      <c r="M15" s="219"/>
      <c r="N15" s="219"/>
      <c r="O15" s="219"/>
      <c r="P15" s="219"/>
      <c r="Q15" s="219"/>
      <c r="R15" s="104"/>
    </row>
    <row r="16" spans="1:18">
      <c r="A16" s="105"/>
      <c r="B16" s="221"/>
      <c r="C16" s="222"/>
      <c r="D16" s="222"/>
      <c r="E16" s="222"/>
      <c r="F16" s="222"/>
      <c r="G16" s="222"/>
      <c r="H16" s="222"/>
      <c r="I16" s="222"/>
      <c r="J16" s="222"/>
      <c r="K16" s="222"/>
      <c r="L16" s="222"/>
      <c r="M16" s="222"/>
      <c r="N16" s="222"/>
      <c r="O16" s="222"/>
      <c r="P16" s="222"/>
      <c r="Q16" s="222"/>
      <c r="R16" s="104"/>
    </row>
    <row r="17" spans="1:18" ht="34.5" customHeight="1">
      <c r="A17" s="105"/>
      <c r="B17" s="281" t="s">
        <v>1010</v>
      </c>
      <c r="C17" s="281"/>
      <c r="D17" s="281"/>
      <c r="E17" s="281"/>
      <c r="F17" s="281"/>
      <c r="G17" s="281"/>
      <c r="H17" s="281"/>
      <c r="I17" s="281"/>
      <c r="J17" s="281"/>
      <c r="K17" s="281"/>
      <c r="L17" s="281"/>
      <c r="M17" s="281"/>
      <c r="N17" s="281"/>
      <c r="O17" s="281"/>
      <c r="P17" s="281"/>
      <c r="Q17" s="281"/>
      <c r="R17" s="104"/>
    </row>
    <row r="18" spans="1:18" ht="19.5" thickBot="1">
      <c r="A18" s="214"/>
      <c r="B18" s="215"/>
      <c r="C18" s="215"/>
      <c r="D18" s="215"/>
      <c r="E18" s="215"/>
      <c r="F18" s="215"/>
      <c r="G18" s="107"/>
      <c r="H18" s="107"/>
      <c r="I18" s="107"/>
      <c r="J18" s="107"/>
      <c r="K18" s="107"/>
      <c r="L18" s="107"/>
      <c r="M18" s="107"/>
      <c r="N18" s="107"/>
      <c r="O18" s="107"/>
      <c r="P18" s="107"/>
      <c r="Q18" s="107"/>
      <c r="R18" s="104"/>
    </row>
    <row r="19" spans="1:18" ht="18.75">
      <c r="A19" s="108" t="s">
        <v>1011</v>
      </c>
      <c r="B19" s="109" t="s">
        <v>1012</v>
      </c>
      <c r="C19" s="96"/>
      <c r="D19" s="96"/>
      <c r="E19" s="96"/>
      <c r="F19" s="96"/>
      <c r="G19" s="107"/>
      <c r="H19" s="107"/>
      <c r="I19" s="107"/>
      <c r="J19" s="107"/>
      <c r="K19" s="107"/>
      <c r="L19" s="107"/>
      <c r="M19" s="107"/>
      <c r="N19" s="107"/>
      <c r="O19" s="107"/>
      <c r="P19" s="107"/>
      <c r="Q19" s="107"/>
      <c r="R19" s="104"/>
    </row>
    <row r="20" spans="1:18" customFormat="1" ht="18.75" customHeight="1">
      <c r="A20" s="134" t="s">
        <v>1013</v>
      </c>
      <c r="B20" s="40"/>
      <c r="C20" s="135"/>
      <c r="D20" s="135"/>
      <c r="E20" s="135"/>
      <c r="F20" s="135"/>
      <c r="G20" s="135"/>
      <c r="H20" s="135"/>
      <c r="I20" s="135"/>
      <c r="J20" s="135"/>
      <c r="K20" s="135"/>
      <c r="L20" s="135"/>
      <c r="M20" s="135"/>
      <c r="N20" s="135"/>
      <c r="O20" s="135"/>
      <c r="P20" s="135"/>
      <c r="Q20" s="135"/>
      <c r="R20" s="19"/>
    </row>
    <row r="21" spans="1:18" customFormat="1" ht="48" customHeight="1">
      <c r="A21" s="18"/>
      <c r="B21" s="150" t="s">
        <v>1014</v>
      </c>
      <c r="C21" s="150"/>
      <c r="D21" s="150"/>
      <c r="E21" s="150"/>
      <c r="F21" s="150"/>
      <c r="G21" s="150"/>
      <c r="H21" s="150"/>
      <c r="I21" s="150"/>
      <c r="J21" s="150"/>
      <c r="K21" s="150"/>
      <c r="L21" s="150"/>
      <c r="M21" s="150"/>
      <c r="N21" s="150"/>
      <c r="O21" s="150"/>
      <c r="P21" s="150"/>
      <c r="Q21" s="150"/>
      <c r="R21" s="19"/>
    </row>
    <row r="22" spans="1:18" customFormat="1" ht="34.5" customHeight="1">
      <c r="A22" s="18"/>
      <c r="B22" s="150" t="s">
        <v>936</v>
      </c>
      <c r="C22" s="150"/>
      <c r="D22" s="150"/>
      <c r="E22" s="150"/>
      <c r="F22" s="150"/>
      <c r="G22" s="150"/>
      <c r="H22" s="150"/>
      <c r="I22" s="150"/>
      <c r="J22" s="150"/>
      <c r="K22" s="150"/>
      <c r="L22" s="150"/>
      <c r="M22" s="150"/>
      <c r="N22" s="150"/>
      <c r="O22" s="150"/>
      <c r="P22" s="150"/>
      <c r="Q22" s="150"/>
      <c r="R22" s="19"/>
    </row>
    <row r="23" spans="1:18" customFormat="1" ht="20.25" customHeight="1">
      <c r="A23" s="18"/>
      <c r="B23" s="155" t="s">
        <v>1015</v>
      </c>
      <c r="C23" s="155"/>
      <c r="D23" s="155"/>
      <c r="E23" s="155"/>
      <c r="F23" s="155"/>
      <c r="G23" s="155"/>
      <c r="H23" s="155"/>
      <c r="I23" s="155"/>
      <c r="J23" s="155"/>
      <c r="K23" s="155"/>
      <c r="L23" s="155"/>
      <c r="M23" s="155"/>
      <c r="N23" s="155"/>
      <c r="O23" s="155"/>
      <c r="P23" s="155"/>
      <c r="Q23" s="155"/>
      <c r="R23" s="19"/>
    </row>
    <row r="24" spans="1:18" s="43" customFormat="1" ht="35.25" customHeight="1">
      <c r="A24" s="41"/>
      <c r="B24" s="150" t="s">
        <v>938</v>
      </c>
      <c r="C24" s="150"/>
      <c r="D24" s="150"/>
      <c r="E24" s="150"/>
      <c r="F24" s="150"/>
      <c r="G24" s="150"/>
      <c r="H24" s="150"/>
      <c r="I24" s="150"/>
      <c r="J24" s="150"/>
      <c r="K24" s="150"/>
      <c r="L24" s="150"/>
      <c r="M24" s="150"/>
      <c r="N24" s="150"/>
      <c r="O24" s="150"/>
      <c r="P24" s="150"/>
      <c r="Q24" s="150"/>
      <c r="R24" s="42"/>
    </row>
    <row r="25" spans="1:18" ht="18.75">
      <c r="A25" s="214"/>
      <c r="B25" s="215"/>
      <c r="C25" s="215"/>
      <c r="D25" s="215"/>
      <c r="E25" s="215"/>
      <c r="F25" s="215"/>
      <c r="G25" s="107"/>
      <c r="H25" s="107"/>
      <c r="I25" s="107"/>
      <c r="J25" s="107"/>
      <c r="K25" s="107"/>
      <c r="L25" s="107"/>
      <c r="M25" s="107"/>
      <c r="N25" s="107"/>
      <c r="O25" s="107"/>
      <c r="P25" s="107"/>
      <c r="Q25" s="107"/>
      <c r="R25" s="104"/>
    </row>
    <row r="26" spans="1:18" ht="18.75">
      <c r="A26" s="108" t="s">
        <v>1016</v>
      </c>
      <c r="B26" s="109" t="s">
        <v>1017</v>
      </c>
      <c r="C26" s="96"/>
      <c r="D26" s="96"/>
      <c r="E26" s="96"/>
      <c r="F26" s="96"/>
      <c r="G26" s="107"/>
      <c r="H26" s="107"/>
      <c r="I26" s="107"/>
      <c r="J26" s="107"/>
      <c r="K26" s="107"/>
      <c r="L26" s="107"/>
      <c r="M26" s="107"/>
      <c r="N26" s="107"/>
      <c r="O26" s="107"/>
      <c r="P26" s="107"/>
      <c r="Q26" s="107"/>
      <c r="R26" s="104"/>
    </row>
    <row r="27" spans="1:18">
      <c r="A27" s="216" t="s">
        <v>1018</v>
      </c>
      <c r="B27" s="217"/>
      <c r="C27" s="217"/>
      <c r="D27" s="217"/>
      <c r="E27" s="217"/>
      <c r="F27" s="217"/>
      <c r="G27" s="217"/>
      <c r="H27" s="217"/>
      <c r="I27" s="217"/>
      <c r="J27" s="217"/>
      <c r="K27" s="217"/>
      <c r="L27" s="217"/>
      <c r="M27" s="217"/>
      <c r="N27" s="217"/>
      <c r="O27" s="217"/>
      <c r="P27" s="217"/>
      <c r="Q27" s="217"/>
      <c r="R27" s="104"/>
    </row>
    <row r="28" spans="1:18" ht="15" customHeight="1">
      <c r="A28" s="105"/>
      <c r="B28" s="218" t="s">
        <v>1019</v>
      </c>
      <c r="C28" s="219"/>
      <c r="D28" s="219"/>
      <c r="E28" s="219"/>
      <c r="F28" s="219"/>
      <c r="G28" s="219"/>
      <c r="H28" s="219"/>
      <c r="I28" s="219"/>
      <c r="J28" s="219"/>
      <c r="K28" s="219"/>
      <c r="L28" s="219"/>
      <c r="M28" s="219"/>
      <c r="N28" s="219"/>
      <c r="O28" s="219"/>
      <c r="P28" s="219"/>
      <c r="Q28" s="219"/>
      <c r="R28" s="104"/>
    </row>
    <row r="29" spans="1:18">
      <c r="A29" s="105"/>
      <c r="B29" s="221"/>
      <c r="C29" s="222"/>
      <c r="D29" s="222"/>
      <c r="E29" s="222"/>
      <c r="F29" s="222"/>
      <c r="G29" s="222"/>
      <c r="H29" s="222"/>
      <c r="I29" s="222"/>
      <c r="J29" s="222"/>
      <c r="K29" s="222"/>
      <c r="L29" s="222"/>
      <c r="M29" s="222"/>
      <c r="N29" s="222"/>
      <c r="O29" s="222"/>
      <c r="P29" s="222"/>
      <c r="Q29" s="222"/>
      <c r="R29" s="104"/>
    </row>
    <row r="30" spans="1:18">
      <c r="A30" s="105"/>
      <c r="B30" s="283" t="s">
        <v>1020</v>
      </c>
      <c r="C30" s="112"/>
      <c r="D30" s="112"/>
      <c r="E30" s="112"/>
      <c r="F30" s="118"/>
      <c r="G30" s="282" t="s">
        <v>1021</v>
      </c>
      <c r="H30" s="112"/>
      <c r="I30" s="112"/>
      <c r="J30" s="112"/>
      <c r="K30" s="112"/>
      <c r="L30" s="112"/>
      <c r="M30" s="112"/>
      <c r="N30" s="112"/>
      <c r="O30" s="112"/>
      <c r="P30" s="112"/>
      <c r="Q30" s="112"/>
      <c r="R30" s="104"/>
    </row>
    <row r="31" spans="1:18" ht="15.75" thickBot="1">
      <c r="A31" s="110"/>
      <c r="B31" s="111"/>
      <c r="C31" s="111"/>
      <c r="D31" s="111"/>
      <c r="E31" s="111"/>
      <c r="F31" s="112"/>
      <c r="G31" s="112"/>
      <c r="H31" s="112"/>
      <c r="I31" s="112"/>
      <c r="J31" s="113"/>
      <c r="K31" s="112"/>
      <c r="L31" s="112"/>
      <c r="M31" s="113"/>
      <c r="N31" s="112"/>
      <c r="O31" s="112"/>
      <c r="P31" s="112"/>
      <c r="Q31" s="138"/>
      <c r="R31" s="104"/>
    </row>
    <row r="32" spans="1:18" ht="21" customHeight="1">
      <c r="A32" s="223" t="s">
        <v>1022</v>
      </c>
      <c r="B32" s="224"/>
      <c r="C32" s="224"/>
      <c r="D32" s="224"/>
      <c r="E32" s="224"/>
      <c r="F32" s="224"/>
      <c r="G32" s="224"/>
      <c r="H32" s="224"/>
      <c r="I32" s="224"/>
      <c r="J32" s="224"/>
      <c r="K32" s="224"/>
      <c r="L32" s="224"/>
      <c r="M32" s="224"/>
      <c r="N32" s="224"/>
      <c r="O32" s="224"/>
      <c r="P32" s="224"/>
      <c r="Q32" s="224"/>
      <c r="R32" s="104"/>
    </row>
    <row r="33" spans="1:18" ht="15.75" thickBot="1">
      <c r="A33" s="110"/>
      <c r="B33" s="220"/>
      <c r="C33" s="220"/>
      <c r="D33" s="220"/>
      <c r="E33" s="220"/>
      <c r="F33" s="220"/>
      <c r="G33" s="220"/>
      <c r="H33" s="220"/>
      <c r="I33" s="220"/>
      <c r="J33" s="220"/>
      <c r="K33" s="220"/>
      <c r="L33" s="220"/>
      <c r="M33" s="220"/>
      <c r="N33" s="220"/>
      <c r="O33" s="220"/>
      <c r="P33" s="220"/>
      <c r="Q33" s="220"/>
      <c r="R33" s="114"/>
    </row>
    <row r="45" spans="1:18">
      <c r="A45" s="115" t="s">
        <v>1023</v>
      </c>
      <c r="B45" s="107"/>
      <c r="C45" s="107"/>
      <c r="D45" s="107"/>
      <c r="E45" s="107"/>
      <c r="F45" s="107"/>
      <c r="G45" s="107"/>
      <c r="H45" s="107"/>
      <c r="I45" s="107"/>
      <c r="J45" s="107"/>
      <c r="K45" s="107"/>
      <c r="L45" s="107"/>
      <c r="M45" s="107"/>
    </row>
    <row r="46" spans="1:18">
      <c r="A46" s="116" t="s">
        <v>1024</v>
      </c>
      <c r="B46" s="107"/>
      <c r="C46" s="107"/>
      <c r="D46" s="107"/>
      <c r="E46" s="107"/>
      <c r="F46" s="107"/>
      <c r="G46" s="107"/>
      <c r="H46" s="107"/>
      <c r="I46" s="107"/>
      <c r="J46" s="107"/>
      <c r="K46" s="107"/>
      <c r="L46" s="107"/>
      <c r="M46" s="107"/>
    </row>
    <row r="47" spans="1:18">
      <c r="A47" s="107" t="s">
        <v>1025</v>
      </c>
      <c r="B47" s="107"/>
      <c r="C47" s="107"/>
      <c r="D47" s="107"/>
      <c r="E47" s="107"/>
      <c r="F47" s="107"/>
      <c r="G47" s="107"/>
      <c r="H47" s="107"/>
      <c r="I47" s="107"/>
      <c r="J47" s="107"/>
      <c r="K47" s="107"/>
      <c r="L47" s="107"/>
      <c r="M47" s="107"/>
    </row>
    <row r="48" spans="1:18" ht="15.75" thickBot="1">
      <c r="A48" s="117" t="s">
        <v>1026</v>
      </c>
      <c r="B48" s="117"/>
      <c r="C48" s="117"/>
      <c r="D48" s="117"/>
      <c r="E48" s="117"/>
      <c r="F48" s="117"/>
      <c r="G48" s="117"/>
      <c r="H48" s="117"/>
      <c r="I48" s="117"/>
      <c r="J48" s="117"/>
      <c r="K48" s="117"/>
      <c r="L48" s="117"/>
      <c r="M48" s="117"/>
    </row>
  </sheetData>
  <sheetProtection sheet="1" insertHyperlinks="0" selectLockedCells="1" selectUnlockedCells="1"/>
  <mergeCells count="23">
    <mergeCell ref="A14:Q14"/>
    <mergeCell ref="B16:Q16"/>
    <mergeCell ref="B17:Q17"/>
    <mergeCell ref="B15:Q15"/>
    <mergeCell ref="A1:R2"/>
    <mergeCell ref="A12:F12"/>
    <mergeCell ref="A6:Q6"/>
    <mergeCell ref="B8:Q8"/>
    <mergeCell ref="A4:H4"/>
    <mergeCell ref="B9:Q9"/>
    <mergeCell ref="B11:Q11"/>
    <mergeCell ref="B7:Q7"/>
    <mergeCell ref="B33:Q33"/>
    <mergeCell ref="B22:Q22"/>
    <mergeCell ref="B24:Q24"/>
    <mergeCell ref="B21:Q21"/>
    <mergeCell ref="B29:Q29"/>
    <mergeCell ref="A32:Q32"/>
    <mergeCell ref="A18:F18"/>
    <mergeCell ref="A25:F25"/>
    <mergeCell ref="A27:Q27"/>
    <mergeCell ref="B23:Q23"/>
    <mergeCell ref="B28:Q28"/>
  </mergeCells>
  <hyperlinks>
    <hyperlink ref="G30" r:id="rId1" xr:uid="{2C01DC23-19AD-4FD4-8F19-36264E8076B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pageSetUpPr fitToPage="1"/>
  </sheetPr>
  <dimension ref="A1:B36"/>
  <sheetViews>
    <sheetView zoomScale="80" zoomScaleNormal="80" workbookViewId="0">
      <selection activeCell="B4" sqref="B4"/>
    </sheetView>
  </sheetViews>
  <sheetFormatPr defaultColWidth="8.85546875" defaultRowHeight="15"/>
  <cols>
    <col min="1" max="1" width="90.140625" style="30" customWidth="1"/>
    <col min="2" max="2" width="83.85546875" style="30" customWidth="1"/>
    <col min="3" max="16384" width="8.85546875" style="30"/>
  </cols>
  <sheetData>
    <row r="1" spans="1:2" ht="29.25" customHeight="1" thickBot="1">
      <c r="A1" s="233" t="s">
        <v>1027</v>
      </c>
      <c r="B1" s="234"/>
    </row>
    <row r="2" spans="1:2" ht="26.25" customHeight="1" thickBot="1">
      <c r="A2" s="67"/>
      <c r="B2" s="67"/>
    </row>
    <row r="3" spans="1:2" ht="18.75" customHeight="1">
      <c r="A3" s="86" t="s">
        <v>1028</v>
      </c>
      <c r="B3" s="76"/>
    </row>
    <row r="4" spans="1:2" ht="18.75" customHeight="1" thickBot="1">
      <c r="A4" s="87" t="s">
        <v>1029</v>
      </c>
      <c r="B4" s="77"/>
    </row>
    <row r="5" spans="1:2" ht="40.5" customHeight="1">
      <c r="A5" s="72" t="s">
        <v>1030</v>
      </c>
      <c r="B5" s="73" t="s">
        <v>1031</v>
      </c>
    </row>
    <row r="6" spans="1:2" s="78" customFormat="1" ht="30">
      <c r="A6" s="74" t="s">
        <v>1032</v>
      </c>
      <c r="B6" s="75" t="s">
        <v>1033</v>
      </c>
    </row>
    <row r="7" spans="1:2" s="78" customFormat="1">
      <c r="A7" s="120"/>
      <c r="B7" s="68"/>
    </row>
    <row r="8" spans="1:2" s="78" customFormat="1">
      <c r="A8" s="120"/>
      <c r="B8" s="68"/>
    </row>
    <row r="9" spans="1:2" s="78" customFormat="1">
      <c r="A9" s="120"/>
      <c r="B9" s="68"/>
    </row>
    <row r="10" spans="1:2" s="78" customFormat="1">
      <c r="A10" s="120"/>
      <c r="B10" s="68"/>
    </row>
    <row r="11" spans="1:2" s="78" customFormat="1">
      <c r="A11" s="120"/>
      <c r="B11" s="68"/>
    </row>
    <row r="12" spans="1:2" s="78" customFormat="1">
      <c r="A12" s="120"/>
      <c r="B12" s="69"/>
    </row>
    <row r="13" spans="1:2" s="78" customFormat="1">
      <c r="A13" s="120"/>
      <c r="B13" s="69"/>
    </row>
    <row r="14" spans="1:2" s="78" customFormat="1">
      <c r="A14" s="120"/>
      <c r="B14" s="69"/>
    </row>
    <row r="15" spans="1:2" s="78" customFormat="1" ht="15.75" thickBot="1">
      <c r="A15" s="121"/>
      <c r="B15" s="70"/>
    </row>
    <row r="16" spans="1:2">
      <c r="A16" s="65"/>
      <c r="B16" s="65"/>
    </row>
    <row r="17" spans="1:2">
      <c r="A17" s="65"/>
      <c r="B17" s="65"/>
    </row>
    <row r="18" spans="1:2">
      <c r="A18" s="65"/>
      <c r="B18" s="65"/>
    </row>
    <row r="19" spans="1:2">
      <c r="A19" s="65"/>
      <c r="B19" s="65"/>
    </row>
    <row r="20" spans="1:2">
      <c r="A20" s="65"/>
      <c r="B20" s="65"/>
    </row>
    <row r="21" spans="1:2">
      <c r="A21" s="65"/>
      <c r="B21" s="65"/>
    </row>
    <row r="22" spans="1:2">
      <c r="A22" s="65"/>
      <c r="B22" s="65"/>
    </row>
    <row r="23" spans="1:2">
      <c r="A23" s="65"/>
      <c r="B23" s="65"/>
    </row>
    <row r="24" spans="1:2">
      <c r="A24" s="65"/>
      <c r="B24" s="65"/>
    </row>
    <row r="25" spans="1:2">
      <c r="A25" s="65"/>
      <c r="B25" s="65"/>
    </row>
    <row r="26" spans="1:2">
      <c r="A26" s="65"/>
      <c r="B26" s="65"/>
    </row>
    <row r="27" spans="1:2">
      <c r="A27" s="65"/>
      <c r="B27" s="65"/>
    </row>
    <row r="28" spans="1:2">
      <c r="A28" s="65"/>
      <c r="B28" s="65"/>
    </row>
    <row r="29" spans="1:2">
      <c r="A29" s="65"/>
      <c r="B29" s="65"/>
    </row>
    <row r="30" spans="1:2">
      <c r="A30" s="65"/>
      <c r="B30" s="65"/>
    </row>
    <row r="31" spans="1:2">
      <c r="A31" s="66"/>
      <c r="B31" s="66"/>
    </row>
    <row r="32" spans="1:2">
      <c r="A32" s="66"/>
      <c r="B32" s="66"/>
    </row>
    <row r="33" spans="1:2">
      <c r="A33" s="66"/>
      <c r="B33" s="66"/>
    </row>
    <row r="34" spans="1:2">
      <c r="A34" s="66"/>
      <c r="B34" s="66"/>
    </row>
    <row r="35" spans="1:2">
      <c r="A35" s="66"/>
      <c r="B35" s="66"/>
    </row>
    <row r="36" spans="1:2">
      <c r="A36" s="66"/>
      <c r="B36" s="66"/>
    </row>
  </sheetData>
  <sheetProtection sheet="1" formatCells="0" formatRows="0" insertRows="0" insertHyperlinks="0" deleteRows="0" selectLockedCells="1"/>
  <mergeCells count="1">
    <mergeCell ref="A1:B1"/>
  </mergeCells>
  <conditionalFormatting sqref="A7:A15">
    <cfRule type="expression" dxfId="89" priority="2">
      <formula>MOD(ROW(),2)=0</formula>
    </cfRule>
  </conditionalFormatting>
  <conditionalFormatting sqref="A7:B15">
    <cfRule type="expression" dxfId="88" priority="1">
      <formula>MOD(ROW(),2)=0</formula>
    </cfRule>
  </conditionalFormatting>
  <pageMargins left="0.1" right="0.1" top="0.1" bottom="0.1" header="0.05" footer="0.05"/>
  <pageSetup scale="7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5"/>
  </sheetPr>
  <dimension ref="A1:C112"/>
  <sheetViews>
    <sheetView zoomScale="80" zoomScaleNormal="80" workbookViewId="0">
      <selection activeCell="B6" sqref="B6"/>
    </sheetView>
  </sheetViews>
  <sheetFormatPr defaultRowHeight="15"/>
  <cols>
    <col min="1" max="1" width="68.5703125" customWidth="1"/>
    <col min="2" max="2" width="54.85546875" customWidth="1"/>
    <col min="3" max="3" width="51.28515625" customWidth="1"/>
  </cols>
  <sheetData>
    <row r="1" spans="1:3" ht="29.25" customHeight="1">
      <c r="A1" s="235" t="s">
        <v>1034</v>
      </c>
      <c r="B1" s="236"/>
      <c r="C1" s="237"/>
    </row>
    <row r="2" spans="1:3" ht="26.25" customHeight="1">
      <c r="A2" s="238"/>
      <c r="B2" s="238"/>
      <c r="C2" s="239"/>
    </row>
    <row r="3" spans="1:3" ht="21.75" customHeight="1">
      <c r="A3" s="123" t="s">
        <v>954</v>
      </c>
      <c r="B3" s="124" t="s">
        <v>0</v>
      </c>
      <c r="C3" s="123" t="s">
        <v>955</v>
      </c>
    </row>
    <row r="4" spans="1:3" s="13" customFormat="1">
      <c r="A4" s="127"/>
      <c r="B4" s="11"/>
      <c r="C4" s="128"/>
    </row>
    <row r="5" spans="1:3" s="13" customFormat="1">
      <c r="A5" s="129"/>
      <c r="B5" s="11"/>
      <c r="C5" s="130"/>
    </row>
    <row r="6" spans="1:3" s="13" customFormat="1">
      <c r="A6" s="127"/>
      <c r="B6" s="11"/>
      <c r="C6" s="131"/>
    </row>
    <row r="7" spans="1:3" s="13" customFormat="1">
      <c r="A7" s="11"/>
      <c r="B7" s="11"/>
      <c r="C7" s="130"/>
    </row>
    <row r="8" spans="1:3" s="13" customFormat="1">
      <c r="A8" s="11"/>
      <c r="B8" s="11"/>
      <c r="C8" s="12"/>
    </row>
    <row r="9" spans="1:3" s="13" customFormat="1">
      <c r="A9" s="11"/>
      <c r="B9" s="11"/>
      <c r="C9" s="12"/>
    </row>
    <row r="10" spans="1:3" s="13" customFormat="1">
      <c r="A10" s="11"/>
      <c r="B10" s="11"/>
      <c r="C10" s="12"/>
    </row>
    <row r="11" spans="1:3" s="13" customFormat="1">
      <c r="A11" s="11"/>
      <c r="B11" s="11"/>
      <c r="C11" s="12"/>
    </row>
    <row r="12" spans="1:3" s="13" customFormat="1">
      <c r="A12" s="11"/>
      <c r="B12" s="11"/>
      <c r="C12" s="12"/>
    </row>
    <row r="13" spans="1:3" s="13" customFormat="1">
      <c r="A13" s="11"/>
      <c r="B13" s="11"/>
      <c r="C13" s="12"/>
    </row>
    <row r="14" spans="1:3" s="13" customFormat="1">
      <c r="A14" s="11"/>
      <c r="B14" s="11"/>
      <c r="C14" s="12"/>
    </row>
    <row r="15" spans="1:3" s="13" customFormat="1">
      <c r="A15" s="11"/>
      <c r="B15" s="11"/>
      <c r="C15" s="12"/>
    </row>
    <row r="16" spans="1:3" s="13" customFormat="1">
      <c r="A16" s="11"/>
      <c r="B16" s="11"/>
      <c r="C16" s="12"/>
    </row>
    <row r="17" spans="1:3" s="13" customFormat="1">
      <c r="A17" s="11"/>
      <c r="B17" s="11"/>
      <c r="C17" s="12"/>
    </row>
    <row r="18" spans="1:3" s="13" customFormat="1">
      <c r="A18" s="11"/>
      <c r="B18" s="11"/>
      <c r="C18" s="12"/>
    </row>
    <row r="19" spans="1:3" s="13" customFormat="1">
      <c r="A19" s="11"/>
      <c r="B19" s="11"/>
      <c r="C19" s="12"/>
    </row>
    <row r="20" spans="1:3" s="13" customFormat="1">
      <c r="A20" s="11"/>
      <c r="B20" s="11"/>
      <c r="C20" s="12"/>
    </row>
    <row r="21" spans="1:3" s="13" customFormat="1">
      <c r="A21" s="11"/>
      <c r="B21" s="11"/>
      <c r="C21" s="12"/>
    </row>
    <row r="22" spans="1:3" s="13" customFormat="1">
      <c r="A22" s="11"/>
      <c r="B22" s="11"/>
      <c r="C22" s="12"/>
    </row>
    <row r="23" spans="1:3" s="13" customFormat="1">
      <c r="A23" s="11"/>
      <c r="B23" s="11"/>
      <c r="C23" s="12"/>
    </row>
    <row r="24" spans="1:3" s="13" customFormat="1">
      <c r="A24" s="11"/>
      <c r="B24" s="11"/>
      <c r="C24" s="12"/>
    </row>
    <row r="25" spans="1:3" s="13" customFormat="1">
      <c r="A25" s="11"/>
      <c r="B25" s="11"/>
      <c r="C25" s="12"/>
    </row>
    <row r="26" spans="1:3" s="13" customFormat="1">
      <c r="A26" s="11"/>
      <c r="B26" s="11"/>
      <c r="C26" s="12"/>
    </row>
    <row r="27" spans="1:3" s="13" customFormat="1">
      <c r="A27" s="11"/>
      <c r="B27" s="11"/>
      <c r="C27" s="12"/>
    </row>
    <row r="28" spans="1:3" s="13" customFormat="1">
      <c r="A28" s="11"/>
      <c r="B28" s="11"/>
      <c r="C28" s="12"/>
    </row>
    <row r="29" spans="1:3" s="13" customFormat="1">
      <c r="A29" s="11"/>
      <c r="B29" s="11"/>
      <c r="C29" s="12"/>
    </row>
    <row r="30" spans="1:3" s="13" customFormat="1">
      <c r="A30" s="11"/>
      <c r="B30" s="11"/>
      <c r="C30" s="12"/>
    </row>
    <row r="31" spans="1:3" s="13" customFormat="1">
      <c r="A31" s="11"/>
      <c r="B31" s="11"/>
      <c r="C31" s="12"/>
    </row>
    <row r="32" spans="1:3" s="13" customFormat="1">
      <c r="A32" s="11"/>
      <c r="B32" s="11"/>
      <c r="C32" s="12"/>
    </row>
    <row r="33" spans="1:3" s="13" customFormat="1">
      <c r="A33" s="11"/>
      <c r="B33" s="11"/>
      <c r="C33" s="12"/>
    </row>
    <row r="34" spans="1:3" s="13" customFormat="1">
      <c r="A34" s="11"/>
      <c r="B34" s="11"/>
      <c r="C34" s="12"/>
    </row>
    <row r="35" spans="1:3" s="13" customFormat="1">
      <c r="A35" s="11"/>
      <c r="B35" s="11"/>
      <c r="C35" s="12"/>
    </row>
    <row r="36" spans="1:3" s="13" customFormat="1">
      <c r="A36" s="11"/>
      <c r="B36" s="11"/>
      <c r="C36" s="12"/>
    </row>
    <row r="37" spans="1:3" s="13" customFormat="1">
      <c r="A37" s="11"/>
      <c r="B37" s="11"/>
      <c r="C37" s="12"/>
    </row>
    <row r="38" spans="1:3" s="13" customFormat="1">
      <c r="A38" s="11"/>
      <c r="B38" s="11"/>
      <c r="C38" s="12"/>
    </row>
    <row r="39" spans="1:3">
      <c r="A39" s="23" t="s">
        <v>956</v>
      </c>
      <c r="B39" s="25"/>
      <c r="C39" s="26"/>
    </row>
    <row r="40" spans="1:3" ht="18.75">
      <c r="A40" s="5"/>
      <c r="B40" s="9" t="s">
        <v>0</v>
      </c>
      <c r="C40" s="9" t="s">
        <v>957</v>
      </c>
    </row>
    <row r="41" spans="1:3">
      <c r="B41" s="4" t="s">
        <v>3</v>
      </c>
      <c r="C41" s="6">
        <f>SUMIF($B$4:$B$38,"Instruction: Salary (Cert.)", $C$4:$C$38)</f>
        <v>0</v>
      </c>
    </row>
    <row r="42" spans="1:3">
      <c r="B42" s="4" t="s">
        <v>5</v>
      </c>
      <c r="C42" s="6">
        <f>SUMIF($B$4:$B$38,"Instruction: Benefits (Cert.)", $C$4:$C$38)</f>
        <v>0</v>
      </c>
    </row>
    <row r="43" spans="1:3">
      <c r="B43" s="4" t="s">
        <v>7</v>
      </c>
      <c r="C43" s="6">
        <f>SUMIF($B$4:$B$38,"Instruction: Salary (NonCert.)", $C$4:$C$38)</f>
        <v>0</v>
      </c>
    </row>
    <row r="44" spans="1:3">
      <c r="B44" s="4" t="s">
        <v>9</v>
      </c>
      <c r="C44" s="6">
        <f>SUMIF($B$4:$B$38,"Instruction: Benefits (NonCert.)", $C$4:$C$38)</f>
        <v>0</v>
      </c>
    </row>
    <row r="45" spans="1:3">
      <c r="B45" s="3" t="s">
        <v>11</v>
      </c>
      <c r="C45" s="6">
        <f>SUMIF($B$4:$B$38,"Instruction: Professional Services", $C$4:$C$38)</f>
        <v>0</v>
      </c>
    </row>
    <row r="46" spans="1:3">
      <c r="B46" s="3" t="s">
        <v>13</v>
      </c>
      <c r="C46" s="6">
        <f>SUMIF($B$4:$B$38,"Instruction: Rentals", $C$4:$C$38)</f>
        <v>0</v>
      </c>
    </row>
    <row r="47" spans="1:3">
      <c r="B47" s="3" t="s">
        <v>15</v>
      </c>
      <c r="C47" s="6">
        <f>SUMIF($B$4:$B$38,"Instruction: Other Purchased Services", $C$4:$C$38)</f>
        <v>0</v>
      </c>
    </row>
    <row r="48" spans="1:3">
      <c r="B48" s="3" t="s">
        <v>17</v>
      </c>
      <c r="C48" s="6">
        <f>SUMIF($B$4:$B$38,"Instruction: General Supplies", $C$4:$C$38)</f>
        <v>0</v>
      </c>
    </row>
    <row r="49" spans="2:3">
      <c r="B49" s="3" t="s">
        <v>19</v>
      </c>
      <c r="C49" s="6">
        <f>SUMIF($B$4:$B$38,"Instruction: Property", $C$4:$C$38)</f>
        <v>0</v>
      </c>
    </row>
    <row r="50" spans="2:3">
      <c r="B50" s="3" t="s">
        <v>21</v>
      </c>
      <c r="C50" s="6">
        <f>SUMIF($B$4:$B$38,"Instruction: Transfer", $C$4:$C$38)</f>
        <v>0</v>
      </c>
    </row>
    <row r="51" spans="2:3">
      <c r="B51" s="4" t="s">
        <v>23</v>
      </c>
      <c r="C51" s="6">
        <f>SUMIF($B$4:$B$38,"Support Services (Student): Salary (Cert.)", $C$4:$C$38)</f>
        <v>0</v>
      </c>
    </row>
    <row r="52" spans="2:3">
      <c r="B52" s="4" t="s">
        <v>25</v>
      </c>
      <c r="C52" s="6">
        <f>SUMIF($B$4:$B$38,"Support Services (Student): Benefits (Cert.)", $C$4:$C$38)</f>
        <v>0</v>
      </c>
    </row>
    <row r="53" spans="2:3">
      <c r="B53" s="4" t="s">
        <v>27</v>
      </c>
      <c r="C53" s="6">
        <f>SUMIF($B$4:$B$38,"Support Services (Student): Salary (NonCert.)", $C$4:$C$38)</f>
        <v>0</v>
      </c>
    </row>
    <row r="54" spans="2:3">
      <c r="B54" s="4" t="s">
        <v>29</v>
      </c>
      <c r="C54" s="6">
        <f>SUMIF($B$4:$B$38,"Support Services (Student): Benefits (NonCert.)", $C$4:$C$38)</f>
        <v>0</v>
      </c>
    </row>
    <row r="55" spans="2:3">
      <c r="B55" s="3" t="s">
        <v>31</v>
      </c>
      <c r="C55" s="6">
        <f>SUMIF($B$4:$B$38,"Support Services (Student): Professional Services", $C$4:$C$38)</f>
        <v>0</v>
      </c>
    </row>
    <row r="56" spans="2:3">
      <c r="B56" s="3" t="s">
        <v>33</v>
      </c>
      <c r="C56" s="6">
        <f>SUMIF($B$4:$B$38,"Support Services (Student): Rentals", $C$4:$C$38)</f>
        <v>0</v>
      </c>
    </row>
    <row r="57" spans="2:3">
      <c r="B57" s="3" t="s">
        <v>35</v>
      </c>
      <c r="C57" s="6">
        <f>SUMIF($B$4:$B$38,"Support Services (Student): Other Purchased Services", $C$4:$C$38)</f>
        <v>0</v>
      </c>
    </row>
    <row r="58" spans="2:3">
      <c r="B58" s="3" t="s">
        <v>37</v>
      </c>
      <c r="C58" s="6">
        <f>SUMIF($B$4:$B$38,"Support Services (Student): General Supplies", $C$4:$C$38)</f>
        <v>0</v>
      </c>
    </row>
    <row r="59" spans="2:3">
      <c r="B59" s="3" t="s">
        <v>39</v>
      </c>
      <c r="C59" s="6">
        <f>SUMIF($B$4:$B$38,"Support Services (Student): Property", $C$4:$C$38)</f>
        <v>0</v>
      </c>
    </row>
    <row r="60" spans="2:3">
      <c r="B60" s="3" t="s">
        <v>41</v>
      </c>
      <c r="C60" s="6">
        <f>SUMIF($B$4:$B$38,"Support Services (Student): Transfer", $C$4:$C$38)</f>
        <v>0</v>
      </c>
    </row>
    <row r="61" spans="2:3">
      <c r="B61" s="4" t="s">
        <v>43</v>
      </c>
      <c r="C61" s="6">
        <f>SUMIF($B$4:$B$38,"Improvement of Instruction: Salary (Cert.)", $C$4:$C$38)</f>
        <v>0</v>
      </c>
    </row>
    <row r="62" spans="2:3">
      <c r="B62" s="4" t="s">
        <v>45</v>
      </c>
      <c r="C62" s="6">
        <f>SUMIF($B$4:$B$38,"Improvement of Instruction: Benefits (Cert.)", $C$4:$C$38)</f>
        <v>0</v>
      </c>
    </row>
    <row r="63" spans="2:3">
      <c r="B63" s="4" t="s">
        <v>47</v>
      </c>
      <c r="C63" s="6">
        <f>SUMIF($B$4:$B$38,"Improvement of Instruction: Salary (NonCert.)", $C$4:$C$38)</f>
        <v>0</v>
      </c>
    </row>
    <row r="64" spans="2:3">
      <c r="B64" s="4" t="s">
        <v>49</v>
      </c>
      <c r="C64" s="6">
        <f>SUMIF($B$4:$B$38,"Improvement of Instruction: Benefits (NonCert.)", $C$4:$C$38)</f>
        <v>0</v>
      </c>
    </row>
    <row r="65" spans="2:3">
      <c r="B65" s="3" t="s">
        <v>51</v>
      </c>
      <c r="C65" s="6">
        <f>SUMIF($B$4:$B$38,"Improvement of Instruction: Professional Services", $C$4:$C$38)</f>
        <v>0</v>
      </c>
    </row>
    <row r="66" spans="2:3">
      <c r="B66" s="3" t="s">
        <v>53</v>
      </c>
      <c r="C66" s="6">
        <f>SUMIF($B$4:$B$38,"Improvement of Instruction: Rentals", $C$4:$C$38)</f>
        <v>0</v>
      </c>
    </row>
    <row r="67" spans="2:3">
      <c r="B67" s="3" t="s">
        <v>55</v>
      </c>
      <c r="C67" s="6">
        <f>SUMIF($B$4:$B$38,"Improvement of Instruction: Other Purchased Services", $C$4:$C$38)</f>
        <v>0</v>
      </c>
    </row>
    <row r="68" spans="2:3">
      <c r="B68" s="3" t="s">
        <v>57</v>
      </c>
      <c r="C68" s="6">
        <f>SUMIF($B$4:$B$38,"Improvement of Instruction: General Supplies", $C$4:$C$38)</f>
        <v>0</v>
      </c>
    </row>
    <row r="69" spans="2:3">
      <c r="B69" s="3" t="s">
        <v>59</v>
      </c>
      <c r="C69" s="6">
        <f>SUMIF($B$4:$B$38,"Improvement of Instruction: Property", $C$4:$C$38)</f>
        <v>0</v>
      </c>
    </row>
    <row r="70" spans="2:3">
      <c r="B70" s="3" t="s">
        <v>61</v>
      </c>
      <c r="C70" s="6">
        <f>SUMIF($B$4:$B$38,"Improvement of Instruction: Transfer", $C$4:$C$38)</f>
        <v>0</v>
      </c>
    </row>
    <row r="71" spans="2:3">
      <c r="B71" s="4" t="s">
        <v>63</v>
      </c>
      <c r="C71" s="6">
        <f>SUMIF($B$4:$B$38,"Other Support Services: Salary (Cert.)", $C$4:$C$38)</f>
        <v>0</v>
      </c>
    </row>
    <row r="72" spans="2:3">
      <c r="B72" s="4" t="s">
        <v>65</v>
      </c>
      <c r="C72" s="6">
        <f>SUMIF($B$4:$B$38,"Other Support Services: Benefits (Cert.)", $C$4:$C$38)</f>
        <v>0</v>
      </c>
    </row>
    <row r="73" spans="2:3">
      <c r="B73" s="4" t="s">
        <v>67</v>
      </c>
      <c r="C73" s="6">
        <f>SUMIF($B$4:$B$38,"Other Support Services: Salary (NonCert.)", $C$4:$C$38)</f>
        <v>0</v>
      </c>
    </row>
    <row r="74" spans="2:3">
      <c r="B74" s="4" t="s">
        <v>69</v>
      </c>
      <c r="C74" s="6">
        <f>SUMIF($B$4:$B$38,"Other Support Services: Benefits (NonCert.)", $C$4:$C$38)</f>
        <v>0</v>
      </c>
    </row>
    <row r="75" spans="2:3">
      <c r="B75" s="3" t="s">
        <v>71</v>
      </c>
      <c r="C75" s="6">
        <f>SUMIF($B$4:$B$38,"Other Support Services: Professional Services", $C$4:$C$38)</f>
        <v>0</v>
      </c>
    </row>
    <row r="76" spans="2:3">
      <c r="B76" s="3" t="s">
        <v>73</v>
      </c>
      <c r="C76" s="6">
        <f>SUMIF($B$4:$B$38,"Other Support Services: Rentals", $C$4:$C$38)</f>
        <v>0</v>
      </c>
    </row>
    <row r="77" spans="2:3">
      <c r="B77" s="3" t="s">
        <v>75</v>
      </c>
      <c r="C77" s="6">
        <f>SUMIF($B$4:$B$38,"Other Support Services: Other Purchased Services", $C$4:$C$38)</f>
        <v>0</v>
      </c>
    </row>
    <row r="78" spans="2:3">
      <c r="B78" s="3" t="s">
        <v>77</v>
      </c>
      <c r="C78" s="6">
        <f>SUMIF($B$4:$B$38,"Other Support Services: General Supplies", $C$4:$C$38)</f>
        <v>0</v>
      </c>
    </row>
    <row r="79" spans="2:3">
      <c r="B79" s="3" t="s">
        <v>79</v>
      </c>
      <c r="C79" s="6">
        <f>SUMIF($B$4:$B$38,"Other Support Services: Property", $C$4:$C$38)</f>
        <v>0</v>
      </c>
    </row>
    <row r="80" spans="2:3">
      <c r="B80" s="3" t="s">
        <v>81</v>
      </c>
      <c r="C80" s="6">
        <f>SUMIF($B$4:$B$38,"Other Support Services: Transfer", $C$4:$C$38)</f>
        <v>0</v>
      </c>
    </row>
    <row r="81" spans="2:3">
      <c r="B81" s="4" t="s">
        <v>83</v>
      </c>
      <c r="C81" s="6">
        <f>SUMIF($B$4:$B$38,"Operations and Maintenance: Salary (Cert.)", $C$4:$C$38)</f>
        <v>0</v>
      </c>
    </row>
    <row r="82" spans="2:3">
      <c r="B82" s="4" t="s">
        <v>85</v>
      </c>
      <c r="C82" s="6">
        <f>SUMIF($B$4:$B$38,"Operations and Maintenance: Benefits (Cert.)", $C$4:$C$38)</f>
        <v>0</v>
      </c>
    </row>
    <row r="83" spans="2:3">
      <c r="B83" s="4" t="s">
        <v>87</v>
      </c>
      <c r="C83" s="6">
        <f>SUMIF($B$4:$B$38,"Operations and Maintenance: Salary (NonCert.)", $C$4:$C$38)</f>
        <v>0</v>
      </c>
    </row>
    <row r="84" spans="2:3">
      <c r="B84" s="4" t="s">
        <v>89</v>
      </c>
      <c r="C84" s="6">
        <f>SUMIF($B$4:$B$38,"Operations and Maintenance: Benefits (NonCert.)", $C$4:$C$38)</f>
        <v>0</v>
      </c>
    </row>
    <row r="85" spans="2:3">
      <c r="B85" s="3" t="s">
        <v>91</v>
      </c>
      <c r="C85" s="6">
        <f>SUMIF($B$4:$B$38,"Operations and Maintenance: Professional Services", $C$4:$C$38)</f>
        <v>0</v>
      </c>
    </row>
    <row r="86" spans="2:3">
      <c r="B86" s="3" t="s">
        <v>93</v>
      </c>
      <c r="C86" s="6">
        <f>SUMIF($B$4:$B$38,"Operations and Maintenance: Rentals", $C$4:$C$38)</f>
        <v>0</v>
      </c>
    </row>
    <row r="87" spans="2:3">
      <c r="B87" s="3" t="s">
        <v>95</v>
      </c>
      <c r="C87" s="6">
        <f>SUMIF($B$4:$B$38,"Operations and Maintenance: Other Purchased Services", $C$4:$C$38)</f>
        <v>0</v>
      </c>
    </row>
    <row r="88" spans="2:3">
      <c r="B88" s="3" t="s">
        <v>97</v>
      </c>
      <c r="C88" s="6">
        <f>SUMIF($B$4:$B$38,"Operations and Maintenance: General Supplies", $C$4:$C$38)</f>
        <v>0</v>
      </c>
    </row>
    <row r="89" spans="2:3">
      <c r="B89" s="3" t="s">
        <v>99</v>
      </c>
      <c r="C89" s="6">
        <f>SUMIF($B$4:$B$38,"Operations and Maintenance: Property", $C$4:$C$38)</f>
        <v>0</v>
      </c>
    </row>
    <row r="90" spans="2:3">
      <c r="B90" s="3" t="s">
        <v>101</v>
      </c>
      <c r="C90" s="6">
        <f>SUMIF($B$4:$B$38,"Operations and Maintenance: Transfer", $C$4:$C$38)</f>
        <v>0</v>
      </c>
    </row>
    <row r="91" spans="2:3">
      <c r="B91" s="4" t="s">
        <v>103</v>
      </c>
      <c r="C91" s="6">
        <f>SUMIF($B$4:$B$38,"Transportation: Salary (Cert.)", $C$4:$C$38)</f>
        <v>0</v>
      </c>
    </row>
    <row r="92" spans="2:3">
      <c r="B92" s="4" t="s">
        <v>105</v>
      </c>
      <c r="C92" s="6">
        <f>SUMIF($B$4:$B$38,"Transportation: Benefits (Cert.)", $C$4:$C$38)</f>
        <v>0</v>
      </c>
    </row>
    <row r="93" spans="2:3">
      <c r="B93" s="4" t="s">
        <v>107</v>
      </c>
      <c r="C93" s="6">
        <f>SUMIF($B$4:$B$38,"Transportation: Salary (NonCert.)", $C$4:$C$38)</f>
        <v>0</v>
      </c>
    </row>
    <row r="94" spans="2:3">
      <c r="B94" s="4" t="s">
        <v>109</v>
      </c>
      <c r="C94" s="6">
        <f>SUMIF($B$4:$B$38,"Transportation: Benefits (NonCert.)", $C$4:$C$38)</f>
        <v>0</v>
      </c>
    </row>
    <row r="95" spans="2:3">
      <c r="B95" s="3" t="s">
        <v>111</v>
      </c>
      <c r="C95" s="6">
        <f>SUMIF($B$4:$B$38,"Transportation: Professional Services", $C$4:$C$38)</f>
        <v>0</v>
      </c>
    </row>
    <row r="96" spans="2:3">
      <c r="B96" s="3" t="s">
        <v>113</v>
      </c>
      <c r="C96" s="6">
        <f>SUMIF($B$4:$B$38,"Transportation: Rentals", $C$4:$C$38)</f>
        <v>0</v>
      </c>
    </row>
    <row r="97" spans="2:3">
      <c r="B97" s="3" t="s">
        <v>115</v>
      </c>
      <c r="C97" s="6">
        <f>SUMIF($B$4:$B$38,"Transportation: Other Purchased Services", $C$4:$C$38)</f>
        <v>0</v>
      </c>
    </row>
    <row r="98" spans="2:3">
      <c r="B98" s="3" t="s">
        <v>117</v>
      </c>
      <c r="C98" s="6">
        <f>SUMIF($B$4:$B$38,"Transportation: General Supplies", $C$4:$C$38)</f>
        <v>0</v>
      </c>
    </row>
    <row r="99" spans="2:3">
      <c r="B99" s="3" t="s">
        <v>119</v>
      </c>
      <c r="C99" s="6">
        <f>SUMIF($B$4:$B$38,"Transportation: Property", $C$4:$C$38)</f>
        <v>0</v>
      </c>
    </row>
    <row r="100" spans="2:3">
      <c r="B100" s="3" t="s">
        <v>121</v>
      </c>
      <c r="C100" s="6">
        <f>SUMIF($B$4:$B$38,"Transportation: Transfer", $C$4:$C$38)</f>
        <v>0</v>
      </c>
    </row>
    <row r="101" spans="2:3">
      <c r="B101" s="4" t="s">
        <v>123</v>
      </c>
      <c r="C101" s="6">
        <f>SUMIF($B$4:$B$38,"Community Services Operations: Salary (Cert.)", $C$4:$C$38)</f>
        <v>0</v>
      </c>
    </row>
    <row r="102" spans="2:3">
      <c r="B102" s="4" t="s">
        <v>125</v>
      </c>
      <c r="C102" s="6">
        <f>SUMIF($B$4:$B$38,"Community Services Operations: Benefits (Cert.)", $C$4:$C$38)</f>
        <v>0</v>
      </c>
    </row>
    <row r="103" spans="2:3">
      <c r="B103" s="4" t="s">
        <v>127</v>
      </c>
      <c r="C103" s="6">
        <f>SUMIF($B$4:$B$38,"Community Services Operations: Salary (NonCert.)", $C$4:$C$38)</f>
        <v>0</v>
      </c>
    </row>
    <row r="104" spans="2:3">
      <c r="B104" s="4" t="s">
        <v>129</v>
      </c>
      <c r="C104" s="6">
        <f>SUMIF($B$4:$B$38,"Community Services Operations: Benefits (NonCert.)", $C$4:$C$38)</f>
        <v>0</v>
      </c>
    </row>
    <row r="105" spans="2:3">
      <c r="B105" s="3" t="s">
        <v>131</v>
      </c>
      <c r="C105" s="6">
        <f>SUMIF($B$4:$B$38,"Community Services Operations: Professional Services", $C$4:$C$38)</f>
        <v>0</v>
      </c>
    </row>
    <row r="106" spans="2:3">
      <c r="B106" s="3" t="s">
        <v>133</v>
      </c>
      <c r="C106" s="6">
        <f>SUMIF($B$4:$B$38,"Community Services Operations: Rentals", $C$4:$C$38)</f>
        <v>0</v>
      </c>
    </row>
    <row r="107" spans="2:3">
      <c r="B107" s="3" t="s">
        <v>135</v>
      </c>
      <c r="C107" s="6">
        <f>SUMIF($B$4:$B$38,"Community Services Operations: Other Purchased Services", $C$4:$C$38)</f>
        <v>0</v>
      </c>
    </row>
    <row r="108" spans="2:3">
      <c r="B108" s="3" t="s">
        <v>137</v>
      </c>
      <c r="C108" s="6">
        <f>SUMIF($B$4:$B$38,"Community Services Operations: General Supplies", $C$4:$C$38)</f>
        <v>0</v>
      </c>
    </row>
    <row r="109" spans="2:3">
      <c r="B109" s="3" t="s">
        <v>139</v>
      </c>
      <c r="C109" s="6">
        <f>SUMIF($B$4:$B$38,"Community Services Operations: Property", $C$4:$C$38)</f>
        <v>0</v>
      </c>
    </row>
    <row r="110" spans="2:3">
      <c r="B110" s="3" t="s">
        <v>141</v>
      </c>
      <c r="C110" s="6">
        <f>SUMIF($B$4:$B$38,"Community Services Operations: Transfer", $C$4:$C$38)</f>
        <v>0</v>
      </c>
    </row>
    <row r="111" spans="2:3">
      <c r="B111" s="3" t="s">
        <v>143</v>
      </c>
      <c r="C111" s="6">
        <f>SUMIF($B$4:$B$38,"Indirect Cost Used", $C$4:$C$38)</f>
        <v>0</v>
      </c>
    </row>
    <row r="112" spans="2:3" ht="18.75">
      <c r="B112" s="7" t="s">
        <v>958</v>
      </c>
      <c r="C112" s="8">
        <f>SUM(C4:C38)</f>
        <v>0</v>
      </c>
    </row>
  </sheetData>
  <sheetProtection sheet="1" formatCells="0" formatRows="0" insertRows="0" insertHyperlinks="0" selectLockedCells="1"/>
  <mergeCells count="2">
    <mergeCell ref="A1:C1"/>
    <mergeCell ref="A2:C2"/>
  </mergeCells>
  <conditionalFormatting sqref="A8:C39 B4:B7">
    <cfRule type="expression" dxfId="87" priority="18">
      <formula>MOD(ROW(),2)=0</formula>
    </cfRule>
  </conditionalFormatting>
  <conditionalFormatting sqref="B41:C111">
    <cfRule type="expression" dxfId="86" priority="17">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lessThan" id="{42FB78E5-D50F-475E-8055-20680EB3F26B}">
            <xm:f>'Funding Descriptions'!$C40</xm:f>
            <x14:dxf>
              <font>
                <b/>
                <i val="0"/>
                <color rgb="FFC00000"/>
              </font>
              <fill>
                <patternFill patternType="solid">
                  <bgColor theme="5" tint="0.79998168889431442"/>
                </patternFill>
              </fill>
            </x14:dxf>
          </x14:cfRule>
          <x14:cfRule type="cellIs" priority="8"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List</vt:lpstr>
      <vt:lpstr>LEA List</vt:lpstr>
      <vt:lpstr>Budget Table Directions</vt:lpstr>
      <vt:lpstr>LEA Info</vt:lpstr>
      <vt:lpstr>Funding Descriptions</vt:lpstr>
      <vt:lpstr>Budget Table</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Pitt, Adam L</dc:creator>
  <cp:keywords/>
  <dc:description/>
  <cp:lastModifiedBy>Isley, Chelsea</cp:lastModifiedBy>
  <cp:revision/>
  <dcterms:created xsi:type="dcterms:W3CDTF">2018-08-12T22:55:49Z</dcterms:created>
  <dcterms:modified xsi:type="dcterms:W3CDTF">2023-06-15T12:07:37Z</dcterms:modified>
  <cp:category/>
  <cp:contentStatus/>
</cp:coreProperties>
</file>